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ustomProperty7.bin" ContentType="application/vnd.openxmlformats-officedocument.spreadsheetml.customProperty"/>
  <Override PartName="/xl/customProperty6.bin" ContentType="application/vnd.openxmlformats-officedocument.spreadsheetml.customProperty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calcChain.xml" ContentType="application/vnd.openxmlformats-officedocument.spreadsheetml.calcChain+xml"/>
  <Override PartName="/customXml/itemProps5.xml" ContentType="application/vnd.openxmlformats-officedocument.customXmlProperties+xml"/>
  <Override PartName="/customXml/itemProps6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fileSharing readOnlyRecommended="1"/>
  <workbookPr/>
  <mc:AlternateContent xmlns:mc="http://schemas.openxmlformats.org/markup-compatibility/2006">
    <mc:Choice Requires="x15">
      <x15ac:absPath xmlns:x15ac="http://schemas.microsoft.com/office/spreadsheetml/2010/11/ac" url="https://stateofwa-my.sharepoint.com/personal/chris_mcguire_utc_wa_gov/Documents/Local Computer Files/Desktop/PSE GRC 220066-7/CRM testimony and exhibits/Exhibits/"/>
    </mc:Choice>
  </mc:AlternateContent>
  <xr:revisionPtr revIDLastSave="13" documentId="8_{AAFA26C3-5D0C-4D3C-8EE4-AABF292E8D8B}" xr6:coauthVersionLast="47" xr6:coauthVersionMax="47" xr10:uidLastSave="{19E2F6DE-8B1D-4F72-BE46-BFC151AD2EEB}"/>
  <bookViews>
    <workbookView xWindow="360" yWindow="75" windowWidth="20055" windowHeight="10650" tabRatio="799" activeTab="4" xr2:uid="{00000000-000D-0000-FFFF-FFFF00000000}"/>
  </bookViews>
  <sheets>
    <sheet name="CRM-5" sheetId="6" r:id="rId1"/>
    <sheet name="CRM-6.1" sheetId="1" r:id="rId2"/>
    <sheet name="CRM-6.2" sheetId="2" r:id="rId3"/>
    <sheet name="CRM_7.1" sheetId="8" r:id="rId4"/>
    <sheet name="CRM-7.2" sheetId="9" r:id="rId5"/>
    <sheet name="Adj List" sheetId="3" state="hidden" r:id="rId6"/>
    <sheet name="Named Ranges G" sheetId="10" state="hidden" r:id="rId7"/>
  </sheets>
  <externalReferences>
    <externalReference r:id="rId8"/>
    <externalReference r:id="rId9"/>
  </externalReferences>
  <definedNames>
    <definedName name="______Jun09">" BS!$AI$7:$AI$1643"</definedName>
    <definedName name="_____Jun09">" BS!$AI$7:$AI$1643"</definedName>
    <definedName name="____Jun09">" BS!$AI$7:$AI$1643"</definedName>
    <definedName name="___Jun09">" BS!$AI$7:$AI$1643"</definedName>
    <definedName name="__Jun09">" BS!$AI$7:$AI$1643"</definedName>
    <definedName name="_AMAtoEOP_Depr_E">'CRM_7.1'!$KS$5:$KZ$36</definedName>
    <definedName name="_AMAtoEOP_RB_E">'CRM_7.1'!$KC$5:$KJ$23</definedName>
    <definedName name="_AMI_E">'CRM_7.1'!$PA$5:$PH$46</definedName>
    <definedName name="_AnnualizeRent_E">'CRM_7.1'!$LY$5:$MF$14</definedName>
    <definedName name="_CreditCardPmt_E">'CRM_7.1'!$LQ$5:$LX$23</definedName>
    <definedName name="_D_And_O_E">'CRM_7.1'!$IG$5:$IN$24</definedName>
    <definedName name="_DefGain_E">'CRM_7.1'!$HQ$5:$HX$22</definedName>
    <definedName name="_EmplInsurance_E">'CRM_7.1'!$DY$5:$EF$28</definedName>
    <definedName name="_EnvRemed_E">'CRM_7.1'!$OK$5:$OR$21</definedName>
    <definedName name="_ExcTax_E">'CRM_7.1'!$DI$5:$DP$22</definedName>
    <definedName name="_FIT_E">'CRM_7.1'!$AW$5:$BD$19</definedName>
    <definedName name="_GTZ_E">'CRM_7.1'!$LI$5:$LP$40</definedName>
    <definedName name="_Incentives_E">'CRM_7.1'!$FE$5:$FL$33</definedName>
    <definedName name="_InjAndDam_E">'CRM_7.1'!$FD$5:$FD$24</definedName>
    <definedName name="_IntOnCustDeposits_E">'CRM_7.1'!$GK$5:$GR$19</definedName>
    <definedName name="_Investment_E">'CRM_7.1'!$FU$5:$GB$36</definedName>
    <definedName name="_Order1">255</definedName>
    <definedName name="_Order2">255</definedName>
    <definedName name="_PassThru_E">'CRM_7.1'!$Q$5:$X$56</definedName>
    <definedName name="_Pension_E">'CRM_7.1'!$IW$5:$JD$21</definedName>
    <definedName name="_PropAndLiab_E">'CRM_7.1'!$HA$5:$HH$22</definedName>
    <definedName name="_RateCaseExp_E">'CRM_7.1'!$CS$5:$CZ$26</definedName>
    <definedName name="_Regression_Int">1</definedName>
    <definedName name="_RevAndExp_E">'CRM_7.1'!$A$5:$H$62</definedName>
    <definedName name="_TBOPI_E">'CRM_7.1'!$BM$5:$BT$26</definedName>
    <definedName name="_TempNorm_E">'CRM_7.1'!$AG$5:$AN$36</definedName>
    <definedName name="_UnprotcdFFIT_E">'CRM_7.1'!$RN$5:$RU$27</definedName>
    <definedName name="_WageInc_E">'CRM_7.1'!$JM$5:$JT$32</definedName>
    <definedName name="AccessDatabase">"I:\COMTREL\FINICLE\TradeSummary.mdb"</definedName>
    <definedName name="AS2DocOpenMode">"AS2DocumentEdit"</definedName>
    <definedName name="Aurora_Prices">"Monthly Price Summary'!$C$4:$H$63"</definedName>
    <definedName name="BD_E">'CRM_7.1'!$KE$15</definedName>
    <definedName name="Button_1">"TradeSummary_Ken_Finicle_List"</definedName>
    <definedName name="CBWorkbookPriority">-2060790043</definedName>
    <definedName name="Company">'Named Ranges G'!$B$2</definedName>
    <definedName name="ExhibitNo">'Named Ranges G'!$B$9</definedName>
    <definedName name="FF_E">'CRM_7.1'!$KE$16</definedName>
    <definedName name="FIT">'Named Ranges G'!$B$10</definedName>
    <definedName name="HTML_CodePage">1252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nctaxrate">0.4</definedName>
    <definedName name="IQ_ACCOUNT_CHANGE">"c1449"</definedName>
    <definedName name="IQ_ACCOUNTS_PAY">"c1343"</definedName>
    <definedName name="IQ_ACCR_INT_PAY">"c1"</definedName>
    <definedName name="IQ_ACCR_INT_PAY_CF">"c2"</definedName>
    <definedName name="IQ_ACCR_INT_RECEIV">"c3"</definedName>
    <definedName name="IQ_ACCR_INT_RECEIV_CF">"c4"</definedName>
    <definedName name="IQ_ACCRUED_EXP">"c1341"</definedName>
    <definedName name="IQ_ACCT_RECV_10YR_ANN_GROWTH">"c1924"</definedName>
    <definedName name="IQ_ACCT_RECV_1YR_ANN_GROWTH">"c1919"</definedName>
    <definedName name="IQ_ACCT_RECV_2YR_ANN_GROWTH">"c1920"</definedName>
    <definedName name="IQ_ACCT_RECV_3YR_ANN_GROWTH">"c1921"</definedName>
    <definedName name="IQ_ACCT_RECV_5YR_ANN_GROWTH">"c1922"</definedName>
    <definedName name="IQ_ACCT_RECV_7YR_ANN_GROWTH">"c1923"</definedName>
    <definedName name="IQ_ACCUM_DEP">"c1340"</definedName>
    <definedName name="IQ_ACCUMULATED_PENSION_OBLIGATION">"c2244"</definedName>
    <definedName name="IQ_ACCUMULATED_PENSION_OBLIGATION_DOMESTIC">"c2657"</definedName>
    <definedName name="IQ_ACCUMULATED_PENSION_OBLIGATION_FOREIGN">"c2665"</definedName>
    <definedName name="IQ_ACQ_COST_SUB">"c2125"</definedName>
    <definedName name="IQ_ACQ_COSTS_CAPITALIZED">"c5"</definedName>
    <definedName name="IQ_ACQUIRE_REAL_ESTATE_CF">"c6"</definedName>
    <definedName name="IQ_ACQUISITION_RE_ASSETS">"c1628"</definedName>
    <definedName name="IQ_AD">"c7"</definedName>
    <definedName name="IQ_ADD_PAID_IN">"c1344"</definedName>
    <definedName name="IQ_ADJ_AVG_BANK_ASSETS">"c2671"</definedName>
    <definedName name="IQ_ADMIN_RATIO">"c2784"</definedName>
    <definedName name="IQ_ADVERTISING">"c2246"</definedName>
    <definedName name="IQ_ADVERTISING_MARKETING">"c1566"</definedName>
    <definedName name="IQ_AE">"c8"</definedName>
    <definedName name="IQ_AE_BNK">"c9"</definedName>
    <definedName name="IQ_AE_BR">"c10"</definedName>
    <definedName name="IQ_AE_FIN">"c11"</definedName>
    <definedName name="IQ_AE_INS">"c12"</definedName>
    <definedName name="IQ_AE_REIT">"c13"</definedName>
    <definedName name="IQ_AE_UTI">"c14"</definedName>
    <definedName name="IQ_AH_EARNED">"c2744"</definedName>
    <definedName name="IQ_AH_POLICY_BENEFITS_EXP">"c2789"</definedName>
    <definedName name="IQ_AIR_AIRPLANES_NOT_IN_SERVICE">"c2842"</definedName>
    <definedName name="IQ_AIR_AIRPLANES_SUBLEASED">"c2841"</definedName>
    <definedName name="IQ_AIR_ASK">"c2813"</definedName>
    <definedName name="IQ_AIR_ASK_INCREASE">"c2826"</definedName>
    <definedName name="IQ_AIR_ASM">"c2812"</definedName>
    <definedName name="IQ_AIR_ASM_INCREASE">"c2825"</definedName>
    <definedName name="IQ_AIR_AVG_AGE">"c2843"</definedName>
    <definedName name="IQ_AIR_BREAK_EVEN_FACTOR">"c2822"</definedName>
    <definedName name="IQ_AIR_CAPITAL_LEASE">"c2833"</definedName>
    <definedName name="IQ_AIR_COMPLETION_FACTOR">"c2824"</definedName>
    <definedName name="IQ_AIR_ENPLANED_PSGRS">"c2809"</definedName>
    <definedName name="IQ_AIR_FUEL_CONSUMED">"c2806"</definedName>
    <definedName name="IQ_AIR_FUEL_CONSUMED_L">"c2807"</definedName>
    <definedName name="IQ_AIR_FUEL_COST">"c2803"</definedName>
    <definedName name="IQ_AIR_FUEL_COST_L">"c2804"</definedName>
    <definedName name="IQ_AIR_FUEL_EXP">"c2802"</definedName>
    <definedName name="IQ_AIR_FUEL_EXP_PERCENT">"c2805"</definedName>
    <definedName name="IQ_AIR_LEASED">"c2835"</definedName>
    <definedName name="IQ_AIR_LOAD_FACTOR">"c2823"</definedName>
    <definedName name="IQ_AIR_NEW_AIRPLANES">"c2839"</definedName>
    <definedName name="IQ_AIR_OPER_EXP_ASK">"c2821"</definedName>
    <definedName name="IQ_AIR_OPER_EXP_ASM">"c2820"</definedName>
    <definedName name="IQ_AIR_OPER_LEASE">"c2834"</definedName>
    <definedName name="IQ_AIR_OPER_REV_YIELD_ASK">"c2819"</definedName>
    <definedName name="IQ_AIR_OPER_REV_YIELD_ASM">"c2818"</definedName>
    <definedName name="IQ_AIR_OPTIONS">"c2837"</definedName>
    <definedName name="IQ_AIR_ORDERS">"c2836"</definedName>
    <definedName name="IQ_AIR_OWNED">"c2832"</definedName>
    <definedName name="IQ_AIR_PSGR_REV_YIELD_ASK">"c2817"</definedName>
    <definedName name="IQ_AIR_PSGR_REV_YIELD_ASM">"c2816"</definedName>
    <definedName name="IQ_AIR_PSGR_REV_YIELD_RPK">"c2815"</definedName>
    <definedName name="IQ_AIR_PSGR_REV_YIELD_RPM">"c2814"</definedName>
    <definedName name="IQ_AIR_PURCHASE_RIGHTS">"c2838"</definedName>
    <definedName name="IQ_AIR_RETIRED_AIRPLANES">"c2840"</definedName>
    <definedName name="IQ_AIR_REV_PSGRS_CARRIED">"c2808"</definedName>
    <definedName name="IQ_AIR_REV_SCHEDULED_SERVICE">"c2830"</definedName>
    <definedName name="IQ_AIR_RPK">"c2811"</definedName>
    <definedName name="IQ_AIR_RPM">"c2810"</definedName>
    <definedName name="IQ_AIR_STAGE_LENGTH">"c2828"</definedName>
    <definedName name="IQ_AIR_STAGE_LENGTH_KM">"c2829"</definedName>
    <definedName name="IQ_AIR_TOTAL">"c2831"</definedName>
    <definedName name="IQ_AIR_UTILIZATION">"c2827"</definedName>
    <definedName name="IQ_ALLOW_BORROW_CONST">"c15"</definedName>
    <definedName name="IQ_ALLOW_CONST">"c1342"</definedName>
    <definedName name="IQ_ALLOW_DOUBT_ACCT">"c2092"</definedName>
    <definedName name="IQ_ALLOW_EQUITY_CONST">"c16"</definedName>
    <definedName name="IQ_ALLOW_LL">"c17"</definedName>
    <definedName name="IQ_ALLOWANCE_10YR_ANN_GROWTH">"c18"</definedName>
    <definedName name="IQ_ALLOWANCE_1YR_ANN_GROWTH">"c19"</definedName>
    <definedName name="IQ_ALLOWANCE_2YR_ANN_GROWTH">"c20"</definedName>
    <definedName name="IQ_ALLOWANCE_3YR_ANN_GROWTH">"c21"</definedName>
    <definedName name="IQ_ALLOWANCE_5YR_ANN_GROWTH">"c22"</definedName>
    <definedName name="IQ_ALLOWANCE_7YR_ANN_GROWTH">"c23"</definedName>
    <definedName name="IQ_ALLOWANCE_CHARGE_OFFS">"c24"</definedName>
    <definedName name="IQ_ALLOWANCE_NON_PERF_LOANS">"c25"</definedName>
    <definedName name="IQ_ALLOWANCE_TOTAL_LOANS">"c26"</definedName>
    <definedName name="IQ_AMORTIZATION">"c1591"</definedName>
    <definedName name="IQ_ANNU_DISTRIBUTION_UNIT">"c3004"</definedName>
    <definedName name="IQ_ANNUALIZED_DIVIDEND">"c1579"</definedName>
    <definedName name="IQ_ANNUITY_LIAB">"c27"</definedName>
    <definedName name="IQ_ANNUITY_PAY">"c28"</definedName>
    <definedName name="IQ_ANNUITY_POLICY_EXP">"c29"</definedName>
    <definedName name="IQ_ANNUITY_REC">"c30"</definedName>
    <definedName name="IQ_ANNUITY_REV">"c31"</definedName>
    <definedName name="IQ_AP">"c32"</definedName>
    <definedName name="IQ_AP_BNK">"c33"</definedName>
    <definedName name="IQ_AP_BR">"c34"</definedName>
    <definedName name="IQ_AP_FIN">"c35"</definedName>
    <definedName name="IQ_AP_INS">"c36"</definedName>
    <definedName name="IQ_AP_REIT">"c37"</definedName>
    <definedName name="IQ_AP_UTI">"c38"</definedName>
    <definedName name="IQ_APIC">"c39"</definedName>
    <definedName name="IQ_AR">"c40"</definedName>
    <definedName name="IQ_AR_BR">"c41"</definedName>
    <definedName name="IQ_AR_LT">"c42"</definedName>
    <definedName name="IQ_AR_REIT">"c43"</definedName>
    <definedName name="IQ_AR_TURNS">"c44"</definedName>
    <definedName name="IQ_AR_UTI">"c45"</definedName>
    <definedName name="IQ_ARPU">"c2126"</definedName>
    <definedName name="IQ_ASSET_MGMT_FEE">"c46"</definedName>
    <definedName name="IQ_ASSET_TURNS">"c47"</definedName>
    <definedName name="IQ_ASSET_WRITEDOWN">"c48"</definedName>
    <definedName name="IQ_ASSET_WRITEDOWN_BNK">"c49"</definedName>
    <definedName name="IQ_ASSET_WRITEDOWN_BR">"c50"</definedName>
    <definedName name="IQ_ASSET_WRITEDOWN_CF">"c51"</definedName>
    <definedName name="IQ_ASSET_WRITEDOWN_CF_BNK">"c52"</definedName>
    <definedName name="IQ_ASSET_WRITEDOWN_CF_BR">"c53"</definedName>
    <definedName name="IQ_ASSET_WRITEDOWN_CF_FIN">"c54"</definedName>
    <definedName name="IQ_ASSET_WRITEDOWN_CF_INS">"c55"</definedName>
    <definedName name="IQ_ASSET_WRITEDOWN_CF_REIT">"c56"</definedName>
    <definedName name="IQ_ASSET_WRITEDOWN_CF_UTI">"c57"</definedName>
    <definedName name="IQ_ASSET_WRITEDOWN_FIN">"c58"</definedName>
    <definedName name="IQ_ASSET_WRITEDOWN_INS">"c59"</definedName>
    <definedName name="IQ_ASSET_WRITEDOWN_REIT">"c60"</definedName>
    <definedName name="IQ_ASSET_WRITEDOWN_UTI">"c61"</definedName>
    <definedName name="IQ_ASSETS_CAP_LEASE_DEPR">"c2068"</definedName>
    <definedName name="IQ_ASSETS_CAP_LEASE_GROSS">"c2069"</definedName>
    <definedName name="IQ_ASSETS_OPER_LEASE_DEPR">"c2070"</definedName>
    <definedName name="IQ_ASSETS_OPER_LEASE_GROSS">"c2071"</definedName>
    <definedName name="IQ_ASSUMED_AH_EARNED">"c2741"</definedName>
    <definedName name="IQ_ASSUMED_EARNED">"c2731"</definedName>
    <definedName name="IQ_ASSUMED_LIFE_EARNED">"c2736"</definedName>
    <definedName name="IQ_ASSUMED_LIFE_IN_FORCE">"c2766"</definedName>
    <definedName name="IQ_ASSUMED_PC_EARNED">"c2746"</definedName>
    <definedName name="IQ_ASSUMED_WRITTEN">"c2725"</definedName>
    <definedName name="IQ_AUDITOR_NAME">"c1539"</definedName>
    <definedName name="IQ_AUDITOR_OPINION">"c1540"</definedName>
    <definedName name="IQ_AUTO_WRITTEN">"c62"</definedName>
    <definedName name="IQ_AVG_BANK_ASSETS">"c2072"</definedName>
    <definedName name="IQ_AVG_BANK_LOANS">"c2073"</definedName>
    <definedName name="IQ_AVG_BROKER_REC">"c63"</definedName>
    <definedName name="IQ_AVG_BROKER_REC_NO">"c64"</definedName>
    <definedName name="IQ_AVG_DAILY_VOL">"c65"</definedName>
    <definedName name="IQ_AVG_INT_BEAR_LIAB">"c66"</definedName>
    <definedName name="IQ_AVG_INT_BEAR_LIAB_10YR_ANN_GROWTH">"c67"</definedName>
    <definedName name="IQ_AVG_INT_BEAR_LIAB_1YR_ANN_GROWTH">"c68"</definedName>
    <definedName name="IQ_AVG_INT_BEAR_LIAB_2YR_ANN_GROWTH">"c69"</definedName>
    <definedName name="IQ_AVG_INT_BEAR_LIAB_3YR_ANN_GROWTH">"c70"</definedName>
    <definedName name="IQ_AVG_INT_BEAR_LIAB_5YR_ANN_GROWTH">"c71"</definedName>
    <definedName name="IQ_AVG_INT_BEAR_LIAB_7YR_ANN_GROWTH">"c72"</definedName>
    <definedName name="IQ_AVG_INT_EARN_ASSETS">"c73"</definedName>
    <definedName name="IQ_AVG_INT_EARN_ASSETS_10YR_ANN_GROWTH">"c74"</definedName>
    <definedName name="IQ_AVG_INT_EARN_ASSETS_1YR_ANN_GROWTH">"c75"</definedName>
    <definedName name="IQ_AVG_INT_EARN_ASSETS_2YR_ANN_GROWTH">"c76"</definedName>
    <definedName name="IQ_AVG_INT_EARN_ASSETS_3YR_ANN_GROWTH">"c77"</definedName>
    <definedName name="IQ_AVG_INT_EARN_ASSETS_5YR_ANN_GROWTH">"c78"</definedName>
    <definedName name="IQ_AVG_INT_EARN_ASSETS_7YR_ANN_GROWTH">"c79"</definedName>
    <definedName name="IQ_AVG_MKTCAP">"c80"</definedName>
    <definedName name="IQ_AVG_PRICE">"c81"</definedName>
    <definedName name="IQ_AVG_SHAREOUTSTANDING">"c83"</definedName>
    <definedName name="IQ_AVG_TEV">"c84"</definedName>
    <definedName name="IQ_AVG_VOLUME">"c1346"</definedName>
    <definedName name="IQ_BANK_DEBT">"c2544"</definedName>
    <definedName name="IQ_BANK_DEBT_PCT">"c2545"</definedName>
    <definedName name="IQ_BASIC_EPS_EXCL">"c85"</definedName>
    <definedName name="IQ_BASIC_EPS_INCL">"c86"</definedName>
    <definedName name="IQ_BASIC_NORMAL_EPS">"c1592"</definedName>
    <definedName name="IQ_BASIC_WEIGHT">"c87"</definedName>
    <definedName name="IQ_BETA">"c2133"</definedName>
    <definedName name="IQ_BETA_1YR">"c1966"</definedName>
    <definedName name="IQ_BETA_1YR_RSQ">"c2132"</definedName>
    <definedName name="IQ_BETA_2YR">"c1965"</definedName>
    <definedName name="IQ_BETA_2YR_RSQ">"c2131"</definedName>
    <definedName name="IQ_BETA_5YR">"c88"</definedName>
    <definedName name="IQ_BETA_5YR_RSQ">"c2130"</definedName>
    <definedName name="IQ_BIG_INT_BEAR_CD">"c89"</definedName>
    <definedName name="IQ_BOARD_MEMBER">"c96"</definedName>
    <definedName name="IQ_BOARD_MEMBER_BACKGROUND">"c2101"</definedName>
    <definedName name="IQ_BOARD_MEMBER_TITLE">"c97"</definedName>
    <definedName name="IQ_BROK_COMISSION">"c98"</definedName>
    <definedName name="IQ_BUILDINGS">"c99"</definedName>
    <definedName name="IQ_BUSINESS_DESCRIPTION">"c322"</definedName>
    <definedName name="IQ_BV_OVER_SHARES">"c1349"</definedName>
    <definedName name="IQ_BV_SHARE">"c100"</definedName>
    <definedName name="IQ_CABLE_ARPU">"c2869"</definedName>
    <definedName name="IQ_CABLE_ARPU_ANALOG">"c2864"</definedName>
    <definedName name="IQ_CABLE_ARPU_BASIC">"c2866"</definedName>
    <definedName name="IQ_CABLE_ARPU_BBAND">"c2867"</definedName>
    <definedName name="IQ_CABLE_ARPU_DIG">"c2865"</definedName>
    <definedName name="IQ_CABLE_ARPU_PHONE">"c2868"</definedName>
    <definedName name="IQ_CABLE_BASIC_PENETRATION">"c2850"</definedName>
    <definedName name="IQ_CABLE_BBAND_PENETRATION">"c2852"</definedName>
    <definedName name="IQ_CABLE_BBAND_PENETRATION_THP">"c2851"</definedName>
    <definedName name="IQ_CABLE_CHURN">"c2874"</definedName>
    <definedName name="IQ_CABLE_CHURN_BASIC">"c2871"</definedName>
    <definedName name="IQ_CABLE_CHURN_BBAND">"c2872"</definedName>
    <definedName name="IQ_CABLE_CHURN_DIG">"c2870"</definedName>
    <definedName name="IQ_CABLE_CHURN_PHONE">"c2873"</definedName>
    <definedName name="IQ_CABLE_HOMES_PER_MILE">"c2849"</definedName>
    <definedName name="IQ_CABLE_HP_BBAND">"c2845"</definedName>
    <definedName name="IQ_CABLE_HP_DIG">"c2844"</definedName>
    <definedName name="IQ_CABLE_HP_PHONE">"c2846"</definedName>
    <definedName name="IQ_CABLE_MILES_PASSED">"c2848"</definedName>
    <definedName name="IQ_CABLE_OTHER_REV">"c2882"</definedName>
    <definedName name="IQ_CABLE_PHONE_PENETRATION">"c2853"</definedName>
    <definedName name="IQ_CABLE_PROGRAMMING_COSTS">"c2884"</definedName>
    <definedName name="IQ_CABLE_REV_ADVERT">"c2880"</definedName>
    <definedName name="IQ_CABLE_REV_ANALOG">"c2875"</definedName>
    <definedName name="IQ_CABLE_REV_BASIC">"c2877"</definedName>
    <definedName name="IQ_CABLE_REV_BBAND">"c2878"</definedName>
    <definedName name="IQ_CABLE_REV_COMMERCIAL">"c2881"</definedName>
    <definedName name="IQ_CABLE_REV_DIG">"c2876"</definedName>
    <definedName name="IQ_CABLE_REV_PHONE">"c2879"</definedName>
    <definedName name="IQ_CABLE_RGU">"c2863"</definedName>
    <definedName name="IQ_CABLE_SUBS_ANALOG">"c2855"</definedName>
    <definedName name="IQ_CABLE_SUBS_BASIC">"c2857"</definedName>
    <definedName name="IQ_CABLE_SUBS_BBAND">"c2858"</definedName>
    <definedName name="IQ_CABLE_SUBS_BUNDLED">"c2861"</definedName>
    <definedName name="IQ_CABLE_SUBS_DIG">"c2856"</definedName>
    <definedName name="IQ_CABLE_SUBS_NON_VIDEO">"c2860"</definedName>
    <definedName name="IQ_CABLE_SUBS_PHONE">"c2859"</definedName>
    <definedName name="IQ_CABLE_SUBS_TOTAL">"c2862"</definedName>
    <definedName name="IQ_CABLE_THP">"c2847"</definedName>
    <definedName name="IQ_CABLE_TOTAL_PENETRATION">"c2854"</definedName>
    <definedName name="IQ_CABLE_TOTAL_REV">"c2883"</definedName>
    <definedName name="IQ_CAL_Q">"c101"</definedName>
    <definedName name="IQ_CAL_Y">"c102"</definedName>
    <definedName name="IQ_CAPEX">"c103"</definedName>
    <definedName name="IQ_CAPEX_10YR_ANN_GROWTH">"c104"</definedName>
    <definedName name="IQ_CAPEX_1YR_ANN_GROWTH">"c105"</definedName>
    <definedName name="IQ_CAPEX_2YR_ANN_GROWTH">"c106"</definedName>
    <definedName name="IQ_CAPEX_3YR_ANN_GROWTH">"c107"</definedName>
    <definedName name="IQ_CAPEX_5YR_ANN_GROWTH">"c108"</definedName>
    <definedName name="IQ_CAPEX_7YR_ANN_GROWTH">"c109"</definedName>
    <definedName name="IQ_CAPEX_BNK">"c110"</definedName>
    <definedName name="IQ_CAPEX_BR">"c111"</definedName>
    <definedName name="IQ_CAPEX_FIN">"c112"</definedName>
    <definedName name="IQ_CAPEX_INS">"c113"</definedName>
    <definedName name="IQ_CAPEX_UTI">"c114"</definedName>
    <definedName name="IQ_CAPITAL_LEASE">"c1350"</definedName>
    <definedName name="IQ_CAPITAL_LEASES">"c115"</definedName>
    <definedName name="IQ_CAPITAL_LEASES_TOTAL">"c3031"</definedName>
    <definedName name="IQ_CAPITAL_LEASES_TOTAL_PCT">"c2506"</definedName>
    <definedName name="IQ_CAPITALIZED_INTEREST">"c2076"</definedName>
    <definedName name="IQ_CASH">"c1458"</definedName>
    <definedName name="IQ_CASH_ACQUIRE_CF">"c116"</definedName>
    <definedName name="IQ_CASH_CONVERSION">"c117"</definedName>
    <definedName name="IQ_CASH_DUE_BANKS">"c1351"</definedName>
    <definedName name="IQ_CASH_EQUIV">"c118"</definedName>
    <definedName name="IQ_CASH_FINAN">"c119"</definedName>
    <definedName name="IQ_CASH_INTEREST">"c120"</definedName>
    <definedName name="IQ_CASH_INVEST">"c121"</definedName>
    <definedName name="IQ_CASH_OPER">"c122"</definedName>
    <definedName name="IQ_CASH_SEGREG">"c123"</definedName>
    <definedName name="IQ_CASH_SHARE">"c1911"</definedName>
    <definedName name="IQ_CASH_ST">"c1355"</definedName>
    <definedName name="IQ_CASH_ST_INVEST">"c124"</definedName>
    <definedName name="IQ_CASH_TAXES">"c125"</definedName>
    <definedName name="IQ_CEDED_AH_EARNED">"c2743"</definedName>
    <definedName name="IQ_CEDED_CLAIM_EXP_INCUR">"c2756"</definedName>
    <definedName name="IQ_CEDED_CLAIM_EXP_PAID">"c2759"</definedName>
    <definedName name="IQ_CEDED_CLAIM_EXP_RES">"c2753"</definedName>
    <definedName name="IQ_CEDED_EARNED">"c2733"</definedName>
    <definedName name="IQ_CEDED_LIFE_EARNED">"c2738"</definedName>
    <definedName name="IQ_CEDED_LIFE_IN_FORCE">"c2768"</definedName>
    <definedName name="IQ_CEDED_PC_EARNED">"c2748"</definedName>
    <definedName name="IQ_CEDED_WRITTEN">"c2727"</definedName>
    <definedName name="IQ_CFO_10YR_ANN_GROWTH">"c126"</definedName>
    <definedName name="IQ_CFO_1YR_ANN_GROWTH">"c127"</definedName>
    <definedName name="IQ_CFO_2YR_ANN_GROWTH">"c128"</definedName>
    <definedName name="IQ_CFO_3YR_ANN_GROWTH">"c129"</definedName>
    <definedName name="IQ_CFO_5YR_ANN_GROWTH">"c130"</definedName>
    <definedName name="IQ_CFO_7YR_ANN_GROWTH">"c131"</definedName>
    <definedName name="IQ_CFO_CURRENT_LIAB">"c132"</definedName>
    <definedName name="IQ_CFPS_ACT_OR_EST">"c2217"</definedName>
    <definedName name="IQ_CFPS_EST">"c1667"</definedName>
    <definedName name="IQ_CFPS_HIGH_EST">"c1669"</definedName>
    <definedName name="IQ_CFPS_LOW_EST">"c1670"</definedName>
    <definedName name="IQ_CFPS_MEDIAN_EST">"c1668"</definedName>
    <definedName name="IQ_CFPS_NUM_EST">"c1671"</definedName>
    <definedName name="IQ_CFPS_STDDEV_EST">"c1672"</definedName>
    <definedName name="IQ_CH">110000</definedName>
    <definedName name="IQ_CHANGE_AP">"c133"</definedName>
    <definedName name="IQ_CHANGE_AP_BNK">"c134"</definedName>
    <definedName name="IQ_CHANGE_AP_BR">"c135"</definedName>
    <definedName name="IQ_CHANGE_AP_FIN">"c136"</definedName>
    <definedName name="IQ_CHANGE_AP_INS">"c137"</definedName>
    <definedName name="IQ_CHANGE_AP_REIT">"c138"</definedName>
    <definedName name="IQ_CHANGE_AP_UTI">"c139"</definedName>
    <definedName name="IQ_CHANGE_AR">"c140"</definedName>
    <definedName name="IQ_CHANGE_AR_BNK">"c141"</definedName>
    <definedName name="IQ_CHANGE_AR_BR">"c142"</definedName>
    <definedName name="IQ_CHANGE_AR_FIN">"c143"</definedName>
    <definedName name="IQ_CHANGE_AR_INS">"c144"</definedName>
    <definedName name="IQ_CHANGE_AR_REIT">"c145"</definedName>
    <definedName name="IQ_CHANGE_AR_UTI">"c146"</definedName>
    <definedName name="IQ_CHANGE_DEF_TAX">"c147"</definedName>
    <definedName name="IQ_CHANGE_DEPOSIT_ACCT">"c148"</definedName>
    <definedName name="IQ_CHANGE_INC_TAX">"c149"</definedName>
    <definedName name="IQ_CHANGE_INS_RES_LIAB">"c150"</definedName>
    <definedName name="IQ_CHANGE_INVENTORY">"c151"</definedName>
    <definedName name="IQ_CHANGE_NET_WORKING_CAPITAL">"c1909"</definedName>
    <definedName name="IQ_CHANGE_OTHER_WORK_CAP">"c152"</definedName>
    <definedName name="IQ_CHANGE_OTHER_WORK_CAP_BNK">"c153"</definedName>
    <definedName name="IQ_CHANGE_OTHER_WORK_CAP_BR">"c154"</definedName>
    <definedName name="IQ_CHANGE_OTHER_WORK_CAP_FIN">"c155"</definedName>
    <definedName name="IQ_CHANGE_OTHER_WORK_CAP_INS">"c156"</definedName>
    <definedName name="IQ_CHANGE_OTHER_WORK_CAP_REIT">"c157"</definedName>
    <definedName name="IQ_CHANGE_OTHER_WORK_CAP_UTI">"c158"</definedName>
    <definedName name="IQ_CHANGE_TRADING_ASSETS">"c159"</definedName>
    <definedName name="IQ_CHANGE_UNEARN_REV">"c160"</definedName>
    <definedName name="IQ_CHANGE_WORK_CAP">"c161"</definedName>
    <definedName name="IQ_CHANGES_WORK_CAP">"c1357"</definedName>
    <definedName name="IQ_CHARGE_OFFS_GROSS">"c162"</definedName>
    <definedName name="IQ_CHARGE_OFFS_NET">"c163"</definedName>
    <definedName name="IQ_CHARGE_OFFS_RECOVERED">"c164"</definedName>
    <definedName name="IQ_CHARGE_OFFS_TOTAL_AVG_LOANS">"c165"</definedName>
    <definedName name="IQ_CITY">"c166"</definedName>
    <definedName name="IQ_CL_DUE_AFTER_FIVE">"c167"</definedName>
    <definedName name="IQ_CL_DUE_CY">"c168"</definedName>
    <definedName name="IQ_CL_DUE_CY1">"c169"</definedName>
    <definedName name="IQ_CL_DUE_CY2">"c170"</definedName>
    <definedName name="IQ_CL_DUE_CY3">"c171"</definedName>
    <definedName name="IQ_CL_DUE_CY4">"c172"</definedName>
    <definedName name="IQ_CL_DUE_NEXT_FIVE">"c173"</definedName>
    <definedName name="IQ_CL_OBLIGATION_IMMEDIATE">"c2253"</definedName>
    <definedName name="IQ_CLASSA_OPTIONS_BEG_OS">"c2679"</definedName>
    <definedName name="IQ_CLASSA_OPTIONS_CANCELLED">"c2682"</definedName>
    <definedName name="IQ_CLASSA_OPTIONS_END_OS">"c2683"</definedName>
    <definedName name="IQ_CLASSA_OPTIONS_EXERCISED">"c2681"</definedName>
    <definedName name="IQ_CLASSA_OPTIONS_GRANTED">"c2680"</definedName>
    <definedName name="IQ_CLASSA_OPTIONS_STRIKE_PRICE_OS">"c2684"</definedName>
    <definedName name="IQ_CLASSA_OUTSTANDING_BS_DATE">"c1971"</definedName>
    <definedName name="IQ_CLASSA_OUTSTANDING_FILING_DATE">"c1973"</definedName>
    <definedName name="IQ_CLASSA_STRIKE_PRICE_GRANTED">"c2685"</definedName>
    <definedName name="IQ_CLASSA_WARRANTS_BEG_OS">"c2705"</definedName>
    <definedName name="IQ_CLASSA_WARRANTS_CANCELLED">"c2708"</definedName>
    <definedName name="IQ_CLASSA_WARRANTS_END_OS">"c2709"</definedName>
    <definedName name="IQ_CLASSA_WARRANTS_EXERCISED">"c2707"</definedName>
    <definedName name="IQ_CLASSA_WARRANTS_ISSUED">"c2706"</definedName>
    <definedName name="IQ_CLASSA_WARRANTS_STRIKE_PRICE_ISSUED">"c2711"</definedName>
    <definedName name="IQ_CLASSA_WARRANTS_STRIKE_PRICE_OS">"c2710"</definedName>
    <definedName name="IQ_CLOSEPRICE">"c174"</definedName>
    <definedName name="IQ_CLOSEPRICE_ADJ">"c2115"</definedName>
    <definedName name="IQ_COGS">"c175"</definedName>
    <definedName name="IQ_COMBINED_RATIO">"c176"</definedName>
    <definedName name="IQ_COMMERCIAL_DOM">"c177"</definedName>
    <definedName name="IQ_COMMERCIAL_FIRE_WRITTEN">"c178"</definedName>
    <definedName name="IQ_COMMERCIAL_MORT">"c179"</definedName>
    <definedName name="IQ_COMMISS_FEES">"c180"</definedName>
    <definedName name="IQ_COMMISSION_DEF">"c181"</definedName>
    <definedName name="IQ_COMMON">"c182"</definedName>
    <definedName name="IQ_COMMON_APIC">"c183"</definedName>
    <definedName name="IQ_COMMON_APIC_BNK">"c184"</definedName>
    <definedName name="IQ_COMMON_APIC_BR">"c185"</definedName>
    <definedName name="IQ_COMMON_APIC_FIN">"c186"</definedName>
    <definedName name="IQ_COMMON_APIC_INS">"c187"</definedName>
    <definedName name="IQ_COMMON_APIC_REIT">"c188"</definedName>
    <definedName name="IQ_COMMON_APIC_UTI">"c189"</definedName>
    <definedName name="IQ_COMMON_DIV">"c3006"</definedName>
    <definedName name="IQ_COMMON_DIV_CF">"c190"</definedName>
    <definedName name="IQ_COMMON_EQUITY_10YR_ANN_GROWTH">"c191"</definedName>
    <definedName name="IQ_COMMON_EQUITY_1YR_ANN_GROWTH">"c192"</definedName>
    <definedName name="IQ_COMMON_EQUITY_2YR_ANN_GROWTH">"c193"</definedName>
    <definedName name="IQ_COMMON_EQUITY_3YR_ANN_GROWTH">"c194"</definedName>
    <definedName name="IQ_COMMON_EQUITY_5YR_ANN_GROWTH">"c195"</definedName>
    <definedName name="IQ_COMMON_EQUITY_7YR_ANN_GROWTH">"c196"</definedName>
    <definedName name="IQ_COMMON_ISSUED">"c197"</definedName>
    <definedName name="IQ_COMMON_ISSUED_BNK">"c198"</definedName>
    <definedName name="IQ_COMMON_ISSUED_BR">"c199"</definedName>
    <definedName name="IQ_COMMON_ISSUED_FIN">"c200"</definedName>
    <definedName name="IQ_COMMON_ISSUED_INS">"c201"</definedName>
    <definedName name="IQ_COMMON_ISSUED_REIT">"c202"</definedName>
    <definedName name="IQ_COMMON_ISSUED_UTI">"c203"</definedName>
    <definedName name="IQ_COMMON_PER_ADR">"c204"</definedName>
    <definedName name="IQ_COMMON_PREF_DIV_CF">"c205"</definedName>
    <definedName name="IQ_COMMON_REP">"c206"</definedName>
    <definedName name="IQ_COMMON_REP_BNK">"c207"</definedName>
    <definedName name="IQ_COMMON_REP_BR">"c208"</definedName>
    <definedName name="IQ_COMMON_REP_FIN">"c209"</definedName>
    <definedName name="IQ_COMMON_REP_INS">"c210"</definedName>
    <definedName name="IQ_COMMON_REP_REIT">"c211"</definedName>
    <definedName name="IQ_COMMON_REP_UTI">"c212"</definedName>
    <definedName name="IQ_COMMON_STOCK">"c1358"</definedName>
    <definedName name="IQ_COMP_BENEFITS">"c213"</definedName>
    <definedName name="IQ_COMPANY_ADDRESS">"c214"</definedName>
    <definedName name="IQ_COMPANY_NAME">"c215"</definedName>
    <definedName name="IQ_COMPANY_NAME_LONG">"c1585"</definedName>
    <definedName name="IQ_COMPANY_PHONE">"c216"</definedName>
    <definedName name="IQ_COMPANY_STATUS">"c2097"</definedName>
    <definedName name="IQ_COMPANY_STREET1">"c217"</definedName>
    <definedName name="IQ_COMPANY_STREET2">"c218"</definedName>
    <definedName name="IQ_COMPANY_TICKER">"c219"</definedName>
    <definedName name="IQ_COMPANY_TYPE">"c2096"</definedName>
    <definedName name="IQ_COMPANY_WEBSITE">"c220"</definedName>
    <definedName name="IQ_COMPANY_ZIP">"c221"</definedName>
    <definedName name="IQ_CONSTRUCTION_LOANS">"c222"</definedName>
    <definedName name="IQ_CONSUMER_LOANS">"c223"</definedName>
    <definedName name="IQ_CONVERT">"c2536"</definedName>
    <definedName name="IQ_CONVERT_PCT">"c2537"</definedName>
    <definedName name="IQ_COST_BORROWING">"c2936"</definedName>
    <definedName name="IQ_COST_BORROWINGS">"c225"</definedName>
    <definedName name="IQ_COST_REV">"c226"</definedName>
    <definedName name="IQ_COST_REVENUE">"c1359"</definedName>
    <definedName name="IQ_COST_SAVINGS">"c227"</definedName>
    <definedName name="IQ_COST_SERVICE">"c228"</definedName>
    <definedName name="IQ_COST_TOTAL_BORROWINGS">"c229"</definedName>
    <definedName name="IQ_COUNTRY_NAME">"c230"</definedName>
    <definedName name="IQ_COVERED_POPS">"c2124"</definedName>
    <definedName name="IQ_CP">"c2495"</definedName>
    <definedName name="IQ_CP_PCT">"c2496"</definedName>
    <definedName name="IQ_CQ">5000</definedName>
    <definedName name="IQ_CREDIT_CARD_FEE_BNK">"c231"</definedName>
    <definedName name="IQ_CREDIT_CARD_FEE_FIN">"c1583"</definedName>
    <definedName name="IQ_CREDIT_LOSS_CF">"c232"</definedName>
    <definedName name="IQ_CUMULATIVE_SPLIT_FACTOR">"c2094"</definedName>
    <definedName name="IQ_CURR_DOMESTIC_TAXES">"c2074"</definedName>
    <definedName name="IQ_CURR_FOREIGN_TAXES">"c2075"</definedName>
    <definedName name="IQ_CURRENCY_FACTOR_BS">"c233"</definedName>
    <definedName name="IQ_CURRENCY_FACTOR_IS">"c234"</definedName>
    <definedName name="IQ_CURRENCY_GAIN">"c235"</definedName>
    <definedName name="IQ_CURRENCY_GAIN_BR">"c236"</definedName>
    <definedName name="IQ_CURRENCY_GAIN_FIN">"c237"</definedName>
    <definedName name="IQ_CURRENCY_GAIN_INS">"c238"</definedName>
    <definedName name="IQ_CURRENCY_GAIN_REIT">"c239"</definedName>
    <definedName name="IQ_CURRENCY_GAIN_UTI">"c240"</definedName>
    <definedName name="IQ_CURRENT_PORT">"c241"</definedName>
    <definedName name="IQ_CURRENT_PORT_BNK">"c242"</definedName>
    <definedName name="IQ_CURRENT_PORT_DEBT">"c243"</definedName>
    <definedName name="IQ_CURRENT_PORT_DEBT_BNK">"c244"</definedName>
    <definedName name="IQ_CURRENT_PORT_DEBT_BR">"c1567"</definedName>
    <definedName name="IQ_CURRENT_PORT_DEBT_FIN">"c1568"</definedName>
    <definedName name="IQ_CURRENT_PORT_DEBT_INS">"c1569"</definedName>
    <definedName name="IQ_CURRENT_PORT_DEBT_REIT">"c1570"</definedName>
    <definedName name="IQ_CURRENT_PORT_DEBT_UTI">"c1571"</definedName>
    <definedName name="IQ_CURRENT_PORT_LEASES">"c245"</definedName>
    <definedName name="IQ_CURRENT_PORT_PCT">"c2541"</definedName>
    <definedName name="IQ_CURRENT_RATIO">"c246"</definedName>
    <definedName name="IQ_CY">10000</definedName>
    <definedName name="IQ_DA">"c247"</definedName>
    <definedName name="IQ_DA_BR">"c248"</definedName>
    <definedName name="IQ_DA_CF">"c249"</definedName>
    <definedName name="IQ_DA_CF_BNK">"c250"</definedName>
    <definedName name="IQ_DA_CF_BR">"c251"</definedName>
    <definedName name="IQ_DA_CF_FIN">"c252"</definedName>
    <definedName name="IQ_DA_CF_INS">"c253"</definedName>
    <definedName name="IQ_DA_CF_REIT">"c254"</definedName>
    <definedName name="IQ_DA_CF_UTI">"c255"</definedName>
    <definedName name="IQ_DA_FIN">"c256"</definedName>
    <definedName name="IQ_DA_INS">"c257"</definedName>
    <definedName name="IQ_DA_REIT">"c258"</definedName>
    <definedName name="IQ_DA_SUPPL">"c259"</definedName>
    <definedName name="IQ_DA_SUPPL_BR">"c260"</definedName>
    <definedName name="IQ_DA_SUPPL_CF">"c261"</definedName>
    <definedName name="IQ_DA_SUPPL_CF_BNK">"c262"</definedName>
    <definedName name="IQ_DA_SUPPL_CF_BR">"c263"</definedName>
    <definedName name="IQ_DA_SUPPL_CF_FIN">"c264"</definedName>
    <definedName name="IQ_DA_SUPPL_CF_INS">"c265"</definedName>
    <definedName name="IQ_DA_SUPPL_CF_REIT">"c266"</definedName>
    <definedName name="IQ_DA_SUPPL_CF_UTI">"c267"</definedName>
    <definedName name="IQ_DA_SUPPL_FIN">"c268"</definedName>
    <definedName name="IQ_DA_SUPPL_INS">"c269"</definedName>
    <definedName name="IQ_DA_SUPPL_REIT">"c270"</definedName>
    <definedName name="IQ_DA_SUPPL_UTI">"c271"</definedName>
    <definedName name="IQ_DA_UTI">"c272"</definedName>
    <definedName name="IQ_DAILY">500000</definedName>
    <definedName name="IQ_DAYS_COVER_SHORT">"c1578"</definedName>
    <definedName name="IQ_DAYS_INVENTORY_OUT">"c273"</definedName>
    <definedName name="IQ_DAYS_PAY_OUTST">"c1362"</definedName>
    <definedName name="IQ_DAYS_PAYABLE_OUT">"c274"</definedName>
    <definedName name="IQ_DAYS_SALES_OUT">"c275"</definedName>
    <definedName name="IQ_DAYS_SALES_OUTST">"c1363"</definedName>
    <definedName name="IQ_DEBT_ADJ">"c2515"</definedName>
    <definedName name="IQ_DEBT_ADJ_PCT">"c2516"</definedName>
    <definedName name="IQ_DEBT_EQUIV_NET_PBO">"c2938"</definedName>
    <definedName name="IQ_DEBT_EQUIV_OPER_LEASE">"c2935"</definedName>
    <definedName name="IQ_DEF_ACQ_CST">"c1364"</definedName>
    <definedName name="IQ_DEF_AMORT">"c276"</definedName>
    <definedName name="IQ_DEF_AMORT_BNK">"c277"</definedName>
    <definedName name="IQ_DEF_AMORT_BR">"c278"</definedName>
    <definedName name="IQ_DEF_AMORT_FIN">"c279"</definedName>
    <definedName name="IQ_DEF_AMORT_INS">"c280"</definedName>
    <definedName name="IQ_DEF_AMORT_REIT">"c281"</definedName>
    <definedName name="IQ_DEF_AMORT_UTI">"c282"</definedName>
    <definedName name="IQ_DEF_BENEFIT_INTEREST_COST">"c283"</definedName>
    <definedName name="IQ_DEF_BENEFIT_INTEREST_COST_DOMESTIC">"c2652"</definedName>
    <definedName name="IQ_DEF_BENEFIT_INTEREST_COST_FOREIGN">"c2660"</definedName>
    <definedName name="IQ_DEF_BENEFIT_OTHER_COST">"c284"</definedName>
    <definedName name="IQ_DEF_BENEFIT_OTHER_COST_DOMESTIC">"c2654"</definedName>
    <definedName name="IQ_DEF_BENEFIT_OTHER_COST_FOREIGN">"c2662"</definedName>
    <definedName name="IQ_DEF_BENEFIT_ROA">"c285"</definedName>
    <definedName name="IQ_DEF_BENEFIT_ROA_DOMESTIC">"c2653"</definedName>
    <definedName name="IQ_DEF_BENEFIT_ROA_FOREIGN">"c2661"</definedName>
    <definedName name="IQ_DEF_BENEFIT_SERVICE_COST">"c286"</definedName>
    <definedName name="IQ_DEF_BENEFIT_SERVICE_COST_DOMESTIC">"c2651"</definedName>
    <definedName name="IQ_DEF_BENEFIT_SERVICE_COST_FOREIGN">"c2659"</definedName>
    <definedName name="IQ_DEF_BENEFIT_TOTAL_COST">"c287"</definedName>
    <definedName name="IQ_DEF_BENEFIT_TOTAL_COST_DOMESTIC">"c2655"</definedName>
    <definedName name="IQ_DEF_BENEFIT_TOTAL_COST_FOREIGN">"c2663"</definedName>
    <definedName name="IQ_DEF_CHARGES_BR">"c288"</definedName>
    <definedName name="IQ_DEF_CHARGES_CF">"c289"</definedName>
    <definedName name="IQ_DEF_CHARGES_FIN">"c290"</definedName>
    <definedName name="IQ_DEF_CHARGES_INS">"c291"</definedName>
    <definedName name="IQ_DEF_CHARGES_LT">"c292"</definedName>
    <definedName name="IQ_DEF_CHARGES_LT_BNK">"c293"</definedName>
    <definedName name="IQ_DEF_CHARGES_LT_BR">"c294"</definedName>
    <definedName name="IQ_DEF_CHARGES_LT_FIN">"c295"</definedName>
    <definedName name="IQ_DEF_CHARGES_LT_INS">"c296"</definedName>
    <definedName name="IQ_DEF_CHARGES_LT_REIT">"c297"</definedName>
    <definedName name="IQ_DEF_CHARGES_LT_UTI">"c298"</definedName>
    <definedName name="IQ_DEF_CHARGES_REIT">"c299"</definedName>
    <definedName name="IQ_DEF_CONTRIBUTION_TOTAL_COST">"c300"</definedName>
    <definedName name="IQ_DEF_INC_TAX">"c1365"</definedName>
    <definedName name="IQ_DEF_POLICY_ACQ_COSTS">"c301"</definedName>
    <definedName name="IQ_DEF_POLICY_ACQ_COSTS_CF">"c302"</definedName>
    <definedName name="IQ_DEF_POLICY_AMORT">"c303"</definedName>
    <definedName name="IQ_DEF_TAX_ASSET_LT_BR">"c304"</definedName>
    <definedName name="IQ_DEF_TAX_ASSET_LT_FIN">"c305"</definedName>
    <definedName name="IQ_DEF_TAX_ASSET_LT_INS">"c306"</definedName>
    <definedName name="IQ_DEF_TAX_ASSET_LT_REIT">"c307"</definedName>
    <definedName name="IQ_DEF_TAX_ASSET_LT_UTI">"c308"</definedName>
    <definedName name="IQ_DEF_TAX_ASSETS_CURRENT">"c309"</definedName>
    <definedName name="IQ_DEF_TAX_ASSETS_LT">"c310"</definedName>
    <definedName name="IQ_DEF_TAX_ASSETS_LT_BNK">"c311"</definedName>
    <definedName name="IQ_DEF_TAX_LIAB_CURRENT">"c312"</definedName>
    <definedName name="IQ_DEF_TAX_LIAB_LT">"c313"</definedName>
    <definedName name="IQ_DEF_TAX_LIAB_LT_BNK">"c314"</definedName>
    <definedName name="IQ_DEF_TAX_LIAB_LT_BR">"c315"</definedName>
    <definedName name="IQ_DEF_TAX_LIAB_LT_FIN">"c316"</definedName>
    <definedName name="IQ_DEF_TAX_LIAB_LT_INS">"c317"</definedName>
    <definedName name="IQ_DEF_TAX_LIAB_LT_REIT">"c318"</definedName>
    <definedName name="IQ_DEF_TAX_LIAB_LT_UTI">"c319"</definedName>
    <definedName name="IQ_DEFERRED_DOMESTIC_TAXES">"c2077"</definedName>
    <definedName name="IQ_DEFERRED_FOREIGN_TAXES">"c2078"</definedName>
    <definedName name="IQ_DEFERRED_INC_TAX">"c1447"</definedName>
    <definedName name="IQ_DEFERRED_TAXES">"c1356"</definedName>
    <definedName name="IQ_DEMAND_DEP">"c320"</definedName>
    <definedName name="IQ_DEPOSITS_FIN">"c321"</definedName>
    <definedName name="IQ_DEPRE_AMORT">"c1360"</definedName>
    <definedName name="IQ_DEPRE_AMORT_SUPPL">"c1593"</definedName>
    <definedName name="IQ_DEPRE_DEPLE">"c1361"</definedName>
    <definedName name="IQ_DEPRE_SUPP">"c1443"</definedName>
    <definedName name="IQ_DESCRIPTION_LONG">"c1520"</definedName>
    <definedName name="IQ_DEVELOP_LAND">"c323"</definedName>
    <definedName name="IQ_DIFF_LASTCLOSE_TARGET_PRICE">"c1854"</definedName>
    <definedName name="IQ_DILUT_ADJUST">"c1621"</definedName>
    <definedName name="IQ_DILUT_EPS_EXCL">"c324"</definedName>
    <definedName name="IQ_DILUT_EPS_INCL">"c325"</definedName>
    <definedName name="IQ_DILUT_EPS_NORM">"c1903"</definedName>
    <definedName name="IQ_DILUT_NI">"c2079"</definedName>
    <definedName name="IQ_DILUT_NORMAL_EPS">"c1594"</definedName>
    <definedName name="IQ_DILUT_WEIGHT">"c326"</definedName>
    <definedName name="IQ_DIRECT_AH_EARNED">"c2740"</definedName>
    <definedName name="IQ_DIRECT_EARNED">"c2730"</definedName>
    <definedName name="IQ_DIRECT_LIFE_EARNED">"c2735"</definedName>
    <definedName name="IQ_DIRECT_LIFE_IN_FORCE">"c2765"</definedName>
    <definedName name="IQ_DIRECT_PC_EARNED">"c2745"</definedName>
    <definedName name="IQ_DIRECT_WRITTEN">"c2724"</definedName>
    <definedName name="IQ_DISCONT_OPER">"c1367"</definedName>
    <definedName name="IQ_DISCOUNT_RATE_PENSION_DOMESTIC">"c327"</definedName>
    <definedName name="IQ_DISCOUNT_RATE_PENSION_FOREIGN">"c328"</definedName>
    <definedName name="IQ_DISTR_EXCESS_EARN">"c329"</definedName>
    <definedName name="IQ_DISTRIBUTABLE_CASH">"c3002"</definedName>
    <definedName name="IQ_DISTRIBUTABLE_CASH_PAYOUT">"c3005"</definedName>
    <definedName name="IQ_DISTRIBUTABLE_CASH_SHARE">"c3003"</definedName>
    <definedName name="IQ_DIV_AMOUNT">"c3041"</definedName>
    <definedName name="IQ_DIV_PAYMENT_DATE">"c2205"</definedName>
    <definedName name="IQ_DIV_RECORD_DATE">"c2204"</definedName>
    <definedName name="IQ_DIV_SHARE">"c330"</definedName>
    <definedName name="IQ_DIVEST_CF">"c331"</definedName>
    <definedName name="IQ_DIVID_SHARE">"c1366"</definedName>
    <definedName name="IQ_DIVIDEND_YIELD">"c332"</definedName>
    <definedName name="IQ_DO">"c333"</definedName>
    <definedName name="IQ_DO_ASSETS_CURRENT">"c334"</definedName>
    <definedName name="IQ_DO_ASSETS_LT">"c335"</definedName>
    <definedName name="IQ_DO_CF">"c336"</definedName>
    <definedName name="IQ_DPAC_ACC">"c2799"</definedName>
    <definedName name="IQ_DPAC_AMORT">"c2795"</definedName>
    <definedName name="IQ_DPAC_BEG">"c2791"</definedName>
    <definedName name="IQ_DPAC_COMMISSIONS">"c2792"</definedName>
    <definedName name="IQ_DPAC_END">"c2801"</definedName>
    <definedName name="IQ_DPAC_FX">"c2798"</definedName>
    <definedName name="IQ_DPAC_OTHER_ADJ">"c2800"</definedName>
    <definedName name="IQ_DPAC_OTHERS">"c2793"</definedName>
    <definedName name="IQ_DPAC_PERIOD">"c2794"</definedName>
    <definedName name="IQ_DPAC_REAL_GAIN">"c2797"</definedName>
    <definedName name="IQ_DPAC_UNREAL_GAIN">"c2796"</definedName>
    <definedName name="IQ_DPS_10YR_ANN_GROWTH">"c337"</definedName>
    <definedName name="IQ_DPS_1YR_ANN_GROWTH">"c338"</definedName>
    <definedName name="IQ_DPS_2YR_ANN_GROWTH">"c339"</definedName>
    <definedName name="IQ_DPS_3YR_ANN_GROWTH">"c340"</definedName>
    <definedName name="IQ_DPS_5YR_ANN_GROWTH">"c341"</definedName>
    <definedName name="IQ_DPS_7YR_ANN_GROWTH">"c342"</definedName>
    <definedName name="IQ_DPS_ACT_OR_EST">"c2218"</definedName>
    <definedName name="IQ_DPS_EST">"c1674"</definedName>
    <definedName name="IQ_DPS_HIGH_EST">"c1676"</definedName>
    <definedName name="IQ_DPS_LOW_EST">"c1677"</definedName>
    <definedName name="IQ_DPS_MEDIAN_EST">"c1675"</definedName>
    <definedName name="IQ_DPS_NUM_EST">"c1678"</definedName>
    <definedName name="IQ_DPS_STDDEV_EST">"c1679"</definedName>
    <definedName name="IQ_EARNING_ASSET_YIELD">"c343"</definedName>
    <definedName name="IQ_EARNING_CO">"c344"</definedName>
    <definedName name="IQ_EARNING_CO_10YR_ANN_GROWTH">"c345"</definedName>
    <definedName name="IQ_EARNING_CO_1YR_ANN_GROWTH">"c346"</definedName>
    <definedName name="IQ_EARNING_CO_2YR_ANN_GROWTH">"c347"</definedName>
    <definedName name="IQ_EARNING_CO_3YR_ANN_GROWTH">"c348"</definedName>
    <definedName name="IQ_EARNING_CO_5YR_ANN_GROWTH">"c349"</definedName>
    <definedName name="IQ_EARNING_CO_7YR_ANN_GROWTH">"c350"</definedName>
    <definedName name="IQ_EARNING_CO_MARGIN">"c351"</definedName>
    <definedName name="IQ_EARNINGS_ANNOUNCE_DATE">"c1649"</definedName>
    <definedName name="IQ_EBIT">"c352"</definedName>
    <definedName name="IQ_EBIT_10YR_ANN_GROWTH">"c353"</definedName>
    <definedName name="IQ_EBIT_1YR_ANN_GROWTH">"c354"</definedName>
    <definedName name="IQ_EBIT_2YR_ANN_GROWTH">"c355"</definedName>
    <definedName name="IQ_EBIT_3YR_ANN_GROWTH">"c356"</definedName>
    <definedName name="IQ_EBIT_5YR_ANN_GROWTH">"c357"</definedName>
    <definedName name="IQ_EBIT_7YR_ANN_GROWTH">"c358"</definedName>
    <definedName name="IQ_EBIT_ACT_OR_EST">"c2219"</definedName>
    <definedName name="IQ_EBIT_EST">"c1681"</definedName>
    <definedName name="IQ_EBIT_HIGH_EST">"c1683"</definedName>
    <definedName name="IQ_EBIT_INT">"c360"</definedName>
    <definedName name="IQ_EBIT_LOW_EST">"c1684"</definedName>
    <definedName name="IQ_EBIT_MARGIN">"c359"</definedName>
    <definedName name="IQ_EBIT_MEDIAN_EST">"c1682"</definedName>
    <definedName name="IQ_EBIT_NUM_EST">"c1685"</definedName>
    <definedName name="IQ_EBIT_OVER_IE">"c1369"</definedName>
    <definedName name="IQ_EBIT_STDDEV_EST">"c1686"</definedName>
    <definedName name="IQ_EBITA">"c1910"</definedName>
    <definedName name="IQ_EBITA_10YR_ANN_GROWTH">"c1954"</definedName>
    <definedName name="IQ_EBITA_1YR_ANN_GROWTH">"c1949"</definedName>
    <definedName name="IQ_EBITA_2YR_ANN_GROWTH">"c1950"</definedName>
    <definedName name="IQ_EBITA_3YR_ANN_GROWTH">"c1951"</definedName>
    <definedName name="IQ_EBITA_5YR_ANN_GROWTH">"c1952"</definedName>
    <definedName name="IQ_EBITA_7YR_ANN_GROWTH">"c1953"</definedName>
    <definedName name="IQ_EBITA_MARGIN">"c1963"</definedName>
    <definedName name="IQ_EBITDA">"c361"</definedName>
    <definedName name="IQ_EBITDA_10YR_ANN_GROWTH">"c362"</definedName>
    <definedName name="IQ_EBITDA_1YR_ANN_GROWTH">"c363"</definedName>
    <definedName name="IQ_EBITDA_2YR_ANN_GROWTH">"c364"</definedName>
    <definedName name="IQ_EBITDA_3YR_ANN_GROWTH">"c365"</definedName>
    <definedName name="IQ_EBITDA_5YR_ANN_GROWTH">"c366"</definedName>
    <definedName name="IQ_EBITDA_7YR_ANN_GROWTH">"c367"</definedName>
    <definedName name="IQ_EBITDA_ACT_OR_EST">"c2215"</definedName>
    <definedName name="IQ_EBITDA_CAPEX_INT">"c368"</definedName>
    <definedName name="IQ_EBITDA_CAPEX_OVER_TOTAL_IE">"c1370"</definedName>
    <definedName name="IQ_EBITDA_EST">"c369"</definedName>
    <definedName name="IQ_EBITDA_HIGH_EST">"c370"</definedName>
    <definedName name="IQ_EBITDA_INT">"c373"</definedName>
    <definedName name="IQ_EBITDA_LOW_EST">"c371"</definedName>
    <definedName name="IQ_EBITDA_MARGIN">"c372"</definedName>
    <definedName name="IQ_EBITDA_MEDIAN_EST">"c1663"</definedName>
    <definedName name="IQ_EBITDA_NUM_EST">"c374"</definedName>
    <definedName name="IQ_EBITDA_OVER_TOTAL_IE">"c1371"</definedName>
    <definedName name="IQ_EBITDA_STDDEV_EST">"c375"</definedName>
    <definedName name="IQ_EBITDAR">"c2989"</definedName>
    <definedName name="IQ_EBT">"c376"</definedName>
    <definedName name="IQ_EBT_BNK">"c377"</definedName>
    <definedName name="IQ_EBT_BR">"c378"</definedName>
    <definedName name="IQ_EBT_EXCL">"c379"</definedName>
    <definedName name="IQ_EBT_EXCL_BNK">"c380"</definedName>
    <definedName name="IQ_EBT_EXCL_BR">"c381"</definedName>
    <definedName name="IQ_EBT_EXCL_FIN">"c382"</definedName>
    <definedName name="IQ_EBT_EXCL_INS">"c383"</definedName>
    <definedName name="IQ_EBT_EXCL_MARGIN">"c1462"</definedName>
    <definedName name="IQ_EBT_EXCL_REIT">"c384"</definedName>
    <definedName name="IQ_EBT_EXCL_UTI">"c385"</definedName>
    <definedName name="IQ_EBT_FIN">"c386"</definedName>
    <definedName name="IQ_EBT_INCL_MARGIN">"c387"</definedName>
    <definedName name="IQ_EBT_INS">"c388"</definedName>
    <definedName name="IQ_EBT_REIT">"c389"</definedName>
    <definedName name="IQ_EBT_UTI">"c390"</definedName>
    <definedName name="IQ_EFFECT_SPECIAL_CHARGE">"c1595"</definedName>
    <definedName name="IQ_EFFECT_TAX_RATE">"c1899"</definedName>
    <definedName name="IQ_EFFICIENCY_RATIO">"c391"</definedName>
    <definedName name="IQ_EMPLOYEES">"c392"</definedName>
    <definedName name="IQ_ENTERPRISE_VALUE">"c1348"</definedName>
    <definedName name="IQ_EPS_10YR_ANN_GROWTH">"c393"</definedName>
    <definedName name="IQ_EPS_1YR_ANN_GROWTH">"c394"</definedName>
    <definedName name="IQ_EPS_2YR_ANN_GROWTH">"c395"</definedName>
    <definedName name="IQ_EPS_3YR_ANN_GROWTH">"c396"</definedName>
    <definedName name="IQ_EPS_5YR_ANN_GROWTH">"c397"</definedName>
    <definedName name="IQ_EPS_7YR_ANN_GROWTH">"c398"</definedName>
    <definedName name="IQ_EPS_ACT_OR_EST">"c2213"</definedName>
    <definedName name="IQ_EPS_EST">"c399"</definedName>
    <definedName name="IQ_EPS_GW_ACT_OR_EST">"c2223"</definedName>
    <definedName name="IQ_EPS_GW_EST">"c1737"</definedName>
    <definedName name="IQ_EPS_GW_HIGH_EST">"c1739"</definedName>
    <definedName name="IQ_EPS_GW_LOW_EST">"c1740"</definedName>
    <definedName name="IQ_EPS_GW_MEDIAN_EST">"c1738"</definedName>
    <definedName name="IQ_EPS_GW_NUM_EST">"c1741"</definedName>
    <definedName name="IQ_EPS_GW_STDDEV_EST">"c1742"</definedName>
    <definedName name="IQ_EPS_HIGH_EST">"c400"</definedName>
    <definedName name="IQ_EPS_LOW_EST">"c401"</definedName>
    <definedName name="IQ_EPS_MEDIAN_EST">"c1661"</definedName>
    <definedName name="IQ_EPS_NORM">"c1902"</definedName>
    <definedName name="IQ_EPS_NORM_EST">"c2226"</definedName>
    <definedName name="IQ_EPS_NORM_HIGH_EST">"c2228"</definedName>
    <definedName name="IQ_EPS_NORM_LOW_EST">"c2229"</definedName>
    <definedName name="IQ_EPS_NORM_MEDIAN_EST">"c2227"</definedName>
    <definedName name="IQ_EPS_NORM_NUM_EST">"c2230"</definedName>
    <definedName name="IQ_EPS_NORM_STDDEV_EST">"c2231"</definedName>
    <definedName name="IQ_EPS_NUM_EST">"c402"</definedName>
    <definedName name="IQ_EPS_REPORT_ACT_OR_EST">"c2224"</definedName>
    <definedName name="IQ_EPS_REPORTED_EST">"c1744"</definedName>
    <definedName name="IQ_EPS_REPORTED_HIGH_EST">"c1746"</definedName>
    <definedName name="IQ_EPS_REPORTED_LOW_EST">"c1747"</definedName>
    <definedName name="IQ_EPS_REPORTED_MEDIAN_EST">"c1745"</definedName>
    <definedName name="IQ_EPS_REPORTED_NUM_EST">"c1748"</definedName>
    <definedName name="IQ_EPS_REPORTED_STDDEV_EST">"c1749"</definedName>
    <definedName name="IQ_EPS_STDDEV_EST">"c403"</definedName>
    <definedName name="IQ_EQUITY_AFFIL">"c1451"</definedName>
    <definedName name="IQ_EQUITY_METHOD">"c404"</definedName>
    <definedName name="IQ_EQV_OVER_BV">"c1596"</definedName>
    <definedName name="IQ_EQV_OVER_LTM_PRETAX_INC">"c1390"</definedName>
    <definedName name="IQ_ESOP_DEBT">"c1597"</definedName>
    <definedName name="IQ_EST_ACT_CFPS">"c1673"</definedName>
    <definedName name="IQ_EST_ACT_DPS">"c1680"</definedName>
    <definedName name="IQ_EST_ACT_EBIT">"c1687"</definedName>
    <definedName name="IQ_EST_ACT_EBITDA">"c1664"</definedName>
    <definedName name="IQ_EST_ACT_EPS">"c1648"</definedName>
    <definedName name="IQ_EST_ACT_EPS_GW">"c1743"</definedName>
    <definedName name="IQ_EST_ACT_EPS_NORM">"c2232"</definedName>
    <definedName name="IQ_EST_ACT_EPS_REPORTED">"c1750"</definedName>
    <definedName name="IQ_EST_ACT_FFO">"c1666"</definedName>
    <definedName name="IQ_EST_ACT_NAV">"c1757"</definedName>
    <definedName name="IQ_EST_ACT_NI">"c1722"</definedName>
    <definedName name="IQ_EST_ACT_NI_GW">"c1729"</definedName>
    <definedName name="IQ_EST_ACT_NI_REPORTED">"c1736"</definedName>
    <definedName name="IQ_EST_ACT_OPER_INC">"c1694"</definedName>
    <definedName name="IQ_EST_ACT_PRETAX_GW_INC">"c1708"</definedName>
    <definedName name="IQ_EST_ACT_PRETAX_INC">"c1701"</definedName>
    <definedName name="IQ_EST_ACT_PRETAX_REPORT_INC">"c1715"</definedName>
    <definedName name="IQ_EST_ACT_REV">"c2113"</definedName>
    <definedName name="IQ_EST_CFPS_DIFF">"c1871"</definedName>
    <definedName name="IQ_EST_CFPS_GROWTH_1YR">"c1774"</definedName>
    <definedName name="IQ_EST_CFPS_GROWTH_2YR">"c1775"</definedName>
    <definedName name="IQ_EST_CFPS_GROWTH_Q_1YR">"c1776"</definedName>
    <definedName name="IQ_EST_CFPS_SEQ_GROWTH_Q">"c1777"</definedName>
    <definedName name="IQ_EST_CFPS_SURPRISE_PERCENT">"c1872"</definedName>
    <definedName name="IQ_EST_CURRENCY">"c2140"</definedName>
    <definedName name="IQ_EST_DATE">"c1634"</definedName>
    <definedName name="IQ_EST_DPS_DIFF">"c1873"</definedName>
    <definedName name="IQ_EST_DPS_GROWTH_1YR">"c1778"</definedName>
    <definedName name="IQ_EST_DPS_GROWTH_2YR">"c1779"</definedName>
    <definedName name="IQ_EST_DPS_GROWTH_Q_1YR">"c1780"</definedName>
    <definedName name="IQ_EST_DPS_SEQ_GROWTH_Q">"c1781"</definedName>
    <definedName name="IQ_EST_DPS_SURPRISE_PERCENT">"c1874"</definedName>
    <definedName name="IQ_EST_EBIT_DIFF">"c1875"</definedName>
    <definedName name="IQ_EST_EBIT_SURPRISE_PERCENT">"c1876"</definedName>
    <definedName name="IQ_EST_EBITDA_DIFF">"c1867"</definedName>
    <definedName name="IQ_EST_EBITDA_GROWTH_1YR">"c1766"</definedName>
    <definedName name="IQ_EST_EBITDA_GROWTH_2YR">"c1767"</definedName>
    <definedName name="IQ_EST_EBITDA_GROWTH_Q_1YR">"c1768"</definedName>
    <definedName name="IQ_EST_EBITDA_SEQ_GROWTH_Q">"c1769"</definedName>
    <definedName name="IQ_EST_EBITDA_SURPRISE_PERCENT">"c1868"</definedName>
    <definedName name="IQ_EST_EPS_DIFF">"c1864"</definedName>
    <definedName name="IQ_EST_EPS_GROWTH_1YR">"c1636"</definedName>
    <definedName name="IQ_EST_EPS_GROWTH_2YR">"c1637"</definedName>
    <definedName name="IQ_EST_EPS_GROWTH_5YR">"c1655"</definedName>
    <definedName name="IQ_EST_EPS_GROWTH_5YR_HIGH">"c1657"</definedName>
    <definedName name="IQ_EST_EPS_GROWTH_5YR_LOW">"c1658"</definedName>
    <definedName name="IQ_EST_EPS_GROWTH_5YR_MEDIAN">"c1656"</definedName>
    <definedName name="IQ_EST_EPS_GROWTH_5YR_NUM">"c1659"</definedName>
    <definedName name="IQ_EST_EPS_GROWTH_5YR_STDDEV">"c1660"</definedName>
    <definedName name="IQ_EST_EPS_GROWTH_Q_1YR">"c1641"</definedName>
    <definedName name="IQ_EST_EPS_GW_DIFF">"c1891"</definedName>
    <definedName name="IQ_EST_EPS_GW_SURPRISE_PERCENT">"c1892"</definedName>
    <definedName name="IQ_EST_EPS_NORM_DIFF">"c2247"</definedName>
    <definedName name="IQ_EST_EPS_NORM_SURPRISE_PERCENT">"c2248"</definedName>
    <definedName name="IQ_EST_EPS_REPORT_DIFF">"c1893"</definedName>
    <definedName name="IQ_EST_EPS_REPORT_SURPRISE_PERCENT">"c1894"</definedName>
    <definedName name="IQ_EST_EPS_SEQ_GROWTH_Q">"c1764"</definedName>
    <definedName name="IQ_EST_EPS_SURPRISE_PERCENT">"c1635"</definedName>
    <definedName name="IQ_EST_FFO_DIFF">"c1869"</definedName>
    <definedName name="IQ_EST_FFO_GROWTH_1YR">"c1770"</definedName>
    <definedName name="IQ_EST_FFO_GROWTH_2YR">"c1771"</definedName>
    <definedName name="IQ_EST_FFO_GROWTH_Q_1YR">"c1772"</definedName>
    <definedName name="IQ_EST_FFO_SEQ_GROWTH_Q">"c1773"</definedName>
    <definedName name="IQ_EST_FFO_SURPRISE_PERCENT">"c1870"</definedName>
    <definedName name="IQ_EST_NAV_DIFF">"c1895"</definedName>
    <definedName name="IQ_EST_NAV_SURPRISE_PERCENT">"c1896"</definedName>
    <definedName name="IQ_EST_NI_DIFF">"c1885"</definedName>
    <definedName name="IQ_EST_NI_GW_DIFF">"c1887"</definedName>
    <definedName name="IQ_EST_NI_GW_SURPRISE_PERCENT">"c1888"</definedName>
    <definedName name="IQ_EST_NI_REPORT_DIFF">"c1889"</definedName>
    <definedName name="IQ_EST_NI_REPORT_SURPRISE_PERCENT">"c1890"</definedName>
    <definedName name="IQ_EST_NI_SURPRISE_PERCENT">"c1886"</definedName>
    <definedName name="IQ_EST_NUM_BUY">"c1759"</definedName>
    <definedName name="IQ_EST_NUM_HOLD">"c1761"</definedName>
    <definedName name="IQ_EST_NUM_NO_OPINION">"c1758"</definedName>
    <definedName name="IQ_EST_NUM_OUTPERFORM">"c1760"</definedName>
    <definedName name="IQ_EST_NUM_SELL">"c1763"</definedName>
    <definedName name="IQ_EST_NUM_UNDERPERFORM">"c1762"</definedName>
    <definedName name="IQ_EST_OPER_INC_DIFF">"c1877"</definedName>
    <definedName name="IQ_EST_OPER_INC_SURPRISE_PERCENT">"c1878"</definedName>
    <definedName name="IQ_EST_PRE_TAX_DIFF">"c1879"</definedName>
    <definedName name="IQ_EST_PRE_TAX_GW_DIFF">"c1881"</definedName>
    <definedName name="IQ_EST_PRE_TAX_GW_SURPRISE_PERCENT">"c1882"</definedName>
    <definedName name="IQ_EST_PRE_TAX_REPORT_DIFF">"c1883"</definedName>
    <definedName name="IQ_EST_PRE_TAX_REPORT_SURPRISE_PERCENT">"c1884"</definedName>
    <definedName name="IQ_EST_PRE_TAX_SURPRISE_PERCENT">"c1880"</definedName>
    <definedName name="IQ_EST_REV_DIFF">"c1865"</definedName>
    <definedName name="IQ_EST_REV_GROWTH_1YR">"c1638"</definedName>
    <definedName name="IQ_EST_REV_GROWTH_2YR">"c1639"</definedName>
    <definedName name="IQ_EST_REV_GROWTH_Q_1YR">"c1640"</definedName>
    <definedName name="IQ_EST_REV_SEQ_GROWTH_Q">"c1765"</definedName>
    <definedName name="IQ_EST_REV_SURPRISE_PERCENT">"c1866"</definedName>
    <definedName name="IQ_EV_OVER_EMPLOYEE">"c1428"</definedName>
    <definedName name="IQ_EV_OVER_LTM_EBIT">"c1426"</definedName>
    <definedName name="IQ_EV_OVER_LTM_EBITDA">"c1427"</definedName>
    <definedName name="IQ_EV_OVER_LTM_REVENUE">"c1429"</definedName>
    <definedName name="IQ_EXCHANGE">"c405"</definedName>
    <definedName name="IQ_EXERCISE_PRICE">"c1897"</definedName>
    <definedName name="IQ_EXERCISED">"c406"</definedName>
    <definedName name="IQ_EXP_RETURN_PENSION_DOMESTIC">"c407"</definedName>
    <definedName name="IQ_EXP_RETURN_PENSION_FOREIGN">"c408"</definedName>
    <definedName name="IQ_EXPLORE_DRILL">"c409"</definedName>
    <definedName name="IQ_EXTRA_ACC_ITEMS">"c410"</definedName>
    <definedName name="IQ_EXTRA_ACC_ITEMS_BNK">"c411"</definedName>
    <definedName name="IQ_EXTRA_ACC_ITEMS_BR">"c412"</definedName>
    <definedName name="IQ_EXTRA_ACC_ITEMS_FIN">"c413"</definedName>
    <definedName name="IQ_EXTRA_ACC_ITEMS_INS">"c414"</definedName>
    <definedName name="IQ_EXTRA_ACC_ITEMS_REIT">"c415"</definedName>
    <definedName name="IQ_EXTRA_ACC_ITEMS_UTI">"c416"</definedName>
    <definedName name="IQ_EXTRA_ITEMS">"c1459"</definedName>
    <definedName name="IQ_FDIC">"c417"</definedName>
    <definedName name="IQ_FEDFUNDS_SOLD">"c2256"</definedName>
    <definedName name="IQ_FFO">"c1574"</definedName>
    <definedName name="IQ_FFO_ACT_OR_EST">"c2216"</definedName>
    <definedName name="IQ_FFO_EST">"c418"</definedName>
    <definedName name="IQ_FFO_HIGH_EST">"c419"</definedName>
    <definedName name="IQ_FFO_LOW_EST">"c420"</definedName>
    <definedName name="IQ_FFO_MEDIAN_EST">"c1665"</definedName>
    <definedName name="IQ_FFO_NUM_EST">"c421"</definedName>
    <definedName name="IQ_FFO_STDDEV_EST">"c422"</definedName>
    <definedName name="IQ_FH">100000</definedName>
    <definedName name="IQ_FHLB_DEBT">"c423"</definedName>
    <definedName name="IQ_FHLB_DUE_CY">"c2080"</definedName>
    <definedName name="IQ_FHLB_DUE_CY1">"c2081"</definedName>
    <definedName name="IQ_FHLB_DUE_CY2">"c2082"</definedName>
    <definedName name="IQ_FHLB_DUE_CY3">"c2083"</definedName>
    <definedName name="IQ_FHLB_DUE_CY4">"c2084"</definedName>
    <definedName name="IQ_FHLB_DUE_NEXT_FIVE">"c2085"</definedName>
    <definedName name="IQ_FILING_CURRENCY">"c2129"</definedName>
    <definedName name="IQ_FILINGDATE_BS">"c424"</definedName>
    <definedName name="IQ_FILINGDATE_CF">"c425"</definedName>
    <definedName name="IQ_FILINGDATE_IS">"c426"</definedName>
    <definedName name="IQ_FILM_RIGHTS">"c2254"</definedName>
    <definedName name="IQ_FIN_DIV_ASSETS_CURRENT">"c427"</definedName>
    <definedName name="IQ_FIN_DIV_ASSETS_LT">"c428"</definedName>
    <definedName name="IQ_FIN_DIV_DEBT_CURRENT">"c429"</definedName>
    <definedName name="IQ_FIN_DIV_DEBT_LT">"c430"</definedName>
    <definedName name="IQ_FIN_DIV_EXP">"c431"</definedName>
    <definedName name="IQ_FIN_DIV_INT_EXP">"c432"</definedName>
    <definedName name="IQ_FIN_DIV_LIAB_CURRENT">"c433"</definedName>
    <definedName name="IQ_FIN_DIV_LIAB_LT">"c434"</definedName>
    <definedName name="IQ_FIN_DIV_LOANS_CURRENT">"c435"</definedName>
    <definedName name="IQ_FIN_DIV_LOANS_LT">"c436"</definedName>
    <definedName name="IQ_FIN_DIV_REV">"c437"</definedName>
    <definedName name="IQ_FINANCING_CASH">"c1405"</definedName>
    <definedName name="IQ_FINANCING_CASH_SUPPL">"c1406"</definedName>
    <definedName name="IQ_FINISHED_INV">"c438"</definedName>
    <definedName name="IQ_FIRST_YEAR_LIFE">"c439"</definedName>
    <definedName name="IQ_FIRST_YEAR_LIFE_PREM">"c2787"</definedName>
    <definedName name="IQ_FIRST_YEAR_PREM">"c2786"</definedName>
    <definedName name="IQ_FIRSTPRICINGDATE">"c3050"</definedName>
    <definedName name="IQ_FISCAL_Q">"c440"</definedName>
    <definedName name="IQ_FISCAL_Y">"c441"</definedName>
    <definedName name="IQ_FIVE_PERCENT_OWNER">"c442"</definedName>
    <definedName name="IQ_FIVEPERCENT_PERCENT">"c443"</definedName>
    <definedName name="IQ_FIVEPERCENT_SHARES">"c444"</definedName>
    <definedName name="IQ_FIXED_ASSET_TURNS">"c445"</definedName>
    <definedName name="IQ_FLOAT_PERCENT">"c1575"</definedName>
    <definedName name="IQ_FOREIGN_DEP_IB">"c446"</definedName>
    <definedName name="IQ_FOREIGN_DEP_NON_IB">"c447"</definedName>
    <definedName name="IQ_FOREIGN_EXCHANGE">"c1376"</definedName>
    <definedName name="IQ_FOREIGN_LOANS">"c448"</definedName>
    <definedName name="IQ_FQ">500</definedName>
    <definedName name="IQ_FUEL">"c449"</definedName>
    <definedName name="IQ_FULL_TIME">"c450"</definedName>
    <definedName name="IQ_FWD_CY">10001</definedName>
    <definedName name="IQ_FWD_CY1">10002</definedName>
    <definedName name="IQ_FWD_CY2">10003</definedName>
    <definedName name="IQ_FWD_FY">1001</definedName>
    <definedName name="IQ_FWD_FY1">1002</definedName>
    <definedName name="IQ_FWD_FY2">1003</definedName>
    <definedName name="IQ_FWD_Q">501</definedName>
    <definedName name="IQ_FWD_Q1">502</definedName>
    <definedName name="IQ_FWD_Q2">503</definedName>
    <definedName name="IQ_FX">"c451"</definedName>
    <definedName name="IQ_FY">1000</definedName>
    <definedName name="IQ_GA_EXP">"c2241"</definedName>
    <definedName name="IQ_GAIN_ASSETS">"c452"</definedName>
    <definedName name="IQ_GAIN_ASSETS_BNK">"c453"</definedName>
    <definedName name="IQ_GAIN_ASSETS_BR">"c454"</definedName>
    <definedName name="IQ_GAIN_ASSETS_CF">"c455"</definedName>
    <definedName name="IQ_GAIN_ASSETS_CF_BNK">"c456"</definedName>
    <definedName name="IQ_GAIN_ASSETS_CF_BR">"c457"</definedName>
    <definedName name="IQ_GAIN_ASSETS_CF_FIN">"c458"</definedName>
    <definedName name="IQ_GAIN_ASSETS_CF_INS">"c459"</definedName>
    <definedName name="IQ_GAIN_ASSETS_CF_REIT">"c460"</definedName>
    <definedName name="IQ_GAIN_ASSETS_CF_UTI">"c461"</definedName>
    <definedName name="IQ_GAIN_ASSETS_FIN">"c462"</definedName>
    <definedName name="IQ_GAIN_ASSETS_INS">"c463"</definedName>
    <definedName name="IQ_GAIN_ASSETS_REIT">"c471"</definedName>
    <definedName name="IQ_GAIN_ASSETS_REV">"c472"</definedName>
    <definedName name="IQ_GAIN_ASSETS_REV_BNK">"c473"</definedName>
    <definedName name="IQ_GAIN_ASSETS_REV_BR">"c474"</definedName>
    <definedName name="IQ_GAIN_ASSETS_REV_FIN">"c475"</definedName>
    <definedName name="IQ_GAIN_ASSETS_REV_INS">"c476"</definedName>
    <definedName name="IQ_GAIN_ASSETS_REV_REIT">"c477"</definedName>
    <definedName name="IQ_GAIN_ASSETS_REV_UTI">"c478"</definedName>
    <definedName name="IQ_GAIN_ASSETS_UTI">"c479"</definedName>
    <definedName name="IQ_GAIN_INVEST">"c1463"</definedName>
    <definedName name="IQ_GAIN_INVEST_BNK">"c1582"</definedName>
    <definedName name="IQ_GAIN_INVEST_BR">"c1464"</definedName>
    <definedName name="IQ_GAIN_INVEST_CF">"c480"</definedName>
    <definedName name="IQ_GAIN_INVEST_CF_BNK">"c481"</definedName>
    <definedName name="IQ_GAIN_INVEST_CF_BR">"c482"</definedName>
    <definedName name="IQ_GAIN_INVEST_CF_FIN">"c483"</definedName>
    <definedName name="IQ_GAIN_INVEST_CF_INS">"c484"</definedName>
    <definedName name="IQ_GAIN_INVEST_CF_REIT">"c485"</definedName>
    <definedName name="IQ_GAIN_INVEST_CF_UTI">"c486"</definedName>
    <definedName name="IQ_GAIN_INVEST_FIN">"c1465"</definedName>
    <definedName name="IQ_GAIN_INVEST_INS">"c1466"</definedName>
    <definedName name="IQ_GAIN_INVEST_REIT">"c1467"</definedName>
    <definedName name="IQ_GAIN_INVEST_REV">"c494"</definedName>
    <definedName name="IQ_GAIN_INVEST_REV_BNK">"c495"</definedName>
    <definedName name="IQ_GAIN_INVEST_REV_BR">"c496"</definedName>
    <definedName name="IQ_GAIN_INVEST_REV_FIN">"c497"</definedName>
    <definedName name="IQ_GAIN_INVEST_REV_INS">"c498"</definedName>
    <definedName name="IQ_GAIN_INVEST_REV_REIT">"c499"</definedName>
    <definedName name="IQ_GAIN_INVEST_REV_UTI">"c500"</definedName>
    <definedName name="IQ_GAIN_INVEST_UTI">"c1468"</definedName>
    <definedName name="IQ_GAIN_LOANS_REC">"c501"</definedName>
    <definedName name="IQ_GAIN_LOANS_RECEIV">"c502"</definedName>
    <definedName name="IQ_GAIN_LOANS_RECEIV_REV_FIN">"c503"</definedName>
    <definedName name="IQ_GAIN_LOANS_REV">"c504"</definedName>
    <definedName name="IQ_GAIN_SALE_ASSETS">"c1377"</definedName>
    <definedName name="IQ_GOODWILL_NET">"c1380"</definedName>
    <definedName name="IQ_GP">"c511"</definedName>
    <definedName name="IQ_GP_10YR_ANN_GROWTH">"c512"</definedName>
    <definedName name="IQ_GP_1YR_ANN_GROWTH">"c513"</definedName>
    <definedName name="IQ_GP_2YR_ANN_GROWTH">"c514"</definedName>
    <definedName name="IQ_GP_3YR_ANN_GROWTH">"c515"</definedName>
    <definedName name="IQ_GP_5YR_ANN_GROWTH">"c516"</definedName>
    <definedName name="IQ_GP_7YR_ANN_GROWTH">"c517"</definedName>
    <definedName name="IQ_GPPE">"c518"</definedName>
    <definedName name="IQ_GROSS_AH_EARNED">"c2742"</definedName>
    <definedName name="IQ_GROSS_CLAIM_EXP_INCUR">"c2755"</definedName>
    <definedName name="IQ_GROSS_CLAIM_EXP_PAID">"c2758"</definedName>
    <definedName name="IQ_GROSS_CLAIM_EXP_RES">"c2752"</definedName>
    <definedName name="IQ_GROSS_DIVID">"c1446"</definedName>
    <definedName name="IQ_GROSS_EARNED">"c2732"</definedName>
    <definedName name="IQ_GROSS_LIFE_EARNED">"c2737"</definedName>
    <definedName name="IQ_GROSS_LIFE_IN_FORCE">"c2767"</definedName>
    <definedName name="IQ_GROSS_LOANS">"c521"</definedName>
    <definedName name="IQ_GROSS_LOANS_10YR_ANN_GROWTH">"c522"</definedName>
    <definedName name="IQ_GROSS_LOANS_1YR_ANN_GROWTH">"c523"</definedName>
    <definedName name="IQ_GROSS_LOANS_2YR_ANN_GROWTH">"c524"</definedName>
    <definedName name="IQ_GROSS_LOANS_3YR_ANN_GROWTH">"c525"</definedName>
    <definedName name="IQ_GROSS_LOANS_5YR_ANN_GROWTH">"c526"</definedName>
    <definedName name="IQ_GROSS_LOANS_7YR_ANN_GROWTH">"c527"</definedName>
    <definedName name="IQ_GROSS_LOANS_TOTAL_DEPOSITS">"c528"</definedName>
    <definedName name="IQ_GROSS_MARGIN">"c529"</definedName>
    <definedName name="IQ_GROSS_PC_EARNED">"c2747"</definedName>
    <definedName name="IQ_GROSS_PROFIT">"c1378"</definedName>
    <definedName name="IQ_GROSS_WRITTEN">"c2726"</definedName>
    <definedName name="IQ_GW">"c530"</definedName>
    <definedName name="IQ_GW_AMORT_BR">"c532"</definedName>
    <definedName name="IQ_GW_AMORT_FIN">"c540"</definedName>
    <definedName name="IQ_GW_AMORT_INS">"c541"</definedName>
    <definedName name="IQ_GW_AMORT_REIT">"c542"</definedName>
    <definedName name="IQ_GW_AMORT_UTI">"c543"</definedName>
    <definedName name="IQ_GW_INTAN_AMORT">"c1469"</definedName>
    <definedName name="IQ_GW_INTAN_AMORT_BNK">"c544"</definedName>
    <definedName name="IQ_GW_INTAN_AMORT_BR">"c1470"</definedName>
    <definedName name="IQ_GW_INTAN_AMORT_CF">"c1471"</definedName>
    <definedName name="IQ_GW_INTAN_AMORT_CF_BNK">"c1472"</definedName>
    <definedName name="IQ_GW_INTAN_AMORT_CF_BR">"c1473"</definedName>
    <definedName name="IQ_GW_INTAN_AMORT_CF_FIN">"c1474"</definedName>
    <definedName name="IQ_GW_INTAN_AMORT_CF_INS">"c1475"</definedName>
    <definedName name="IQ_GW_INTAN_AMORT_CF_REIT">"c1476"</definedName>
    <definedName name="IQ_GW_INTAN_AMORT_CF_UTI">"c1477"</definedName>
    <definedName name="IQ_GW_INTAN_AMORT_FIN">"c1478"</definedName>
    <definedName name="IQ_GW_INTAN_AMORT_INS">"c1479"</definedName>
    <definedName name="IQ_GW_INTAN_AMORT_REIT">"c1480"</definedName>
    <definedName name="IQ_GW_INTAN_AMORT_UTI">"c1481"</definedName>
    <definedName name="IQ_HIGH_TARGET_PRICE">"c1651"</definedName>
    <definedName name="IQ_HIGHPRICE">"c545"</definedName>
    <definedName name="IQ_HOMEOWNERS_WRITTEN">"c546"</definedName>
    <definedName name="IQ_IMPAIR_OIL">"c547"</definedName>
    <definedName name="IQ_IMPAIRMENT_GW">"c548"</definedName>
    <definedName name="IQ_IMPUT_OPER_LEASE_DEPR">"c2987"</definedName>
    <definedName name="IQ_IMPUT_OPER_LEASE_INT_EXP">"c2986"</definedName>
    <definedName name="IQ_INC_AFTER_TAX">"c1598"</definedName>
    <definedName name="IQ_INC_AVAIL_EXCL">"c1395"</definedName>
    <definedName name="IQ_INC_AVAIL_INCL">"c1396"</definedName>
    <definedName name="IQ_INC_BEFORE_TAX">"c1375"</definedName>
    <definedName name="IQ_INC_EQUITY">"c549"</definedName>
    <definedName name="IQ_INC_EQUITY_BR">"c550"</definedName>
    <definedName name="IQ_INC_EQUITY_CF">"c551"</definedName>
    <definedName name="IQ_INC_EQUITY_FIN">"c552"</definedName>
    <definedName name="IQ_INC_EQUITY_INS">"c553"</definedName>
    <definedName name="IQ_INC_EQUITY_REC_BNK">"c554"</definedName>
    <definedName name="IQ_INC_EQUITY_REIT">"c555"</definedName>
    <definedName name="IQ_INC_EQUITY_REV_BNK">"c556"</definedName>
    <definedName name="IQ_INC_EQUITY_UTI">"c557"</definedName>
    <definedName name="IQ_INC_REAL_ESTATE_REC">"c558"</definedName>
    <definedName name="IQ_INC_REAL_ESTATE_REV">"c559"</definedName>
    <definedName name="IQ_INC_TAX">"c560"</definedName>
    <definedName name="IQ_INC_TAX_EXCL">"c1599"</definedName>
    <definedName name="IQ_INC_TAX_PAY_CURRENT">"c561"</definedName>
    <definedName name="IQ_INC_TRADE_ACT">"c562"</definedName>
    <definedName name="IQ_INS_ANNUITY_LIAB">"c563"</definedName>
    <definedName name="IQ_INS_ANNUITY_REV">"c2788"</definedName>
    <definedName name="IQ_INS_DIV_EXP">"c564"</definedName>
    <definedName name="IQ_INS_DIV_REV">"c565"</definedName>
    <definedName name="IQ_INS_IN_FORCE">"c566"</definedName>
    <definedName name="IQ_INS_LIAB">"c567"</definedName>
    <definedName name="IQ_INS_POLICY_EXP">"c568"</definedName>
    <definedName name="IQ_INS_REV">"c569"</definedName>
    <definedName name="IQ_INS_SETTLE">"c570"</definedName>
    <definedName name="IQ_INS_SETTLE_BNK">"c571"</definedName>
    <definedName name="IQ_INS_SETTLE_BR">"c572"</definedName>
    <definedName name="IQ_INS_SETTLE_FIN">"c573"</definedName>
    <definedName name="IQ_INS_SETTLE_INS">"c574"</definedName>
    <definedName name="IQ_INS_SETTLE_REIT">"c575"</definedName>
    <definedName name="IQ_INS_SETTLE_UTI">"c576"</definedName>
    <definedName name="IQ_INSIDER_3MTH_BOUGHT_PCT">"c1534"</definedName>
    <definedName name="IQ_INSIDER_3MTH_NET_PCT">"c1535"</definedName>
    <definedName name="IQ_INSIDER_3MTH_SOLD_PCT">"c1533"</definedName>
    <definedName name="IQ_INSIDER_6MTH_BOUGHT_PCT">"c1537"</definedName>
    <definedName name="IQ_INSIDER_6MTH_NET_PCT">"c1538"</definedName>
    <definedName name="IQ_INSIDER_6MTH_SOLD_PCT">"c1536"</definedName>
    <definedName name="IQ_INSIDER_OVER_TOTAL">"c1581"</definedName>
    <definedName name="IQ_INSIDER_OWNER">"c577"</definedName>
    <definedName name="IQ_INSIDER_PERCENT">"c578"</definedName>
    <definedName name="IQ_INSIDER_SHARES">"c579"</definedName>
    <definedName name="IQ_INSTITUTIONAL_OVER_TOTAL">"c1580"</definedName>
    <definedName name="IQ_INSTITUTIONAL_OWNER">"c580"</definedName>
    <definedName name="IQ_INSTITUTIONAL_PERCENT">"c581"</definedName>
    <definedName name="IQ_INSTITUTIONAL_SHARES">"c582"</definedName>
    <definedName name="IQ_INSUR_RECEIV">"c1600"</definedName>
    <definedName name="IQ_INT_BORROW">"c583"</definedName>
    <definedName name="IQ_INT_DEPOSITS">"c584"</definedName>
    <definedName name="IQ_INT_DIV_INC">"c585"</definedName>
    <definedName name="IQ_INT_EXP_BR">"c586"</definedName>
    <definedName name="IQ_INT_EXP_COVERAGE">"c587"</definedName>
    <definedName name="IQ_INT_EXP_FIN">"c588"</definedName>
    <definedName name="IQ_INT_EXP_INCL_CAP">"c2988"</definedName>
    <definedName name="IQ_INT_EXP_INS">"c589"</definedName>
    <definedName name="IQ_INT_EXP_LTD">"c2086"</definedName>
    <definedName name="IQ_INT_EXP_REIT">"c590"</definedName>
    <definedName name="IQ_INT_EXP_TOTAL">"c591"</definedName>
    <definedName name="IQ_INT_EXP_UTI">"c592"</definedName>
    <definedName name="IQ_INT_INC_BR">"c593"</definedName>
    <definedName name="IQ_INT_INC_FIN">"c594"</definedName>
    <definedName name="IQ_INT_INC_INVEST">"c595"</definedName>
    <definedName name="IQ_INT_INC_LOANS">"c596"</definedName>
    <definedName name="IQ_INT_INC_REIT">"c597"</definedName>
    <definedName name="IQ_INT_INC_TOTAL">"c598"</definedName>
    <definedName name="IQ_INT_INC_UTI">"c599"</definedName>
    <definedName name="IQ_INT_INV_INC">"c600"</definedName>
    <definedName name="IQ_INT_INV_INC_REIT">"c601"</definedName>
    <definedName name="IQ_INT_INV_INC_UTI">"c602"</definedName>
    <definedName name="IQ_INT_ON_BORROWING_COVERAGE">"c603"</definedName>
    <definedName name="IQ_INT_RATE_SPREAD">"c604"</definedName>
    <definedName name="IQ_INTANGIBLES_NET">"c1407"</definedName>
    <definedName name="IQ_INTEREST_CASH_DEPOSITS">"c2255"</definedName>
    <definedName name="IQ_INTEREST_EXP">"c618"</definedName>
    <definedName name="IQ_INTEREST_EXP_NET">"c1450"</definedName>
    <definedName name="IQ_INTEREST_EXP_NON">"c1383"</definedName>
    <definedName name="IQ_INTEREST_EXP_SUPPL">"c1460"</definedName>
    <definedName name="IQ_INTEREST_INC">"c1393"</definedName>
    <definedName name="IQ_INTEREST_INC_NON">"c1384"</definedName>
    <definedName name="IQ_INTEREST_INVEST_INC">"c619"</definedName>
    <definedName name="IQ_INV_10YR_ANN_GROWTH">"c1930"</definedName>
    <definedName name="IQ_INV_1YR_ANN_GROWTH">"c1925"</definedName>
    <definedName name="IQ_INV_2YR_ANN_GROWTH">"c1926"</definedName>
    <definedName name="IQ_INV_3YR_ANN_GROWTH">"c1927"</definedName>
    <definedName name="IQ_INV_5YR_ANN_GROWTH">"c1928"</definedName>
    <definedName name="IQ_INV_7YR_ANN_GROWTH">"c1929"</definedName>
    <definedName name="IQ_INV_BANKING_FEE">"c620"</definedName>
    <definedName name="IQ_INV_METHOD">"c621"</definedName>
    <definedName name="IQ_INVENTORY">"c622"</definedName>
    <definedName name="IQ_INVENTORY_TURNS">"c623"</definedName>
    <definedName name="IQ_INVENTORY_UTI">"c624"</definedName>
    <definedName name="IQ_INVEST_DEBT">"c625"</definedName>
    <definedName name="IQ_INVEST_EQUITY_PREF">"c626"</definedName>
    <definedName name="IQ_INVEST_FHLB">"c627"</definedName>
    <definedName name="IQ_INVEST_LOANS_CF">"c628"</definedName>
    <definedName name="IQ_INVEST_LOANS_CF_BNK">"c629"</definedName>
    <definedName name="IQ_INVEST_LOANS_CF_BR">"c630"</definedName>
    <definedName name="IQ_INVEST_LOANS_CF_FIN">"c631"</definedName>
    <definedName name="IQ_INVEST_LOANS_CF_INS">"c632"</definedName>
    <definedName name="IQ_INVEST_LOANS_CF_REIT">"c633"</definedName>
    <definedName name="IQ_INVEST_LOANS_CF_UTI">"c634"</definedName>
    <definedName name="IQ_INVEST_REAL_ESTATE">"c635"</definedName>
    <definedName name="IQ_INVEST_SECURITY">"c636"</definedName>
    <definedName name="IQ_INVEST_SECURITY_CF">"c637"</definedName>
    <definedName name="IQ_INVEST_SECURITY_CF_BNK">"c638"</definedName>
    <definedName name="IQ_INVEST_SECURITY_CF_BR">"c639"</definedName>
    <definedName name="IQ_INVEST_SECURITY_CF_FIN">"c640"</definedName>
    <definedName name="IQ_INVEST_SECURITY_CF_INS">"c641"</definedName>
    <definedName name="IQ_INVEST_SECURITY_CF_REIT">"c642"</definedName>
    <definedName name="IQ_INVEST_SECURITY_CF_UTI">"c643"</definedName>
    <definedName name="IQ_IPRD">"c644"</definedName>
    <definedName name="IQ_ISS_DEBT_NET">"c1391"</definedName>
    <definedName name="IQ_ISS_STOCK_NET">"c1601"</definedName>
    <definedName name="IQ_JR_SUB_DEBT">"c2534"</definedName>
    <definedName name="IQ_JR_SUB_DEBT_EBITDA">"c2560"</definedName>
    <definedName name="IQ_JR_SUB_DEBT_EBITDA_CAPEX">"c2561"</definedName>
    <definedName name="IQ_JR_SUB_DEBT_PCT">"c2535"</definedName>
    <definedName name="IQ_LAND">"c645"</definedName>
    <definedName name="IQ_LAST_SPLIT_DATE">"c2095"</definedName>
    <definedName name="IQ_LAST_SPLIT_FACTOR">"c2093"</definedName>
    <definedName name="IQ_LASTPRICINGDATE">"c3051"</definedName>
    <definedName name="IQ_LASTSALEPRICE">"c646"</definedName>
    <definedName name="IQ_LASTSALEPRICE_DATE">"c2109"</definedName>
    <definedName name="IQ_LATESTK">1000</definedName>
    <definedName name="IQ_LATESTQ">500</definedName>
    <definedName name="IQ_LEGAL_SETTLE">"c647"</definedName>
    <definedName name="IQ_LEGAL_SETTLE_BNK">"c648"</definedName>
    <definedName name="IQ_LEGAL_SETTLE_BR">"c649"</definedName>
    <definedName name="IQ_LEGAL_SETTLE_FIN">"c650"</definedName>
    <definedName name="IQ_LEGAL_SETTLE_INS">"c651"</definedName>
    <definedName name="IQ_LEGAL_SETTLE_REIT">"c652"</definedName>
    <definedName name="IQ_LEGAL_SETTLE_UTI">"c653"</definedName>
    <definedName name="IQ_LEVERAGE_RATIO">"c654"</definedName>
    <definedName name="IQ_LEVERED_FCF">"c1907"</definedName>
    <definedName name="IQ_LFCF_10YR_ANN_GROWTH">"c1942"</definedName>
    <definedName name="IQ_LFCF_1YR_ANN_GROWTH">"c1937"</definedName>
    <definedName name="IQ_LFCF_2YR_ANN_GROWTH">"c1938"</definedName>
    <definedName name="IQ_LFCF_3YR_ANN_GROWTH">"c1939"</definedName>
    <definedName name="IQ_LFCF_5YR_ANN_GROWTH">"c1940"</definedName>
    <definedName name="IQ_LFCF_7YR_ANN_GROWTH">"c1941"</definedName>
    <definedName name="IQ_LFCF_MARGIN">"c1961"</definedName>
    <definedName name="IQ_LH_STATUTORY_SURPLUS">"c2771"</definedName>
    <definedName name="IQ_LICENSED_POPS">"c2123"</definedName>
    <definedName name="IQ_LIFE_EARNED">"c2739"</definedName>
    <definedName name="IQ_LIFOR">"c655"</definedName>
    <definedName name="IQ_LL">"c656"</definedName>
    <definedName name="IQ_LOAN_LEASE_RECEIV">"c657"</definedName>
    <definedName name="IQ_LOAN_LOSS">"c1386"</definedName>
    <definedName name="IQ_LOAN_SERVICE_REV">"c658"</definedName>
    <definedName name="IQ_LOANS_CF">"c659"</definedName>
    <definedName name="IQ_LOANS_CF_BNK">"c660"</definedName>
    <definedName name="IQ_LOANS_CF_BR">"c661"</definedName>
    <definedName name="IQ_LOANS_CF_FIN">"c662"</definedName>
    <definedName name="IQ_LOANS_CF_INS">"c663"</definedName>
    <definedName name="IQ_LOANS_CF_REIT">"c664"</definedName>
    <definedName name="IQ_LOANS_CF_UTI">"c665"</definedName>
    <definedName name="IQ_LOANS_FOR_SALE">"c666"</definedName>
    <definedName name="IQ_LOANS_PAST_DUE">"c667"</definedName>
    <definedName name="IQ_LOANS_RECEIV_CURRENT">"c668"</definedName>
    <definedName name="IQ_LOANS_RECEIV_LT">"c669"</definedName>
    <definedName name="IQ_LOANS_RECEIV_LT_UTI">"c670"</definedName>
    <definedName name="IQ_LONG_TERM_DEBT">"c1387"</definedName>
    <definedName name="IQ_LONG_TERM_DEBT_OVER_TOTAL_CAP">"c1388"</definedName>
    <definedName name="IQ_LONG_TERM_GROWTH">"c671"</definedName>
    <definedName name="IQ_LONG_TERM_INV">"c1389"</definedName>
    <definedName name="IQ_LOSS_LOSS_EXP">"c672"</definedName>
    <definedName name="IQ_LOSS_TO_NET_EARNED">"c2751"</definedName>
    <definedName name="IQ_LOW_TARGET_PRICE">"c1652"</definedName>
    <definedName name="IQ_LOWPRICE">"c673"</definedName>
    <definedName name="IQ_LT_DEBT">"c674"</definedName>
    <definedName name="IQ_LT_DEBT_BNK">"c675"</definedName>
    <definedName name="IQ_LT_DEBT_BR">"c676"</definedName>
    <definedName name="IQ_LT_DEBT_CAPITAL">"c677"</definedName>
    <definedName name="IQ_LT_DEBT_CAPITAL_LEASES">"c2542"</definedName>
    <definedName name="IQ_LT_DEBT_CAPITAL_LEASES_PCT">"c2543"</definedName>
    <definedName name="IQ_LT_DEBT_EQUITY">"c678"</definedName>
    <definedName name="IQ_LT_DEBT_FIN">"c679"</definedName>
    <definedName name="IQ_LT_DEBT_INS">"c680"</definedName>
    <definedName name="IQ_LT_DEBT_ISSUED">"c681"</definedName>
    <definedName name="IQ_LT_DEBT_ISSUED_BNK">"c682"</definedName>
    <definedName name="IQ_LT_DEBT_ISSUED_BR">"c683"</definedName>
    <definedName name="IQ_LT_DEBT_ISSUED_FIN">"c684"</definedName>
    <definedName name="IQ_LT_DEBT_ISSUED_INS">"c685"</definedName>
    <definedName name="IQ_LT_DEBT_ISSUED_REIT">"c686"</definedName>
    <definedName name="IQ_LT_DEBT_ISSUED_UTI">"c687"</definedName>
    <definedName name="IQ_LT_DEBT_REIT">"c688"</definedName>
    <definedName name="IQ_LT_DEBT_REPAID">"c689"</definedName>
    <definedName name="IQ_LT_DEBT_REPAID_BNK">"c690"</definedName>
    <definedName name="IQ_LT_DEBT_REPAID_BR">"c691"</definedName>
    <definedName name="IQ_LT_DEBT_REPAID_FIN">"c692"</definedName>
    <definedName name="IQ_LT_DEBT_REPAID_INS">"c693"</definedName>
    <definedName name="IQ_LT_DEBT_REPAID_REIT">"c694"</definedName>
    <definedName name="IQ_LT_DEBT_REPAID_UTI">"c695"</definedName>
    <definedName name="IQ_LT_DEBT_UTI">"c696"</definedName>
    <definedName name="IQ_LT_INVEST">"c697"</definedName>
    <definedName name="IQ_LT_INVEST_BR">"c698"</definedName>
    <definedName name="IQ_LT_INVEST_FIN">"c699"</definedName>
    <definedName name="IQ_LT_INVEST_REIT">"c700"</definedName>
    <definedName name="IQ_LT_INVEST_UTI">"c701"</definedName>
    <definedName name="IQ_LT_NOTE_RECEIV">"c1602"</definedName>
    <definedName name="IQ_LTD_DUE_AFTER_FIVE">"c704"</definedName>
    <definedName name="IQ_LTD_DUE_CY">"c705"</definedName>
    <definedName name="IQ_LTD_DUE_CY1">"c706"</definedName>
    <definedName name="IQ_LTD_DUE_CY2">"c707"</definedName>
    <definedName name="IQ_LTD_DUE_CY3">"c708"</definedName>
    <definedName name="IQ_LTD_DUE_CY4">"c709"</definedName>
    <definedName name="IQ_LTD_DUE_NEXT_FIVE">"c710"</definedName>
    <definedName name="IQ_LTM">2000</definedName>
    <definedName name="IQ_LTM_REVENUE_OVER_EMPLOYEES">"c1437"</definedName>
    <definedName name="IQ_LTMMONTH">120000</definedName>
    <definedName name="IQ_MACHINERY">"c711"</definedName>
    <definedName name="IQ_MAINT_CAPEX">"c2947"</definedName>
    <definedName name="IQ_MAINT_REPAIR">"c2087"</definedName>
    <definedName name="IQ_MARKET_CAP_LFCF">"c2209"</definedName>
    <definedName name="IQ_MARKETCAP">"c712"</definedName>
    <definedName name="IQ_MARKETING">"c2239"</definedName>
    <definedName name="IQ_MC_RATIO">"c2783"</definedName>
    <definedName name="IQ_MC_STATUTORY_SURPLUS">"c2772"</definedName>
    <definedName name="IQ_MEDIAN_TARGET_PRICE">"c1650"</definedName>
    <definedName name="IQ_MERGER">"c713"</definedName>
    <definedName name="IQ_MERGER_BNK">"c714"</definedName>
    <definedName name="IQ_MERGER_BR">"c715"</definedName>
    <definedName name="IQ_MERGER_FIN">"c716"</definedName>
    <definedName name="IQ_MERGER_INS">"c717"</definedName>
    <definedName name="IQ_MERGER_REIT">"c718"</definedName>
    <definedName name="IQ_MERGER_RESTRUCTURE">"c719"</definedName>
    <definedName name="IQ_MERGER_RESTRUCTURE_BNK">"c720"</definedName>
    <definedName name="IQ_MERGER_RESTRUCTURE_BR">"c721"</definedName>
    <definedName name="IQ_MERGER_RESTRUCTURE_FIN">"c722"</definedName>
    <definedName name="IQ_MERGER_RESTRUCTURE_INS">"c723"</definedName>
    <definedName name="IQ_MERGER_RESTRUCTURE_REIT">"c724"</definedName>
    <definedName name="IQ_MERGER_RESTRUCTURE_UTI">"c725"</definedName>
    <definedName name="IQ_MERGER_UTI">"c726"</definedName>
    <definedName name="IQ_MINORITY_INTEREST">"c727"</definedName>
    <definedName name="IQ_MINORITY_INTEREST_BNK">"c728"</definedName>
    <definedName name="IQ_MINORITY_INTEREST_BR">"c729"</definedName>
    <definedName name="IQ_MINORITY_INTEREST_CF">"c730"</definedName>
    <definedName name="IQ_MINORITY_INTEREST_FIN">"c731"</definedName>
    <definedName name="IQ_MINORITY_INTEREST_INS">"c732"</definedName>
    <definedName name="IQ_MINORITY_INTEREST_IS">"c733"</definedName>
    <definedName name="IQ_MINORITY_INTEREST_REIT">"c734"</definedName>
    <definedName name="IQ_MINORITY_INTEREST_TOTAL">"c1905"</definedName>
    <definedName name="IQ_MINORITY_INTEREST_UTI">"c735"</definedName>
    <definedName name="IQ_MISC_ADJUST_CF">"c736"</definedName>
    <definedName name="IQ_MISC_EARN_ADJ">"c1603"</definedName>
    <definedName name="IQ_MKTCAP_EBT_EXCL">"c737"</definedName>
    <definedName name="IQ_MKTCAP_EBT_EXCL_AVG">"c738"</definedName>
    <definedName name="IQ_MKTCAP_EBT_INCL_AVG">"c739"</definedName>
    <definedName name="IQ_MKTCAP_TOTAL_REV">"c740"</definedName>
    <definedName name="IQ_MKTCAP_TOTAL_REV_AVG">"c741"</definedName>
    <definedName name="IQ_MKTCAP_TOTAL_REV_FWD">"c742"</definedName>
    <definedName name="IQ_MM_ACCOUNT">"c743"</definedName>
    <definedName name="IQ_MONTH">15000</definedName>
    <definedName name="IQ_MORT_BANK_ACT">"c744"</definedName>
    <definedName name="IQ_MORT_BANKING_FEE">"c745"</definedName>
    <definedName name="IQ_MORT_INT_INC">"c746"</definedName>
    <definedName name="IQ_MORT_LOANS">"c747"</definedName>
    <definedName name="IQ_MORT_SECURITY">"c748"</definedName>
    <definedName name="IQ_MORTGAGE_SERV_RIGHTS">"c2242"</definedName>
    <definedName name="IQ_NAV_ACT_OR_EST">"c2225"</definedName>
    <definedName name="IQ_NAV_EST">"c1751"</definedName>
    <definedName name="IQ_NAV_HIGH_EST">"c1753"</definedName>
    <definedName name="IQ_NAV_LOW_EST">"c1754"</definedName>
    <definedName name="IQ_NAV_MEDIAN_EST">"c1752"</definedName>
    <definedName name="IQ_NAV_NUM_EST">"c1755"</definedName>
    <definedName name="IQ_NAV_STDDEV_EST">"c1756"</definedName>
    <definedName name="IQ_NET_CHANGE">"c749"</definedName>
    <definedName name="IQ_NET_CLAIM_EXP_INCUR">"c2757"</definedName>
    <definedName name="IQ_NET_CLAIM_EXP_INCUR_CY">"c2761"</definedName>
    <definedName name="IQ_NET_CLAIM_EXP_INCUR_PY">"c2762"</definedName>
    <definedName name="IQ_NET_CLAIM_EXP_PAID">"c2760"</definedName>
    <definedName name="IQ_NET_CLAIM_EXP_PAID_CY">"c2763"</definedName>
    <definedName name="IQ_NET_CLAIM_EXP_PAID_PY">"c2764"</definedName>
    <definedName name="IQ_NET_CLAIM_EXP_RES">"c2754"</definedName>
    <definedName name="IQ_NET_DEBT">"c1584"</definedName>
    <definedName name="IQ_NET_DEBT_EBITDA">"c750"</definedName>
    <definedName name="IQ_NET_DEBT_EBITDA_CAPEX">"c2949"</definedName>
    <definedName name="IQ_NET_DEBT_ISSUED">"c751"</definedName>
    <definedName name="IQ_NET_DEBT_ISSUED_BNK">"c752"</definedName>
    <definedName name="IQ_NET_DEBT_ISSUED_BR">"c753"</definedName>
    <definedName name="IQ_NET_DEBT_ISSUED_FIN">"c754"</definedName>
    <definedName name="IQ_NET_DEBT_ISSUED_INS">"c755"</definedName>
    <definedName name="IQ_NET_DEBT_ISSUED_REIT">"c756"</definedName>
    <definedName name="IQ_NET_DEBT_ISSUED_UTI">"c757"</definedName>
    <definedName name="IQ_NET_EARNED">"c2734"</definedName>
    <definedName name="IQ_NET_INC">"c1394"</definedName>
    <definedName name="IQ_NET_INC_BEFORE">"c1368"</definedName>
    <definedName name="IQ_NET_INC_CF">"c1397"</definedName>
    <definedName name="IQ_NET_INC_MARGIN">"c1398"</definedName>
    <definedName name="IQ_NET_INT_INC_10YR_ANN_GROWTH">"c758"</definedName>
    <definedName name="IQ_NET_INT_INC_1YR_ANN_GROWTH">"c759"</definedName>
    <definedName name="IQ_NET_INT_INC_2YR_ANN_GROWTH">"c760"</definedName>
    <definedName name="IQ_NET_INT_INC_3YR_ANN_GROWTH">"c761"</definedName>
    <definedName name="IQ_NET_INT_INC_5YR_ANN_GROWTH">"c762"</definedName>
    <definedName name="IQ_NET_INT_INC_7YR_ANN_GROWTH">"c763"</definedName>
    <definedName name="IQ_NET_INT_INC_BNK">"c764"</definedName>
    <definedName name="IQ_NET_INT_INC_BR">"c765"</definedName>
    <definedName name="IQ_NET_INT_INC_FIN">"c766"</definedName>
    <definedName name="IQ_NET_INT_INC_TOTAL_REV">"c767"</definedName>
    <definedName name="IQ_NET_INT_MARGIN">"c768"</definedName>
    <definedName name="IQ_NET_INTEREST_EXP">"c769"</definedName>
    <definedName name="IQ_NET_INTEREST_EXP_REIT">"c770"</definedName>
    <definedName name="IQ_NET_INTEREST_EXP_UTI">"c771"</definedName>
    <definedName name="IQ_NET_INTEREST_INC">"c1392"</definedName>
    <definedName name="IQ_NET_INTEREST_INC_AFTER_LL">"c1604"</definedName>
    <definedName name="IQ_NET_LIFE_INS_IN_FORCE">"c2769"</definedName>
    <definedName name="IQ_NET_LOANS">"c772"</definedName>
    <definedName name="IQ_NET_LOANS_10YR_ANN_GROWTH">"c773"</definedName>
    <definedName name="IQ_NET_LOANS_1YR_ANN_GROWTH">"c774"</definedName>
    <definedName name="IQ_NET_LOANS_2YR_ANN_GROWTH">"c775"</definedName>
    <definedName name="IQ_NET_LOANS_3YR_ANN_GROWTH">"c776"</definedName>
    <definedName name="IQ_NET_LOANS_5YR_ANN_GROWTH">"c777"</definedName>
    <definedName name="IQ_NET_LOANS_7YR_ANN_GROWTH">"c778"</definedName>
    <definedName name="IQ_NET_LOANS_TOTAL_DEPOSITS">"c779"</definedName>
    <definedName name="IQ_NET_RENTAL_EXP_FN">"c780"</definedName>
    <definedName name="IQ_NET_TO_GROSS_EARNED">"c2750"</definedName>
    <definedName name="IQ_NET_TO_GROSS_WRITTEN">"c2729"</definedName>
    <definedName name="IQ_NET_WRITTEN">"c2728"</definedName>
    <definedName name="IQ_NEW_PREM">"c2785"</definedName>
    <definedName name="IQ_NI">"c781"</definedName>
    <definedName name="IQ_NI_10YR_ANN_GROWTH">"c782"</definedName>
    <definedName name="IQ_NI_1YR_ANN_GROWTH">"c783"</definedName>
    <definedName name="IQ_NI_2YR_ANN_GROWTH">"c784"</definedName>
    <definedName name="IQ_NI_3YR_ANN_GROWTH">"c785"</definedName>
    <definedName name="IQ_NI_5YR_ANN_GROWTH">"c786"</definedName>
    <definedName name="IQ_NI_7YR_ANN_GROWTH">"c787"</definedName>
    <definedName name="IQ_NI_ACT_OR_EST">"c2222"</definedName>
    <definedName name="IQ_NI_AFTER_CAPITALIZED">"c788"</definedName>
    <definedName name="IQ_NI_AVAIL_EXCL">"c789"</definedName>
    <definedName name="IQ_NI_AVAIL_EXCL_MARGIN">"c790"</definedName>
    <definedName name="IQ_NI_AVAIL_INCL">"c791"</definedName>
    <definedName name="IQ_NI_BEFORE_CAPITALIZED">"c792"</definedName>
    <definedName name="IQ_NI_CF">"c793"</definedName>
    <definedName name="IQ_NI_EST">"c1716"</definedName>
    <definedName name="IQ_NI_GW_EST">"c1723"</definedName>
    <definedName name="IQ_NI_GW_HIGH_EST">"c1725"</definedName>
    <definedName name="IQ_NI_GW_LOW_EST">"c1726"</definedName>
    <definedName name="IQ_NI_GW_MEDIAN_EST">"c1724"</definedName>
    <definedName name="IQ_NI_GW_NUM_EST">"c1727"</definedName>
    <definedName name="IQ_NI_GW_STDDEV_EST">"c1728"</definedName>
    <definedName name="IQ_NI_HIGH_EST">"c1718"</definedName>
    <definedName name="IQ_NI_LOW_EST">"c1719"</definedName>
    <definedName name="IQ_NI_MARGIN">"c794"</definedName>
    <definedName name="IQ_NI_MEDIAN_EST">"c1717"</definedName>
    <definedName name="IQ_NI_NORM">"c1901"</definedName>
    <definedName name="IQ_NI_NORM_10YR_ANN_GROWTH">"c1960"</definedName>
    <definedName name="IQ_NI_NORM_1YR_ANN_GROWTH">"c1955"</definedName>
    <definedName name="IQ_NI_NORM_2YR_ANN_GROWTH">"c1956"</definedName>
    <definedName name="IQ_NI_NORM_3YR_ANN_GROWTH">"c1957"</definedName>
    <definedName name="IQ_NI_NORM_5YR_ANN_GROWTH">"c1958"</definedName>
    <definedName name="IQ_NI_NORM_7YR_ANN_GROWTH">"c1959"</definedName>
    <definedName name="IQ_NI_NORM_MARGIN">"c1964"</definedName>
    <definedName name="IQ_NI_NUM_EST">"c1720"</definedName>
    <definedName name="IQ_NI_REPORTED_EST">"c1730"</definedName>
    <definedName name="IQ_NI_REPORTED_HIGH_EST">"c1732"</definedName>
    <definedName name="IQ_NI_REPORTED_LOW_EST">"c1733"</definedName>
    <definedName name="IQ_NI_REPORTED_MEDIAN_EST">"c1731"</definedName>
    <definedName name="IQ_NI_REPORTED_NUM_EST">"c1734"</definedName>
    <definedName name="IQ_NI_REPORTED_STDDEV_EST">"c1735"</definedName>
    <definedName name="IQ_NI_SFAS">"c795"</definedName>
    <definedName name="IQ_NI_STDDEV_EST">"c1721"</definedName>
    <definedName name="IQ_NON_ACCRUAL_LOANS">"c796"</definedName>
    <definedName name="IQ_NON_CASH">"c1399"</definedName>
    <definedName name="IQ_NON_CASH_ITEMS">"c797"</definedName>
    <definedName name="IQ_NON_INS_EXP">"c798"</definedName>
    <definedName name="IQ_NON_INS_REV">"c799"</definedName>
    <definedName name="IQ_NON_INT_BEAR_CD">"c800"</definedName>
    <definedName name="IQ_NON_INT_EXP">"c801"</definedName>
    <definedName name="IQ_NON_INT_INC">"c802"</definedName>
    <definedName name="IQ_NON_INT_INC_10YR_ANN_GROWTH">"c803"</definedName>
    <definedName name="IQ_NON_INT_INC_1YR_ANN_GROWTH">"c804"</definedName>
    <definedName name="IQ_NON_INT_INC_2YR_ANN_GROWTH">"c805"</definedName>
    <definedName name="IQ_NON_INT_INC_3YR_ANN_GROWTH">"c806"</definedName>
    <definedName name="IQ_NON_INT_INC_5YR_ANN_GROWTH">"c807"</definedName>
    <definedName name="IQ_NON_INT_INC_7YR_ANN_GROWTH">"c808"</definedName>
    <definedName name="IQ_NON_INTEREST_EXP">"c1400"</definedName>
    <definedName name="IQ_NON_INTEREST_INC">"c1401"</definedName>
    <definedName name="IQ_NON_OPER_EXP">"c809"</definedName>
    <definedName name="IQ_NON_OPER_INC">"c810"</definedName>
    <definedName name="IQ_NON_PERF_ASSETS_10YR_ANN_GROWTH">"c811"</definedName>
    <definedName name="IQ_NON_PERF_ASSETS_1YR_ANN_GROWTH">"c812"</definedName>
    <definedName name="IQ_NON_PERF_ASSETS_2YR_ANN_GROWTH">"c813"</definedName>
    <definedName name="IQ_NON_PERF_ASSETS_3YR_ANN_GROWTH">"c814"</definedName>
    <definedName name="IQ_NON_PERF_ASSETS_5YR_ANN_GROWTH">"c815"</definedName>
    <definedName name="IQ_NON_PERF_ASSETS_7YR_ANN_GROWTH">"c816"</definedName>
    <definedName name="IQ_NON_PERF_ASSETS_TOTAL_ASSETS">"c817"</definedName>
    <definedName name="IQ_NON_PERF_LOANS_10YR_ANN_GROWTH">"c818"</definedName>
    <definedName name="IQ_NON_PERF_LOANS_1YR_ANN_GROWTH">"c819"</definedName>
    <definedName name="IQ_NON_PERF_LOANS_2YR_ANN_GROWTH">"c820"</definedName>
    <definedName name="IQ_NON_PERF_LOANS_3YR_ANN_GROWTH">"c821"</definedName>
    <definedName name="IQ_NON_PERF_LOANS_5YR_ANN_GROWTH">"c822"</definedName>
    <definedName name="IQ_NON_PERF_LOANS_7YR_ANN_GROWTH">"c823"</definedName>
    <definedName name="IQ_NON_PERF_LOANS_TOTAL_ASSETS">"c824"</definedName>
    <definedName name="IQ_NON_PERF_LOANS_TOTAL_LOANS">"c825"</definedName>
    <definedName name="IQ_NON_PERFORMING_ASSETS">"c826"</definedName>
    <definedName name="IQ_NON_PERFORMING_LOANS">"c827"</definedName>
    <definedName name="IQ_NONCASH_PENSION_EXP">"c3000"</definedName>
    <definedName name="IQ_NONRECOURSE_DEBT">"c2550"</definedName>
    <definedName name="IQ_NONRECOURSE_DEBT_PCT">"c2551"</definedName>
    <definedName name="IQ_NONUTIL_REV">"c2089"</definedName>
    <definedName name="IQ_NORM_EPS_ACT_OR_EST">"c2249"</definedName>
    <definedName name="IQ_NORMAL_INC_AFTER">"c1605"</definedName>
    <definedName name="IQ_NORMAL_INC_AVAIL">"c1606"</definedName>
    <definedName name="IQ_NORMAL_INC_BEFORE">"c1607"</definedName>
    <definedName name="IQ_NOTES_PAY">"c1423"</definedName>
    <definedName name="IQ_NOW_ACCOUNT">"c828"</definedName>
    <definedName name="IQ_NPPE">"c829"</definedName>
    <definedName name="IQ_NPPE_10YR_ANN_GROWTH">"c830"</definedName>
    <definedName name="IQ_NPPE_1YR_ANN_GROWTH">"c831"</definedName>
    <definedName name="IQ_NPPE_2YR_ANN_GROWTH">"c832"</definedName>
    <definedName name="IQ_NPPE_3YR_ANN_GROWTH">"c833"</definedName>
    <definedName name="IQ_NPPE_5YR_ANN_GROWTH">"c834"</definedName>
    <definedName name="IQ_NPPE_7YR_ANN_GROWTH">"c835"</definedName>
    <definedName name="IQ_NTM">6000</definedName>
    <definedName name="IQ_NUKE">"c836"</definedName>
    <definedName name="IQ_NUKE_CF">"c837"</definedName>
    <definedName name="IQ_NUKE_CONTR">"c838"</definedName>
    <definedName name="IQ_NUM_BRANCHES">"c2088"</definedName>
    <definedName name="IQ_NUMBER_ADRHOLDERS">"c1970"</definedName>
    <definedName name="IQ_NUMBER_DAYS">"c1904"</definedName>
    <definedName name="IQ_NUMBER_SHAREHOLDERS">"c1967"</definedName>
    <definedName name="IQ_NUMBER_SHAREHOLDERS_CLASSA">"c1968"</definedName>
    <definedName name="IQ_NUMBER_SHAREHOLDERS_OTHER">"c1969"</definedName>
    <definedName name="IQ_OCCUPY_EXP">"c839"</definedName>
    <definedName name="IQ_OG_10DISC">"c1998"</definedName>
    <definedName name="IQ_OG_10DISC_GAS">"c2018"</definedName>
    <definedName name="IQ_OG_10DISC_OIL">"c2008"</definedName>
    <definedName name="IQ_OG_ACQ_COST_PROVED">"c1975"</definedName>
    <definedName name="IQ_OG_ACQ_COST_PROVED_GAS">"c1987"</definedName>
    <definedName name="IQ_OG_ACQ_COST_PROVED_OIL">"c1981"</definedName>
    <definedName name="IQ_OG_ACQ_COST_UNPROVED">"c1976"</definedName>
    <definedName name="IQ_OG_ACQ_COST_UNPROVED_GAS">"c1988"</definedName>
    <definedName name="IQ_OG_ACQ_COST_UNPROVED_OIL">"c1982"</definedName>
    <definedName name="IQ_OG_AVG_DAILY_PROD_GAS">"c2910"</definedName>
    <definedName name="IQ_OG_AVG_DAILY_PROD_NGL">"c2911"</definedName>
    <definedName name="IQ_OG_AVG_DAILY_PROD_OIL">"c2909"</definedName>
    <definedName name="IQ_OG_CLOSE_BALANCE_GAS">"c2049"</definedName>
    <definedName name="IQ_OG_CLOSE_BALANCE_NGL">"c2920"</definedName>
    <definedName name="IQ_OG_CLOSE_BALANCE_OIL">"c2037"</definedName>
    <definedName name="IQ_OG_DCF_BEFORE_TAXES">"c2023"</definedName>
    <definedName name="IQ_OG_DCF_BEFORE_TAXES_GAS">"c2025"</definedName>
    <definedName name="IQ_OG_DCF_BEFORE_TAXES_OIL">"c2024"</definedName>
    <definedName name="IQ_OG_DEVELOPED_RESERVES_GAS">"c2053"</definedName>
    <definedName name="IQ_OG_DEVELOPED_RESERVES_NGL">"c2922"</definedName>
    <definedName name="IQ_OG_DEVELOPED_RESERVES_OIL">"c2054"</definedName>
    <definedName name="IQ_OG_DEVELOPMENT_COSTS">"c1978"</definedName>
    <definedName name="IQ_OG_DEVELOPMENT_COSTS_GAS">"c1990"</definedName>
    <definedName name="IQ_OG_DEVELOPMENT_COSTS_OIL">"c1984"</definedName>
    <definedName name="IQ_OG_EQUITY_DCF">"c2002"</definedName>
    <definedName name="IQ_OG_EQUITY_DCF_GAS">"c2022"</definedName>
    <definedName name="IQ_OG_EQUITY_DCF_OIL">"c2012"</definedName>
    <definedName name="IQ_OG_EQUTY_RESERVES_GAS">"c2050"</definedName>
    <definedName name="IQ_OG_EQUTY_RESERVES_NGL">"c2921"</definedName>
    <definedName name="IQ_OG_EQUTY_RESERVES_OIL">"c2038"</definedName>
    <definedName name="IQ_OG_EXPLORATION_COSTS">"c1977"</definedName>
    <definedName name="IQ_OG_EXPLORATION_COSTS_GAS">"c1989"</definedName>
    <definedName name="IQ_OG_EXPLORATION_COSTS_OIL">"c1983"</definedName>
    <definedName name="IQ_OG_EXT_DISC_GAS">"c2043"</definedName>
    <definedName name="IQ_OG_EXT_DISC_NGL">"c2914"</definedName>
    <definedName name="IQ_OG_EXT_DISC_OIL">"c2031"</definedName>
    <definedName name="IQ_OG_FUTURE_CASH_INFLOWS">"c1993"</definedName>
    <definedName name="IQ_OG_FUTURE_CASH_INFLOWS_GAS">"c2013"</definedName>
    <definedName name="IQ_OG_FUTURE_CASH_INFLOWS_OIL">"c2003"</definedName>
    <definedName name="IQ_OG_FUTURE_DEVELOPMENT_COSTS">"c1995"</definedName>
    <definedName name="IQ_OG_FUTURE_DEVELOPMENT_COSTS_GAS">"c2015"</definedName>
    <definedName name="IQ_OG_FUTURE_DEVELOPMENT_COSTS_OIL">"c2005"</definedName>
    <definedName name="IQ_OG_FUTURE_INC_TAXES">"c1997"</definedName>
    <definedName name="IQ_OG_FUTURE_INC_TAXES_GAS">"c2017"</definedName>
    <definedName name="IQ_OG_FUTURE_INC_TAXES_OIL">"c2007"</definedName>
    <definedName name="IQ_OG_FUTURE_PRODUCTION_COSTS">"c1994"</definedName>
    <definedName name="IQ_OG_FUTURE_PRODUCTION_COSTS_GAS">"c2014"</definedName>
    <definedName name="IQ_OG_FUTURE_PRODUCTION_COSTS_OIL">"c2004"</definedName>
    <definedName name="IQ_OG_GAS_PRICE_HEDGED">"c2056"</definedName>
    <definedName name="IQ_OG_GAS_PRICE_UNHEDGED">"c2058"</definedName>
    <definedName name="IQ_OG_IMPROVED_RECOVERY_GAS">"c2044"</definedName>
    <definedName name="IQ_OG_IMPROVED_RECOVERY_NGL">"c2915"</definedName>
    <definedName name="IQ_OG_IMPROVED_RECOVERY_OIL">"c2032"</definedName>
    <definedName name="IQ_OG_LIQUID_GAS_PRICE_HEDGED">"c2233"</definedName>
    <definedName name="IQ_OG_LIQUID_GAS_PRICE_UNHEDGED">"c2234"</definedName>
    <definedName name="IQ_OG_NET_FUTURE_CASH_FLOWS">"c1996"</definedName>
    <definedName name="IQ_OG_NET_FUTURE_CASH_FLOWS_GAS">"c2016"</definedName>
    <definedName name="IQ_OG_NET_FUTURE_CASH_FLOWS_OIL">"c2006"</definedName>
    <definedName name="IQ_OG_OIL_PRICE_HEDGED">"c2055"</definedName>
    <definedName name="IQ_OG_OIL_PRICE_UNHEDGED">"c2057"</definedName>
    <definedName name="IQ_OG_OPEN_BALANCE_GAS">"c2041"</definedName>
    <definedName name="IQ_OG_OPEN_BALANCE_NGL">"c2912"</definedName>
    <definedName name="IQ_OG_OPEN_BALANCE_OIL">"c2029"</definedName>
    <definedName name="IQ_OG_OTHER_ADJ_FCF">"c1999"</definedName>
    <definedName name="IQ_OG_OTHER_ADJ_FCF_GAS">"c2019"</definedName>
    <definedName name="IQ_OG_OTHER_ADJ_FCF_OIL">"c2009"</definedName>
    <definedName name="IQ_OG_OTHER_ADJ_GAS">"c2048"</definedName>
    <definedName name="IQ_OG_OTHER_ADJ_NGL">"c2919"</definedName>
    <definedName name="IQ_OG_OTHER_ADJ_OIL">"c2036"</definedName>
    <definedName name="IQ_OG_OTHER_COSTS">"c1979"</definedName>
    <definedName name="IQ_OG_OTHER_COSTS_GAS">"c1991"</definedName>
    <definedName name="IQ_OG_OTHER_COSTS_OIL">"c1985"</definedName>
    <definedName name="IQ_OG_PRODUCTION_GAS">"c2047"</definedName>
    <definedName name="IQ_OG_PRODUCTION_NGL">"c2918"</definedName>
    <definedName name="IQ_OG_PRODUCTION_OIL">"c2035"</definedName>
    <definedName name="IQ_OG_PURCHASES_GAS">"c2045"</definedName>
    <definedName name="IQ_OG_PURCHASES_NGL">"c2916"</definedName>
    <definedName name="IQ_OG_PURCHASES_OIL">"c2033"</definedName>
    <definedName name="IQ_OG_REVISIONS_GAS">"c2042"</definedName>
    <definedName name="IQ_OG_REVISIONS_NGL">"c2913"</definedName>
    <definedName name="IQ_OG_REVISIONS_OIL">"c2030"</definedName>
    <definedName name="IQ_OG_SALES_IN_PLACE_GAS">"c2046"</definedName>
    <definedName name="IQ_OG_SALES_IN_PLACE_NGL">"c2917"</definedName>
    <definedName name="IQ_OG_SALES_IN_PLACE_OIL">"c2034"</definedName>
    <definedName name="IQ_OG_STANDARDIZED_DCF">"c2000"</definedName>
    <definedName name="IQ_OG_STANDARDIZED_DCF_GAS">"c2020"</definedName>
    <definedName name="IQ_OG_STANDARDIZED_DCF_HEDGED">"c2001"</definedName>
    <definedName name="IQ_OG_STANDARDIZED_DCF_HEDGED_GAS">"c2021"</definedName>
    <definedName name="IQ_OG_STANDARDIZED_DCF_HEDGED_OIL">"c2011"</definedName>
    <definedName name="IQ_OG_STANDARDIZED_DCF_OIL">"c2010"</definedName>
    <definedName name="IQ_OG_TAXES">"c2026"</definedName>
    <definedName name="IQ_OG_TAXES_GAS">"c2028"</definedName>
    <definedName name="IQ_OG_TAXES_OIL">"c2027"</definedName>
    <definedName name="IQ_OG_TOTAL_COSTS">"c1980"</definedName>
    <definedName name="IQ_OG_TOTAL_COSTS_GAS">"c1992"</definedName>
    <definedName name="IQ_OG_TOTAL_COSTS_OIL">"c1986"</definedName>
    <definedName name="IQ_OG_TOTAL_EST_PROVED_RESERVES_GAS">"c2052"</definedName>
    <definedName name="IQ_OG_TOTAL_GAS_PRODUCTION">"c2060"</definedName>
    <definedName name="IQ_OG_TOTAL_LIQUID_GAS_PRODUCTION">"c2235"</definedName>
    <definedName name="IQ_OG_TOTAL_OIL_PRODUCTION">"c2059"</definedName>
    <definedName name="IQ_OG_UNDEVELOPED_RESERVES_GAS">"c2051"</definedName>
    <definedName name="IQ_OG_UNDEVELOPED_RESERVES_NGL">"c2923"</definedName>
    <definedName name="IQ_OG_UNDEVELOPED_RESERVES_OIL">"c2039"</definedName>
    <definedName name="IQ_OIL_IMPAIR">"c840"</definedName>
    <definedName name="IQ_OL_COMM_AFTER_FIVE">"c841"</definedName>
    <definedName name="IQ_OL_COMM_CY">"c842"</definedName>
    <definedName name="IQ_OL_COMM_CY1">"c843"</definedName>
    <definedName name="IQ_OL_COMM_CY2">"c844"</definedName>
    <definedName name="IQ_OL_COMM_CY3">"c845"</definedName>
    <definedName name="IQ_OL_COMM_CY4">"c846"</definedName>
    <definedName name="IQ_OL_COMM_NEXT_FIVE">"c847"</definedName>
    <definedName name="IQ_OPENPRICE">"c848"</definedName>
    <definedName name="IQ_OPER_INC">"c849"</definedName>
    <definedName name="IQ_OPER_INC_ACT_OR_EST">"c2220"</definedName>
    <definedName name="IQ_OPER_INC_BR">"c850"</definedName>
    <definedName name="IQ_OPER_INC_EST">"c1688"</definedName>
    <definedName name="IQ_OPER_INC_FIN">"c851"</definedName>
    <definedName name="IQ_OPER_INC_HIGH_EST">"c1690"</definedName>
    <definedName name="IQ_OPER_INC_INS">"c852"</definedName>
    <definedName name="IQ_OPER_INC_LOW_EST">"c1691"</definedName>
    <definedName name="IQ_OPER_INC_MARGIN">"c1448"</definedName>
    <definedName name="IQ_OPER_INC_MEDIAN_EST">"c1689"</definedName>
    <definedName name="IQ_OPER_INC_NUM_EST">"c1692"</definedName>
    <definedName name="IQ_OPER_INC_REIT">"c853"</definedName>
    <definedName name="IQ_OPER_INC_STDDEV_EST">"c1693"</definedName>
    <definedName name="IQ_OPER_INC_UTI">"c854"</definedName>
    <definedName name="IQ_OPERATIONS_EXP">"c855"</definedName>
    <definedName name="IQ_OPTIONS_BEG_OS">"c1572"</definedName>
    <definedName name="IQ_OPTIONS_CANCELLED">"c856"</definedName>
    <definedName name="IQ_OPTIONS_END_OS">"c1573"</definedName>
    <definedName name="IQ_OPTIONS_EXERCISED">"c2116"</definedName>
    <definedName name="IQ_OPTIONS_GRANTED">"c2673"</definedName>
    <definedName name="IQ_OPTIONS_ISSUED">"c857"</definedName>
    <definedName name="IQ_OPTIONS_STRIKE_PRICE_GRANTED">"c2678"</definedName>
    <definedName name="IQ_OPTIONS_STRIKE_PRICE_OS">"c2677"</definedName>
    <definedName name="IQ_ORDER_BACKLOG">"c2090"</definedName>
    <definedName name="IQ_OTHER_ADJUST_GROSS_LOANS">"c859"</definedName>
    <definedName name="IQ_OTHER_ASSETS">"c860"</definedName>
    <definedName name="IQ_OTHER_ASSETS_BNK">"c861"</definedName>
    <definedName name="IQ_OTHER_ASSETS_BR">"c862"</definedName>
    <definedName name="IQ_OTHER_ASSETS_FIN">"c863"</definedName>
    <definedName name="IQ_OTHER_ASSETS_INS">"c864"</definedName>
    <definedName name="IQ_OTHER_ASSETS_REIT">"c865"</definedName>
    <definedName name="IQ_OTHER_ASSETS_SERV_RIGHTS">"c2243"</definedName>
    <definedName name="IQ_OTHER_ASSETS_UTI">"c866"</definedName>
    <definedName name="IQ_OTHER_BEARING_LIAB">"c1608"</definedName>
    <definedName name="IQ_OTHER_BENEFITS_OBLIGATION">"c867"</definedName>
    <definedName name="IQ_OTHER_CA">"c868"</definedName>
    <definedName name="IQ_OTHER_CA_SUPPL">"c869"</definedName>
    <definedName name="IQ_OTHER_CA_SUPPL_BNK">"c870"</definedName>
    <definedName name="IQ_OTHER_CA_SUPPL_BR">"c871"</definedName>
    <definedName name="IQ_OTHER_CA_SUPPL_FIN">"c872"</definedName>
    <definedName name="IQ_OTHER_CA_SUPPL_INS">"c873"</definedName>
    <definedName name="IQ_OTHER_CA_SUPPL_REIT">"c874"</definedName>
    <definedName name="IQ_OTHER_CA_SUPPL_UTI">"c875"</definedName>
    <definedName name="IQ_OTHER_CA_UTI">"c876"</definedName>
    <definedName name="IQ_OTHER_CL">"c877"</definedName>
    <definedName name="IQ_OTHER_CL_SUPPL">"c878"</definedName>
    <definedName name="IQ_OTHER_CL_SUPPL_BNK">"c879"</definedName>
    <definedName name="IQ_OTHER_CL_SUPPL_BR">"c880"</definedName>
    <definedName name="IQ_OTHER_CL_SUPPL_FIN">"c881"</definedName>
    <definedName name="IQ_OTHER_CL_SUPPL_REIT">"c882"</definedName>
    <definedName name="IQ_OTHER_CL_SUPPL_UTI">"c883"</definedName>
    <definedName name="IQ_OTHER_CL_UTI">"c884"</definedName>
    <definedName name="IQ_OTHER_CURRENT_ASSETS">"c1403"</definedName>
    <definedName name="IQ_OTHER_CURRENT_LIAB">"c1404"</definedName>
    <definedName name="IQ_OTHER_DEBT">"c2507"</definedName>
    <definedName name="IQ_OTHER_DEBT_PCT">"c2508"</definedName>
    <definedName name="IQ_OTHER_DEP">"c885"</definedName>
    <definedName name="IQ_OTHER_EARNING">"c1609"</definedName>
    <definedName name="IQ_OTHER_EQUITY">"c886"</definedName>
    <definedName name="IQ_OTHER_EQUITY_BNK">"c887"</definedName>
    <definedName name="IQ_OTHER_EQUITY_BR">"c888"</definedName>
    <definedName name="IQ_OTHER_EQUITY_FIN">"c889"</definedName>
    <definedName name="IQ_OTHER_EQUITY_INS">"c890"</definedName>
    <definedName name="IQ_OTHER_EQUITY_REIT">"c891"</definedName>
    <definedName name="IQ_OTHER_EQUITY_UTI">"c892"</definedName>
    <definedName name="IQ_OTHER_FINANCE_ACT">"c893"</definedName>
    <definedName name="IQ_OTHER_FINANCE_ACT_BNK">"c894"</definedName>
    <definedName name="IQ_OTHER_FINANCE_ACT_BR">"c895"</definedName>
    <definedName name="IQ_OTHER_FINANCE_ACT_FIN">"c896"</definedName>
    <definedName name="IQ_OTHER_FINANCE_ACT_INS">"c897"</definedName>
    <definedName name="IQ_OTHER_FINANCE_ACT_REIT">"c898"</definedName>
    <definedName name="IQ_OTHER_FINANCE_ACT_SUPPL">"c899"</definedName>
    <definedName name="IQ_OTHER_FINANCE_ACT_SUPPL_BNK">"c900"</definedName>
    <definedName name="IQ_OTHER_FINANCE_ACT_SUPPL_BR">"c901"</definedName>
    <definedName name="IQ_OTHER_FINANCE_ACT_SUPPL_FIN">"c902"</definedName>
    <definedName name="IQ_OTHER_FINANCE_ACT_SUPPL_INS">"c903"</definedName>
    <definedName name="IQ_OTHER_FINANCE_ACT_SUPPL_REIT">"c904"</definedName>
    <definedName name="IQ_OTHER_FINANCE_ACT_SUPPL_UTI">"c905"</definedName>
    <definedName name="IQ_OTHER_FINANCE_ACT_UTI">"c906"</definedName>
    <definedName name="IQ_OTHER_INTAN">"c907"</definedName>
    <definedName name="IQ_OTHER_INTAN_BNK">"c908"</definedName>
    <definedName name="IQ_OTHER_INTAN_BR">"c909"</definedName>
    <definedName name="IQ_OTHER_INTAN_FIN">"c910"</definedName>
    <definedName name="IQ_OTHER_INTAN_INS">"c911"</definedName>
    <definedName name="IQ_OTHER_INTAN_REIT">"c912"</definedName>
    <definedName name="IQ_OTHER_INTAN_UTI">"c913"</definedName>
    <definedName name="IQ_OTHER_INV">"c914"</definedName>
    <definedName name="IQ_OTHER_INVEST">"c915"</definedName>
    <definedName name="IQ_OTHER_INVEST_ACT">"c916"</definedName>
    <definedName name="IQ_OTHER_INVEST_ACT_BNK">"c917"</definedName>
    <definedName name="IQ_OTHER_INVEST_ACT_BR">"c918"</definedName>
    <definedName name="IQ_OTHER_INVEST_ACT_FIN">"c919"</definedName>
    <definedName name="IQ_OTHER_INVEST_ACT_INS">"c920"</definedName>
    <definedName name="IQ_OTHER_INVEST_ACT_REIT">"c921"</definedName>
    <definedName name="IQ_OTHER_INVEST_ACT_SUPPL">"c922"</definedName>
    <definedName name="IQ_OTHER_INVEST_ACT_SUPPL_BNK">"c923"</definedName>
    <definedName name="IQ_OTHER_INVEST_ACT_SUPPL_BR">"c924"</definedName>
    <definedName name="IQ_OTHER_INVEST_ACT_SUPPL_FIN">"c925"</definedName>
    <definedName name="IQ_OTHER_INVEST_ACT_SUPPL_INS">"c926"</definedName>
    <definedName name="IQ_OTHER_INVEST_ACT_SUPPL_REIT">"c927"</definedName>
    <definedName name="IQ_OTHER_INVEST_ACT_SUPPL_UTI">"c928"</definedName>
    <definedName name="IQ_OTHER_INVEST_ACT_UTI">"c929"</definedName>
    <definedName name="IQ_OTHER_INVESTING">"c1408"</definedName>
    <definedName name="IQ_OTHER_LIAB">"c930"</definedName>
    <definedName name="IQ_OTHER_LIAB_BNK">"c931"</definedName>
    <definedName name="IQ_OTHER_LIAB_BR">"c932"</definedName>
    <definedName name="IQ_OTHER_LIAB_FIN">"c933"</definedName>
    <definedName name="IQ_OTHER_LIAB_INS">"c934"</definedName>
    <definedName name="IQ_OTHER_LIAB_LT">"c935"</definedName>
    <definedName name="IQ_OTHER_LIAB_LT_BNK">"c936"</definedName>
    <definedName name="IQ_OTHER_LIAB_LT_BR">"c937"</definedName>
    <definedName name="IQ_OTHER_LIAB_LT_FIN">"c938"</definedName>
    <definedName name="IQ_OTHER_LIAB_LT_INS">"c939"</definedName>
    <definedName name="IQ_OTHER_LIAB_LT_REIT">"c940"</definedName>
    <definedName name="IQ_OTHER_LIAB_LT_UTI">"c941"</definedName>
    <definedName name="IQ_OTHER_LIAB_REIT">"c942"</definedName>
    <definedName name="IQ_OTHER_LIAB_UTI">"c943"</definedName>
    <definedName name="IQ_OTHER_LIAB_WRITTEN">"c944"</definedName>
    <definedName name="IQ_OTHER_LOANS">"c945"</definedName>
    <definedName name="IQ_OTHER_LONG_TERM">"c1409"</definedName>
    <definedName name="IQ_OTHER_LT_ASSETS">"c946"</definedName>
    <definedName name="IQ_OTHER_LT_ASSETS_BNK">"c947"</definedName>
    <definedName name="IQ_OTHER_LT_ASSETS_BR">"c948"</definedName>
    <definedName name="IQ_OTHER_LT_ASSETS_FIN">"c949"</definedName>
    <definedName name="IQ_OTHER_LT_ASSETS_INS">"c950"</definedName>
    <definedName name="IQ_OTHER_LT_ASSETS_REIT">"c951"</definedName>
    <definedName name="IQ_OTHER_LT_ASSETS_UTI">"c952"</definedName>
    <definedName name="IQ_OTHER_NET">"c1453"</definedName>
    <definedName name="IQ_OTHER_NON_INT_EXP">"c953"</definedName>
    <definedName name="IQ_OTHER_NON_INT_EXP_TOTAL">"c954"</definedName>
    <definedName name="IQ_OTHER_NON_INT_INC">"c955"</definedName>
    <definedName name="IQ_OTHER_NON_OPER_EXP">"c956"</definedName>
    <definedName name="IQ_OTHER_NON_OPER_EXP_BR">"c957"</definedName>
    <definedName name="IQ_OTHER_NON_OPER_EXP_FIN">"c958"</definedName>
    <definedName name="IQ_OTHER_NON_OPER_EXP_INS">"c959"</definedName>
    <definedName name="IQ_OTHER_NON_OPER_EXP_REIT">"c960"</definedName>
    <definedName name="IQ_OTHER_NON_OPER_EXP_SUPPL">"c961"</definedName>
    <definedName name="IQ_OTHER_NON_OPER_EXP_SUPPL_BR">"c962"</definedName>
    <definedName name="IQ_OTHER_NON_OPER_EXP_SUPPL_FIN">"c963"</definedName>
    <definedName name="IQ_OTHER_NON_OPER_EXP_SUPPL_INS">"c964"</definedName>
    <definedName name="IQ_OTHER_NON_OPER_EXP_SUPPL_REIT">"c965"</definedName>
    <definedName name="IQ_OTHER_NON_OPER_EXP_SUPPL_UTI">"c966"</definedName>
    <definedName name="IQ_OTHER_NON_OPER_EXP_UTI">"c967"</definedName>
    <definedName name="IQ_OTHER_OPER">"c982"</definedName>
    <definedName name="IQ_OTHER_OPER_ACT">"c983"</definedName>
    <definedName name="IQ_OTHER_OPER_ACT_BNK">"c984"</definedName>
    <definedName name="IQ_OTHER_OPER_ACT_BR">"c985"</definedName>
    <definedName name="IQ_OTHER_OPER_ACT_FIN">"c986"</definedName>
    <definedName name="IQ_OTHER_OPER_ACT_INS">"c987"</definedName>
    <definedName name="IQ_OTHER_OPER_ACT_REIT">"c988"</definedName>
    <definedName name="IQ_OTHER_OPER_ACT_UTI">"c989"</definedName>
    <definedName name="IQ_OTHER_OPER_BR">"c990"</definedName>
    <definedName name="IQ_OTHER_OPER_FIN">"c991"</definedName>
    <definedName name="IQ_OTHER_OPER_INS">"c992"</definedName>
    <definedName name="IQ_OTHER_OPER_REIT">"c993"</definedName>
    <definedName name="IQ_OTHER_OPER_SUPPL_BR">"c994"</definedName>
    <definedName name="IQ_OTHER_OPER_SUPPL_FIN">"c995"</definedName>
    <definedName name="IQ_OTHER_OPER_SUPPL_INS">"c996"</definedName>
    <definedName name="IQ_OTHER_OPER_SUPPL_REIT">"c997"</definedName>
    <definedName name="IQ_OTHER_OPER_SUPPL_UTI">"c998"</definedName>
    <definedName name="IQ_OTHER_OPER_TOT_BNK">"c999"</definedName>
    <definedName name="IQ_OTHER_OPER_TOT_BR">"c1000"</definedName>
    <definedName name="IQ_OTHER_OPER_TOT_FIN">"c1001"</definedName>
    <definedName name="IQ_OTHER_OPER_TOT_INS">"c1002"</definedName>
    <definedName name="IQ_OTHER_OPER_TOT_REIT">"c1003"</definedName>
    <definedName name="IQ_OTHER_OPER_TOT_UTI">"c1004"</definedName>
    <definedName name="IQ_OTHER_OPER_UTI">"c1005"</definedName>
    <definedName name="IQ_OTHER_OPTIONS_BEG_OS">"c2686"</definedName>
    <definedName name="IQ_OTHER_OPTIONS_CANCELLED">"c2689"</definedName>
    <definedName name="IQ_OTHER_OPTIONS_END_OS">"c2690"</definedName>
    <definedName name="IQ_OTHER_OPTIONS_EXERCISED">"c2688"</definedName>
    <definedName name="IQ_OTHER_OPTIONS_GRANTED">"c2687"</definedName>
    <definedName name="IQ_OTHER_OPTIONS_STRIKE_PRICE_OS">"c2691"</definedName>
    <definedName name="IQ_OTHER_OUTSTANDING_BS_DATE">"c1972"</definedName>
    <definedName name="IQ_OTHER_OUTSTANDING_FILING_DATE">"c1974"</definedName>
    <definedName name="IQ_OTHER_PC_WRITTEN">"c1006"</definedName>
    <definedName name="IQ_OTHER_REAL_ESTATE">"c1007"</definedName>
    <definedName name="IQ_OTHER_RECEIV">"c1008"</definedName>
    <definedName name="IQ_OTHER_RECEIV_INS">"c1009"</definedName>
    <definedName name="IQ_OTHER_REV">"c1010"</definedName>
    <definedName name="IQ_OTHER_REV_BR">"c1011"</definedName>
    <definedName name="IQ_OTHER_REV_FIN">"c1012"</definedName>
    <definedName name="IQ_OTHER_REV_INS">"c1013"</definedName>
    <definedName name="IQ_OTHER_REV_REIT">"c1014"</definedName>
    <definedName name="IQ_OTHER_REV_SUPPL">"c1015"</definedName>
    <definedName name="IQ_OTHER_REV_SUPPL_BR">"c1016"</definedName>
    <definedName name="IQ_OTHER_REV_SUPPL_FIN">"c1017"</definedName>
    <definedName name="IQ_OTHER_REV_SUPPL_INS">"c1018"</definedName>
    <definedName name="IQ_OTHER_REV_SUPPL_REIT">"c1019"</definedName>
    <definedName name="IQ_OTHER_REV_SUPPL_UTI">"c1020"</definedName>
    <definedName name="IQ_OTHER_REV_UTI">"c1021"</definedName>
    <definedName name="IQ_OTHER_REVENUE">"c1410"</definedName>
    <definedName name="IQ_OTHER_STRIKE_PRICE_GRANTED">"c2692"</definedName>
    <definedName name="IQ_OTHER_UNDRAWN">"c2522"</definedName>
    <definedName name="IQ_OTHER_UNUSUAL">"c1488"</definedName>
    <definedName name="IQ_OTHER_UNUSUAL_BNK">"c1560"</definedName>
    <definedName name="IQ_OTHER_UNUSUAL_BR">"c1561"</definedName>
    <definedName name="IQ_OTHER_UNUSUAL_FIN">"c1562"</definedName>
    <definedName name="IQ_OTHER_UNUSUAL_INS">"c1563"</definedName>
    <definedName name="IQ_OTHER_UNUSUAL_REIT">"c1564"</definedName>
    <definedName name="IQ_OTHER_UNUSUAL_SUPPL">"c1494"</definedName>
    <definedName name="IQ_OTHER_UNUSUAL_SUPPL_BNK">"c1495"</definedName>
    <definedName name="IQ_OTHER_UNUSUAL_SUPPL_BR">"c1496"</definedName>
    <definedName name="IQ_OTHER_UNUSUAL_SUPPL_FIN">"c1497"</definedName>
    <definedName name="IQ_OTHER_UNUSUAL_SUPPL_INS">"c1498"</definedName>
    <definedName name="IQ_OTHER_UNUSUAL_SUPPL_REIT">"c1499"</definedName>
    <definedName name="IQ_OTHER_UNUSUAL_SUPPL_UTI">"c1500"</definedName>
    <definedName name="IQ_OTHER_UNUSUAL_UTI">"c1565"</definedName>
    <definedName name="IQ_OTHER_WARRANTS_BEG_OS">"c2712"</definedName>
    <definedName name="IQ_OTHER_WARRANTS_CANCELLED">"c2715"</definedName>
    <definedName name="IQ_OTHER_WARRANTS_END_OS">"c2716"</definedName>
    <definedName name="IQ_OTHER_WARRANTS_EXERCISED">"c2714"</definedName>
    <definedName name="IQ_OTHER_WARRANTS_ISSUED">"c2713"</definedName>
    <definedName name="IQ_OTHER_WARRANTS_STRIKE_PRICE_ISSUED">"c2718"</definedName>
    <definedName name="IQ_OTHER_WARRANTS_STRIKE_PRICE_OS">"c2717"</definedName>
    <definedName name="IQ_OUTSTANDING_BS_DATE">"c2128"</definedName>
    <definedName name="IQ_OUTSTANDING_FILING_DATE">"c1023"</definedName>
    <definedName name="IQ_PART_TIME">"c1024"</definedName>
    <definedName name="IQ_PAY_ACCRUED">"c1457"</definedName>
    <definedName name="IQ_PAYOUT_RATIO">"c1900"</definedName>
    <definedName name="IQ_PBV">"c1025"</definedName>
    <definedName name="IQ_PBV_AVG">"c1026"</definedName>
    <definedName name="IQ_PC_EARNED">"c2749"</definedName>
    <definedName name="IQ_PC_GAAP_COMBINED_RATIO">"c2781"</definedName>
    <definedName name="IQ_PC_GAAP_COMBINED_RATIO_EXCL_CL">"c2782"</definedName>
    <definedName name="IQ_PC_GAAP_EXPENSE_RATIO">"c2780"</definedName>
    <definedName name="IQ_PC_GAAP_LOSS">"c2779"</definedName>
    <definedName name="IQ_PC_POLICY_BENEFITS_EXP">"c2790"</definedName>
    <definedName name="IQ_PC_STAT_COMBINED_RATIO">"c2778"</definedName>
    <definedName name="IQ_PC_STAT_COMBINED_RATIO_EXCL_DIV">"c2777"</definedName>
    <definedName name="IQ_PC_STAT_DIVIDEND_RATIO">"c2776"</definedName>
    <definedName name="IQ_PC_STAT_EXPENSE_RATIO">"c2775"</definedName>
    <definedName name="IQ_PC_STAT_LOSS_RATIO">"c2774"</definedName>
    <definedName name="IQ_PC_STATUTORY_SURPLUS">"c2770"</definedName>
    <definedName name="IQ_PC_WRITTEN">"c1027"</definedName>
    <definedName name="IQ_PE_EXCL">"c1028"</definedName>
    <definedName name="IQ_PE_EXCL_AVG">"c1029"</definedName>
    <definedName name="IQ_PE_EXCL_FWD">"c1030"</definedName>
    <definedName name="IQ_PE_NORMALIZED">"c2207"</definedName>
    <definedName name="IQ_PE_RATIO">"c1610"</definedName>
    <definedName name="IQ_PEG_FWD">"c1863"</definedName>
    <definedName name="IQ_PENSION">"c1031"</definedName>
    <definedName name="IQ_PERCENT_CHANGE_EST_5YR_GROWTH_RATE_12MONTHS">"c1852"</definedName>
    <definedName name="IQ_PERCENT_CHANGE_EST_5YR_GROWTH_RATE_18MONTHS">"c1853"</definedName>
    <definedName name="IQ_PERCENT_CHANGE_EST_5YR_GROWTH_RATE_3MONTHS">"c1849"</definedName>
    <definedName name="IQ_PERCENT_CHANGE_EST_5YR_GROWTH_RATE_6MONTHS">"c1850"</definedName>
    <definedName name="IQ_PERCENT_CHANGE_EST_5YR_GROWTH_RATE_9MONTHS">"c1851"</definedName>
    <definedName name="IQ_PERCENT_CHANGE_EST_5YR_GROWTH_RATE_DAY">"c1846"</definedName>
    <definedName name="IQ_PERCENT_CHANGE_EST_5YR_GROWTH_RATE_MONTH">"c1848"</definedName>
    <definedName name="IQ_PERCENT_CHANGE_EST_5YR_GROWTH_RATE_WEEK">"c1847"</definedName>
    <definedName name="IQ_PERCENT_CHANGE_EST_CFPS_12MONTHS">"c1812"</definedName>
    <definedName name="IQ_PERCENT_CHANGE_EST_CFPS_18MONTHS">"c1813"</definedName>
    <definedName name="IQ_PERCENT_CHANGE_EST_CFPS_3MONTHS">"c1809"</definedName>
    <definedName name="IQ_PERCENT_CHANGE_EST_CFPS_6MONTHS">"c1810"</definedName>
    <definedName name="IQ_PERCENT_CHANGE_EST_CFPS_9MONTHS">"c1811"</definedName>
    <definedName name="IQ_PERCENT_CHANGE_EST_CFPS_DAY">"c1806"</definedName>
    <definedName name="IQ_PERCENT_CHANGE_EST_CFPS_MONTH">"c1808"</definedName>
    <definedName name="IQ_PERCENT_CHANGE_EST_CFPS_WEEK">"c1807"</definedName>
    <definedName name="IQ_PERCENT_CHANGE_EST_DPS_12MONTHS">"c1820"</definedName>
    <definedName name="IQ_PERCENT_CHANGE_EST_DPS_18MONTHS">"c1821"</definedName>
    <definedName name="IQ_PERCENT_CHANGE_EST_DPS_3MONTHS">"c1817"</definedName>
    <definedName name="IQ_PERCENT_CHANGE_EST_DPS_6MONTHS">"c1818"</definedName>
    <definedName name="IQ_PERCENT_CHANGE_EST_DPS_9MONTHS">"c1819"</definedName>
    <definedName name="IQ_PERCENT_CHANGE_EST_DPS_DAY">"c1814"</definedName>
    <definedName name="IQ_PERCENT_CHANGE_EST_DPS_MONTH">"c1816"</definedName>
    <definedName name="IQ_PERCENT_CHANGE_EST_DPS_WEEK">"c1815"</definedName>
    <definedName name="IQ_PERCENT_CHANGE_EST_EBITDA_12MONTHS">"c1804"</definedName>
    <definedName name="IQ_PERCENT_CHANGE_EST_EBITDA_18MONTHS">"c1805"</definedName>
    <definedName name="IQ_PERCENT_CHANGE_EST_EBITDA_3MONTHS">"c1801"</definedName>
    <definedName name="IQ_PERCENT_CHANGE_EST_EBITDA_6MONTHS">"c1802"</definedName>
    <definedName name="IQ_PERCENT_CHANGE_EST_EBITDA_9MONTHS">"c1803"</definedName>
    <definedName name="IQ_PERCENT_CHANGE_EST_EBITDA_DAY">"c1798"</definedName>
    <definedName name="IQ_PERCENT_CHANGE_EST_EBITDA_MONTH">"c1800"</definedName>
    <definedName name="IQ_PERCENT_CHANGE_EST_EBITDA_WEEK">"c1799"</definedName>
    <definedName name="IQ_PERCENT_CHANGE_EST_EPS_12MONTHS">"c1788"</definedName>
    <definedName name="IQ_PERCENT_CHANGE_EST_EPS_18MONTHS">"c1789"</definedName>
    <definedName name="IQ_PERCENT_CHANGE_EST_EPS_3MONTHS">"c1785"</definedName>
    <definedName name="IQ_PERCENT_CHANGE_EST_EPS_6MONTHS">"c1786"</definedName>
    <definedName name="IQ_PERCENT_CHANGE_EST_EPS_9MONTHS">"c1787"</definedName>
    <definedName name="IQ_PERCENT_CHANGE_EST_EPS_DAY">"c1782"</definedName>
    <definedName name="IQ_PERCENT_CHANGE_EST_EPS_MONTH">"c1784"</definedName>
    <definedName name="IQ_PERCENT_CHANGE_EST_EPS_WEEK">"c1783"</definedName>
    <definedName name="IQ_PERCENT_CHANGE_EST_FFO_12MONTHS">"c1828"</definedName>
    <definedName name="IQ_PERCENT_CHANGE_EST_FFO_18MONTHS">"c1829"</definedName>
    <definedName name="IQ_PERCENT_CHANGE_EST_FFO_3MONTHS">"c1825"</definedName>
    <definedName name="IQ_PERCENT_CHANGE_EST_FFO_6MONTHS">"c1826"</definedName>
    <definedName name="IQ_PERCENT_CHANGE_EST_FFO_9MONTHS">"c1827"</definedName>
    <definedName name="IQ_PERCENT_CHANGE_EST_FFO_DAY">"c1822"</definedName>
    <definedName name="IQ_PERCENT_CHANGE_EST_FFO_MONTH">"c1824"</definedName>
    <definedName name="IQ_PERCENT_CHANGE_EST_FFO_WEEK">"c1823"</definedName>
    <definedName name="IQ_PERCENT_CHANGE_EST_PRICE_TARGET_12MONTHS">"c1844"</definedName>
    <definedName name="IQ_PERCENT_CHANGE_EST_PRICE_TARGET_18MONTHS">"c1845"</definedName>
    <definedName name="IQ_PERCENT_CHANGE_EST_PRICE_TARGET_3MONTHS">"c1841"</definedName>
    <definedName name="IQ_PERCENT_CHANGE_EST_PRICE_TARGET_6MONTHS">"c1842"</definedName>
    <definedName name="IQ_PERCENT_CHANGE_EST_PRICE_TARGET_9MONTHS">"c1843"</definedName>
    <definedName name="IQ_PERCENT_CHANGE_EST_PRICE_TARGET_DAY">"c1838"</definedName>
    <definedName name="IQ_PERCENT_CHANGE_EST_PRICE_TARGET_MONTH">"c1840"</definedName>
    <definedName name="IQ_PERCENT_CHANGE_EST_PRICE_TARGET_WEEK">"c1839"</definedName>
    <definedName name="IQ_PERCENT_CHANGE_EST_RECO_12MONTHS">"c1836"</definedName>
    <definedName name="IQ_PERCENT_CHANGE_EST_RECO_18MONTHS">"c1837"</definedName>
    <definedName name="IQ_PERCENT_CHANGE_EST_RECO_3MONTHS">"c1833"</definedName>
    <definedName name="IQ_PERCENT_CHANGE_EST_RECO_6MONTHS">"c1834"</definedName>
    <definedName name="IQ_PERCENT_CHANGE_EST_RECO_9MONTHS">"c1835"</definedName>
    <definedName name="IQ_PERCENT_CHANGE_EST_RECO_DAY">"c1830"</definedName>
    <definedName name="IQ_PERCENT_CHANGE_EST_RECO_MONTH">"c1832"</definedName>
    <definedName name="IQ_PERCENT_CHANGE_EST_RECO_WEEK">"c1831"</definedName>
    <definedName name="IQ_PERCENT_CHANGE_EST_REV_12MONTHS">"c1796"</definedName>
    <definedName name="IQ_PERCENT_CHANGE_EST_REV_18MONTHS">"c1797"</definedName>
    <definedName name="IQ_PERCENT_CHANGE_EST_REV_3MONTHS">"c1793"</definedName>
    <definedName name="IQ_PERCENT_CHANGE_EST_REV_6MONTHS">"c1794"</definedName>
    <definedName name="IQ_PERCENT_CHANGE_EST_REV_9MONTHS">"c1795"</definedName>
    <definedName name="IQ_PERCENT_CHANGE_EST_REV_DAY">"c1790"</definedName>
    <definedName name="IQ_PERCENT_CHANGE_EST_REV_MONTH">"c1792"</definedName>
    <definedName name="IQ_PERCENT_CHANGE_EST_REV_WEEK">"c1791"</definedName>
    <definedName name="IQ_PERIODDATE">"c1414"</definedName>
    <definedName name="IQ_PERIODDATE_BS">"c1032"</definedName>
    <definedName name="IQ_PERIODDATE_CF">"c1033"</definedName>
    <definedName name="IQ_PERIODDATE_IS">"c1034"</definedName>
    <definedName name="IQ_PERIODLENGTH_CF">"c1502"</definedName>
    <definedName name="IQ_PERIODLENGTH_IS">"c1503"</definedName>
    <definedName name="IQ_PERTYPE">"c1611"</definedName>
    <definedName name="IQ_PLL">"c2114"</definedName>
    <definedName name="IQ_POLICY_BENEFITS">"c1036"</definedName>
    <definedName name="IQ_POLICY_COST">"c1037"</definedName>
    <definedName name="IQ_POLICY_LIAB">"c1612"</definedName>
    <definedName name="IQ_POLICY_LOANS">"c1038"</definedName>
    <definedName name="IQ_POST_RETIRE_EXP">"c1039"</definedName>
    <definedName name="IQ_POSTPAID_CHURN">"c2121"</definedName>
    <definedName name="IQ_POSTPAID_SUBS">"c2118"</definedName>
    <definedName name="IQ_POTENTIAL_UPSIDE">"c1855"</definedName>
    <definedName name="IQ_PRE_OPEN_COST">"c1040"</definedName>
    <definedName name="IQ_PRE_TAX_ACT_OR_EST">"c2221"</definedName>
    <definedName name="IQ_PREF_CONVERT">"c1041"</definedName>
    <definedName name="IQ_PREF_DIV_CF">"c1042"</definedName>
    <definedName name="IQ_PREF_DIV_OTHER">"c1043"</definedName>
    <definedName name="IQ_PREF_DIVID">"c1461"</definedName>
    <definedName name="IQ_PREF_EQUITY">"c1044"</definedName>
    <definedName name="IQ_PREF_ISSUED">"c1045"</definedName>
    <definedName name="IQ_PREF_ISSUED_BNK">"c1046"</definedName>
    <definedName name="IQ_PREF_ISSUED_BR">"c1047"</definedName>
    <definedName name="IQ_PREF_ISSUED_FIN">"c1048"</definedName>
    <definedName name="IQ_PREF_ISSUED_INS">"c1049"</definedName>
    <definedName name="IQ_PREF_ISSUED_REIT">"c1050"</definedName>
    <definedName name="IQ_PREF_ISSUED_UTI">"c1051"</definedName>
    <definedName name="IQ_PREF_NON_REDEEM">"c1052"</definedName>
    <definedName name="IQ_PREF_OTHER">"c1053"</definedName>
    <definedName name="IQ_PREF_OTHER_BNK">"c1054"</definedName>
    <definedName name="IQ_PREF_OTHER_BR">"c1055"</definedName>
    <definedName name="IQ_PREF_OTHER_FIN">"c1056"</definedName>
    <definedName name="IQ_PREF_OTHER_INS">"c1057"</definedName>
    <definedName name="IQ_PREF_OTHER_REIT">"c1058"</definedName>
    <definedName name="IQ_PREF_REDEEM">"c1059"</definedName>
    <definedName name="IQ_PREF_REP">"c1060"</definedName>
    <definedName name="IQ_PREF_REP_BNK">"c1061"</definedName>
    <definedName name="IQ_PREF_REP_BR">"c1062"</definedName>
    <definedName name="IQ_PREF_REP_FIN">"c1063"</definedName>
    <definedName name="IQ_PREF_REP_INS">"c1064"</definedName>
    <definedName name="IQ_PREF_REP_REIT">"c1065"</definedName>
    <definedName name="IQ_PREF_REP_UTI">"c1066"</definedName>
    <definedName name="IQ_PREF_STOCK">"c1416"</definedName>
    <definedName name="IQ_PREF_TOT">"c1415"</definedName>
    <definedName name="IQ_PREMIUMS_ANNUITY_REV">"c1067"</definedName>
    <definedName name="IQ_PREPAID_CHURN">"c2120"</definedName>
    <definedName name="IQ_PREPAID_EXP">"c1068"</definedName>
    <definedName name="IQ_PREPAID_EXPEN">"c1418"</definedName>
    <definedName name="IQ_PREPAID_SUBS">"c2117"</definedName>
    <definedName name="IQ_PRETAX_GW_INC_EST">"c1702"</definedName>
    <definedName name="IQ_PRETAX_GW_INC_HIGH_EST">"c1704"</definedName>
    <definedName name="IQ_PRETAX_GW_INC_LOW_EST">"c1705"</definedName>
    <definedName name="IQ_PRETAX_GW_INC_MEDIAN_EST">"c1703"</definedName>
    <definedName name="IQ_PRETAX_GW_INC_NUM_EST">"c1706"</definedName>
    <definedName name="IQ_PRETAX_GW_INC_STDDEV_EST">"c1707"</definedName>
    <definedName name="IQ_PRETAX_INC_EST">"c1695"</definedName>
    <definedName name="IQ_PRETAX_INC_HIGH_EST">"c1697"</definedName>
    <definedName name="IQ_PRETAX_INC_LOW_EST">"c1698"</definedName>
    <definedName name="IQ_PRETAX_INC_MEDIAN_EST">"c1696"</definedName>
    <definedName name="IQ_PRETAX_INC_NUM_EST">"c1699"</definedName>
    <definedName name="IQ_PRETAX_INC_STDDEV_EST">"c1700"</definedName>
    <definedName name="IQ_PRETAX_REPORT_INC_EST">"c1709"</definedName>
    <definedName name="IQ_PRETAX_REPORT_INC_HIGH_EST">"c1711"</definedName>
    <definedName name="IQ_PRETAX_REPORT_INC_LOW_EST">"c1712"</definedName>
    <definedName name="IQ_PRETAX_REPORT_INC_MEDIAN_EST">"c1710"</definedName>
    <definedName name="IQ_PRETAX_REPORT_INC_NUM_EST">"c1713"</definedName>
    <definedName name="IQ_PRETAX_REPORT_INC_STDDEV_EST">"c1714"</definedName>
    <definedName name="IQ_PRICE_CFPS_FWD">"c2237"</definedName>
    <definedName name="IQ_PRICE_OVER_BVPS">"c1412"</definedName>
    <definedName name="IQ_PRICE_OVER_LTM_EPS">"c1413"</definedName>
    <definedName name="IQ_PRICE_TARGET">"c82"</definedName>
    <definedName name="IQ_PRICEDATE">"c1069"</definedName>
    <definedName name="IQ_PRICING_DATE">"c1613"</definedName>
    <definedName name="IQ_PRIMARY_INDUSTRY">"c1070"</definedName>
    <definedName name="IQ_PRO_FORMA_BASIC_EPS">"c1614"</definedName>
    <definedName name="IQ_PRO_FORMA_DILUT_EPS">"c1615"</definedName>
    <definedName name="IQ_PRO_FORMA_NET_INC">"c1452"</definedName>
    <definedName name="IQ_PROFESSIONAL">"c1071"</definedName>
    <definedName name="IQ_PROFESSIONAL_TITLE">"c1072"</definedName>
    <definedName name="IQ_PROJECTED_PENSION_OBLIGATION">"c1292"</definedName>
    <definedName name="IQ_PROJECTED_PENSION_OBLIGATION_DOMESTIC">"c2656"</definedName>
    <definedName name="IQ_PROJECTED_PENSION_OBLIGATION_FOREIGN">"c2664"</definedName>
    <definedName name="IQ_PROPERTY_EXP">"c1073"</definedName>
    <definedName name="IQ_PROPERTY_GROSS">"c1379"</definedName>
    <definedName name="IQ_PROPERTY_MGMT_FEE">"c1074"</definedName>
    <definedName name="IQ_PROPERTY_NET">"c1402"</definedName>
    <definedName name="IQ_PROV_BAD_DEBTS">"c1075"</definedName>
    <definedName name="IQ_PROV_BAD_DEBTS_CF">"c1076"</definedName>
    <definedName name="IQ_PROVISION_10YR_ANN_GROWTH">"c1077"</definedName>
    <definedName name="IQ_PROVISION_1YR_ANN_GROWTH">"c1078"</definedName>
    <definedName name="IQ_PROVISION_2YR_ANN_GROWTH">"c1079"</definedName>
    <definedName name="IQ_PROVISION_3YR_ANN_GROWTH">"c1080"</definedName>
    <definedName name="IQ_PROVISION_5YR_ANN_GROWTH">"c1081"</definedName>
    <definedName name="IQ_PROVISION_7YR_ANN_GROWTH">"c1082"</definedName>
    <definedName name="IQ_PROVISION_CHARGE_OFFS">"c1083"</definedName>
    <definedName name="IQ_PTBV">"c1084"</definedName>
    <definedName name="IQ_PTBV_AVG">"c1085"</definedName>
    <definedName name="IQ_QUICK_RATIO">"c1086"</definedName>
    <definedName name="IQ_RATE_COMP_GROWTH_DOMESTIC">"c1087"</definedName>
    <definedName name="IQ_RATE_COMP_GROWTH_FOREIGN">"c1088"</definedName>
    <definedName name="IQ_RAW_INV">"c1089"</definedName>
    <definedName name="IQ_RC">"c2497"</definedName>
    <definedName name="IQ_RC_PCT">"c2498"</definedName>
    <definedName name="IQ_RD_EXP">"c1090"</definedName>
    <definedName name="IQ_RD_EXP_FN">"c1091"</definedName>
    <definedName name="IQ_RE">"c1092"</definedName>
    <definedName name="IQ_REAL_ESTATE">"c1093"</definedName>
    <definedName name="IQ_REAL_ESTATE_ASSETS">"c1094"</definedName>
    <definedName name="IQ_REDEEM_PREF_STOCK">"c1417"</definedName>
    <definedName name="IQ_REG_ASSETS">"c1095"</definedName>
    <definedName name="IQ_REINSUR_PAY">"c1096"</definedName>
    <definedName name="IQ_REINSUR_PAY_CF">"c1097"</definedName>
    <definedName name="IQ_REINSUR_RECOVER">"c1098"</definedName>
    <definedName name="IQ_REINSUR_RECOVER_CF">"c1099"</definedName>
    <definedName name="IQ_REINSURANCE">"c1100"</definedName>
    <definedName name="IQ_RENTAL_REV">"c1101"</definedName>
    <definedName name="IQ_RESEARCH_DEV">"c1419"</definedName>
    <definedName name="IQ_RESIDENTIAL_LOANS">"c1102"</definedName>
    <definedName name="IQ_RESTATEMENT_BS">"c1643"</definedName>
    <definedName name="IQ_RESTATEMENT_CF">"c1644"</definedName>
    <definedName name="IQ_RESTATEMENT_IS">"c1642"</definedName>
    <definedName name="IQ_RESTRICTED_CASH">"c1103"</definedName>
    <definedName name="IQ_RESTRUCTURE">"c1104"</definedName>
    <definedName name="IQ_RESTRUCTURE_BNK">"c1105"</definedName>
    <definedName name="IQ_RESTRUCTURE_BR">"c1106"</definedName>
    <definedName name="IQ_RESTRUCTURE_CF">"c1107"</definedName>
    <definedName name="IQ_RESTRUCTURE_FIN">"c1108"</definedName>
    <definedName name="IQ_RESTRUCTURE_INS">"c1109"</definedName>
    <definedName name="IQ_RESTRUCTURE_REIT">"c1110"</definedName>
    <definedName name="IQ_RESTRUCTURE_UTI">"c1111"</definedName>
    <definedName name="IQ_RESTRUCTURED_LOANS">"c1112"</definedName>
    <definedName name="IQ_RETAIL_ACQUIRED_FRANCHISE_STORES">"c2903"</definedName>
    <definedName name="IQ_RETAIL_ACQUIRED_OWNED_STORES">"c2895"</definedName>
    <definedName name="IQ_RETAIL_ACQUIRED_STORES">"c2887"</definedName>
    <definedName name="IQ_RETAIL_AVG_STORE_SIZE_GROSS">"c2066"</definedName>
    <definedName name="IQ_RETAIL_AVG_STORE_SIZE_NET">"c2067"</definedName>
    <definedName name="IQ_RETAIL_AVG_WK_SALES">"c2891"</definedName>
    <definedName name="IQ_RETAIL_AVG_WK_SALES_FRANCHISE">"c2899"</definedName>
    <definedName name="IQ_RETAIL_AVG_WK_SALES_OWNED">"c2907"</definedName>
    <definedName name="IQ_RETAIL_CLOSED_FRANCHISE_STORES">"c2896"</definedName>
    <definedName name="IQ_RETAIL_CLOSED_OWNED_STORES">"c2904"</definedName>
    <definedName name="IQ_RETAIL_CLOSED_STORES">"c2063"</definedName>
    <definedName name="IQ_RETAIL_FRANCHISE_STORES_BEG">"c2893"</definedName>
    <definedName name="IQ_RETAIL_OPENED_FRANCHISE_STORES">"c2894"</definedName>
    <definedName name="IQ_RETAIL_OPENED_OWNED_STORES">"c2902"</definedName>
    <definedName name="IQ_RETAIL_OPENED_STORES">"c2062"</definedName>
    <definedName name="IQ_RETAIL_OWNED_STORES_BEG">"c2901"</definedName>
    <definedName name="IQ_RETAIL_SALES_SQFT_ALL_GROSS">"c2138"</definedName>
    <definedName name="IQ_RETAIL_SALES_SQFT_ALL_NET">"c2139"</definedName>
    <definedName name="IQ_RETAIL_SALES_SQFT_COMPARABLE_GROSS">"c2136"</definedName>
    <definedName name="IQ_RETAIL_SALES_SQFT_COMPARABLE_NET">"c2137"</definedName>
    <definedName name="IQ_RETAIL_SALES_SQFT_OWNED_GROSS">"c2134"</definedName>
    <definedName name="IQ_RETAIL_SALES_SQFT_OWNED_NET">"c2135"</definedName>
    <definedName name="IQ_RETAIL_SOLD_FRANCHISE_STORES">"c2897"</definedName>
    <definedName name="IQ_RETAIL_SOLD_OWNED_STORES">"c2905"</definedName>
    <definedName name="IQ_RETAIL_SOLD_STORES">"c2889"</definedName>
    <definedName name="IQ_RETAIL_SQ_FOOTAGE">"c2064"</definedName>
    <definedName name="IQ_RETAIL_STORE_SELLING_AREA">"c2065"</definedName>
    <definedName name="IQ_RETAIL_STORES_BEG">"c2885"</definedName>
    <definedName name="IQ_RETAIL_TOTAL_FRANCHISE_STORES">"c2898"</definedName>
    <definedName name="IQ_RETAIL_TOTAL_OWNED_STORES">"c2906"</definedName>
    <definedName name="IQ_RETAIL_TOTAL_STORES">"c2061"</definedName>
    <definedName name="IQ_RETAINED_EARN">"c1420"</definedName>
    <definedName name="IQ_RETURN_ASSETS">"c1113"</definedName>
    <definedName name="IQ_RETURN_ASSETS_BANK">"c1114"</definedName>
    <definedName name="IQ_RETURN_ASSETS_BROK">"c1115"</definedName>
    <definedName name="IQ_RETURN_ASSETS_FS">"c1116"</definedName>
    <definedName name="IQ_RETURN_CAPITAL">"c1117"</definedName>
    <definedName name="IQ_RETURN_EQUITY">"c1118"</definedName>
    <definedName name="IQ_RETURN_EQUITY_BANK">"c1119"</definedName>
    <definedName name="IQ_RETURN_EQUITY_BROK">"c1120"</definedName>
    <definedName name="IQ_RETURN_EQUITY_FS">"c1121"</definedName>
    <definedName name="IQ_RETURN_INVESTMENT">"c1421"</definedName>
    <definedName name="IQ_REV">"c1122"</definedName>
    <definedName name="IQ_REV_BEFORE_LL">"c1123"</definedName>
    <definedName name="IQ_REV_STDDEV_EST">"c1124"</definedName>
    <definedName name="IQ_REV_UTI">"c1125"</definedName>
    <definedName name="IQ_REVENUE">"c1422"</definedName>
    <definedName name="IQ_REVENUE_ACT_OR_EST">"c2214"</definedName>
    <definedName name="IQ_REVENUE_EST">"c1126"</definedName>
    <definedName name="IQ_REVENUE_HIGH_EST">"c1127"</definedName>
    <definedName name="IQ_REVENUE_LOW_EST">"c1128"</definedName>
    <definedName name="IQ_REVENUE_MEDIAN_EST">"c1662"</definedName>
    <definedName name="IQ_REVENUE_NUM_EST">"c1129"</definedName>
    <definedName name="IQ_REVISION_DATE_">39217.4058912037</definedName>
    <definedName name="IQ_RISK_ADJ_BANK_ASSETS">"c2670"</definedName>
    <definedName name="IQ_SALARY">"c1130"</definedName>
    <definedName name="IQ_SALE_INTAN_CF">"c1131"</definedName>
    <definedName name="IQ_SALE_INTAN_CF_BNK">"c1132"</definedName>
    <definedName name="IQ_SALE_INTAN_CF_BR">"c1133"</definedName>
    <definedName name="IQ_SALE_INTAN_CF_FIN">"c1134"</definedName>
    <definedName name="IQ_SALE_INTAN_CF_INS">"c1135"</definedName>
    <definedName name="IQ_SALE_INTAN_CF_REIT">"c1627"</definedName>
    <definedName name="IQ_SALE_INTAN_CF_UTI">"c1136"</definedName>
    <definedName name="IQ_SALE_PPE_CF">"c1137"</definedName>
    <definedName name="IQ_SALE_PPE_CF_BNK">"c1138"</definedName>
    <definedName name="IQ_SALE_PPE_CF_BR">"c1139"</definedName>
    <definedName name="IQ_SALE_PPE_CF_FIN">"c1140"</definedName>
    <definedName name="IQ_SALE_PPE_CF_INS">"c1141"</definedName>
    <definedName name="IQ_SALE_PPE_CF_UTI">"c1142"</definedName>
    <definedName name="IQ_SALE_RE_ASSETS">"c1629"</definedName>
    <definedName name="IQ_SALE_REAL_ESTATE_CF">"c1143"</definedName>
    <definedName name="IQ_SALE_REAL_ESTATE_CF_BNK">"c1144"</definedName>
    <definedName name="IQ_SALE_REAL_ESTATE_CF_BR">"c1145"</definedName>
    <definedName name="IQ_SALE_REAL_ESTATE_CF_FIN">"c1146"</definedName>
    <definedName name="IQ_SALE_REAL_ESTATE_CF_INS">"c1147"</definedName>
    <definedName name="IQ_SALE_REAL_ESTATE_CF_UTI">"c1148"</definedName>
    <definedName name="IQ_SALES_MARKETING">"c2240"</definedName>
    <definedName name="IQ_SAME_STORE">"c1149"</definedName>
    <definedName name="IQ_SAME_STORE_FRANCHISE">"c2900"</definedName>
    <definedName name="IQ_SAME_STORE_OWNED">"c2908"</definedName>
    <definedName name="IQ_SAME_STORE_TOTAL">"c2892"</definedName>
    <definedName name="IQ_SAVING_DEP">"c1150"</definedName>
    <definedName name="IQ_SECUR_RECEIV">"c1151"</definedName>
    <definedName name="IQ_SECURED_DEBT">"c2546"</definedName>
    <definedName name="IQ_SECURED_DEBT_PCT">"c2547"</definedName>
    <definedName name="IQ_SECURITY_BORROW">"c1152"</definedName>
    <definedName name="IQ_SECURITY_OWN">"c1153"</definedName>
    <definedName name="IQ_SECURITY_RESELL">"c1154"</definedName>
    <definedName name="IQ_SEPARATE_ACCT_ASSETS">"c1155"</definedName>
    <definedName name="IQ_SEPARATE_ACCT_LIAB">"c1156"</definedName>
    <definedName name="IQ_SERV_CHARGE_DEPOSITS">"c1157"</definedName>
    <definedName name="IQ_SGA">"c1158"</definedName>
    <definedName name="IQ_SGA_BNK">"c1159"</definedName>
    <definedName name="IQ_SGA_INS">"c1160"</definedName>
    <definedName name="IQ_SGA_MARGIN">"c1898"</definedName>
    <definedName name="IQ_SGA_REIT">"c1161"</definedName>
    <definedName name="IQ_SGA_SUPPL">"c1162"</definedName>
    <definedName name="IQ_SGA_UTI">"c1163"</definedName>
    <definedName name="IQ_SHAREOUTSTANDING">"c1347"</definedName>
    <definedName name="IQ_SHARESOUTSTANDING">"c1164"</definedName>
    <definedName name="IQ_SHORT_INTEREST">"c1165"</definedName>
    <definedName name="IQ_SHORT_INTEREST_OVER_FLOAT">"c1577"</definedName>
    <definedName name="IQ_SHORT_INTEREST_PERCENT">"c1576"</definedName>
    <definedName name="IQ_SHORT_TERM_INVEST">"c1425"</definedName>
    <definedName name="IQ_SMALL_INT_BEAR_CD">"c1166"</definedName>
    <definedName name="IQ_SOFTWARE">"c1167"</definedName>
    <definedName name="IQ_SOURCE">"c1168"</definedName>
    <definedName name="IQ_SPECIAL_DIV_CF">"c1169"</definedName>
    <definedName name="IQ_SPECIAL_DIV_CF_BNK">"c1170"</definedName>
    <definedName name="IQ_SPECIAL_DIV_CF_BR">"c1171"</definedName>
    <definedName name="IQ_SPECIAL_DIV_CF_FIN">"c1172"</definedName>
    <definedName name="IQ_SPECIAL_DIV_CF_INS">"c1173"</definedName>
    <definedName name="IQ_SPECIAL_DIV_CF_REIT">"c1174"</definedName>
    <definedName name="IQ_SPECIAL_DIV_CF_UTI">"c1175"</definedName>
    <definedName name="IQ_SPECIAL_DIV_SHARE">"c3007"</definedName>
    <definedName name="IQ_SR_BONDS_NOTES">"c2501"</definedName>
    <definedName name="IQ_SR_BONDS_NOTES_PCT">"c2502"</definedName>
    <definedName name="IQ_SR_DEBT">"c2526"</definedName>
    <definedName name="IQ_SR_DEBT_EBITDA">"c2552"</definedName>
    <definedName name="IQ_SR_DEBT_EBITDA_CAPEX">"c2553"</definedName>
    <definedName name="IQ_SR_DEBT_PCT">"c2527"</definedName>
    <definedName name="IQ_SR_SUB_DEBT">"c2530"</definedName>
    <definedName name="IQ_SR_SUB_DEBT_EBITDA">"c2556"</definedName>
    <definedName name="IQ_SR_SUB_DEBT_EBITDA_CAPEX">"c2557"</definedName>
    <definedName name="IQ_SR_SUB_DEBT_PCT">"c2531"</definedName>
    <definedName name="IQ_ST_DEBT">"c1176"</definedName>
    <definedName name="IQ_ST_DEBT_BNK">"c1177"</definedName>
    <definedName name="IQ_ST_DEBT_BR">"c1178"</definedName>
    <definedName name="IQ_ST_DEBT_FIN">"c1179"</definedName>
    <definedName name="IQ_ST_DEBT_INS">"c1180"</definedName>
    <definedName name="IQ_ST_DEBT_ISSUED">"c1181"</definedName>
    <definedName name="IQ_ST_DEBT_ISSUED_BNK">"c1182"</definedName>
    <definedName name="IQ_ST_DEBT_ISSUED_BR">"c1183"</definedName>
    <definedName name="IQ_ST_DEBT_ISSUED_FIN">"c1184"</definedName>
    <definedName name="IQ_ST_DEBT_ISSUED_INS">"c1185"</definedName>
    <definedName name="IQ_ST_DEBT_ISSUED_REIT">"c1186"</definedName>
    <definedName name="IQ_ST_DEBT_ISSUED_UTI">"c1187"</definedName>
    <definedName name="IQ_ST_DEBT_PCT">"c2539"</definedName>
    <definedName name="IQ_ST_DEBT_REIT">"c1188"</definedName>
    <definedName name="IQ_ST_DEBT_REPAID">"c1189"</definedName>
    <definedName name="IQ_ST_DEBT_REPAID_BNK">"c1190"</definedName>
    <definedName name="IQ_ST_DEBT_REPAID_BR">"c1191"</definedName>
    <definedName name="IQ_ST_DEBT_REPAID_FIN">"c1192"</definedName>
    <definedName name="IQ_ST_DEBT_REPAID_INS">"c1193"</definedName>
    <definedName name="IQ_ST_DEBT_REPAID_REIT">"c1194"</definedName>
    <definedName name="IQ_ST_DEBT_REPAID_UTI">"c1195"</definedName>
    <definedName name="IQ_ST_DEBT_UTI">"c1196"</definedName>
    <definedName name="IQ_ST_INVEST">"c1197"</definedName>
    <definedName name="IQ_ST_INVEST_UTI">"c1198"</definedName>
    <definedName name="IQ_ST_NOTE_RECEIV">"c1199"</definedName>
    <definedName name="IQ_STATE">"c1200"</definedName>
    <definedName name="IQ_STATUTORY_SURPLUS">"c1201"</definedName>
    <definedName name="IQ_STOCK_BASED">"c1202"</definedName>
    <definedName name="IQ_STOCK_BASED_AT">"c2999"</definedName>
    <definedName name="IQ_STOCK_BASED_CF">"c1203"</definedName>
    <definedName name="IQ_STOCK_BASED_COGS">"c2990"</definedName>
    <definedName name="IQ_STOCK_BASED_GA">"c2993"</definedName>
    <definedName name="IQ_STOCK_BASED_OTHER">"c2995"</definedName>
    <definedName name="IQ_STOCK_BASED_RD">"c2991"</definedName>
    <definedName name="IQ_STOCK_BASED_SGA">"c2994"</definedName>
    <definedName name="IQ_STOCK_BASED_SM">"c2992"</definedName>
    <definedName name="IQ_STOCK_BASED_TOTAL">"c3040"</definedName>
    <definedName name="IQ_STRIKE_PRICE_ISSUED">"c1645"</definedName>
    <definedName name="IQ_STRIKE_PRICE_OS">"c1646"</definedName>
    <definedName name="IQ_SUB_BONDS_NOTES">"c2503"</definedName>
    <definedName name="IQ_SUB_BONDS_NOTES_PCT">"c2504"</definedName>
    <definedName name="IQ_SUB_DEBT">"c2532"</definedName>
    <definedName name="IQ_SUB_DEBT_EBITDA">"c2558"</definedName>
    <definedName name="IQ_SUB_DEBT_EBITDA_CAPEX">"c2559"</definedName>
    <definedName name="IQ_SUB_DEBT_PCT">"c2533"</definedName>
    <definedName name="IQ_SUB_LEASE_AFTER_FIVE">"c1207"</definedName>
    <definedName name="IQ_SUB_LEASE_INC_CY">"c1208"</definedName>
    <definedName name="IQ_SUB_LEASE_INC_CY1">"c1209"</definedName>
    <definedName name="IQ_SUB_LEASE_INC_CY2">"c1210"</definedName>
    <definedName name="IQ_SUB_LEASE_INC_CY3">"c1211"</definedName>
    <definedName name="IQ_SUB_LEASE_INC_CY4">"c1212"</definedName>
    <definedName name="IQ_SUB_LEASE_NEXT_FIVE">"c1213"</definedName>
    <definedName name="IQ_SVA">"c1214"</definedName>
    <definedName name="IQ_TARGET_PRICE_NUM">"c1653"</definedName>
    <definedName name="IQ_TARGET_PRICE_STDDEV">"c1654"</definedName>
    <definedName name="IQ_TAX_BENEFIT_OPTIONS">"c1215"</definedName>
    <definedName name="IQ_TAX_EQUIV_NET_INT_INC">"c1216"</definedName>
    <definedName name="IQ_TBV">"c1906"</definedName>
    <definedName name="IQ_TBV_10YR_ANN_GROWTH">"c1936"</definedName>
    <definedName name="IQ_TBV_1YR_ANN_GROWTH">"c1931"</definedName>
    <definedName name="IQ_TBV_2YR_ANN_GROWTH">"c1932"</definedName>
    <definedName name="IQ_TBV_3YR_ANN_GROWTH">"c1933"</definedName>
    <definedName name="IQ_TBV_5YR_ANN_GROWTH">"c1934"</definedName>
    <definedName name="IQ_TBV_7YR_ANN_GROWTH">"c1935"</definedName>
    <definedName name="IQ_TBV_SHARE">"c1217"</definedName>
    <definedName name="IQ_TEMPLATE">"c1521"</definedName>
    <definedName name="IQ_TENANT">"c1218"</definedName>
    <definedName name="IQ_TERM_LOANS">"c2499"</definedName>
    <definedName name="IQ_TERM_LOANS_PCT">"c2500"</definedName>
    <definedName name="IQ_TEV">"c1219"</definedName>
    <definedName name="IQ_TEV_EBIT">"c1220"</definedName>
    <definedName name="IQ_TEV_EBIT_AVG">"c1221"</definedName>
    <definedName name="IQ_TEV_EBIT_FWD">"c2238"</definedName>
    <definedName name="IQ_TEV_EBITDA">"c1222"</definedName>
    <definedName name="IQ_TEV_EBITDA_AVG">"c1223"</definedName>
    <definedName name="IQ_TEV_EBITDA_FWD">"c1224"</definedName>
    <definedName name="IQ_TEV_EMPLOYEE_AVG">"c1225"</definedName>
    <definedName name="IQ_TEV_TOTAL_REV">"c1226"</definedName>
    <definedName name="IQ_TEV_TOTAL_REV_AVG">"c1227"</definedName>
    <definedName name="IQ_TEV_TOTAL_REV_FWD">"c1228"</definedName>
    <definedName name="IQ_TEV_UFCF">"c2208"</definedName>
    <definedName name="IQ_TIER_ONE_CAPITAL">"c2667"</definedName>
    <definedName name="IQ_TIER_ONE_RATIO">"c1229"</definedName>
    <definedName name="IQ_TIER_TWO_CAPITAL">"c2669"</definedName>
    <definedName name="IQ_TIME_DEP">"c1230"</definedName>
    <definedName name="IQ_TODAY">0</definedName>
    <definedName name="IQ_TOT_ADJ_INC">"c1616"</definedName>
    <definedName name="IQ_TOTAL_AR_BR">"c1231"</definedName>
    <definedName name="IQ_TOTAL_AR_REIT">"c1232"</definedName>
    <definedName name="IQ_TOTAL_AR_UTI">"c1233"</definedName>
    <definedName name="IQ_TOTAL_ASSETS">"c1234"</definedName>
    <definedName name="IQ_TOTAL_ASSETS_10YR_ANN_GROWTH">"c1235"</definedName>
    <definedName name="IQ_TOTAL_ASSETS_1YR_ANN_GROWTH">"c1236"</definedName>
    <definedName name="IQ_TOTAL_ASSETS_2YR_ANN_GROWTH">"c1237"</definedName>
    <definedName name="IQ_TOTAL_ASSETS_3YR_ANN_GROWTH">"c1238"</definedName>
    <definedName name="IQ_TOTAL_ASSETS_5YR_ANN_GROWTH">"c1239"</definedName>
    <definedName name="IQ_TOTAL_ASSETS_7YR_ANN_GROWTH">"c1240"</definedName>
    <definedName name="IQ_TOTAL_AVG_CE_TOTAL_AVG_ASSETS">"c1241"</definedName>
    <definedName name="IQ_TOTAL_AVG_EQUITY_TOTAL_AVG_ASSETS">"c1242"</definedName>
    <definedName name="IQ_TOTAL_BANK_CAPITAL">"c2668"</definedName>
    <definedName name="IQ_TOTAL_CA">"c1243"</definedName>
    <definedName name="IQ_TOTAL_CAP">"c1507"</definedName>
    <definedName name="IQ_TOTAL_CAPITAL_RATIO">"c1244"</definedName>
    <definedName name="IQ_TOTAL_CASH_DIVID">"c1455"</definedName>
    <definedName name="IQ_TOTAL_CASH_FINAN">"c1352"</definedName>
    <definedName name="IQ_TOTAL_CASH_INVEST">"c1353"</definedName>
    <definedName name="IQ_TOTAL_CASH_OPER">"c1354"</definedName>
    <definedName name="IQ_TOTAL_CHURN">"c2122"</definedName>
    <definedName name="IQ_TOTAL_CL">"c1245"</definedName>
    <definedName name="IQ_TOTAL_COMMON">"c1411"</definedName>
    <definedName name="IQ_TOTAL_COMMON_EQUITY">"c1246"</definedName>
    <definedName name="IQ_TOTAL_CURRENT_ASSETS">"c1430"</definedName>
    <definedName name="IQ_TOTAL_CURRENT_LIAB">"c1431"</definedName>
    <definedName name="IQ_TOTAL_DEBT">"c1247"</definedName>
    <definedName name="IQ_TOTAL_DEBT_CAPITAL">"c1248"</definedName>
    <definedName name="IQ_TOTAL_DEBT_EBITDA">"c1249"</definedName>
    <definedName name="IQ_TOTAL_DEBT_EBITDA_CAPEX">"c2948"</definedName>
    <definedName name="IQ_TOTAL_DEBT_EQUITY">"c1250"</definedName>
    <definedName name="IQ_TOTAL_DEBT_EXCL_FIN">"c2937"</definedName>
    <definedName name="IQ_TOTAL_DEBT_ISSUED">"c1251"</definedName>
    <definedName name="IQ_TOTAL_DEBT_ISSUED_BNK">"c1252"</definedName>
    <definedName name="IQ_TOTAL_DEBT_ISSUED_BR">"c1253"</definedName>
    <definedName name="IQ_TOTAL_DEBT_ISSUED_FIN">"c1254"</definedName>
    <definedName name="IQ_TOTAL_DEBT_ISSUED_REIT">"c1255"</definedName>
    <definedName name="IQ_TOTAL_DEBT_ISSUED_UTI">"c1256"</definedName>
    <definedName name="IQ_TOTAL_DEBT_ISSUES_INS">"c1257"</definedName>
    <definedName name="IQ_TOTAL_DEBT_OVER_EBITDA">"c1433"</definedName>
    <definedName name="IQ_TOTAL_DEBT_OVER_TOTAL_BV">"c1434"</definedName>
    <definedName name="IQ_TOTAL_DEBT_OVER_TOTAL_CAP">"c1432"</definedName>
    <definedName name="IQ_TOTAL_DEBT_REPAID">"c1258"</definedName>
    <definedName name="IQ_TOTAL_DEBT_REPAID_BNK">"c1259"</definedName>
    <definedName name="IQ_TOTAL_DEBT_REPAID_BR">"c1260"</definedName>
    <definedName name="IQ_TOTAL_DEBT_REPAID_FIN">"c1261"</definedName>
    <definedName name="IQ_TOTAL_DEBT_REPAID_INS">"c1262"</definedName>
    <definedName name="IQ_TOTAL_DEBT_REPAID_REIT">"c1263"</definedName>
    <definedName name="IQ_TOTAL_DEBT_REPAID_UTI">"c1264"</definedName>
    <definedName name="IQ_TOTAL_DEPOSITS">"c1265"</definedName>
    <definedName name="IQ_TOTAL_DIV_PAID_CF">"c1266"</definedName>
    <definedName name="IQ_TOTAL_EMPLOYEE">"c2141"</definedName>
    <definedName name="IQ_TOTAL_EMPLOYEES">"c1522"</definedName>
    <definedName name="IQ_TOTAL_EQUITY">"c1267"</definedName>
    <definedName name="IQ_TOTAL_EQUITY_10YR_ANN_GROWTH">"c1268"</definedName>
    <definedName name="IQ_TOTAL_EQUITY_1YR_ANN_GROWTH">"c1269"</definedName>
    <definedName name="IQ_TOTAL_EQUITY_2YR_ANN_GROWTH">"c1270"</definedName>
    <definedName name="IQ_TOTAL_EQUITY_3YR_ANN_GROWTH">"c1271"</definedName>
    <definedName name="IQ_TOTAL_EQUITY_5YR_ANN_GROWTH">"c1272"</definedName>
    <definedName name="IQ_TOTAL_EQUITY_7YR_ANN_GROWTH">"c1273"</definedName>
    <definedName name="IQ_TOTAL_EQUITY_ALLOWANCE_TOTAL_LOANS">"c1274"</definedName>
    <definedName name="IQ_TOTAL_INTEREST_EXP">"c1382"</definedName>
    <definedName name="IQ_TOTAL_INVENTORY">"c1385"</definedName>
    <definedName name="IQ_TOTAL_INVEST">"c1275"</definedName>
    <definedName name="IQ_TOTAL_LIAB">"c1276"</definedName>
    <definedName name="IQ_TOTAL_LIAB_BNK">"c1277"</definedName>
    <definedName name="IQ_TOTAL_LIAB_BR">"c1278"</definedName>
    <definedName name="IQ_TOTAL_LIAB_EQUITY">"c1279"</definedName>
    <definedName name="IQ_TOTAL_LIAB_FIN">"c1280"</definedName>
    <definedName name="IQ_TOTAL_LIAB_INS">"c1281"</definedName>
    <definedName name="IQ_TOTAL_LIAB_REIT">"c1282"</definedName>
    <definedName name="IQ_TOTAL_LIAB_SHAREHOLD">"c1435"</definedName>
    <definedName name="IQ_TOTAL_LIAB_TOTAL_ASSETS">"c1283"</definedName>
    <definedName name="IQ_TOTAL_LONG_DEBT">"c1617"</definedName>
    <definedName name="IQ_TOTAL_NON_REC">"c1444"</definedName>
    <definedName name="IQ_TOTAL_OPER_EXP_BR">"c1284"</definedName>
    <definedName name="IQ_TOTAL_OPER_EXP_FIN">"c1285"</definedName>
    <definedName name="IQ_TOTAL_OPER_EXP_INS">"c1286"</definedName>
    <definedName name="IQ_TOTAL_OPER_EXP_REIT">"c1287"</definedName>
    <definedName name="IQ_TOTAL_OPER_EXP_UTI">"c1288"</definedName>
    <definedName name="IQ_TOTAL_OPER_EXPEN">"c1445"</definedName>
    <definedName name="IQ_TOTAL_OPTIONS_BEG_OS">"c2693"</definedName>
    <definedName name="IQ_TOTAL_OPTIONS_CANCELLED">"c2696"</definedName>
    <definedName name="IQ_TOTAL_OPTIONS_END_OS">"c2697"</definedName>
    <definedName name="IQ_TOTAL_OPTIONS_EXERCISED">"c2695"</definedName>
    <definedName name="IQ_TOTAL_OPTIONS_GRANTED">"c2694"</definedName>
    <definedName name="IQ_TOTAL_OTHER_OPER">"c1289"</definedName>
    <definedName name="IQ_TOTAL_OUTSTANDING_BS_DATE">"c1022"</definedName>
    <definedName name="IQ_TOTAL_OUTSTANDING_FILING_DATE">"c2107"</definedName>
    <definedName name="IQ_TOTAL_PENSION_ASSETS">"c1290"</definedName>
    <definedName name="IQ_TOTAL_PENSION_ASSETS_DOMESTIC">"c2658"</definedName>
    <definedName name="IQ_TOTAL_PENSION_ASSETS_FOREIGN">"c2666"</definedName>
    <definedName name="IQ_TOTAL_PENSION_EXP">"c1291"</definedName>
    <definedName name="IQ_TOTAL_PRINCIPAL">"c2509"</definedName>
    <definedName name="IQ_TOTAL_PRINCIPAL_PCT">"c2510"</definedName>
    <definedName name="IQ_TOTAL_PROVED_RESERVES_NGL">"c2924"</definedName>
    <definedName name="IQ_TOTAL_PROVED_RESERVES_OIL">"c2040"</definedName>
    <definedName name="IQ_TOTAL_RECEIV">"c1293"</definedName>
    <definedName name="IQ_TOTAL_REV">"c1294"</definedName>
    <definedName name="IQ_TOTAL_REV_10YR_ANN_GROWTH">"c1295"</definedName>
    <definedName name="IQ_TOTAL_REV_1YR_ANN_GROWTH">"c1296"</definedName>
    <definedName name="IQ_TOTAL_REV_2YR_ANN_GROWTH">"c1297"</definedName>
    <definedName name="IQ_TOTAL_REV_3YR_ANN_GROWTH">"c1298"</definedName>
    <definedName name="IQ_TOTAL_REV_5YR_ANN_GROWTH">"c1299"</definedName>
    <definedName name="IQ_TOTAL_REV_7YR_ANN_GROWTH">"c1300"</definedName>
    <definedName name="IQ_TOTAL_REV_AS_REPORTED">"c1301"</definedName>
    <definedName name="IQ_TOTAL_REV_BNK">"c1302"</definedName>
    <definedName name="IQ_TOTAL_REV_BR">"c1303"</definedName>
    <definedName name="IQ_TOTAL_REV_EMPLOYEE">"c1304"</definedName>
    <definedName name="IQ_TOTAL_REV_FIN">"c1305"</definedName>
    <definedName name="IQ_TOTAL_REV_INS">"c1306"</definedName>
    <definedName name="IQ_TOTAL_REV_REIT">"c1307"</definedName>
    <definedName name="IQ_TOTAL_REV_SHARE">"c1912"</definedName>
    <definedName name="IQ_TOTAL_REV_UTI">"c1308"</definedName>
    <definedName name="IQ_TOTAL_REVENUE">"c1436"</definedName>
    <definedName name="IQ_TOTAL_SPECIAL">"c1618"</definedName>
    <definedName name="IQ_TOTAL_ST_BORROW">"c1424"</definedName>
    <definedName name="IQ_TOTAL_SUB_DEBT">"c2528"</definedName>
    <definedName name="IQ_TOTAL_SUB_DEBT_EBITDA">"c2554"</definedName>
    <definedName name="IQ_TOTAL_SUB_DEBT_EBITDA_CAPEX">"c2555"</definedName>
    <definedName name="IQ_TOTAL_SUB_DEBT_PCT">"c2529"</definedName>
    <definedName name="IQ_TOTAL_SUBS">"c2119"</definedName>
    <definedName name="IQ_TOTAL_UNUSUAL">"c1508"</definedName>
    <definedName name="IQ_TOTAL_WARRANTS_BEG_OS">"c2719"</definedName>
    <definedName name="IQ_TOTAL_WARRANTS_CANCELLED">"c2722"</definedName>
    <definedName name="IQ_TOTAL_WARRANTS_END_OS">"c2723"</definedName>
    <definedName name="IQ_TOTAL_WARRANTS_EXERCISED">"c2721"</definedName>
    <definedName name="IQ_TOTAL_WARRANTS_ISSUED">"c2720"</definedName>
    <definedName name="IQ_TR_ACCT_METHOD">"c2363"</definedName>
    <definedName name="IQ_TR_ACQ_52_WK_HI_PCT">"c2348"</definedName>
    <definedName name="IQ_TR_ACQ_52_WK_LOW_PCT">"c2347"</definedName>
    <definedName name="IQ_TR_ACQ_CASH_ST_INVEST">"c2372"</definedName>
    <definedName name="IQ_TR_ACQ_CLOSEPRICE_1D">"c3027"</definedName>
    <definedName name="IQ_TR_ACQ_DILUT_EPS_EXCL">"c3028"</definedName>
    <definedName name="IQ_TR_ACQ_EARNING_CO">"c2379"</definedName>
    <definedName name="IQ_TR_ACQ_EBIT">"c2380"</definedName>
    <definedName name="IQ_TR_ACQ_EBITDA">"c2381"</definedName>
    <definedName name="IQ_TR_ACQ_FILING_CURRENCY">"c3033"</definedName>
    <definedName name="IQ_TR_ACQ_MCAP_1DAY">"c2345"</definedName>
    <definedName name="IQ_TR_ACQ_MIN_INT">"c2374"</definedName>
    <definedName name="IQ_TR_ACQ_NET_DEBT">"c2373"</definedName>
    <definedName name="IQ_TR_ACQ_NI">"c2378"</definedName>
    <definedName name="IQ_TR_ACQ_PRICEDATE_1D">"c2346"</definedName>
    <definedName name="IQ_TR_ACQ_RETURN">"c2349"</definedName>
    <definedName name="IQ_TR_ACQ_STOCKYEARHIGH_1D">"c2343"</definedName>
    <definedName name="IQ_TR_ACQ_STOCKYEARLOW_1D">"c2344"</definedName>
    <definedName name="IQ_TR_ACQ_TOTAL_ASSETS">"c2371"</definedName>
    <definedName name="IQ_TR_ACQ_TOTAL_COMMON_EQ">"c2377"</definedName>
    <definedName name="IQ_TR_ACQ_TOTAL_DEBT">"c2376"</definedName>
    <definedName name="IQ_TR_ACQ_TOTAL_PREF">"c2375"</definedName>
    <definedName name="IQ_TR_ACQ_TOTAL_REV">"c2382"</definedName>
    <definedName name="IQ_TR_ADJ_SIZE">"c3024"</definedName>
    <definedName name="IQ_TR_ANN_DATE">"c2395"</definedName>
    <definedName name="IQ_TR_ANN_DATE_BL">"c2394"</definedName>
    <definedName name="IQ_TR_BID_DATE">"c2357"</definedName>
    <definedName name="IQ_TR_BLUESKY_FEES">"c2277"</definedName>
    <definedName name="IQ_TR_BUY_ACC_ADVISORS">"c3048"</definedName>
    <definedName name="IQ_TR_BUY_FIN_ADVISORS">"c3045"</definedName>
    <definedName name="IQ_TR_BUY_LEG_ADVISORS">"c2387"</definedName>
    <definedName name="IQ_TR_BUYER_ID">"c2404"</definedName>
    <definedName name="IQ_TR_BUYERNAME">"c2401"</definedName>
    <definedName name="IQ_TR_CANCELLED_DATE">"c2284"</definedName>
    <definedName name="IQ_TR_CASH_CONSID_PCT">"c2296"</definedName>
    <definedName name="IQ_TR_CASH_ST_INVEST">"c3025"</definedName>
    <definedName name="IQ_TR_CHANGE_CONTROL">"c2365"</definedName>
    <definedName name="IQ_TR_CLOSED_DATE">"c2283"</definedName>
    <definedName name="IQ_TR_CO_NET_PROCEEDS">"c2268"</definedName>
    <definedName name="IQ_TR_CO_NET_PROCEEDS_PCT">"c2270"</definedName>
    <definedName name="IQ_TR_COMMENTS">"c2383"</definedName>
    <definedName name="IQ_TR_CURRENCY">"c3016"</definedName>
    <definedName name="IQ_TR_DEAL_ATTITUDE">"c2364"</definedName>
    <definedName name="IQ_TR_DEAL_CONDITIONS">"c2367"</definedName>
    <definedName name="IQ_TR_DEAL_RESOLUTION">"c2391"</definedName>
    <definedName name="IQ_TR_DEAL_RESPONSES">"c2366"</definedName>
    <definedName name="IQ_TR_DEBT_CONSID_PCT">"c2299"</definedName>
    <definedName name="IQ_TR_DEF_AGRMT_DATE">"c2285"</definedName>
    <definedName name="IQ_TR_DISCLOSED_FEES_EXP">"c2288"</definedName>
    <definedName name="IQ_TR_EARNOUTS">"c3023"</definedName>
    <definedName name="IQ_TR_EXPIRED_DATE">"c2412"</definedName>
    <definedName name="IQ_TR_GROSS_OFFERING_AMT">"c2262"</definedName>
    <definedName name="IQ_TR_HYBRID_CONSID_PCT">"c2300"</definedName>
    <definedName name="IQ_TR_IMPLIED_EQ">"c3018"</definedName>
    <definedName name="IQ_TR_IMPLIED_EQ_BV">"c3019"</definedName>
    <definedName name="IQ_TR_IMPLIED_EQ_NI_LTM">"c3020"</definedName>
    <definedName name="IQ_TR_IMPLIED_EV">"c2301"</definedName>
    <definedName name="IQ_TR_IMPLIED_EV_BV">"c2306"</definedName>
    <definedName name="IQ_TR_IMPLIED_EV_EBIT">"c2302"</definedName>
    <definedName name="IQ_TR_IMPLIED_EV_EBITDA">"c2303"</definedName>
    <definedName name="IQ_TR_IMPLIED_EV_NI_LTM">"c2307"</definedName>
    <definedName name="IQ_TR_IMPLIED_EV_REV">"c2304"</definedName>
    <definedName name="IQ_TR_LOI_DATE">"c2282"</definedName>
    <definedName name="IQ_TR_MAJ_MIN_STAKE">"c2389"</definedName>
    <definedName name="IQ_TR_NEGOTIATED_BUYBACK_PRICE">"c2414"</definedName>
    <definedName name="IQ_TR_NET_ASSUM_LIABILITIES">"c2308"</definedName>
    <definedName name="IQ_TR_NET_PROCEEDS">"c2267"</definedName>
    <definedName name="IQ_TR_OFFER_DATE">"c2265"</definedName>
    <definedName name="IQ_TR_OFFER_DATE_MA">"c3035"</definedName>
    <definedName name="IQ_TR_OFFER_PER_SHARE">"c3017"</definedName>
    <definedName name="IQ_TR_OPTIONS_CONSID_PCT">"c2311"</definedName>
    <definedName name="IQ_TR_OTHER_CONSID">"c3022"</definedName>
    <definedName name="IQ_TR_PCT_SOUGHT">"c2309"</definedName>
    <definedName name="IQ_TR_PFEATURES">"c2384"</definedName>
    <definedName name="IQ_TR_PIPE_CONV_PRICE_SHARE">"c2292"</definedName>
    <definedName name="IQ_TR_PIPE_CPN_PCT">"c2291"</definedName>
    <definedName name="IQ_TR_PIPE_NUMBER_SHARES">"c2293"</definedName>
    <definedName name="IQ_TR_PIPE_PPS">"c2290"</definedName>
    <definedName name="IQ_TR_POSTMONEY_VAL">"c2286"</definedName>
    <definedName name="IQ_TR_PREDEAL_SITUATION">"c2390"</definedName>
    <definedName name="IQ_TR_PREF_CONSID_PCT">"c2310"</definedName>
    <definedName name="IQ_TR_PREMONEY_VAL">"c2287"</definedName>
    <definedName name="IQ_TR_PRINTING_FEES">"c2276"</definedName>
    <definedName name="IQ_TR_PT_MONETARY_VALUES">"c2415"</definedName>
    <definedName name="IQ_TR_PT_NUMBER_SHARES">"c2417"</definedName>
    <definedName name="IQ_TR_PT_PCT_SHARES">"c2416"</definedName>
    <definedName name="IQ_TR_RATING_FEES">"c2275"</definedName>
    <definedName name="IQ_TR_REG_EFFECT_DATE">"c2264"</definedName>
    <definedName name="IQ_TR_REG_FILED_DATE">"c2263"</definedName>
    <definedName name="IQ_TR_RENEWAL_BUYBACK">"c2413"</definedName>
    <definedName name="IQ_TR_ROUND_NUMBER">"c2295"</definedName>
    <definedName name="IQ_TR_SEC_FEES">"c2274"</definedName>
    <definedName name="IQ_TR_SECURITY_TYPE_REG">"c2279"</definedName>
    <definedName name="IQ_TR_SELL_ACC_ADVISORS">"c3049"</definedName>
    <definedName name="IQ_TR_SELL_FIN_ADVISORS">"c3046"</definedName>
    <definedName name="IQ_TR_SELL_LEG_ADVISORS">"c2388"</definedName>
    <definedName name="IQ_TR_SELLER_ID">"c2406"</definedName>
    <definedName name="IQ_TR_SELLERNAME">"c2402"</definedName>
    <definedName name="IQ_TR_SFEATURES">"c2385"</definedName>
    <definedName name="IQ_TR_SH_NET_PROCEEDS">"c2269"</definedName>
    <definedName name="IQ_TR_SH_NET_PROCEEDS_PCT">"c2271"</definedName>
    <definedName name="IQ_TR_SPECIAL_COMMITTEE">"c2362"</definedName>
    <definedName name="IQ_TR_STATUS">"c2399"</definedName>
    <definedName name="IQ_TR_STOCK_CONSID_PCT">"c2312"</definedName>
    <definedName name="IQ_TR_SUSPENDED_DATE">"c2407"</definedName>
    <definedName name="IQ_TR_TARGET_52WKHI_PCT">"c2351"</definedName>
    <definedName name="IQ_TR_TARGET_52WKLOW_PCT">"c2350"</definedName>
    <definedName name="IQ_TR_TARGET_ACC_ADVISORS">"c3047"</definedName>
    <definedName name="IQ_TR_TARGET_CASH_ST_INVEST">"c2327"</definedName>
    <definedName name="IQ_TR_TARGET_CLOSEPRICE_1D">"c2352"</definedName>
    <definedName name="IQ_TR_TARGET_CLOSEPRICE_1M">"c2354"</definedName>
    <definedName name="IQ_TR_TARGET_CLOSEPRICE_1W">"c2353"</definedName>
    <definedName name="IQ_TR_TARGET_DILUT_EPS_EXCL">"c2324"</definedName>
    <definedName name="IQ_TR_TARGET_EARNING_CO">"c2332"</definedName>
    <definedName name="IQ_TR_TARGET_EBIT">"c2333"</definedName>
    <definedName name="IQ_TR_TARGET_EBITDA">"c2334"</definedName>
    <definedName name="IQ_TR_TARGET_FILING_CURRENCY">"c3034"</definedName>
    <definedName name="IQ_TR_TARGET_FIN_ADVISORS">"c3044"</definedName>
    <definedName name="IQ_TR_TARGET_ID">"c2405"</definedName>
    <definedName name="IQ_TR_TARGET_LEG_ADVISORS">"c2386"</definedName>
    <definedName name="IQ_TR_TARGET_MARKETCAP">"c2342"</definedName>
    <definedName name="IQ_TR_TARGET_MIN_INT">"c2328"</definedName>
    <definedName name="IQ_TR_TARGET_NET_DEBT">"c2326"</definedName>
    <definedName name="IQ_TR_TARGET_NI">"c2331"</definedName>
    <definedName name="IQ_TR_TARGET_PRICEDATE_1D">"c2341"</definedName>
    <definedName name="IQ_TR_TARGET_RETURN">"c2355"</definedName>
    <definedName name="IQ_TR_TARGET_SEC_DETAIL">"c3021"</definedName>
    <definedName name="IQ_TR_TARGET_SEC_TI_ID">"c2368"</definedName>
    <definedName name="IQ_TR_TARGET_SEC_TYPE">"c2369"</definedName>
    <definedName name="IQ_TR_TARGET_SPD">"c2313"</definedName>
    <definedName name="IQ_TR_TARGET_SPD_PCT">"c2314"</definedName>
    <definedName name="IQ_TR_TARGET_STOCKPREMIUM_1D">"c2336"</definedName>
    <definedName name="IQ_TR_TARGET_STOCKPREMIUM_1M">"c2337"</definedName>
    <definedName name="IQ_TR_TARGET_STOCKPREMIUM_1W">"c2338"</definedName>
    <definedName name="IQ_TR_TARGET_STOCKYEARHIGH_1D">"c2339"</definedName>
    <definedName name="IQ_TR_TARGET_STOCKYEARLOW_1D">"c2340"</definedName>
    <definedName name="IQ_TR_TARGET_TOTAL_ASSETS">"c2325"</definedName>
    <definedName name="IQ_TR_TARGET_TOTAL_COMMON_EQ">"c2421"</definedName>
    <definedName name="IQ_TR_TARGET_TOTAL_DEBT">"c2330"</definedName>
    <definedName name="IQ_TR_TARGET_TOTAL_PREF">"c2329"</definedName>
    <definedName name="IQ_TR_TARGET_TOTAL_REV">"c2335"</definedName>
    <definedName name="IQ_TR_TARGETNAME">"c2403"</definedName>
    <definedName name="IQ_TR_TERM_FEE">"c2298"</definedName>
    <definedName name="IQ_TR_TERM_FEE_PCT">"c2297"</definedName>
    <definedName name="IQ_TR_TODATE">"c3036"</definedName>
    <definedName name="IQ_TR_TODATE_MONETARY_VALUE">"c2418"</definedName>
    <definedName name="IQ_TR_TODATE_NUMBER_SHARES">"c2420"</definedName>
    <definedName name="IQ_TR_TODATE_PCT_SHARES">"c2419"</definedName>
    <definedName name="IQ_TR_TOTAL_ACCT_FEES">"c2273"</definedName>
    <definedName name="IQ_TR_TOTAL_CASH">"c2315"</definedName>
    <definedName name="IQ_TR_TOTAL_CONSID_SH">"c2316"</definedName>
    <definedName name="IQ_TR_TOTAL_DEBT">"c2317"</definedName>
    <definedName name="IQ_TR_TOTAL_GROSS_TV">"c2318"</definedName>
    <definedName name="IQ_TR_TOTAL_HYBRID">"c2319"</definedName>
    <definedName name="IQ_TR_TOTAL_LEGAL_FEES">"c2272"</definedName>
    <definedName name="IQ_TR_TOTAL_NET_TV">"c2320"</definedName>
    <definedName name="IQ_TR_TOTAL_NEWMONEY">"c2289"</definedName>
    <definedName name="IQ_TR_TOTAL_OPTIONS">"c2322"</definedName>
    <definedName name="IQ_TR_TOTAL_OPTIONS_BUYER">"c3026"</definedName>
    <definedName name="IQ_TR_TOTAL_PREFERRED">"c2321"</definedName>
    <definedName name="IQ_TR_TOTAL_REG_AMT">"c2261"</definedName>
    <definedName name="IQ_TR_TOTAL_STOCK">"c2323"</definedName>
    <definedName name="IQ_TR_TOTAL_TAKEDOWNS">"c2278"</definedName>
    <definedName name="IQ_TR_TOTAL_UW_COMP">"c2280"</definedName>
    <definedName name="IQ_TR_TOTALVALUE">"c2400"</definedName>
    <definedName name="IQ_TR_TRANSACTION_TYPE">"c2398"</definedName>
    <definedName name="IQ_TR_WITHDRAWN_DTE">"c2266"</definedName>
    <definedName name="IQ_TRADE_AR">"c1345"</definedName>
    <definedName name="IQ_TRADE_PRINCIPAL">"c1309"</definedName>
    <definedName name="IQ_TRADING_ASSETS">"c1310"</definedName>
    <definedName name="IQ_TRADING_CURRENCY">"c2212"</definedName>
    <definedName name="IQ_TREASURY">"c1311"</definedName>
    <definedName name="IQ_TREASURY_OTHER_EQUITY">"c1312"</definedName>
    <definedName name="IQ_TREASURY_OTHER_EQUITY_BNK">"c1313"</definedName>
    <definedName name="IQ_TREASURY_OTHER_EQUITY_BR">"c1314"</definedName>
    <definedName name="IQ_TREASURY_OTHER_EQUITY_FIN">"c1315"</definedName>
    <definedName name="IQ_TREASURY_OTHER_EQUITY_INS">"c1316"</definedName>
    <definedName name="IQ_TREASURY_OTHER_EQUITY_REIT">"c1317"</definedName>
    <definedName name="IQ_TREASURY_OTHER_EQUITY_UTI">"c1318"</definedName>
    <definedName name="IQ_TREASURY_STOCK">"c1438"</definedName>
    <definedName name="IQ_TRUST_INC">"c1319"</definedName>
    <definedName name="IQ_TRUST_PREF">"c1320"</definedName>
    <definedName name="IQ_TRUST_PREFERRED">"c3029"</definedName>
    <definedName name="IQ_TRUST_PREFERRED_PCT">"c3030"</definedName>
    <definedName name="IQ_UFCF_10YR_ANN_GROWTH">"c1948"</definedName>
    <definedName name="IQ_UFCF_1YR_ANN_GROWTH">"c1943"</definedName>
    <definedName name="IQ_UFCF_2YR_ANN_GROWTH">"c1944"</definedName>
    <definedName name="IQ_UFCF_3YR_ANN_GROWTH">"c1945"</definedName>
    <definedName name="IQ_UFCF_5YR_ANN_GROWTH">"c1946"</definedName>
    <definedName name="IQ_UFCF_7YR_ANN_GROWTH">"c1947"</definedName>
    <definedName name="IQ_UFCF_MARGIN">"c1962"</definedName>
    <definedName name="IQ_UNAMORT_DISC">"c2513"</definedName>
    <definedName name="IQ_UNAMORT_DISC_PCT">"c2514"</definedName>
    <definedName name="IQ_UNAMORT_PREMIUM">"c2511"</definedName>
    <definedName name="IQ_UNAMORT_PREMIUM_PCT">"c2512"</definedName>
    <definedName name="IQ_UNDRAWN_CP">"c2518"</definedName>
    <definedName name="IQ_UNDRAWN_CREDIT">"c3032"</definedName>
    <definedName name="IQ_UNDRAWN_RC">"c2517"</definedName>
    <definedName name="IQ_UNDRAWN_TL">"c2519"</definedName>
    <definedName name="IQ_UNEARN_PREMIUM">"c1321"</definedName>
    <definedName name="IQ_UNEARN_REV_CURRENT">"c1322"</definedName>
    <definedName name="IQ_UNEARN_REV_CURRENT_BNK">"c1323"</definedName>
    <definedName name="IQ_UNEARN_REV_CURRENT_BR">"c1324"</definedName>
    <definedName name="IQ_UNEARN_REV_CURRENT_FIN">"c1325"</definedName>
    <definedName name="IQ_UNEARN_REV_CURRENT_INS">"c1326"</definedName>
    <definedName name="IQ_UNEARN_REV_CURRENT_REIT">"c1327"</definedName>
    <definedName name="IQ_UNEARN_REV_CURRENT_UTI">"c1328"</definedName>
    <definedName name="IQ_UNEARN_REV_LT">"c1329"</definedName>
    <definedName name="IQ_UNLEVERED_FCF">"c1908"</definedName>
    <definedName name="IQ_UNPAID_CLAIMS">"c1330"</definedName>
    <definedName name="IQ_UNREALIZED_GAIN">"c1619"</definedName>
    <definedName name="IQ_UNSECURED_DEBT">"c2548"</definedName>
    <definedName name="IQ_UNSECURED_DEBT_PCT">"c2549"</definedName>
    <definedName name="IQ_UNUSUAL_EXP">"c1456"</definedName>
    <definedName name="IQ_US_GAAP">"c1331"</definedName>
    <definedName name="IQ_US_GAAP_BASIC_EPS_EXCL">"c2984"</definedName>
    <definedName name="IQ_US_GAAP_BASIC_EPS_INCL">"c2982"</definedName>
    <definedName name="IQ_US_GAAP_BASIC_WEIGHT">"c2980"</definedName>
    <definedName name="IQ_US_GAAP_CA_ADJ">"c2925"</definedName>
    <definedName name="IQ_US_GAAP_CASH_FINAN">"c2945"</definedName>
    <definedName name="IQ_US_GAAP_CASH_FINAN_ADJ">"c2941"</definedName>
    <definedName name="IQ_US_GAAP_CASH_INVEST">"c2944"</definedName>
    <definedName name="IQ_US_GAAP_CASH_INVEST_ADJ">"c2940"</definedName>
    <definedName name="IQ_US_GAAP_CASH_OPER">"c2943"</definedName>
    <definedName name="IQ_US_GAAP_CASH_OPER_ADJ">"c2939"</definedName>
    <definedName name="IQ_US_GAAP_CL_ADJ">"c2927"</definedName>
    <definedName name="IQ_US_GAAP_DILUT_EPS_EXCL">"c2985"</definedName>
    <definedName name="IQ_US_GAAP_DILUT_EPS_INCL">"c2983"</definedName>
    <definedName name="IQ_US_GAAP_DILUT_NI">"c2979"</definedName>
    <definedName name="IQ_US_GAAP_DILUT_WEIGHT">"c2981"</definedName>
    <definedName name="IQ_US_GAAP_DO_ADJ">"c2959"</definedName>
    <definedName name="IQ_US_GAAP_EXTRA_ACC_ITEMS_ADJ">"c2958"</definedName>
    <definedName name="IQ_US_GAAP_INC_TAX_ADJ">"c2961"</definedName>
    <definedName name="IQ_US_GAAP_INTEREST_EXP_ADJ">"c2957"</definedName>
    <definedName name="IQ_US_GAAP_LIAB_LT_ADJ">"c2928"</definedName>
    <definedName name="IQ_US_GAAP_LIAB_TOTAL_LIAB">"c2933"</definedName>
    <definedName name="IQ_US_GAAP_MINORITY_INTEREST_IS_ADJ">"c2960"</definedName>
    <definedName name="IQ_US_GAAP_NCA_ADJ">"c2926"</definedName>
    <definedName name="IQ_US_GAAP_NET_CHANGE">"c2946"</definedName>
    <definedName name="IQ_US_GAAP_NET_CHANGE_ADJ">"c2942"</definedName>
    <definedName name="IQ_US_GAAP_NI">"c2976"</definedName>
    <definedName name="IQ_US_GAAP_NI_ADJ">"c2963"</definedName>
    <definedName name="IQ_US_GAAP_NI_AVAIL_INCL">"c2978"</definedName>
    <definedName name="IQ_US_GAAP_OTHER_ADJ_ADJ">"c2962"</definedName>
    <definedName name="IQ_US_GAAP_OTHER_NON_OPER_ADJ">"c2955"</definedName>
    <definedName name="IQ_US_GAAP_OTHER_OPER_ADJ">"c2954"</definedName>
    <definedName name="IQ_US_GAAP_RD_ADJ">"c2953"</definedName>
    <definedName name="IQ_US_GAAP_SGA_ADJ">"c2952"</definedName>
    <definedName name="IQ_US_GAAP_TOTAL_ASSETS">"c2931"</definedName>
    <definedName name="IQ_US_GAAP_TOTAL_EQUITY">"c2934"</definedName>
    <definedName name="IQ_US_GAAP_TOTAL_EQUITY_ADJ">"c2929"</definedName>
    <definedName name="IQ_US_GAAP_TOTAL_REV_ADJ">"c2950"</definedName>
    <definedName name="IQ_US_GAAP_TOTAL_UNUSUAL_ADJ">"c2956"</definedName>
    <definedName name="IQ_UTIL_PPE_NET">"c1620"</definedName>
    <definedName name="IQ_UTIL_REV">"c2091"</definedName>
    <definedName name="IQ_UV_PENSION_LIAB">"c1332"</definedName>
    <definedName name="IQ_VALUE_TRADED_LAST_3MTH">"c1530"</definedName>
    <definedName name="IQ_VALUE_TRADED_LAST_6MTH">"c1531"</definedName>
    <definedName name="IQ_VALUE_TRADED_LAST_MTH">"c1529"</definedName>
    <definedName name="IQ_VALUE_TRADED_LAST_WK">"c1528"</definedName>
    <definedName name="IQ_VALUE_TRADED_LAST_YR">"c1532"</definedName>
    <definedName name="IQ_VOL_LAST_3MTH">"c1525"</definedName>
    <definedName name="IQ_VOL_LAST_6MTH">"c1526"</definedName>
    <definedName name="IQ_VOL_LAST_MTH">"c1524"</definedName>
    <definedName name="IQ_VOL_LAST_WK">"c1523"</definedName>
    <definedName name="IQ_VOL_LAST_YR">"c1527"</definedName>
    <definedName name="IQ_VOLUME">"c1333"</definedName>
    <definedName name="IQ_WARRANTS_BEG_OS">"c2698"</definedName>
    <definedName name="IQ_WARRANTS_CANCELLED">"c2701"</definedName>
    <definedName name="IQ_WARRANTS_END_OS">"c2702"</definedName>
    <definedName name="IQ_WARRANTS_EXERCISED">"c2700"</definedName>
    <definedName name="IQ_WARRANTS_ISSUED">"c2699"</definedName>
    <definedName name="IQ_WARRANTS_STRIKE_PRICE_ISSUED">"c2704"</definedName>
    <definedName name="IQ_WARRANTS_STRIKE_PRICE_OS">"c2703"</definedName>
    <definedName name="IQ_WEEK">50000</definedName>
    <definedName name="IQ_WEIGHTED_AVG_PRICE">"c1334"</definedName>
    <definedName name="IQ_WIP_INV">"c1335"</definedName>
    <definedName name="IQ_WORKMEN_WRITTEN">"c1336"</definedName>
    <definedName name="IQ_XDIV_DATE">"c2203"</definedName>
    <definedName name="IQ_YEARHIGH">"c1337"</definedName>
    <definedName name="IQ_YEARHIGH_DATE">"c2250"</definedName>
    <definedName name="IQ_YEARLOW">"c1338"</definedName>
    <definedName name="IQ_YEARLOW_DATE">"c2251"</definedName>
    <definedName name="IQ_YTD">3000</definedName>
    <definedName name="IQ_YTDMONTH">130000</definedName>
    <definedName name="IQ_Z_SCORE">"c1339"</definedName>
    <definedName name="limcount">1</definedName>
    <definedName name="LOLD">1</definedName>
    <definedName name="LOLD_Table">10</definedName>
    <definedName name="LOLD_ZZCOOM_M03_Q001">10</definedName>
    <definedName name="LOLD_ZZCOOM_M03_Q001SKF">13</definedName>
    <definedName name="LOLD_ZZCOOM_M03_Q004">10</definedName>
    <definedName name="LOLD_ZZCOOM_M03_Q004ORDERS">13</definedName>
    <definedName name="LOLD_ZZCOOM_M03_Q004SKF">13</definedName>
    <definedName name="NvsASD">"V1999-02-28"</definedName>
    <definedName name="NvsAutoDrillOk">"VN"</definedName>
    <definedName name="NvsElapsedTime">0.00604305555316387</definedName>
    <definedName name="NvsEndTime">36245.5384840278</definedName>
    <definedName name="NvsInstSpec">"%,FPPL_SUPP_RES_CTR,TPPL_RPTD_SRC,NFOSSIL"</definedName>
    <definedName name="NvsLayoutType">"M3"</definedName>
    <definedName name="NvsNplSpec">"%,X,RNF..,CZF.."</definedName>
    <definedName name="NvsPanelEffdt">"V1900-01-01"</definedName>
    <definedName name="NvsPanelSetid">"VSHARE"</definedName>
    <definedName name="NvsReqBU">"V10000"</definedName>
    <definedName name="NvsReqBUOnly">"VN"</definedName>
    <definedName name="NvsTransLed">"VN"</definedName>
    <definedName name="NvsTreeASD">"V1999-02-28"</definedName>
    <definedName name="NvsValTbl.ACCOUNT">"GL_ACCOUNT_TBL"</definedName>
    <definedName name="NvsValTbl.BUSINESS_UNIT">"BUS_UNIT_TBL_GL"</definedName>
    <definedName name="NvsValTbl.DEPTID">"DEPARTMENT_TBL"</definedName>
    <definedName name="NvsValTbl.PPL_ACTIVITY">"PPL_ACT_ALL_VW"</definedName>
    <definedName name="NvsValTbl.PPL_CONS_RES_CTR">"PPL_CRC_ALL_VW"</definedName>
    <definedName name="NvsValTbl.PRODUCT">"PROD_ALL_VW"</definedName>
    <definedName name="NvsValTbl.PROJECT_ID">"PROJECT_TBL_VW"</definedName>
    <definedName name="NvsValTbl.SCENARIO">"BD_SCENARIO_TBL"</definedName>
    <definedName name="NvsValTbl.STATISTICS_CODE">"STAT_TBL"</definedName>
    <definedName name="NvsValTbl.U_GL_RES_GROUP">"U_SUM_LEDGER"</definedName>
    <definedName name="NvsValTbl.U_GL_RESOURCE">"U_GLRESOURCE_VW"</definedName>
    <definedName name="NvsValTbl.U_PROCESS">"U_PROCESS_AL_VW"</definedName>
    <definedName name="_xlnm.Print_Area" localSheetId="1">'CRM-6.1'!$A$1:$O$82</definedName>
    <definedName name="_xlnm.Print_Area" localSheetId="2">'CRM-6.2'!$A$1:$HY$66</definedName>
    <definedName name="_xlnm.Print_Titles" localSheetId="2">'CRM-6.2'!$A:$B</definedName>
    <definedName name="RateCase">'Named Ranges G'!$B$7</definedName>
    <definedName name="RateYear1">'Named Ranges G'!$B$4</definedName>
    <definedName name="RateYear2">'Named Ranges G'!$B$5</definedName>
    <definedName name="RateYear3">'Named Ranges G'!$B$6</definedName>
    <definedName name="SAPBEXdnldView">"46HLPWIQ6J3TDMPT5WG7XVEBI"</definedName>
    <definedName name="SAPBEXhrIndnt">"Wide"</definedName>
    <definedName name="SAPBEXrevision">1</definedName>
    <definedName name="SAPBEXsysID">"BWP"</definedName>
    <definedName name="SAPBEXwbID">"3XJ3VOPHHLH2D0QXSYZLUHSMI"</definedName>
    <definedName name="SAPsysID">"708C5W7SBKP804JT78WJ0JNKI"</definedName>
    <definedName name="SAPwbID">"ARS"</definedName>
    <definedName name="solver_eval">0</definedName>
    <definedName name="solver_ntri">1000</definedName>
    <definedName name="solver_rsmp">1</definedName>
    <definedName name="solver_seed">0</definedName>
    <definedName name="TEST">2000</definedName>
    <definedName name="TestYear">'Named Ranges G'!$B$3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UTN_E">'CRM_7.1'!$KE$17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19" i="6" l="1"/>
  <c r="HU2" i="2"/>
  <c r="HF2" i="2"/>
  <c r="HC2" i="2"/>
  <c r="HB2" i="2"/>
  <c r="HA2" i="2"/>
  <c r="GY2" i="2"/>
  <c r="GU2" i="2"/>
  <c r="GT2" i="2"/>
  <c r="GS2" i="2"/>
  <c r="GR2" i="2"/>
  <c r="GN2" i="2"/>
  <c r="GM2" i="2"/>
  <c r="FS2" i="2"/>
  <c r="FP2" i="2"/>
  <c r="FO2" i="2"/>
  <c r="FN2" i="2"/>
  <c r="FM2" i="2"/>
  <c r="FL2" i="2"/>
  <c r="FH2" i="2"/>
  <c r="FG2" i="2"/>
  <c r="FF2" i="2"/>
  <c r="FE2" i="2"/>
  <c r="FA2" i="2"/>
  <c r="EZ2" i="2"/>
  <c r="EF2" i="2"/>
  <c r="EC2" i="2"/>
  <c r="EB2" i="2"/>
  <c r="EA2" i="2"/>
  <c r="DY2" i="2"/>
  <c r="DU2" i="2"/>
  <c r="DT2" i="2"/>
  <c r="DS2" i="2"/>
  <c r="DR2" i="2"/>
  <c r="DN2" i="2"/>
  <c r="DM2" i="2"/>
  <c r="DI2" i="2"/>
  <c r="DG2" i="2"/>
  <c r="CU2" i="2"/>
  <c r="CT2" i="2"/>
  <c r="CS2" i="2"/>
  <c r="CP2" i="2"/>
  <c r="CO2" i="2"/>
  <c r="CN2" i="2"/>
  <c r="CM2" i="2"/>
  <c r="CL2" i="2"/>
  <c r="CH2" i="2"/>
  <c r="CG2" i="2"/>
  <c r="CF2" i="2"/>
  <c r="CE2" i="2"/>
  <c r="CA2" i="2"/>
  <c r="BZ2" i="2"/>
  <c r="BV2" i="2"/>
  <c r="BS2" i="2"/>
  <c r="BG2" i="2"/>
  <c r="BF2" i="2"/>
  <c r="BE2" i="2"/>
  <c r="BB2" i="2"/>
  <c r="AZ2" i="2"/>
  <c r="AU2" i="2"/>
  <c r="AT2" i="2"/>
  <c r="AR2" i="2"/>
  <c r="AQ2" i="2"/>
  <c r="AL2" i="2"/>
  <c r="AH2" i="2"/>
  <c r="AE2" i="2"/>
  <c r="AB2" i="2"/>
  <c r="Z2" i="2"/>
  <c r="Y2" i="2"/>
  <c r="E36" i="3" l="1"/>
  <c r="RN15" i="8" l="1"/>
  <c r="QX15" i="8"/>
  <c r="SE5" i="8" l="1"/>
  <c r="RN5" i="8"/>
  <c r="QX5" i="8"/>
  <c r="QH5" i="8"/>
  <c r="PR5" i="8"/>
  <c r="PA5" i="8"/>
  <c r="OK5" i="8"/>
  <c r="NU5" i="8"/>
  <c r="NE5" i="8"/>
  <c r="MO5" i="8"/>
  <c r="LY5" i="8"/>
  <c r="LI5" i="8"/>
  <c r="KS5" i="8"/>
  <c r="KC5" i="8"/>
  <c r="JM5" i="8"/>
  <c r="IW5" i="8"/>
  <c r="IG5" i="8"/>
  <c r="HQ5" i="8"/>
  <c r="HA5" i="8"/>
  <c r="GK5" i="8"/>
  <c r="FU5" i="8"/>
  <c r="FE5" i="8"/>
  <c r="EO5" i="8"/>
  <c r="DY5" i="8"/>
  <c r="DI5" i="8"/>
  <c r="CS5" i="8"/>
  <c r="CC5" i="8"/>
  <c r="BM5" i="8"/>
  <c r="AW5" i="8"/>
  <c r="AG5" i="8"/>
  <c r="Q5" i="8"/>
  <c r="HM52" i="2" l="1"/>
  <c r="HM51" i="2"/>
  <c r="FZ52" i="2"/>
  <c r="FZ51" i="2"/>
  <c r="EM52" i="2"/>
  <c r="EM51" i="2"/>
  <c r="CZ52" i="2"/>
  <c r="CZ51" i="2"/>
  <c r="BL52" i="2"/>
  <c r="BL51" i="2"/>
  <c r="B11" i="9" l="1"/>
  <c r="E28" i="3"/>
  <c r="E29" i="3" s="1"/>
  <c r="E30" i="3" s="1"/>
  <c r="E31" i="3" s="1"/>
  <c r="E32" i="3" s="1"/>
  <c r="E33" i="3" s="1"/>
  <c r="E34" i="3" s="1"/>
  <c r="E35" i="3" s="1"/>
  <c r="E37" i="3" s="1"/>
  <c r="E38" i="3" s="1"/>
  <c r="E39" i="3" s="1"/>
  <c r="E77" i="3" l="1"/>
  <c r="E52" i="3"/>
  <c r="E53" i="3" s="1"/>
  <c r="E54" i="3" s="1"/>
  <c r="E55" i="3" s="1"/>
  <c r="E56" i="3" s="1"/>
  <c r="E57" i="3" s="1"/>
  <c r="E58" i="3" s="1"/>
  <c r="E59" i="3" s="1"/>
  <c r="E60" i="3" s="1"/>
  <c r="E62" i="3" s="1"/>
  <c r="E63" i="3" s="1"/>
  <c r="E78" i="3" l="1"/>
  <c r="E79" i="3" l="1"/>
  <c r="E1" i="3" l="1"/>
  <c r="RM3" i="8" l="1"/>
  <c r="OZ3" i="8"/>
  <c r="MN3" i="8"/>
  <c r="KB3" i="8"/>
  <c r="HP3" i="8"/>
  <c r="FD3" i="8"/>
  <c r="CB3" i="8"/>
  <c r="AF3" i="8"/>
  <c r="KR3" i="8"/>
  <c r="CR3" i="8"/>
  <c r="QW3" i="8"/>
  <c r="OJ3" i="8"/>
  <c r="LX3" i="8"/>
  <c r="JL3" i="8"/>
  <c r="GZ3" i="8"/>
  <c r="EN3" i="8"/>
  <c r="BL3" i="8"/>
  <c r="V3" i="8"/>
  <c r="ND3" i="8"/>
  <c r="IF3" i="8"/>
  <c r="AN3" i="8"/>
  <c r="DX3" i="8"/>
  <c r="QG3" i="8"/>
  <c r="NT3" i="8"/>
  <c r="LH3" i="8"/>
  <c r="IV3" i="8"/>
  <c r="GJ3" i="8"/>
  <c r="DH3" i="8"/>
  <c r="AV3" i="8"/>
  <c r="P3" i="8"/>
  <c r="SC3" i="8"/>
  <c r="PP3" i="8"/>
  <c r="FT3" i="8"/>
  <c r="I17" i="6" l="1"/>
  <c r="F28" i="6" l="1"/>
  <c r="F29" i="6"/>
  <c r="EH37" i="2" l="1"/>
  <c r="EH54" i="2"/>
  <c r="FU51" i="2" l="1"/>
  <c r="FU54" i="2"/>
  <c r="HH54" i="2"/>
  <c r="HH51" i="2"/>
  <c r="EH52" i="2"/>
  <c r="HH37" i="2"/>
  <c r="FU37" i="2"/>
  <c r="HH52" i="2" l="1"/>
  <c r="FU53" i="2"/>
  <c r="HH53" i="2"/>
  <c r="FU52" i="2"/>
  <c r="EH53" i="2"/>
  <c r="EH40" i="2"/>
  <c r="EH51" i="2"/>
  <c r="HH40" i="2" l="1"/>
  <c r="FU40" i="2"/>
  <c r="BL10" i="2" l="1"/>
  <c r="X10" i="2" l="1"/>
  <c r="PR6" i="8"/>
  <c r="QH6" i="8" l="1"/>
  <c r="LI6" i="8"/>
  <c r="C74" i="3" l="1"/>
  <c r="B52" i="3"/>
  <c r="C75" i="3" l="1"/>
  <c r="C76" i="3" s="1"/>
  <c r="C77" i="3" s="1"/>
  <c r="C78" i="3" s="1"/>
  <c r="C79" i="3" s="1"/>
  <c r="B53" i="3"/>
  <c r="B54" i="3" s="1"/>
  <c r="B55" i="3" s="1"/>
  <c r="B56" i="3" s="1"/>
  <c r="B57" i="3" s="1"/>
  <c r="B58" i="3" s="1"/>
  <c r="B59" i="3" s="1"/>
  <c r="B60" i="3" s="1"/>
  <c r="B61" i="3" s="1"/>
  <c r="B62" i="3" s="1"/>
  <c r="B63" i="3" s="1"/>
  <c r="B64" i="3" s="1"/>
  <c r="B65" i="3" s="1"/>
  <c r="AF10" i="2" l="1"/>
  <c r="AG7" i="9"/>
  <c r="AV3" i="9" s="1"/>
  <c r="AG9" i="9"/>
  <c r="AG8" i="9"/>
  <c r="AG6" i="9"/>
  <c r="Q7" i="9"/>
  <c r="AF3" i="9" s="1"/>
  <c r="Q9" i="9"/>
  <c r="Q8" i="9"/>
  <c r="Q6" i="9"/>
  <c r="A7" i="9"/>
  <c r="P3" i="9" s="1"/>
  <c r="SE6" i="8"/>
  <c r="QX6" i="8"/>
  <c r="PA6" i="8"/>
  <c r="OK6" i="8"/>
  <c r="OK7" i="8"/>
  <c r="NU6" i="8"/>
  <c r="NE6" i="8"/>
  <c r="MO6" i="8"/>
  <c r="LY6" i="8"/>
  <c r="KS6" i="8"/>
  <c r="KC6" i="8"/>
  <c r="JM6" i="8"/>
  <c r="IW6" i="8"/>
  <c r="IG6" i="8"/>
  <c r="HQ6" i="8"/>
  <c r="HA6" i="8"/>
  <c r="GK6" i="8"/>
  <c r="FU6" i="8"/>
  <c r="FE6" i="8"/>
  <c r="EO6" i="8"/>
  <c r="DY6" i="8"/>
  <c r="DI6" i="8"/>
  <c r="CS6" i="8"/>
  <c r="CC6" i="8"/>
  <c r="A6" i="8"/>
  <c r="Q6" i="8"/>
  <c r="AG6" i="8"/>
  <c r="AW6" i="8"/>
  <c r="BM6" i="8"/>
  <c r="AN1" i="8"/>
  <c r="AM1" i="8"/>
  <c r="P4" i="9" l="1"/>
  <c r="AV4" i="9"/>
  <c r="AF4" i="9"/>
  <c r="A77" i="1" l="1"/>
  <c r="A78" i="1"/>
  <c r="A79" i="1"/>
  <c r="A80" i="1"/>
  <c r="F31" i="6"/>
  <c r="F32" i="6"/>
  <c r="HV11" i="2" l="1"/>
  <c r="HU11" i="2"/>
  <c r="HT11" i="2"/>
  <c r="HS11" i="2"/>
  <c r="HR11" i="2"/>
  <c r="HQ11" i="2"/>
  <c r="HP11" i="2"/>
  <c r="HO11" i="2"/>
  <c r="HN11" i="2"/>
  <c r="HM11" i="2"/>
  <c r="HL11" i="2"/>
  <c r="HK11" i="2"/>
  <c r="HJ11" i="2"/>
  <c r="HI11" i="2"/>
  <c r="HH11" i="2"/>
  <c r="HG11" i="2"/>
  <c r="HF11" i="2"/>
  <c r="HE11" i="2"/>
  <c r="HD11" i="2"/>
  <c r="HC11" i="2"/>
  <c r="HB11" i="2"/>
  <c r="HA11" i="2"/>
  <c r="GZ11" i="2"/>
  <c r="GY11" i="2"/>
  <c r="GX11" i="2"/>
  <c r="GW11" i="2"/>
  <c r="GV11" i="2"/>
  <c r="GU11" i="2"/>
  <c r="GT11" i="2"/>
  <c r="GS11" i="2"/>
  <c r="GR11" i="2"/>
  <c r="GQ11" i="2"/>
  <c r="GP11" i="2"/>
  <c r="GO11" i="2"/>
  <c r="GN11" i="2"/>
  <c r="GM11" i="2"/>
  <c r="GL11" i="2"/>
  <c r="GI11" i="2"/>
  <c r="GH11" i="2"/>
  <c r="GG11" i="2"/>
  <c r="GF11" i="2"/>
  <c r="GE11" i="2"/>
  <c r="GD11" i="2"/>
  <c r="GC11" i="2"/>
  <c r="GB11" i="2"/>
  <c r="GA11" i="2"/>
  <c r="FZ11" i="2"/>
  <c r="FY11" i="2"/>
  <c r="FX11" i="2"/>
  <c r="FW11" i="2"/>
  <c r="FV11" i="2"/>
  <c r="FU11" i="2"/>
  <c r="FT11" i="2"/>
  <c r="FS11" i="2"/>
  <c r="FR11" i="2"/>
  <c r="FQ11" i="2"/>
  <c r="FP11" i="2"/>
  <c r="FO11" i="2"/>
  <c r="FN11" i="2"/>
  <c r="FM11" i="2"/>
  <c r="FL11" i="2"/>
  <c r="FK11" i="2"/>
  <c r="FJ11" i="2"/>
  <c r="FI11" i="2"/>
  <c r="FH11" i="2"/>
  <c r="FG11" i="2"/>
  <c r="FF11" i="2"/>
  <c r="FE11" i="2"/>
  <c r="FD11" i="2"/>
  <c r="FC11" i="2"/>
  <c r="FB11" i="2"/>
  <c r="FA11" i="2"/>
  <c r="EZ11" i="2"/>
  <c r="EY11" i="2"/>
  <c r="EV11" i="2"/>
  <c r="EU11" i="2"/>
  <c r="ET11" i="2"/>
  <c r="ES11" i="2"/>
  <c r="ER11" i="2"/>
  <c r="EQ11" i="2"/>
  <c r="EP11" i="2"/>
  <c r="EO11" i="2"/>
  <c r="EN11" i="2"/>
  <c r="EM11" i="2"/>
  <c r="EL11" i="2"/>
  <c r="EK11" i="2"/>
  <c r="EJ11" i="2"/>
  <c r="EI11" i="2"/>
  <c r="EH11" i="2"/>
  <c r="EG11" i="2"/>
  <c r="EF11" i="2"/>
  <c r="EE11" i="2"/>
  <c r="ED11" i="2"/>
  <c r="EC11" i="2"/>
  <c r="EB11" i="2"/>
  <c r="EA11" i="2"/>
  <c r="DZ11" i="2"/>
  <c r="DY11" i="2"/>
  <c r="DX11" i="2"/>
  <c r="DW11" i="2"/>
  <c r="DV11" i="2"/>
  <c r="DU11" i="2"/>
  <c r="DT11" i="2"/>
  <c r="DS11" i="2"/>
  <c r="DR11" i="2"/>
  <c r="DQ11" i="2"/>
  <c r="DP11" i="2"/>
  <c r="DO11" i="2"/>
  <c r="DN11" i="2"/>
  <c r="DM11" i="2"/>
  <c r="DL11" i="2"/>
  <c r="DI11" i="2"/>
  <c r="DH11" i="2"/>
  <c r="DG11" i="2"/>
  <c r="DF11" i="2"/>
  <c r="DE11" i="2"/>
  <c r="DD11" i="2"/>
  <c r="DC11" i="2"/>
  <c r="DB11" i="2"/>
  <c r="DA11" i="2"/>
  <c r="CZ11" i="2"/>
  <c r="CY11" i="2"/>
  <c r="CX11" i="2"/>
  <c r="CW11" i="2"/>
  <c r="CV11" i="2"/>
  <c r="CU11" i="2"/>
  <c r="CT11" i="2"/>
  <c r="CS11" i="2"/>
  <c r="CR11" i="2"/>
  <c r="CQ11" i="2"/>
  <c r="CP11" i="2"/>
  <c r="CO11" i="2"/>
  <c r="CN11" i="2"/>
  <c r="CM11" i="2"/>
  <c r="CL11" i="2"/>
  <c r="CK11" i="2"/>
  <c r="CJ11" i="2"/>
  <c r="CI11" i="2"/>
  <c r="CH11" i="2"/>
  <c r="CG11" i="2"/>
  <c r="CF11" i="2"/>
  <c r="CE11" i="2"/>
  <c r="CD11" i="2"/>
  <c r="CC11" i="2"/>
  <c r="CB11" i="2"/>
  <c r="CA11" i="2"/>
  <c r="BZ11" i="2"/>
  <c r="BY11" i="2"/>
  <c r="BV11" i="2"/>
  <c r="BU11" i="2"/>
  <c r="BT11" i="2"/>
  <c r="BS11" i="2"/>
  <c r="BR11" i="2"/>
  <c r="BQ11" i="2"/>
  <c r="BP11" i="2"/>
  <c r="BO11" i="2"/>
  <c r="BN11" i="2"/>
  <c r="BM11" i="2"/>
  <c r="BL11" i="2"/>
  <c r="BK11" i="2"/>
  <c r="BJ11" i="2"/>
  <c r="BI11" i="2"/>
  <c r="BH11" i="2"/>
  <c r="BG11" i="2"/>
  <c r="BF11" i="2"/>
  <c r="BE11" i="2"/>
  <c r="BD11" i="2"/>
  <c r="BC11" i="2"/>
  <c r="BB11" i="2"/>
  <c r="BA11" i="2"/>
  <c r="AZ11" i="2"/>
  <c r="AY11" i="2"/>
  <c r="AX11" i="2"/>
  <c r="AW11" i="2"/>
  <c r="AV11" i="2"/>
  <c r="AU11" i="2"/>
  <c r="AT11" i="2"/>
  <c r="AS11" i="2"/>
  <c r="AR11" i="2"/>
  <c r="AQ11" i="2"/>
  <c r="AP11" i="2"/>
  <c r="AO11" i="2"/>
  <c r="AN11" i="2"/>
  <c r="AM11" i="2"/>
  <c r="AL11" i="2"/>
  <c r="AK11" i="2"/>
  <c r="AH11" i="2"/>
  <c r="AG11" i="2"/>
  <c r="AF11" i="2"/>
  <c r="AE11" i="2"/>
  <c r="X11" i="2"/>
  <c r="AD11" i="2"/>
  <c r="AC11" i="2"/>
  <c r="AB11" i="2"/>
  <c r="AA11" i="2"/>
  <c r="Z11" i="2"/>
  <c r="Y11" i="2"/>
  <c r="W11" i="2"/>
  <c r="V11" i="2"/>
  <c r="U11" i="2"/>
  <c r="T11" i="2"/>
  <c r="S11" i="2"/>
  <c r="R11" i="2"/>
  <c r="Q11" i="2"/>
  <c r="P11" i="2"/>
  <c r="O11" i="2"/>
  <c r="N11" i="2"/>
  <c r="M11" i="2"/>
  <c r="L11" i="2"/>
  <c r="K11" i="2"/>
  <c r="J11" i="2"/>
  <c r="I11" i="2"/>
  <c r="H11" i="2"/>
  <c r="G11" i="2"/>
  <c r="F11" i="2"/>
  <c r="E11" i="2"/>
  <c r="D11" i="2"/>
  <c r="C11" i="2"/>
  <c r="DJ11" i="2" l="1"/>
  <c r="AI11" i="2"/>
  <c r="AJ11" i="2" s="1"/>
  <c r="EW11" i="2"/>
  <c r="GJ11" i="2"/>
  <c r="HW11" i="2"/>
  <c r="BW11" i="2"/>
  <c r="HO54" i="2"/>
  <c r="BX11" i="2" l="1"/>
  <c r="DK11" i="2" s="1"/>
  <c r="EX11" i="2" s="1"/>
  <c r="GK11" i="2" s="1"/>
  <c r="HX11" i="2" s="1"/>
  <c r="GB54" i="2" l="1"/>
  <c r="EO54" i="2"/>
  <c r="DB54" i="2"/>
  <c r="QX8" i="8"/>
  <c r="QX7" i="8"/>
  <c r="BN54" i="2" l="1"/>
  <c r="PR8" i="8" l="1"/>
  <c r="PR7" i="8"/>
  <c r="HO26" i="2" l="1"/>
  <c r="HN26" i="2"/>
  <c r="HO17" i="2"/>
  <c r="HN17" i="2"/>
  <c r="GB26" i="2"/>
  <c r="GA26" i="2"/>
  <c r="GB17" i="2"/>
  <c r="GA17" i="2"/>
  <c r="EO26" i="2"/>
  <c r="EN26" i="2"/>
  <c r="EO17" i="2"/>
  <c r="EN17" i="2"/>
  <c r="DB26" i="2"/>
  <c r="DA26" i="2"/>
  <c r="DB17" i="2"/>
  <c r="DA17" i="2"/>
  <c r="BN10" i="2"/>
  <c r="BM10" i="2"/>
  <c r="DA10" i="2" s="1"/>
  <c r="BL17" i="2"/>
  <c r="BL26" i="2"/>
  <c r="BL42" i="2" s="1"/>
  <c r="BL57" i="2"/>
  <c r="BL2" i="2" s="1"/>
  <c r="BN26" i="2"/>
  <c r="BM26" i="2"/>
  <c r="BN17" i="2"/>
  <c r="BM17" i="2"/>
  <c r="BL46" i="2" l="1"/>
  <c r="HN3" i="2"/>
  <c r="EN10" i="2"/>
  <c r="DB10" i="2"/>
  <c r="BL44" i="2"/>
  <c r="BE10" i="2"/>
  <c r="BL1" i="2" l="1"/>
  <c r="GA10" i="2"/>
  <c r="HN10" i="2" s="1"/>
  <c r="EO10" i="2"/>
  <c r="GB10" i="2" l="1"/>
  <c r="HO10" i="2" s="1"/>
  <c r="AH10" i="2" l="1"/>
  <c r="HS26" i="2"/>
  <c r="HS17" i="2"/>
  <c r="GF26" i="2"/>
  <c r="GF17" i="2"/>
  <c r="ES26" i="2"/>
  <c r="ES17" i="2"/>
  <c r="DF26" i="2"/>
  <c r="DF17" i="2"/>
  <c r="BR10" i="2"/>
  <c r="DF10" i="2" s="1"/>
  <c r="BQ10" i="2"/>
  <c r="DE10" i="2" s="1"/>
  <c r="BP10" i="2"/>
  <c r="BO10" i="2"/>
  <c r="BR26" i="2"/>
  <c r="BQ26" i="2"/>
  <c r="BR17" i="2"/>
  <c r="BQ17" i="2"/>
  <c r="ES10" i="2" l="1"/>
  <c r="GF10" i="2" l="1"/>
  <c r="HS10" i="2" l="1"/>
  <c r="BY13" i="2" l="1"/>
  <c r="DL13" i="2"/>
  <c r="EY13" i="2"/>
  <c r="GL13" i="2"/>
  <c r="BH16" i="2"/>
  <c r="A76" i="1" l="1"/>
  <c r="A75" i="1"/>
  <c r="A74" i="1"/>
  <c r="A72" i="1" l="1"/>
  <c r="A73" i="1"/>
  <c r="BL3" i="2" l="1"/>
  <c r="BV10" i="2" l="1"/>
  <c r="DI10" i="2" s="1"/>
  <c r="EV10" i="2" s="1"/>
  <c r="GI10" i="2" s="1"/>
  <c r="HV10" i="2" s="1"/>
  <c r="AG10" i="2"/>
  <c r="BU10" i="2" s="1"/>
  <c r="DH10" i="2" s="1"/>
  <c r="EU10" i="2" s="1"/>
  <c r="GH10" i="2" s="1"/>
  <c r="HU10" i="2" s="1"/>
  <c r="BT10" i="2"/>
  <c r="DG10" i="2" s="1"/>
  <c r="ET10" i="2" s="1"/>
  <c r="GG10" i="2" s="1"/>
  <c r="HT10" i="2" s="1"/>
  <c r="AE10" i="2"/>
  <c r="DD10" i="2"/>
  <c r="EQ10" i="2" s="1"/>
  <c r="GD10" i="2" s="1"/>
  <c r="HQ10" i="2" s="1"/>
  <c r="DC10" i="2"/>
  <c r="EP10" i="2" s="1"/>
  <c r="GC10" i="2" s="1"/>
  <c r="HP10" i="2" s="1"/>
  <c r="CZ10" i="2"/>
  <c r="EM10" i="2" s="1"/>
  <c r="FZ10" i="2" s="1"/>
  <c r="HM10" i="2" s="1"/>
  <c r="AD10" i="2"/>
  <c r="BK10" i="2" s="1"/>
  <c r="CY10" i="2" s="1"/>
  <c r="EL10" i="2" s="1"/>
  <c r="FY10" i="2" s="1"/>
  <c r="HL10" i="2" s="1"/>
  <c r="AC10" i="2"/>
  <c r="BJ10" i="2" s="1"/>
  <c r="CX10" i="2" s="1"/>
  <c r="EK10" i="2" s="1"/>
  <c r="FX10" i="2" s="1"/>
  <c r="AB10" i="2"/>
  <c r="BI10" i="2" s="1"/>
  <c r="CW10" i="2" s="1"/>
  <c r="EJ10" i="2" s="1"/>
  <c r="FW10" i="2" s="1"/>
  <c r="AA10" i="2"/>
  <c r="BH10" i="2" s="1"/>
  <c r="CV10" i="2" s="1"/>
  <c r="EI10" i="2" s="1"/>
  <c r="FV10" i="2" s="1"/>
  <c r="HI10" i="2" s="1"/>
  <c r="Z10" i="2"/>
  <c r="BG10" i="2" s="1"/>
  <c r="CU10" i="2" s="1"/>
  <c r="EH10" i="2" s="1"/>
  <c r="FU10" i="2" s="1"/>
  <c r="HH10" i="2" s="1"/>
  <c r="Y10" i="2"/>
  <c r="BF10" i="2" s="1"/>
  <c r="CT10" i="2" s="1"/>
  <c r="EG10" i="2" s="1"/>
  <c r="FT10" i="2" s="1"/>
  <c r="HG10" i="2" s="1"/>
  <c r="CS10" i="2"/>
  <c r="EF10" i="2" s="1"/>
  <c r="FS10" i="2" s="1"/>
  <c r="HF10" i="2" s="1"/>
  <c r="W10" i="2"/>
  <c r="BD10" i="2" s="1"/>
  <c r="CR10" i="2" s="1"/>
  <c r="EE10" i="2" s="1"/>
  <c r="FR10" i="2" s="1"/>
  <c r="HE10" i="2" s="1"/>
  <c r="V10" i="2"/>
  <c r="BC10" i="2" s="1"/>
  <c r="CQ10" i="2" s="1"/>
  <c r="ED10" i="2" s="1"/>
  <c r="FQ10" i="2" s="1"/>
  <c r="HD10" i="2" s="1"/>
  <c r="U10" i="2"/>
  <c r="BB10" i="2" s="1"/>
  <c r="CP10" i="2" s="1"/>
  <c r="EC10" i="2" s="1"/>
  <c r="FP10" i="2" s="1"/>
  <c r="HC10" i="2" s="1"/>
  <c r="T10" i="2"/>
  <c r="BA10" i="2" s="1"/>
  <c r="CO10" i="2" s="1"/>
  <c r="EB10" i="2" s="1"/>
  <c r="FO10" i="2" s="1"/>
  <c r="HB10" i="2" s="1"/>
  <c r="S10" i="2"/>
  <c r="AZ10" i="2" s="1"/>
  <c r="CN10" i="2" s="1"/>
  <c r="EA10" i="2" s="1"/>
  <c r="FN10" i="2" s="1"/>
  <c r="HA10" i="2" s="1"/>
  <c r="R10" i="2"/>
  <c r="AY10" i="2" s="1"/>
  <c r="CM10" i="2" s="1"/>
  <c r="DZ10" i="2" s="1"/>
  <c r="FM10" i="2" s="1"/>
  <c r="GZ10" i="2" s="1"/>
  <c r="Q10" i="2"/>
  <c r="AX10" i="2" s="1"/>
  <c r="CL10" i="2" s="1"/>
  <c r="DY10" i="2" s="1"/>
  <c r="FL10" i="2" s="1"/>
  <c r="GY10" i="2" s="1"/>
  <c r="P10" i="2"/>
  <c r="AW10" i="2" s="1"/>
  <c r="CK10" i="2" s="1"/>
  <c r="DX10" i="2" s="1"/>
  <c r="FK10" i="2" s="1"/>
  <c r="GX10" i="2" s="1"/>
  <c r="O10" i="2"/>
  <c r="AV10" i="2" s="1"/>
  <c r="CJ10" i="2" s="1"/>
  <c r="DW10" i="2" s="1"/>
  <c r="FJ10" i="2" s="1"/>
  <c r="GW10" i="2" s="1"/>
  <c r="N10" i="2"/>
  <c r="AU10" i="2" s="1"/>
  <c r="CI10" i="2" s="1"/>
  <c r="DV10" i="2" s="1"/>
  <c r="FI10" i="2" s="1"/>
  <c r="GV10" i="2" s="1"/>
  <c r="M10" i="2"/>
  <c r="AT10" i="2" s="1"/>
  <c r="CH10" i="2" s="1"/>
  <c r="DU10" i="2" s="1"/>
  <c r="FH10" i="2" s="1"/>
  <c r="GU10" i="2" s="1"/>
  <c r="L10" i="2"/>
  <c r="AS10" i="2" s="1"/>
  <c r="CG10" i="2" s="1"/>
  <c r="DT10" i="2" s="1"/>
  <c r="FG10" i="2" s="1"/>
  <c r="GT10" i="2" s="1"/>
  <c r="K10" i="2"/>
  <c r="AR10" i="2" s="1"/>
  <c r="CF10" i="2" s="1"/>
  <c r="DS10" i="2" s="1"/>
  <c r="FF10" i="2" s="1"/>
  <c r="GS10" i="2" s="1"/>
  <c r="J10" i="2"/>
  <c r="AQ10" i="2" s="1"/>
  <c r="CE10" i="2" s="1"/>
  <c r="DR10" i="2" s="1"/>
  <c r="FE10" i="2" s="1"/>
  <c r="GR10" i="2" s="1"/>
  <c r="I10" i="2"/>
  <c r="AP10" i="2" s="1"/>
  <c r="CD10" i="2" s="1"/>
  <c r="DQ10" i="2" s="1"/>
  <c r="FD10" i="2" s="1"/>
  <c r="GQ10" i="2" s="1"/>
  <c r="H10" i="2"/>
  <c r="AO10" i="2" s="1"/>
  <c r="CC10" i="2" s="1"/>
  <c r="DP10" i="2" s="1"/>
  <c r="FC10" i="2" s="1"/>
  <c r="GP10" i="2" s="1"/>
  <c r="G10" i="2"/>
  <c r="AN10" i="2" s="1"/>
  <c r="CB10" i="2" s="1"/>
  <c r="DO10" i="2" s="1"/>
  <c r="FB10" i="2" s="1"/>
  <c r="GO10" i="2" s="1"/>
  <c r="F10" i="2"/>
  <c r="AM10" i="2" s="1"/>
  <c r="CA10" i="2" s="1"/>
  <c r="DN10" i="2" s="1"/>
  <c r="FA10" i="2" s="1"/>
  <c r="GN10" i="2" s="1"/>
  <c r="E10" i="2"/>
  <c r="AL10" i="2" s="1"/>
  <c r="BZ10" i="2" s="1"/>
  <c r="DM10" i="2" s="1"/>
  <c r="EZ10" i="2" s="1"/>
  <c r="GM10" i="2" s="1"/>
  <c r="D10" i="2"/>
  <c r="AK10" i="2" l="1"/>
  <c r="HJ10" i="2"/>
  <c r="HK10" i="2"/>
  <c r="BS10" i="2"/>
  <c r="ER10" i="2" s="1"/>
  <c r="GE10" i="2" s="1"/>
  <c r="HR10" i="2" s="1"/>
  <c r="BY10" i="2" l="1"/>
  <c r="DL10" i="2" l="1"/>
  <c r="EY10" i="2" l="1"/>
  <c r="GL10" i="2" l="1"/>
  <c r="C6" i="3" l="1"/>
  <c r="P4" i="8" s="1"/>
  <c r="N13" i="1" l="1"/>
  <c r="O13" i="1" s="1"/>
  <c r="L13" i="1"/>
  <c r="M13" i="1" s="1"/>
  <c r="J13" i="1"/>
  <c r="K13" i="1" s="1"/>
  <c r="H13" i="1"/>
  <c r="I13" i="1" s="1"/>
  <c r="F13" i="1"/>
  <c r="G13" i="1" s="1"/>
  <c r="D13" i="1"/>
  <c r="C13" i="1"/>
  <c r="E13" i="1" l="1"/>
  <c r="GO40" i="2" l="1"/>
  <c r="FB40" i="2"/>
  <c r="DO40" i="2"/>
  <c r="CB40" i="2"/>
  <c r="AN40" i="2"/>
  <c r="AG53" i="2" l="1"/>
  <c r="AG54" i="2"/>
  <c r="CV54" i="2" l="1"/>
  <c r="CV51" i="2"/>
  <c r="CV52" i="2"/>
  <c r="BT38" i="2" l="1"/>
  <c r="LY15" i="8" l="1"/>
  <c r="ET38" i="2" l="1"/>
  <c r="ET16" i="2"/>
  <c r="GJ56" i="2" l="1"/>
  <c r="GJ25" i="2"/>
  <c r="GJ24" i="2"/>
  <c r="GJ23" i="2"/>
  <c r="GJ22" i="2"/>
  <c r="GJ15" i="2"/>
  <c r="GJ14" i="2"/>
  <c r="GJ13" i="2"/>
  <c r="GI26" i="2"/>
  <c r="GI42" i="2" s="1"/>
  <c r="GI17" i="2"/>
  <c r="EW56" i="2"/>
  <c r="EW25" i="2"/>
  <c r="EW24" i="2"/>
  <c r="EW23" i="2"/>
  <c r="EW22" i="2"/>
  <c r="EW15" i="2"/>
  <c r="EW14" i="2"/>
  <c r="EW13" i="2"/>
  <c r="DJ56" i="2"/>
  <c r="DJ33" i="2"/>
  <c r="DJ29" i="2"/>
  <c r="DJ25" i="2"/>
  <c r="DJ24" i="2"/>
  <c r="DJ23" i="2"/>
  <c r="DJ22" i="2"/>
  <c r="DJ16" i="2"/>
  <c r="DJ15" i="2"/>
  <c r="DJ14" i="2"/>
  <c r="DJ13" i="2"/>
  <c r="BW56" i="2"/>
  <c r="F56" i="1" s="1"/>
  <c r="BW55" i="2"/>
  <c r="F55" i="1" s="1"/>
  <c r="BW37" i="2"/>
  <c r="BW33" i="2"/>
  <c r="BW25" i="2"/>
  <c r="BW24" i="2"/>
  <c r="BW22" i="2"/>
  <c r="BW15" i="2"/>
  <c r="BW14" i="2"/>
  <c r="GI44" i="2" l="1"/>
  <c r="EV26" i="2"/>
  <c r="DI57" i="2"/>
  <c r="DI26" i="2"/>
  <c r="DI42" i="2" s="1"/>
  <c r="DI17" i="2"/>
  <c r="BV57" i="2"/>
  <c r="BV26" i="2"/>
  <c r="BV17" i="2"/>
  <c r="BV46" i="2" l="1"/>
  <c r="DI46" i="2"/>
  <c r="GI80" i="2"/>
  <c r="GI83" i="2" s="1"/>
  <c r="DI44" i="2"/>
  <c r="AI25" i="2"/>
  <c r="AI24" i="2"/>
  <c r="AI22" i="2"/>
  <c r="AI15" i="2"/>
  <c r="AI14" i="2"/>
  <c r="AH57" i="2"/>
  <c r="AH26" i="2"/>
  <c r="AH42" i="2" s="1"/>
  <c r="AH17" i="2"/>
  <c r="DI1" i="2" l="1"/>
  <c r="DI3" i="2" s="1"/>
  <c r="AH46" i="2"/>
  <c r="DI81" i="2"/>
  <c r="DI84" i="2" s="1"/>
  <c r="BV81" i="2"/>
  <c r="BV84" i="2" s="1"/>
  <c r="DI80" i="2"/>
  <c r="DI83" i="2" s="1"/>
  <c r="AH81" i="2"/>
  <c r="AH84" i="2" s="1"/>
  <c r="AH44" i="2"/>
  <c r="AH1" i="2" s="1"/>
  <c r="AH80" i="2" l="1"/>
  <c r="AH83" i="2" s="1"/>
  <c r="AH3" i="2"/>
  <c r="A55" i="2"/>
  <c r="A56" i="2"/>
  <c r="A57" i="2"/>
  <c r="A58" i="2"/>
  <c r="A59" i="2"/>
  <c r="A60" i="2"/>
  <c r="A61" i="2"/>
  <c r="A62" i="2"/>
  <c r="A63" i="2"/>
  <c r="A64" i="2"/>
  <c r="BT52" i="2" l="1"/>
  <c r="AF54" i="2" l="1"/>
  <c r="BT54" i="2"/>
  <c r="AF51" i="2"/>
  <c r="BT51" i="2"/>
  <c r="AF52" i="2"/>
  <c r="HT54" i="2" l="1"/>
  <c r="GG53" i="2"/>
  <c r="ET53" i="2"/>
  <c r="HT53" i="2"/>
  <c r="GH54" i="2"/>
  <c r="GH53" i="2"/>
  <c r="EU54" i="2"/>
  <c r="EU53" i="2"/>
  <c r="DH54" i="2"/>
  <c r="DH53" i="2"/>
  <c r="DH37" i="2" l="1"/>
  <c r="DJ37" i="2" s="1"/>
  <c r="EW37" i="2" l="1"/>
  <c r="EU38" i="2"/>
  <c r="GJ37" i="2"/>
  <c r="GH38" i="2"/>
  <c r="AM13" i="2"/>
  <c r="GH40" i="2" l="1"/>
  <c r="EU40" i="2"/>
  <c r="K20" i="6" l="1"/>
  <c r="K19" i="6"/>
  <c r="K18" i="6"/>
  <c r="K17" i="6"/>
  <c r="K16" i="6"/>
  <c r="K15" i="6"/>
  <c r="K14" i="6"/>
  <c r="K13" i="6"/>
  <c r="K12" i="6"/>
  <c r="F46" i="6"/>
  <c r="F45" i="6"/>
  <c r="F44" i="6"/>
  <c r="F43" i="6"/>
  <c r="F42" i="6"/>
  <c r="F41" i="6"/>
  <c r="F40" i="6"/>
  <c r="F39" i="6"/>
  <c r="F38" i="6"/>
  <c r="F37" i="6"/>
  <c r="F36" i="6"/>
  <c r="F35" i="6"/>
  <c r="F34" i="6"/>
  <c r="F33" i="6"/>
  <c r="F30" i="6"/>
  <c r="F27" i="6"/>
  <c r="F26" i="6"/>
  <c r="F25" i="6"/>
  <c r="F24" i="6"/>
  <c r="F23" i="6"/>
  <c r="F22" i="6"/>
  <c r="F21" i="6"/>
  <c r="F20" i="6"/>
  <c r="F19" i="6"/>
  <c r="F18" i="6"/>
  <c r="F17" i="6"/>
  <c r="F16" i="6"/>
  <c r="F15" i="6"/>
  <c r="F14" i="6"/>
  <c r="F13" i="6"/>
  <c r="F12" i="6"/>
  <c r="A33" i="6"/>
  <c r="A32" i="6"/>
  <c r="A31" i="6"/>
  <c r="A30" i="6"/>
  <c r="A29" i="6"/>
  <c r="A28" i="6"/>
  <c r="A27" i="6"/>
  <c r="A26" i="6"/>
  <c r="A25" i="6"/>
  <c r="A24" i="6"/>
  <c r="A23" i="6"/>
  <c r="A22" i="6"/>
  <c r="A21" i="6"/>
  <c r="A20" i="6"/>
  <c r="A19" i="6"/>
  <c r="A18" i="6"/>
  <c r="A17" i="6"/>
  <c r="A16" i="6"/>
  <c r="A15" i="6"/>
  <c r="A14" i="6"/>
  <c r="A13" i="6"/>
  <c r="A12" i="6"/>
  <c r="AG15" i="8"/>
  <c r="A15" i="8"/>
  <c r="L19" i="6" l="1"/>
  <c r="H18" i="6" l="1"/>
  <c r="I18" i="6"/>
  <c r="J18" i="6" l="1"/>
  <c r="H15" i="6"/>
  <c r="H17" i="6"/>
  <c r="H19" i="6" s="1"/>
  <c r="J14" i="6"/>
  <c r="J13" i="6"/>
  <c r="J17" i="6" l="1"/>
  <c r="J19" i="6" s="1"/>
  <c r="J15" i="6"/>
  <c r="BA34" i="2" l="1"/>
  <c r="GZ38" i="2" l="1"/>
  <c r="GZ40" i="2" l="1"/>
  <c r="DZ38" i="2"/>
  <c r="DZ40" i="2" l="1"/>
  <c r="HU57" i="2"/>
  <c r="HT57" i="2"/>
  <c r="HT46" i="2" s="1"/>
  <c r="HM57" i="2"/>
  <c r="HM2" i="2" s="1"/>
  <c r="HK57" i="2"/>
  <c r="HK46" i="2" s="1"/>
  <c r="HG57" i="2"/>
  <c r="HG46" i="2" s="1"/>
  <c r="HE57" i="2"/>
  <c r="HD57" i="2"/>
  <c r="HC57" i="2"/>
  <c r="HB57" i="2"/>
  <c r="HA57" i="2"/>
  <c r="GZ57" i="2"/>
  <c r="GZ46" i="2" s="1"/>
  <c r="GY57" i="2"/>
  <c r="GX57" i="2"/>
  <c r="GW57" i="2"/>
  <c r="GV57" i="2"/>
  <c r="GV46" i="2" s="1"/>
  <c r="GU57" i="2"/>
  <c r="GT57" i="2"/>
  <c r="GS57" i="2"/>
  <c r="GR57" i="2"/>
  <c r="GQ57" i="2"/>
  <c r="GP57" i="2"/>
  <c r="GP46" i="2" s="1"/>
  <c r="GN57" i="2"/>
  <c r="GM57" i="2"/>
  <c r="GL57" i="2"/>
  <c r="GL46" i="2" s="1"/>
  <c r="HV26" i="2"/>
  <c r="HV42" i="2" s="1"/>
  <c r="HU26" i="2"/>
  <c r="HU42" i="2" s="1"/>
  <c r="HT26" i="2"/>
  <c r="HT42" i="2" s="1"/>
  <c r="HR26" i="2"/>
  <c r="HQ26" i="2"/>
  <c r="HP26" i="2"/>
  <c r="HM26" i="2"/>
  <c r="HM42" i="2" s="1"/>
  <c r="HL26" i="2"/>
  <c r="HK26" i="2"/>
  <c r="HJ26" i="2"/>
  <c r="HI26" i="2"/>
  <c r="HH26" i="2"/>
  <c r="HG26" i="2"/>
  <c r="HF26" i="2"/>
  <c r="HE26" i="2"/>
  <c r="HE42" i="2" s="1"/>
  <c r="HD26" i="2"/>
  <c r="HD42" i="2" s="1"/>
  <c r="HC26" i="2"/>
  <c r="HC42" i="2" s="1"/>
  <c r="HB26" i="2"/>
  <c r="HB42" i="2" s="1"/>
  <c r="HA26" i="2"/>
  <c r="HA42" i="2" s="1"/>
  <c r="GZ26" i="2"/>
  <c r="GZ42" i="2" s="1"/>
  <c r="GY26" i="2"/>
  <c r="GY42" i="2" s="1"/>
  <c r="GX26" i="2"/>
  <c r="GX42" i="2" s="1"/>
  <c r="GW26" i="2"/>
  <c r="GW42" i="2" s="1"/>
  <c r="GV26" i="2"/>
  <c r="GU26" i="2"/>
  <c r="GU42" i="2" s="1"/>
  <c r="GT26" i="2"/>
  <c r="GT42" i="2" s="1"/>
  <c r="GS26" i="2"/>
  <c r="GS42" i="2" s="1"/>
  <c r="GR26" i="2"/>
  <c r="GR42" i="2" s="1"/>
  <c r="GQ26" i="2"/>
  <c r="GQ42" i="2" s="1"/>
  <c r="GP26" i="2"/>
  <c r="GO26" i="2"/>
  <c r="GN26" i="2"/>
  <c r="GN42" i="2" s="1"/>
  <c r="GM26" i="2"/>
  <c r="GM42" i="2" s="1"/>
  <c r="GL26" i="2"/>
  <c r="HV17" i="2"/>
  <c r="HU17" i="2"/>
  <c r="HT17" i="2"/>
  <c r="HR17" i="2"/>
  <c r="HQ17" i="2"/>
  <c r="HP17" i="2"/>
  <c r="HM17" i="2"/>
  <c r="HL17" i="2"/>
  <c r="HK17" i="2"/>
  <c r="HJ17" i="2"/>
  <c r="HH17" i="2"/>
  <c r="HG17" i="2"/>
  <c r="HF17" i="2"/>
  <c r="HE17" i="2"/>
  <c r="HD17" i="2"/>
  <c r="HC17" i="2"/>
  <c r="HB17" i="2"/>
  <c r="HA17" i="2"/>
  <c r="GZ17" i="2"/>
  <c r="GY17" i="2"/>
  <c r="GX17" i="2"/>
  <c r="GW17" i="2"/>
  <c r="GV17" i="2"/>
  <c r="GU17" i="2"/>
  <c r="GT17" i="2"/>
  <c r="GS17" i="2"/>
  <c r="GR17" i="2"/>
  <c r="GQ17" i="2"/>
  <c r="GP17" i="2"/>
  <c r="GO17" i="2"/>
  <c r="GN17" i="2"/>
  <c r="GM17" i="2"/>
  <c r="GL17" i="2"/>
  <c r="GH57" i="2"/>
  <c r="GH46" i="2" s="1"/>
  <c r="FZ57" i="2"/>
  <c r="FZ2" i="2" s="1"/>
  <c r="FX57" i="2"/>
  <c r="FT57" i="2"/>
  <c r="FT46" i="2" s="1"/>
  <c r="FR57" i="2"/>
  <c r="FQ57" i="2"/>
  <c r="FP57" i="2"/>
  <c r="FO57" i="2"/>
  <c r="FN57" i="2"/>
  <c r="FM57" i="2"/>
  <c r="FL57" i="2"/>
  <c r="FK57" i="2"/>
  <c r="FJ57" i="2"/>
  <c r="FI57" i="2"/>
  <c r="FI46" i="2" s="1"/>
  <c r="FH57" i="2"/>
  <c r="FG57" i="2"/>
  <c r="FF57" i="2"/>
  <c r="FE57" i="2"/>
  <c r="FD57" i="2"/>
  <c r="FC57" i="2"/>
  <c r="FC46" i="2" s="1"/>
  <c r="FA57" i="2"/>
  <c r="EZ57" i="2"/>
  <c r="EY57" i="2"/>
  <c r="EY46" i="2" s="1"/>
  <c r="GH26" i="2"/>
  <c r="GH42" i="2" s="1"/>
  <c r="GG26" i="2"/>
  <c r="GG42" i="2" s="1"/>
  <c r="GE26" i="2"/>
  <c r="GD26" i="2"/>
  <c r="GC26" i="2"/>
  <c r="FZ26" i="2"/>
  <c r="FZ42" i="2" s="1"/>
  <c r="FY26" i="2"/>
  <c r="FX26" i="2"/>
  <c r="FW26" i="2"/>
  <c r="FV26" i="2"/>
  <c r="FU26" i="2"/>
  <c r="FT26" i="2"/>
  <c r="FS26" i="2"/>
  <c r="FR26" i="2"/>
  <c r="FR42" i="2" s="1"/>
  <c r="FQ26" i="2"/>
  <c r="FQ42" i="2" s="1"/>
  <c r="FP26" i="2"/>
  <c r="FP42" i="2" s="1"/>
  <c r="FO26" i="2"/>
  <c r="FO42" i="2" s="1"/>
  <c r="FN26" i="2"/>
  <c r="FN42" i="2" s="1"/>
  <c r="FM26" i="2"/>
  <c r="FM42" i="2" s="1"/>
  <c r="FL26" i="2"/>
  <c r="FL42" i="2" s="1"/>
  <c r="FK26" i="2"/>
  <c r="FK42" i="2" s="1"/>
  <c r="FJ26" i="2"/>
  <c r="FJ42" i="2" s="1"/>
  <c r="FI26" i="2"/>
  <c r="FH26" i="2"/>
  <c r="FH42" i="2" s="1"/>
  <c r="FG26" i="2"/>
  <c r="FG42" i="2" s="1"/>
  <c r="FF26" i="2"/>
  <c r="FF42" i="2" s="1"/>
  <c r="FE26" i="2"/>
  <c r="FE42" i="2" s="1"/>
  <c r="FD26" i="2"/>
  <c r="FD42" i="2" s="1"/>
  <c r="FC26" i="2"/>
  <c r="FB26" i="2"/>
  <c r="FA26" i="2"/>
  <c r="FA42" i="2" s="1"/>
  <c r="EZ26" i="2"/>
  <c r="EZ42" i="2" s="1"/>
  <c r="EY26" i="2"/>
  <c r="GH17" i="2"/>
  <c r="GG17" i="2"/>
  <c r="GE17" i="2"/>
  <c r="GD17" i="2"/>
  <c r="GC17" i="2"/>
  <c r="FZ17" i="2"/>
  <c r="FY17" i="2"/>
  <c r="FX17" i="2"/>
  <c r="FW17" i="2"/>
  <c r="FU17" i="2"/>
  <c r="FT17" i="2"/>
  <c r="FS17" i="2"/>
  <c r="FR17" i="2"/>
  <c r="FQ17" i="2"/>
  <c r="FP17" i="2"/>
  <c r="FO17" i="2"/>
  <c r="FN17" i="2"/>
  <c r="FM17" i="2"/>
  <c r="FL17" i="2"/>
  <c r="FK17" i="2"/>
  <c r="FJ17" i="2"/>
  <c r="FI17" i="2"/>
  <c r="FH17" i="2"/>
  <c r="FG17" i="2"/>
  <c r="FF17" i="2"/>
  <c r="FE17" i="2"/>
  <c r="FD17" i="2"/>
  <c r="FC17" i="2"/>
  <c r="FB17" i="2"/>
  <c r="FA17" i="2"/>
  <c r="EZ17" i="2"/>
  <c r="EY17" i="2"/>
  <c r="EU57" i="2"/>
  <c r="EU46" i="2" s="1"/>
  <c r="EM57" i="2"/>
  <c r="EM2" i="2" s="1"/>
  <c r="EK57" i="2"/>
  <c r="EK46" i="2" s="1"/>
  <c r="EG57" i="2"/>
  <c r="EG46" i="2" s="1"/>
  <c r="EE57" i="2"/>
  <c r="ED57" i="2"/>
  <c r="EC57" i="2"/>
  <c r="EB57" i="2"/>
  <c r="EA57" i="2"/>
  <c r="DZ57" i="2"/>
  <c r="DZ46" i="2" s="1"/>
  <c r="DY57" i="2"/>
  <c r="DX57" i="2"/>
  <c r="DW57" i="2"/>
  <c r="DV57" i="2"/>
  <c r="DV46" i="2" s="1"/>
  <c r="DU57" i="2"/>
  <c r="DT57" i="2"/>
  <c r="DS57" i="2"/>
  <c r="DR57" i="2"/>
  <c r="DQ57" i="2"/>
  <c r="DP57" i="2"/>
  <c r="DP46" i="2" s="1"/>
  <c r="DN57" i="2"/>
  <c r="DM57" i="2"/>
  <c r="DL57" i="2"/>
  <c r="DL46" i="2" s="1"/>
  <c r="EU26" i="2"/>
  <c r="EU42" i="2" s="1"/>
  <c r="ET26" i="2"/>
  <c r="ER26" i="2"/>
  <c r="EQ26" i="2"/>
  <c r="EP26" i="2"/>
  <c r="EM26" i="2"/>
  <c r="EM42" i="2" s="1"/>
  <c r="EL26" i="2"/>
  <c r="EK26" i="2"/>
  <c r="EJ26" i="2"/>
  <c r="EI26" i="2"/>
  <c r="EH26" i="2"/>
  <c r="EG26" i="2"/>
  <c r="EF26" i="2"/>
  <c r="EE26" i="2"/>
  <c r="EE42" i="2" s="1"/>
  <c r="ED26" i="2"/>
  <c r="ED42" i="2" s="1"/>
  <c r="EC26" i="2"/>
  <c r="EC42" i="2" s="1"/>
  <c r="EB26" i="2"/>
  <c r="EB42" i="2" s="1"/>
  <c r="EA26" i="2"/>
  <c r="EA42" i="2" s="1"/>
  <c r="DZ26" i="2"/>
  <c r="DY26" i="2"/>
  <c r="DY42" i="2" s="1"/>
  <c r="DX26" i="2"/>
  <c r="DX42" i="2" s="1"/>
  <c r="DW26" i="2"/>
  <c r="DW42" i="2" s="1"/>
  <c r="DV26" i="2"/>
  <c r="DU26" i="2"/>
  <c r="DU42" i="2" s="1"/>
  <c r="DT26" i="2"/>
  <c r="DT42" i="2" s="1"/>
  <c r="DS26" i="2"/>
  <c r="DS42" i="2" s="1"/>
  <c r="DR26" i="2"/>
  <c r="DR42" i="2" s="1"/>
  <c r="DQ26" i="2"/>
  <c r="DQ42" i="2" s="1"/>
  <c r="DP26" i="2"/>
  <c r="DO26" i="2"/>
  <c r="DN26" i="2"/>
  <c r="DN42" i="2" s="1"/>
  <c r="DM26" i="2"/>
  <c r="DM42" i="2" s="1"/>
  <c r="DL26" i="2"/>
  <c r="EU17" i="2"/>
  <c r="ET17" i="2"/>
  <c r="ER17" i="2"/>
  <c r="EQ17" i="2"/>
  <c r="EP17" i="2"/>
  <c r="EM17" i="2"/>
  <c r="EL17" i="2"/>
  <c r="EK17" i="2"/>
  <c r="EJ17" i="2"/>
  <c r="EH17" i="2"/>
  <c r="EG17" i="2"/>
  <c r="EF17" i="2"/>
  <c r="EE17" i="2"/>
  <c r="ED17" i="2"/>
  <c r="EC17" i="2"/>
  <c r="EB17" i="2"/>
  <c r="EA17" i="2"/>
  <c r="DZ17" i="2"/>
  <c r="DY17" i="2"/>
  <c r="DX17" i="2"/>
  <c r="DW17" i="2"/>
  <c r="DV17" i="2"/>
  <c r="DU17" i="2"/>
  <c r="DT17" i="2"/>
  <c r="DS17" i="2"/>
  <c r="DR17" i="2"/>
  <c r="DQ17" i="2"/>
  <c r="DP17" i="2"/>
  <c r="DO17" i="2"/>
  <c r="DN17" i="2"/>
  <c r="DM17" i="2"/>
  <c r="DL17" i="2"/>
  <c r="DH57" i="2"/>
  <c r="DG57" i="2"/>
  <c r="CZ57" i="2"/>
  <c r="CZ2" i="2" s="1"/>
  <c r="CX57" i="2"/>
  <c r="CV57" i="2"/>
  <c r="CT57" i="2"/>
  <c r="CR57" i="2"/>
  <c r="CQ57" i="2"/>
  <c r="CP57" i="2"/>
  <c r="CO57" i="2"/>
  <c r="CN57" i="2"/>
  <c r="CM57" i="2"/>
  <c r="CL57" i="2"/>
  <c r="CK57" i="2"/>
  <c r="CJ57" i="2"/>
  <c r="CI57" i="2"/>
  <c r="CI46" i="2" s="1"/>
  <c r="CH57" i="2"/>
  <c r="CG57" i="2"/>
  <c r="CF57" i="2"/>
  <c r="CE57" i="2"/>
  <c r="CD57" i="2"/>
  <c r="CC57" i="2"/>
  <c r="CC46" i="2" s="1"/>
  <c r="CA57" i="2"/>
  <c r="BZ57" i="2"/>
  <c r="DH26" i="2"/>
  <c r="DH42" i="2" s="1"/>
  <c r="DG26" i="2"/>
  <c r="DE26" i="2"/>
  <c r="DD26" i="2"/>
  <c r="DC26" i="2"/>
  <c r="CZ26" i="2"/>
  <c r="CZ42" i="2" s="1"/>
  <c r="CY26" i="2"/>
  <c r="CY42" i="2" s="1"/>
  <c r="CX26" i="2"/>
  <c r="CW26" i="2"/>
  <c r="CW42" i="2" s="1"/>
  <c r="CV26" i="2"/>
  <c r="CV42" i="2" s="1"/>
  <c r="CU26" i="2"/>
  <c r="CT26" i="2"/>
  <c r="CT42" i="2" s="1"/>
  <c r="CS26" i="2"/>
  <c r="CR26" i="2"/>
  <c r="CR42" i="2" s="1"/>
  <c r="CQ26" i="2"/>
  <c r="CQ42" i="2" s="1"/>
  <c r="CP26" i="2"/>
  <c r="CP42" i="2" s="1"/>
  <c r="CO26" i="2"/>
  <c r="CO42" i="2" s="1"/>
  <c r="CN26" i="2"/>
  <c r="CN42" i="2" s="1"/>
  <c r="CM26" i="2"/>
  <c r="CL26" i="2"/>
  <c r="CL42" i="2" s="1"/>
  <c r="CK26" i="2"/>
  <c r="CK42" i="2" s="1"/>
  <c r="CJ26" i="2"/>
  <c r="CJ42" i="2" s="1"/>
  <c r="CI26" i="2"/>
  <c r="CH26" i="2"/>
  <c r="CH42" i="2" s="1"/>
  <c r="CG26" i="2"/>
  <c r="CG42" i="2" s="1"/>
  <c r="CF26" i="2"/>
  <c r="CF42" i="2" s="1"/>
  <c r="CE26" i="2"/>
  <c r="CE42" i="2" s="1"/>
  <c r="CD26" i="2"/>
  <c r="CD42" i="2" s="1"/>
  <c r="CC26" i="2"/>
  <c r="CB26" i="2"/>
  <c r="CA26" i="2"/>
  <c r="CA42" i="2" s="1"/>
  <c r="BZ26" i="2"/>
  <c r="BZ42" i="2" s="1"/>
  <c r="DH17" i="2"/>
  <c r="DG17" i="2"/>
  <c r="DE17" i="2"/>
  <c r="DD17" i="2"/>
  <c r="DC17" i="2"/>
  <c r="CZ17" i="2"/>
  <c r="CY17" i="2"/>
  <c r="CX17" i="2"/>
  <c r="CW17" i="2"/>
  <c r="CV17" i="2"/>
  <c r="CU17" i="2"/>
  <c r="CT17" i="2"/>
  <c r="CS17" i="2"/>
  <c r="CR17" i="2"/>
  <c r="CQ17" i="2"/>
  <c r="CP17" i="2"/>
  <c r="CO17" i="2"/>
  <c r="CN17" i="2"/>
  <c r="CM17" i="2"/>
  <c r="CL17" i="2"/>
  <c r="CK17" i="2"/>
  <c r="CJ17" i="2"/>
  <c r="CI17" i="2"/>
  <c r="CH17" i="2"/>
  <c r="CG17" i="2"/>
  <c r="CF17" i="2"/>
  <c r="CE17" i="2"/>
  <c r="CD17" i="2"/>
  <c r="CC17" i="2"/>
  <c r="CB17" i="2"/>
  <c r="CA17" i="2"/>
  <c r="BZ17" i="2"/>
  <c r="BY57" i="2"/>
  <c r="BY46" i="2" s="1"/>
  <c r="BY26" i="2"/>
  <c r="BY17" i="2"/>
  <c r="DM46" i="2" l="1"/>
  <c r="DR46" i="2"/>
  <c r="ED46" i="2"/>
  <c r="EZ46" i="2"/>
  <c r="FE46" i="2"/>
  <c r="FM46" i="2"/>
  <c r="FQ46" i="2"/>
  <c r="GT46" i="2"/>
  <c r="GX46" i="2"/>
  <c r="HB46" i="2"/>
  <c r="HU46" i="2"/>
  <c r="DN46" i="2"/>
  <c r="DS46" i="2"/>
  <c r="DW46" i="2"/>
  <c r="EA46" i="2"/>
  <c r="EE46" i="2"/>
  <c r="FA46" i="2"/>
  <c r="FF46" i="2"/>
  <c r="FJ46" i="2"/>
  <c r="FN46" i="2"/>
  <c r="FR46" i="2"/>
  <c r="GQ46" i="2"/>
  <c r="GU46" i="2"/>
  <c r="GY46" i="2"/>
  <c r="HC46" i="2"/>
  <c r="BZ46" i="2"/>
  <c r="DT46" i="2"/>
  <c r="DX46" i="2"/>
  <c r="EB46" i="2"/>
  <c r="FG46" i="2"/>
  <c r="FK46" i="2"/>
  <c r="FO46" i="2"/>
  <c r="GM46" i="2"/>
  <c r="GR46" i="2"/>
  <c r="HD46" i="2"/>
  <c r="CA46" i="2"/>
  <c r="DQ46" i="2"/>
  <c r="DU46" i="2"/>
  <c r="DY46" i="2"/>
  <c r="EC46" i="2"/>
  <c r="FD46" i="2"/>
  <c r="FH46" i="2"/>
  <c r="FL46" i="2"/>
  <c r="FP46" i="2"/>
  <c r="FX46" i="2"/>
  <c r="GN46" i="2"/>
  <c r="GS46" i="2"/>
  <c r="GW46" i="2"/>
  <c r="HA46" i="2"/>
  <c r="HE46" i="2"/>
  <c r="HM46" i="2"/>
  <c r="HM81" i="2" s="1"/>
  <c r="HM84" i="2" s="1"/>
  <c r="FZ46" i="2"/>
  <c r="EM46" i="2"/>
  <c r="DH46" i="2"/>
  <c r="DG46" i="2"/>
  <c r="CZ46" i="2"/>
  <c r="CX46" i="2"/>
  <c r="CK46" i="2"/>
  <c r="CT46" i="2"/>
  <c r="CM46" i="2"/>
  <c r="CL46" i="2"/>
  <c r="CN46" i="2"/>
  <c r="CO46" i="2"/>
  <c r="CP46" i="2"/>
  <c r="CQ46" i="2"/>
  <c r="CJ46" i="2"/>
  <c r="CR46" i="2"/>
  <c r="CE46" i="2"/>
  <c r="CF46" i="2"/>
  <c r="CG46" i="2"/>
  <c r="CD46" i="2"/>
  <c r="CH46" i="2"/>
  <c r="HM44" i="2"/>
  <c r="HV44" i="2"/>
  <c r="GW81" i="2"/>
  <c r="GW84" i="2" s="1"/>
  <c r="GN81" i="2"/>
  <c r="GN84" i="2" s="1"/>
  <c r="HD81" i="2"/>
  <c r="HD84" i="2" s="1"/>
  <c r="HE81" i="2"/>
  <c r="HE84" i="2" s="1"/>
  <c r="DN81" i="2"/>
  <c r="DN84" i="2" s="1"/>
  <c r="GV81" i="2"/>
  <c r="GV84" i="2" s="1"/>
  <c r="HK81" i="2"/>
  <c r="HK84" i="2" s="1"/>
  <c r="HU81" i="2"/>
  <c r="HU84" i="2" s="1"/>
  <c r="CH81" i="2"/>
  <c r="CH84" i="2" s="1"/>
  <c r="GX81" i="2"/>
  <c r="GX84" i="2" s="1"/>
  <c r="DQ81" i="2"/>
  <c r="DQ84" i="2" s="1"/>
  <c r="HE44" i="2"/>
  <c r="GM81" i="2"/>
  <c r="GM84" i="2" s="1"/>
  <c r="GY81" i="2"/>
  <c r="GY84" i="2" s="1"/>
  <c r="CX81" i="2"/>
  <c r="CX84" i="2" s="1"/>
  <c r="DR81" i="2"/>
  <c r="DR84" i="2" s="1"/>
  <c r="GZ81" i="2"/>
  <c r="GZ84" i="2" s="1"/>
  <c r="BZ81" i="2"/>
  <c r="BZ84" i="2" s="1"/>
  <c r="CL81" i="2"/>
  <c r="CL84" i="2" s="1"/>
  <c r="DS81" i="2"/>
  <c r="DS84" i="2" s="1"/>
  <c r="GP81" i="2"/>
  <c r="GP84" i="2" s="1"/>
  <c r="HB81" i="2"/>
  <c r="HB84" i="2" s="1"/>
  <c r="DP81" i="2"/>
  <c r="DP84" i="2" s="1"/>
  <c r="CN81" i="2"/>
  <c r="CN84" i="2" s="1"/>
  <c r="DU81" i="2"/>
  <c r="DU84" i="2" s="1"/>
  <c r="GW44" i="2"/>
  <c r="GQ81" i="2"/>
  <c r="GQ84" i="2" s="1"/>
  <c r="HC81" i="2"/>
  <c r="HC84" i="2" s="1"/>
  <c r="CT81" i="2"/>
  <c r="CT84" i="2" s="1"/>
  <c r="CM81" i="2"/>
  <c r="CM84" i="2" s="1"/>
  <c r="BY81" i="2"/>
  <c r="BY84" i="2" s="1"/>
  <c r="CC81" i="2"/>
  <c r="CC84" i="2" s="1"/>
  <c r="CO81" i="2"/>
  <c r="CO84" i="2" s="1"/>
  <c r="DV81" i="2"/>
  <c r="DV84" i="2" s="1"/>
  <c r="GR81" i="2"/>
  <c r="GR84" i="2" s="1"/>
  <c r="CD81" i="2"/>
  <c r="CD84" i="2" s="1"/>
  <c r="CP81" i="2"/>
  <c r="CP84" i="2" s="1"/>
  <c r="DW81" i="2"/>
  <c r="DW84" i="2" s="1"/>
  <c r="CJ81" i="2"/>
  <c r="CJ84" i="2" s="1"/>
  <c r="CA81" i="2"/>
  <c r="CA84" i="2" s="1"/>
  <c r="CE81" i="2"/>
  <c r="CE84" i="2" s="1"/>
  <c r="CQ81" i="2"/>
  <c r="CQ84" i="2" s="1"/>
  <c r="DL81" i="2"/>
  <c r="DL84" i="2" s="1"/>
  <c r="DX81" i="2"/>
  <c r="DX84" i="2" s="1"/>
  <c r="GT81" i="2"/>
  <c r="GT84" i="2" s="1"/>
  <c r="CI81" i="2"/>
  <c r="CI84" i="2" s="1"/>
  <c r="DT81" i="2"/>
  <c r="DT84" i="2" s="1"/>
  <c r="CF81" i="2"/>
  <c r="CF84" i="2" s="1"/>
  <c r="DM81" i="2"/>
  <c r="DM84" i="2" s="1"/>
  <c r="GU81" i="2"/>
  <c r="GU84" i="2" s="1"/>
  <c r="HG81" i="2"/>
  <c r="HG84" i="2" s="1"/>
  <c r="EK81" i="2"/>
  <c r="EK84" i="2" s="1"/>
  <c r="FI81" i="2"/>
  <c r="FI84" i="2" s="1"/>
  <c r="FX81" i="2"/>
  <c r="FX84" i="2" s="1"/>
  <c r="EA81" i="2"/>
  <c r="EA84" i="2" s="1"/>
  <c r="EE81" i="2"/>
  <c r="EE84" i="2" s="1"/>
  <c r="FF81" i="2"/>
  <c r="FF84" i="2" s="1"/>
  <c r="FJ81" i="2"/>
  <c r="FJ84" i="2" s="1"/>
  <c r="FN81" i="2"/>
  <c r="FN84" i="2" s="1"/>
  <c r="FR81" i="2"/>
  <c r="FR84" i="2" s="1"/>
  <c r="GL81" i="2"/>
  <c r="GL84" i="2" s="1"/>
  <c r="ED81" i="2"/>
  <c r="ED84" i="2" s="1"/>
  <c r="FA81" i="2"/>
  <c r="FA84" i="2" s="1"/>
  <c r="FM81" i="2"/>
  <c r="FM84" i="2" s="1"/>
  <c r="EB81" i="2"/>
  <c r="EB84" i="2" s="1"/>
  <c r="EY81" i="2"/>
  <c r="EY84" i="2" s="1"/>
  <c r="FC81" i="2"/>
  <c r="FC84" i="2" s="1"/>
  <c r="FG81" i="2"/>
  <c r="FG84" i="2" s="1"/>
  <c r="FK81" i="2"/>
  <c r="FK84" i="2" s="1"/>
  <c r="FO81" i="2"/>
  <c r="FO84" i="2" s="1"/>
  <c r="DZ81" i="2"/>
  <c r="DZ84" i="2" s="1"/>
  <c r="FE81" i="2"/>
  <c r="FE84" i="2" s="1"/>
  <c r="FQ81" i="2"/>
  <c r="FQ84" i="2" s="1"/>
  <c r="EC81" i="2"/>
  <c r="EC84" i="2" s="1"/>
  <c r="EG81" i="2"/>
  <c r="EG84" i="2" s="1"/>
  <c r="EZ81" i="2"/>
  <c r="EZ84" i="2" s="1"/>
  <c r="FH81" i="2"/>
  <c r="FH84" i="2" s="1"/>
  <c r="FL81" i="2"/>
  <c r="FL84" i="2" s="1"/>
  <c r="FP81" i="2"/>
  <c r="FP84" i="2" s="1"/>
  <c r="FT81" i="2"/>
  <c r="FT84" i="2" s="1"/>
  <c r="DZ42" i="2"/>
  <c r="DZ44" i="2" s="1"/>
  <c r="CV46" i="2"/>
  <c r="GH81" i="2"/>
  <c r="GH84" i="2" s="1"/>
  <c r="EU81" i="2"/>
  <c r="EU84" i="2" s="1"/>
  <c r="HT81" i="2"/>
  <c r="HT84" i="2" s="1"/>
  <c r="DG81" i="2"/>
  <c r="DG84" i="2" s="1"/>
  <c r="GM44" i="2"/>
  <c r="GU44" i="2"/>
  <c r="GY44" i="2"/>
  <c r="GN44" i="2"/>
  <c r="HD44" i="2"/>
  <c r="HU44" i="2"/>
  <c r="HC44" i="2"/>
  <c r="GQ44" i="2"/>
  <c r="GT44" i="2"/>
  <c r="HB44" i="2"/>
  <c r="HT44" i="2"/>
  <c r="HT1" i="2" s="1"/>
  <c r="GX44" i="2"/>
  <c r="GR44" i="2"/>
  <c r="GZ44" i="2"/>
  <c r="GZ2" i="2" s="1"/>
  <c r="GS44" i="2"/>
  <c r="HA44" i="2"/>
  <c r="GG44" i="2"/>
  <c r="FK44" i="2"/>
  <c r="FO44" i="2"/>
  <c r="EZ44" i="2"/>
  <c r="FH44" i="2"/>
  <c r="FP44" i="2"/>
  <c r="FA44" i="2"/>
  <c r="FQ44" i="2"/>
  <c r="FE44" i="2"/>
  <c r="FM44" i="2"/>
  <c r="FJ44" i="2"/>
  <c r="FR44" i="2"/>
  <c r="FZ44" i="2"/>
  <c r="GH44" i="2"/>
  <c r="FL44" i="2"/>
  <c r="FD44" i="2"/>
  <c r="FF44" i="2"/>
  <c r="FN44" i="2"/>
  <c r="FG44" i="2"/>
  <c r="CK44" i="2"/>
  <c r="CP44" i="2"/>
  <c r="CE44" i="2"/>
  <c r="CZ44" i="2"/>
  <c r="DH44" i="2"/>
  <c r="CG44" i="2"/>
  <c r="CO44" i="2"/>
  <c r="CW44" i="2"/>
  <c r="DT44" i="2"/>
  <c r="EB44" i="2"/>
  <c r="DX44" i="2"/>
  <c r="DM44" i="2"/>
  <c r="DU44" i="2"/>
  <c r="EC44" i="2"/>
  <c r="CJ44" i="2"/>
  <c r="CH44" i="2"/>
  <c r="CA44" i="2"/>
  <c r="CQ44" i="2"/>
  <c r="CY44" i="2"/>
  <c r="DR44" i="2"/>
  <c r="DN44" i="2"/>
  <c r="ED44" i="2"/>
  <c r="BZ44" i="2"/>
  <c r="CR44" i="2"/>
  <c r="DS44" i="2"/>
  <c r="EA44" i="2"/>
  <c r="DW44" i="2"/>
  <c r="EE44" i="2"/>
  <c r="EM44" i="2"/>
  <c r="EU44" i="2"/>
  <c r="DQ44" i="2"/>
  <c r="DY44" i="2"/>
  <c r="CT44" i="2"/>
  <c r="CD44" i="2"/>
  <c r="CL44" i="2"/>
  <c r="CF44" i="2"/>
  <c r="CN44" i="2"/>
  <c r="CV44" i="2"/>
  <c r="CG81" i="2" l="1"/>
  <c r="CG84" i="2" s="1"/>
  <c r="EE80" i="2"/>
  <c r="CH1" i="2"/>
  <c r="FL1" i="2"/>
  <c r="GS1" i="2"/>
  <c r="HD80" i="2"/>
  <c r="HD83" i="2" s="1"/>
  <c r="GM80" i="2"/>
  <c r="GM83" i="2" s="1"/>
  <c r="CR1" i="2"/>
  <c r="EE1" i="2"/>
  <c r="CF1" i="2"/>
  <c r="CR80" i="2"/>
  <c r="DM80" i="2"/>
  <c r="FG1" i="2"/>
  <c r="FG3" i="2" s="1"/>
  <c r="FO1" i="2"/>
  <c r="FK1" i="2"/>
  <c r="GQ1" i="2"/>
  <c r="FA1" i="2"/>
  <c r="DQ1" i="2"/>
  <c r="BZ80" i="2"/>
  <c r="CJ80" i="2"/>
  <c r="DX1" i="2"/>
  <c r="CO1" i="2"/>
  <c r="CO3" i="2" s="1"/>
  <c r="CE1" i="2"/>
  <c r="CE3" i="2" s="1"/>
  <c r="FN1" i="2"/>
  <c r="FM1" i="2"/>
  <c r="FM3" i="2" s="1"/>
  <c r="HV80" i="2"/>
  <c r="HV83" i="2" s="1"/>
  <c r="CV80" i="2"/>
  <c r="CD1" i="2"/>
  <c r="CQ80" i="2"/>
  <c r="GR1" i="2"/>
  <c r="HT80" i="2"/>
  <c r="HT83" i="2" s="1"/>
  <c r="GY1" i="2"/>
  <c r="GS81" i="2"/>
  <c r="GS84" i="2" s="1"/>
  <c r="CK81" i="2"/>
  <c r="CK84" i="2" s="1"/>
  <c r="HA81" i="2"/>
  <c r="HA84" i="2" s="1"/>
  <c r="HM80" i="2"/>
  <c r="HM83" i="2" s="1"/>
  <c r="CQ1" i="2"/>
  <c r="CQ3" i="2" s="1"/>
  <c r="HD1" i="2"/>
  <c r="HD3" i="2" s="1"/>
  <c r="FR1" i="2"/>
  <c r="FQ1" i="2"/>
  <c r="FQ3" i="2" s="1"/>
  <c r="ED1" i="2"/>
  <c r="ED3" i="2" s="1"/>
  <c r="DY1" i="2"/>
  <c r="DR1" i="2"/>
  <c r="DR3" i="2" s="1"/>
  <c r="CW80" i="2"/>
  <c r="FJ80" i="2"/>
  <c r="GT1" i="2"/>
  <c r="GT3" i="2" s="1"/>
  <c r="CL1" i="2"/>
  <c r="DW80" i="2"/>
  <c r="CY80" i="2"/>
  <c r="GX1" i="2"/>
  <c r="GN1" i="2"/>
  <c r="EA1" i="2"/>
  <c r="EB1" i="2"/>
  <c r="EB3" i="2" s="1"/>
  <c r="CG1" i="2"/>
  <c r="CG3" i="2" s="1"/>
  <c r="CP80" i="2"/>
  <c r="FF1" i="2"/>
  <c r="FZ80" i="2"/>
  <c r="FE1" i="2"/>
  <c r="FE3" i="2" s="1"/>
  <c r="FH1" i="2"/>
  <c r="CN1" i="2"/>
  <c r="CT1" i="2"/>
  <c r="EM80" i="2"/>
  <c r="DS1" i="2"/>
  <c r="DN1" i="2"/>
  <c r="CA1" i="2"/>
  <c r="DU1" i="2"/>
  <c r="DT1" i="2"/>
  <c r="DT3" i="2" s="1"/>
  <c r="CK1" i="2"/>
  <c r="FD1" i="2"/>
  <c r="FR80" i="2"/>
  <c r="EZ80" i="2"/>
  <c r="HA1" i="2"/>
  <c r="HB1" i="2"/>
  <c r="HB3" i="2" s="1"/>
  <c r="HU1" i="2"/>
  <c r="HU3" i="2" s="1"/>
  <c r="GU1" i="2"/>
  <c r="FD81" i="2"/>
  <c r="FD84" i="2" s="1"/>
  <c r="DY81" i="2"/>
  <c r="DY84" i="2" s="1"/>
  <c r="CR81" i="2"/>
  <c r="CR84" i="2" s="1"/>
  <c r="GW80" i="2"/>
  <c r="GW83" i="2" s="1"/>
  <c r="HE80" i="2"/>
  <c r="HE83" i="2" s="1"/>
  <c r="HE1" i="2"/>
  <c r="FZ1" i="2"/>
  <c r="FZ3" i="2" s="1"/>
  <c r="EM1" i="2"/>
  <c r="EM3" i="2" s="1"/>
  <c r="HM1" i="2"/>
  <c r="HM3" i="2" s="1"/>
  <c r="EM81" i="2"/>
  <c r="EM84" i="2" s="1"/>
  <c r="FZ81" i="2"/>
  <c r="FZ84" i="2" s="1"/>
  <c r="CZ81" i="2"/>
  <c r="CZ84" i="2" s="1"/>
  <c r="CZ1" i="2"/>
  <c r="CZ3" i="2" s="1"/>
  <c r="GH1" i="2"/>
  <c r="GH3" i="2" s="1"/>
  <c r="EU1" i="2"/>
  <c r="EU3" i="2" s="1"/>
  <c r="CV1" i="2"/>
  <c r="CV3" i="2" s="1"/>
  <c r="DZ1" i="2"/>
  <c r="DZ3" i="2" s="1"/>
  <c r="DH81" i="2"/>
  <c r="DH84" i="2" s="1"/>
  <c r="DH1" i="2"/>
  <c r="DH3" i="2" s="1"/>
  <c r="GZ1" i="2"/>
  <c r="GZ3" i="2" s="1"/>
  <c r="FR3" i="2"/>
  <c r="CR3" i="2"/>
  <c r="FO80" i="2"/>
  <c r="FO83" i="2" s="1"/>
  <c r="FO3" i="2"/>
  <c r="CN3" i="2"/>
  <c r="CN80" i="2"/>
  <c r="CN83" i="2" s="1"/>
  <c r="HE3" i="2"/>
  <c r="FH3" i="2"/>
  <c r="FH80" i="2"/>
  <c r="FH83" i="2" s="1"/>
  <c r="CH3" i="2"/>
  <c r="CH80" i="2"/>
  <c r="CH83" i="2" s="1"/>
  <c r="GX3" i="2"/>
  <c r="GX80" i="2"/>
  <c r="GX83" i="2" s="1"/>
  <c r="HT3" i="2"/>
  <c r="DX3" i="2"/>
  <c r="DX80" i="2"/>
  <c r="DX83" i="2" s="1"/>
  <c r="GN3" i="2"/>
  <c r="GN80" i="2"/>
  <c r="GN83" i="2" s="1"/>
  <c r="CA3" i="2"/>
  <c r="CA80" i="2"/>
  <c r="CA83" i="2" s="1"/>
  <c r="GY3" i="2"/>
  <c r="GY80" i="2"/>
  <c r="GY83" i="2" s="1"/>
  <c r="HA3" i="2"/>
  <c r="HA80" i="2"/>
  <c r="HA83" i="2" s="1"/>
  <c r="CD3" i="2"/>
  <c r="CD80" i="2"/>
  <c r="CD83" i="2" s="1"/>
  <c r="EA3" i="2"/>
  <c r="EA80" i="2"/>
  <c r="EA83" i="2" s="1"/>
  <c r="CG80" i="2"/>
  <c r="CG83" i="2" s="1"/>
  <c r="FN3" i="2"/>
  <c r="FN80" i="2"/>
  <c r="FN83" i="2" s="1"/>
  <c r="FK3" i="2"/>
  <c r="FK80" i="2"/>
  <c r="FK83" i="2" s="1"/>
  <c r="GS3" i="2"/>
  <c r="GS80" i="2"/>
  <c r="GS83" i="2" s="1"/>
  <c r="GU3" i="2"/>
  <c r="GU80" i="2"/>
  <c r="GU83" i="2" s="1"/>
  <c r="FE80" i="2"/>
  <c r="FE83" i="2" s="1"/>
  <c r="CK3" i="2"/>
  <c r="CK80" i="2"/>
  <c r="CK83" i="2" s="1"/>
  <c r="GT80" i="2"/>
  <c r="GT83" i="2" s="1"/>
  <c r="CL3" i="2"/>
  <c r="CL80" i="2"/>
  <c r="CL83" i="2" s="1"/>
  <c r="DR80" i="2"/>
  <c r="DR83" i="2" s="1"/>
  <c r="EB80" i="2"/>
  <c r="EB83" i="2" s="1"/>
  <c r="CF3" i="2"/>
  <c r="CF80" i="2"/>
  <c r="CF83" i="2" s="1"/>
  <c r="CO80" i="2"/>
  <c r="CO83" i="2" s="1"/>
  <c r="FD3" i="2"/>
  <c r="FD80" i="2"/>
  <c r="FD83" i="2" s="1"/>
  <c r="FQ80" i="2"/>
  <c r="FQ83" i="2" s="1"/>
  <c r="ED80" i="2"/>
  <c r="ED83" i="2" s="1"/>
  <c r="CE80" i="2"/>
  <c r="CE83" i="2" s="1"/>
  <c r="FA3" i="2"/>
  <c r="FA80" i="2"/>
  <c r="FA83" i="2" s="1"/>
  <c r="GR3" i="2"/>
  <c r="GR80" i="2"/>
  <c r="GR83" i="2" s="1"/>
  <c r="GQ3" i="2"/>
  <c r="GQ80" i="2"/>
  <c r="GQ83" i="2" s="1"/>
  <c r="DT80" i="2"/>
  <c r="DT83" i="2" s="1"/>
  <c r="FF3" i="2"/>
  <c r="FF80" i="2"/>
  <c r="FF83" i="2" s="1"/>
  <c r="HB80" i="2"/>
  <c r="HB83" i="2" s="1"/>
  <c r="CT3" i="2"/>
  <c r="CT80" i="2"/>
  <c r="CT83" i="2" s="1"/>
  <c r="EC80" i="2"/>
  <c r="EC83" i="2" s="1"/>
  <c r="DY3" i="2"/>
  <c r="DY80" i="2"/>
  <c r="DY83" i="2" s="1"/>
  <c r="DQ3" i="2"/>
  <c r="DQ80" i="2"/>
  <c r="DQ83" i="2" s="1"/>
  <c r="DN80" i="2"/>
  <c r="DN83" i="2" s="1"/>
  <c r="DN3" i="2"/>
  <c r="FL3" i="2"/>
  <c r="FL80" i="2"/>
  <c r="FL83" i="2" s="1"/>
  <c r="HC80" i="2"/>
  <c r="HC83" i="2" s="1"/>
  <c r="EE3" i="2"/>
  <c r="FG80" i="2"/>
  <c r="FG83" i="2" s="1"/>
  <c r="DS3" i="2"/>
  <c r="DS80" i="2"/>
  <c r="DS83" i="2" s="1"/>
  <c r="GG80" i="2"/>
  <c r="GG83" i="2" s="1"/>
  <c r="CZ80" i="2"/>
  <c r="CZ83" i="2" s="1"/>
  <c r="DU3" i="2"/>
  <c r="DU80" i="2"/>
  <c r="DU83" i="2" s="1"/>
  <c r="FP80" i="2"/>
  <c r="FP83" i="2" s="1"/>
  <c r="HU80" i="2"/>
  <c r="HU83" i="2" s="1"/>
  <c r="GZ80" i="2"/>
  <c r="GZ83" i="2" s="1"/>
  <c r="FM80" i="2"/>
  <c r="FM83" i="2" s="1"/>
  <c r="DZ80" i="2"/>
  <c r="DZ83" i="2" s="1"/>
  <c r="CV81" i="2"/>
  <c r="CV84" i="2" s="1"/>
  <c r="GH80" i="2"/>
  <c r="GH83" i="2" s="1"/>
  <c r="EU80" i="2"/>
  <c r="EU83" i="2" s="1"/>
  <c r="DH80" i="2"/>
  <c r="DH83" i="2" s="1"/>
  <c r="FR83" i="2"/>
  <c r="EZ83" i="2"/>
  <c r="FZ83" i="2"/>
  <c r="FJ83" i="2"/>
  <c r="CR83" i="2"/>
  <c r="DM83" i="2"/>
  <c r="CW83" i="2"/>
  <c r="CJ83" i="2"/>
  <c r="BZ83" i="2"/>
  <c r="CQ83" i="2"/>
  <c r="CP83" i="2"/>
  <c r="CY83" i="2"/>
  <c r="EM83" i="2"/>
  <c r="EE83" i="2"/>
  <c r="DW83" i="2"/>
  <c r="CV83" i="2"/>
  <c r="BU17" i="2" l="1"/>
  <c r="BU26" i="2"/>
  <c r="EK38" i="2" l="1"/>
  <c r="HK38" i="2"/>
  <c r="HK40" i="2" l="1"/>
  <c r="HK42" i="2" s="1"/>
  <c r="HK44" i="2" s="1"/>
  <c r="CX42" i="2"/>
  <c r="CX44" i="2" s="1"/>
  <c r="EK40" i="2"/>
  <c r="EK42" i="2" s="1"/>
  <c r="EK44" i="2" s="1"/>
  <c r="FX42" i="2"/>
  <c r="FX44" i="2" s="1"/>
  <c r="FX1" i="2" l="1"/>
  <c r="FX3" i="2" s="1"/>
  <c r="CX1" i="2"/>
  <c r="CX3" i="2" s="1"/>
  <c r="EK80" i="2"/>
  <c r="EK83" i="2" s="1"/>
  <c r="EK1" i="2"/>
  <c r="EK3" i="2" s="1"/>
  <c r="HK80" i="2"/>
  <c r="HK83" i="2" s="1"/>
  <c r="HK1" i="2"/>
  <c r="HK3" i="2" s="1"/>
  <c r="CX80" i="2"/>
  <c r="CX83" i="2" s="1"/>
  <c r="FX80" i="2"/>
  <c r="FX83" i="2" s="1"/>
  <c r="AK13" i="2" l="1"/>
  <c r="BW13" i="2" s="1"/>
  <c r="D16" i="2"/>
  <c r="D13" i="2" l="1"/>
  <c r="AK16" i="2"/>
  <c r="AK17" i="2" s="1"/>
  <c r="DJ38" i="2"/>
  <c r="AA38" i="2" l="1"/>
  <c r="CM42" i="2" l="1"/>
  <c r="CM44" i="2" s="1"/>
  <c r="CM1" i="2" l="1"/>
  <c r="CM3" i="2" s="1"/>
  <c r="CM80" i="2"/>
  <c r="CM83" i="2" s="1"/>
  <c r="AA40" i="2"/>
  <c r="E32" i="2" l="1"/>
  <c r="E33" i="2"/>
  <c r="E16" i="2"/>
  <c r="E23" i="2"/>
  <c r="E13" i="2" l="1"/>
  <c r="U30" i="2" l="1"/>
  <c r="U29" i="2"/>
  <c r="P31" i="2"/>
  <c r="FP1" i="2" l="1"/>
  <c r="FP3" i="2" s="1"/>
  <c r="HC1" i="2"/>
  <c r="HC3" i="2" s="1"/>
  <c r="CP1" i="2"/>
  <c r="CP3" i="2" s="1"/>
  <c r="EC1" i="2"/>
  <c r="EC3" i="2" s="1"/>
  <c r="U28" i="2"/>
  <c r="AC38" i="2" l="1"/>
  <c r="E34" i="2" l="1"/>
  <c r="D34" i="2"/>
  <c r="AK34" i="2"/>
  <c r="BY34" i="2"/>
  <c r="EY34" i="2"/>
  <c r="GL34" i="2"/>
  <c r="DL34" i="2"/>
  <c r="A70" i="1" l="1"/>
  <c r="A71" i="1"/>
  <c r="A81" i="1"/>
  <c r="A15" i="1" l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14" i="1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12" i="2"/>
  <c r="L2" i="6" l="1"/>
  <c r="F2" i="6"/>
  <c r="A6" i="9"/>
  <c r="A9" i="9"/>
  <c r="A8" i="9"/>
  <c r="SE8" i="8"/>
  <c r="SE7" i="8"/>
  <c r="RN8" i="8"/>
  <c r="RN7" i="8"/>
  <c r="LI8" i="8"/>
  <c r="LI7" i="8"/>
  <c r="PA8" i="8"/>
  <c r="PA7" i="8"/>
  <c r="OK8" i="8"/>
  <c r="NU8" i="8"/>
  <c r="NU7" i="8"/>
  <c r="NE8" i="8"/>
  <c r="NE7" i="8"/>
  <c r="MO8" i="8"/>
  <c r="MO7" i="8"/>
  <c r="LY8" i="8"/>
  <c r="LY7" i="8"/>
  <c r="QH8" i="8"/>
  <c r="QH7" i="8"/>
  <c r="KS8" i="8"/>
  <c r="KS7" i="8"/>
  <c r="KC8" i="8"/>
  <c r="KC7" i="8"/>
  <c r="JM8" i="8"/>
  <c r="JM7" i="8"/>
  <c r="IW8" i="8"/>
  <c r="IW7" i="8"/>
  <c r="IG8" i="8"/>
  <c r="IG7" i="8"/>
  <c r="HQ8" i="8"/>
  <c r="HQ7" i="8"/>
  <c r="HA8" i="8"/>
  <c r="HA7" i="8"/>
  <c r="GK8" i="8"/>
  <c r="GK7" i="8"/>
  <c r="FU8" i="8"/>
  <c r="FU7" i="8"/>
  <c r="FE8" i="8"/>
  <c r="FE7" i="8"/>
  <c r="EO8" i="8"/>
  <c r="EO7" i="8"/>
  <c r="DY8" i="8"/>
  <c r="DY7" i="8"/>
  <c r="DI8" i="8"/>
  <c r="DI7" i="8"/>
  <c r="CS8" i="8"/>
  <c r="CS7" i="8"/>
  <c r="CC8" i="8"/>
  <c r="CC7" i="8"/>
  <c r="BM8" i="8"/>
  <c r="BM7" i="8"/>
  <c r="AW8" i="8"/>
  <c r="AW7" i="8"/>
  <c r="AG8" i="8"/>
  <c r="AG7" i="8"/>
  <c r="Q8" i="8"/>
  <c r="Q7" i="8"/>
  <c r="A8" i="8"/>
  <c r="A7" i="8"/>
  <c r="A5" i="8"/>
  <c r="A5" i="6"/>
  <c r="A4" i="6"/>
  <c r="A2" i="6"/>
  <c r="BK17" i="2" l="1"/>
  <c r="BO17" i="2"/>
  <c r="BP17" i="2"/>
  <c r="BS17" i="2"/>
  <c r="BT17" i="2"/>
  <c r="BK26" i="2"/>
  <c r="BK42" i="2" s="1"/>
  <c r="BO26" i="2"/>
  <c r="BP26" i="2"/>
  <c r="BS26" i="2"/>
  <c r="BS42" i="2" s="1"/>
  <c r="BT26" i="2"/>
  <c r="BS57" i="2"/>
  <c r="BT57" i="2"/>
  <c r="X17" i="2"/>
  <c r="AE17" i="2"/>
  <c r="AF17" i="2"/>
  <c r="AG17" i="2"/>
  <c r="X26" i="2"/>
  <c r="AE26" i="2"/>
  <c r="AE42" i="2" s="1"/>
  <c r="AF26" i="2"/>
  <c r="AG26" i="2"/>
  <c r="X57" i="2"/>
  <c r="X46" i="2" s="1"/>
  <c r="AE57" i="2"/>
  <c r="AF57" i="2"/>
  <c r="AG57" i="2"/>
  <c r="AG46" i="2" s="1"/>
  <c r="AE46" i="2" l="1"/>
  <c r="BS46" i="2"/>
  <c r="BS81" i="2" s="1"/>
  <c r="BS84" i="2" s="1"/>
  <c r="AF46" i="2"/>
  <c r="BT46" i="2"/>
  <c r="AE81" i="2"/>
  <c r="AE84" i="2" s="1"/>
  <c r="BL81" i="2"/>
  <c r="BL84" i="2" s="1"/>
  <c r="X81" i="2"/>
  <c r="X84" i="2" s="1"/>
  <c r="AG81" i="2"/>
  <c r="AG84" i="2" s="1"/>
  <c r="AE44" i="2"/>
  <c r="BS44" i="2"/>
  <c r="BK44" i="2"/>
  <c r="AF81" i="2" l="1"/>
  <c r="AF84" i="2" s="1"/>
  <c r="BT81" i="2"/>
  <c r="BT84" i="2" s="1"/>
  <c r="AE80" i="2"/>
  <c r="AE83" i="2" s="1"/>
  <c r="BS80" i="2"/>
  <c r="BS83" i="2" s="1"/>
  <c r="BL80" i="2"/>
  <c r="BL83" i="2" s="1"/>
  <c r="BK80" i="2"/>
  <c r="BK83" i="2" s="1"/>
  <c r="B7" i="3"/>
  <c r="B8" i="3" l="1"/>
  <c r="B9" i="3" s="1"/>
  <c r="C7" i="3"/>
  <c r="C8" i="3"/>
  <c r="GL9" i="2"/>
  <c r="EY9" i="2"/>
  <c r="DL9" i="2"/>
  <c r="BY9" i="2"/>
  <c r="AK9" i="2"/>
  <c r="D9" i="2"/>
  <c r="E9" i="2"/>
  <c r="V4" i="8" l="1"/>
  <c r="AF4" i="8"/>
  <c r="AV4" i="8"/>
  <c r="AN4" i="8"/>
  <c r="B10" i="3"/>
  <c r="C9" i="3"/>
  <c r="BL4" i="8" s="1"/>
  <c r="GN9" i="2"/>
  <c r="CA9" i="2"/>
  <c r="FA9" i="2"/>
  <c r="DN9" i="2"/>
  <c r="AM9" i="2"/>
  <c r="GM9" i="2"/>
  <c r="EZ9" i="2"/>
  <c r="DM9" i="2"/>
  <c r="BZ9" i="2"/>
  <c r="AL9" i="2"/>
  <c r="GO9" i="2"/>
  <c r="FB9" i="2"/>
  <c r="CB9" i="2"/>
  <c r="AN9" i="2"/>
  <c r="G9" i="2"/>
  <c r="F9" i="2"/>
  <c r="B11" i="3" l="1"/>
  <c r="C10" i="3"/>
  <c r="DO9" i="2"/>
  <c r="CB4" i="8" l="1"/>
  <c r="H9" i="2"/>
  <c r="AO9" i="2"/>
  <c r="DP9" i="2"/>
  <c r="CC9" i="2"/>
  <c r="GP9" i="2"/>
  <c r="FC9" i="2"/>
  <c r="B12" i="3"/>
  <c r="C11" i="3"/>
  <c r="B13" i="3" l="1"/>
  <c r="C12" i="3"/>
  <c r="CH4" i="8"/>
  <c r="CR4" i="8"/>
  <c r="I9" i="2"/>
  <c r="GQ9" i="2"/>
  <c r="CD9" i="2"/>
  <c r="DQ9" i="2"/>
  <c r="FD9" i="2"/>
  <c r="AP9" i="2"/>
  <c r="CX4" i="8" l="1"/>
  <c r="DH4" i="8"/>
  <c r="FE9" i="2"/>
  <c r="J9" i="2"/>
  <c r="GR9" i="2"/>
  <c r="DR9" i="2"/>
  <c r="AQ9" i="2"/>
  <c r="CE9" i="2"/>
  <c r="B14" i="3"/>
  <c r="C13" i="3"/>
  <c r="DN4" i="8" l="1"/>
  <c r="DX4" i="8"/>
  <c r="DS9" i="2"/>
  <c r="K9" i="2"/>
  <c r="CF9" i="2"/>
  <c r="GS9" i="2"/>
  <c r="FF9" i="2"/>
  <c r="AR9" i="2"/>
  <c r="B15" i="3"/>
  <c r="C14" i="3"/>
  <c r="EN4" i="8" l="1"/>
  <c r="ED4" i="8"/>
  <c r="GT9" i="2"/>
  <c r="DT9" i="2"/>
  <c r="FG9" i="2"/>
  <c r="CG9" i="2"/>
  <c r="L9" i="2"/>
  <c r="AS9" i="2"/>
  <c r="B16" i="3"/>
  <c r="C15" i="3"/>
  <c r="ET4" i="8" l="1"/>
  <c r="FD4" i="8"/>
  <c r="GU9" i="2"/>
  <c r="DU9" i="2"/>
  <c r="CH9" i="2"/>
  <c r="M9" i="2"/>
  <c r="FH9" i="2"/>
  <c r="AT9" i="2"/>
  <c r="B17" i="3"/>
  <c r="C16" i="3"/>
  <c r="FT4" i="8" l="1"/>
  <c r="GV9" i="2"/>
  <c r="CI9" i="2"/>
  <c r="FI9" i="2"/>
  <c r="N9" i="2"/>
  <c r="AU9" i="2"/>
  <c r="DV9" i="2"/>
  <c r="B18" i="3"/>
  <c r="C17" i="3"/>
  <c r="B19" i="3" l="1"/>
  <c r="C18" i="3"/>
  <c r="GJ4" i="8"/>
  <c r="FZ4" i="8"/>
  <c r="O9" i="2"/>
  <c r="GW9" i="2"/>
  <c r="FJ9" i="2"/>
  <c r="DW9" i="2"/>
  <c r="AV9" i="2"/>
  <c r="CJ9" i="2"/>
  <c r="GP4" i="8" l="1"/>
  <c r="GZ4" i="8"/>
  <c r="GX9" i="2"/>
  <c r="DX9" i="2"/>
  <c r="CK9" i="2"/>
  <c r="FK9" i="2"/>
  <c r="AW9" i="2"/>
  <c r="P9" i="2"/>
  <c r="B20" i="3"/>
  <c r="C19" i="3"/>
  <c r="HP4" i="8" l="1"/>
  <c r="HH4" i="8"/>
  <c r="Q9" i="2"/>
  <c r="GY9" i="2"/>
  <c r="CL9" i="2"/>
  <c r="AX9" i="2"/>
  <c r="FL9" i="2"/>
  <c r="DY9" i="2"/>
  <c r="B21" i="3"/>
  <c r="C20" i="3"/>
  <c r="IB4" i="8" l="1"/>
  <c r="IF4" i="8"/>
  <c r="FM9" i="2"/>
  <c r="GZ9" i="2"/>
  <c r="CM9" i="2"/>
  <c r="DZ9" i="2"/>
  <c r="AY9" i="2"/>
  <c r="R9" i="2"/>
  <c r="B22" i="3"/>
  <c r="C21" i="3"/>
  <c r="IV4" i="8" l="1"/>
  <c r="IL4" i="8"/>
  <c r="S9" i="2"/>
  <c r="HA9" i="2"/>
  <c r="CN9" i="2"/>
  <c r="EA9" i="2"/>
  <c r="FN9" i="2"/>
  <c r="AZ9" i="2"/>
  <c r="B23" i="3"/>
  <c r="C22" i="3"/>
  <c r="JL4" i="8" l="1"/>
  <c r="HB9" i="2"/>
  <c r="BA9" i="2"/>
  <c r="EB9" i="2"/>
  <c r="CO9" i="2"/>
  <c r="FO9" i="2"/>
  <c r="T9" i="2"/>
  <c r="B24" i="3"/>
  <c r="C23" i="3"/>
  <c r="B25" i="3" l="1"/>
  <c r="C24" i="3"/>
  <c r="KB4" i="8"/>
  <c r="JR4" i="8"/>
  <c r="HC9" i="2"/>
  <c r="U9" i="2"/>
  <c r="FP9" i="2"/>
  <c r="CP9" i="2"/>
  <c r="BB9" i="2"/>
  <c r="EC9" i="2"/>
  <c r="KH4" i="8" l="1"/>
  <c r="KR4" i="8"/>
  <c r="HD9" i="2"/>
  <c r="ED9" i="2"/>
  <c r="CQ9" i="2"/>
  <c r="BC9" i="2"/>
  <c r="FQ9" i="2"/>
  <c r="V9" i="2"/>
  <c r="B26" i="3"/>
  <c r="C25" i="3"/>
  <c r="KX4" i="8" l="1"/>
  <c r="LH4" i="8"/>
  <c r="W9" i="2"/>
  <c r="FR9" i="2"/>
  <c r="EE9" i="2"/>
  <c r="BD9" i="2"/>
  <c r="HE9" i="2"/>
  <c r="CR9" i="2"/>
  <c r="B27" i="3"/>
  <c r="C26" i="3"/>
  <c r="HF9" i="2" l="1"/>
  <c r="CS9" i="2"/>
  <c r="EF9" i="2"/>
  <c r="FS9" i="2"/>
  <c r="BE9" i="2"/>
  <c r="B28" i="3"/>
  <c r="C27" i="3"/>
  <c r="MN4" i="8" l="1"/>
  <c r="HG9" i="2"/>
  <c r="FT9" i="2"/>
  <c r="CT9" i="2"/>
  <c r="Y9" i="2"/>
  <c r="BF9" i="2"/>
  <c r="EG9" i="2"/>
  <c r="B29" i="3"/>
  <c r="C28" i="3"/>
  <c r="B30" i="3" l="1"/>
  <c r="C29" i="3"/>
  <c r="ND4" i="8"/>
  <c r="HH9" i="2"/>
  <c r="EH9" i="2"/>
  <c r="BG9" i="2"/>
  <c r="FU9" i="2"/>
  <c r="CU9" i="2"/>
  <c r="Z9" i="2"/>
  <c r="NT4" i="8" l="1"/>
  <c r="FV9" i="2"/>
  <c r="HI9" i="2"/>
  <c r="BH9" i="2"/>
  <c r="EI9" i="2"/>
  <c r="AA9" i="2"/>
  <c r="CV9" i="2"/>
  <c r="B31" i="3"/>
  <c r="C30" i="3"/>
  <c r="B32" i="3" l="1"/>
  <c r="C31" i="3"/>
  <c r="OJ4" i="8"/>
  <c r="FW9" i="2"/>
  <c r="CW9" i="2"/>
  <c r="HJ9" i="2"/>
  <c r="AB9" i="2"/>
  <c r="EJ9" i="2"/>
  <c r="BI9" i="2"/>
  <c r="OZ4" i="8" l="1"/>
  <c r="HK9" i="2"/>
  <c r="FX9" i="2"/>
  <c r="CX9" i="2"/>
  <c r="EK9" i="2"/>
  <c r="AC9" i="2"/>
  <c r="BJ9" i="2"/>
  <c r="B33" i="3"/>
  <c r="C32" i="3"/>
  <c r="B34" i="3" l="1"/>
  <c r="C33" i="3"/>
  <c r="PP4" i="8"/>
  <c r="HL9" i="2"/>
  <c r="CY9" i="2"/>
  <c r="AD9" i="2"/>
  <c r="FY9" i="2"/>
  <c r="BK9" i="2"/>
  <c r="EL9" i="2"/>
  <c r="LN4" i="8" l="1"/>
  <c r="LX4" i="8"/>
  <c r="FZ9" i="2"/>
  <c r="CZ9" i="2"/>
  <c r="HM9" i="2"/>
  <c r="EM9" i="2"/>
  <c r="BL9" i="2"/>
  <c r="X9" i="2"/>
  <c r="B35" i="3"/>
  <c r="C34" i="3"/>
  <c r="QW4" i="8" s="1"/>
  <c r="AI16" i="2"/>
  <c r="AY38" i="2"/>
  <c r="QG4" i="8" l="1"/>
  <c r="DA9" i="2"/>
  <c r="BM9" i="2"/>
  <c r="EN9" i="2"/>
  <c r="HN9" i="2"/>
  <c r="GA9" i="2"/>
  <c r="B36" i="3"/>
  <c r="C35" i="3"/>
  <c r="R40" i="2"/>
  <c r="R38" i="2"/>
  <c r="AF42" i="2"/>
  <c r="AF44" i="2" s="1"/>
  <c r="S40" i="2"/>
  <c r="S34" i="2"/>
  <c r="M34" i="2"/>
  <c r="C36" i="3" l="1"/>
  <c r="B37" i="3"/>
  <c r="RM4" i="8"/>
  <c r="BN9" i="2"/>
  <c r="DB9" i="2"/>
  <c r="EO9" i="2"/>
  <c r="HO9" i="2"/>
  <c r="GB9" i="2"/>
  <c r="AF80" i="2"/>
  <c r="AF83" i="2" s="1"/>
  <c r="AY40" i="2"/>
  <c r="AC40" i="2"/>
  <c r="M40" i="2"/>
  <c r="B38" i="3" l="1"/>
  <c r="C37" i="3"/>
  <c r="GC9" i="2"/>
  <c r="DC9" i="2"/>
  <c r="HP9" i="2"/>
  <c r="EP9" i="2"/>
  <c r="BO9" i="2"/>
  <c r="HQ9" i="2" l="1"/>
  <c r="GD9" i="2"/>
  <c r="BP9" i="2"/>
  <c r="EQ9" i="2"/>
  <c r="DD9" i="2"/>
  <c r="B39" i="3"/>
  <c r="C39" i="3" s="1"/>
  <c r="C38" i="3"/>
  <c r="BQ9" i="2" s="1"/>
  <c r="DF9" i="2" l="1"/>
  <c r="ES9" i="2"/>
  <c r="GF9" i="2"/>
  <c r="HS9" i="2"/>
  <c r="BR9" i="2"/>
  <c r="HR9" i="2"/>
  <c r="GE9" i="2"/>
  <c r="DE9" i="2"/>
  <c r="ER9" i="2"/>
  <c r="BS9" i="2"/>
  <c r="AE9" i="2"/>
  <c r="HT9" i="2" l="1"/>
  <c r="GG9" i="2"/>
  <c r="ET9" i="2"/>
  <c r="DG9" i="2"/>
  <c r="BT9" i="2"/>
  <c r="AF9" i="2"/>
  <c r="HU9" i="2" l="1"/>
  <c r="AH9" i="2"/>
  <c r="GI9" i="2" l="1"/>
  <c r="BV9" i="2"/>
  <c r="EV9" i="2"/>
  <c r="DI9" i="2"/>
  <c r="HV9" i="2"/>
  <c r="BU9" i="2"/>
  <c r="AG9" i="2"/>
  <c r="GH9" i="2"/>
  <c r="EU9" i="2"/>
  <c r="DH9" i="2"/>
  <c r="HW56" i="2" l="1"/>
  <c r="N56" i="1" s="1"/>
  <c r="HW55" i="2"/>
  <c r="N55" i="1" s="1"/>
  <c r="HW37" i="2"/>
  <c r="N39" i="1" s="1"/>
  <c r="HW25" i="2"/>
  <c r="N27" i="1" s="1"/>
  <c r="HW24" i="2"/>
  <c r="N26" i="1" s="1"/>
  <c r="HW23" i="2"/>
  <c r="N25" i="1" s="1"/>
  <c r="HW22" i="2"/>
  <c r="N24" i="1" s="1"/>
  <c r="HW15" i="2"/>
  <c r="N17" i="1" s="1"/>
  <c r="HW14" i="2"/>
  <c r="N16" i="1" s="1"/>
  <c r="L56" i="1"/>
  <c r="L39" i="1"/>
  <c r="L27" i="1"/>
  <c r="L26" i="1"/>
  <c r="L25" i="1"/>
  <c r="L24" i="1"/>
  <c r="L17" i="1"/>
  <c r="L16" i="1"/>
  <c r="J56" i="1"/>
  <c r="J39" i="1"/>
  <c r="J27" i="1"/>
  <c r="J26" i="1"/>
  <c r="J25" i="1"/>
  <c r="J24" i="1"/>
  <c r="J17" i="1"/>
  <c r="J16" i="1"/>
  <c r="H40" i="1"/>
  <c r="H27" i="1"/>
  <c r="H26" i="1"/>
  <c r="H17" i="1"/>
  <c r="H15" i="1"/>
  <c r="L5" i="6"/>
  <c r="L4" i="6"/>
  <c r="F5" i="6"/>
  <c r="F4" i="6"/>
  <c r="AN17" i="2"/>
  <c r="AO17" i="2"/>
  <c r="AN26" i="2"/>
  <c r="AO26" i="2"/>
  <c r="AN43" i="2"/>
  <c r="AO43" i="2"/>
  <c r="AO57" i="2"/>
  <c r="AO46" i="2" s="1"/>
  <c r="AO81" i="2" l="1"/>
  <c r="AO84" i="2" s="1"/>
  <c r="GJ26" i="2"/>
  <c r="HW26" i="2"/>
  <c r="EW26" i="2"/>
  <c r="H18" i="1"/>
  <c r="DJ17" i="2"/>
  <c r="H24" i="1"/>
  <c r="H56" i="1"/>
  <c r="H16" i="1"/>
  <c r="H25" i="1"/>
  <c r="H31" i="1"/>
  <c r="H35" i="1"/>
  <c r="H39" i="1"/>
  <c r="DJ26" i="2"/>
  <c r="L18" i="6"/>
  <c r="AF1" i="2" l="1"/>
  <c r="AF3" i="2" s="1"/>
  <c r="AE1" i="2"/>
  <c r="AE3" i="2" s="1"/>
  <c r="L20" i="6"/>
  <c r="BS1" i="2" l="1"/>
  <c r="BS3" i="2" s="1"/>
  <c r="ET40" i="2"/>
  <c r="ET42" i="2" s="1"/>
  <c r="ET44" i="2" s="1"/>
  <c r="ET80" i="2" l="1"/>
  <c r="ET83" i="2" s="1"/>
  <c r="BF57" i="2"/>
  <c r="BD57" i="2"/>
  <c r="BB57" i="2"/>
  <c r="AY57" i="2"/>
  <c r="AY46" i="2" s="1"/>
  <c r="AU57" i="2"/>
  <c r="AT57" i="2"/>
  <c r="AS57" i="2"/>
  <c r="AS46" i="2" s="1"/>
  <c r="AR57" i="2"/>
  <c r="AQ57" i="2"/>
  <c r="AP57" i="2"/>
  <c r="AM57" i="2"/>
  <c r="AM46" i="2" s="1"/>
  <c r="AL57" i="2"/>
  <c r="AK57" i="2"/>
  <c r="AK46" i="2" s="1"/>
  <c r="AC57" i="2"/>
  <c r="AC46" i="2" s="1"/>
  <c r="Z57" i="2"/>
  <c r="Y57" i="2"/>
  <c r="T57" i="2"/>
  <c r="T46" i="2" s="1"/>
  <c r="S57" i="2"/>
  <c r="S46" i="2" s="1"/>
  <c r="R57" i="2"/>
  <c r="R46" i="2" s="1"/>
  <c r="Q57" i="2"/>
  <c r="Q46" i="2" s="1"/>
  <c r="P57" i="2"/>
  <c r="P46" i="2" s="1"/>
  <c r="O57" i="2"/>
  <c r="O46" i="2" s="1"/>
  <c r="N57" i="2"/>
  <c r="N46" i="2" s="1"/>
  <c r="M57" i="2"/>
  <c r="M46" i="2" s="1"/>
  <c r="L57" i="2"/>
  <c r="L46" i="2" s="1"/>
  <c r="K57" i="2"/>
  <c r="K46" i="2" s="1"/>
  <c r="J57" i="2"/>
  <c r="J46" i="2" s="1"/>
  <c r="I57" i="2"/>
  <c r="I46" i="2" s="1"/>
  <c r="H57" i="2"/>
  <c r="H46" i="2" s="1"/>
  <c r="G57" i="2"/>
  <c r="G46" i="2" s="1"/>
  <c r="F57" i="2"/>
  <c r="F46" i="2" s="1"/>
  <c r="E57" i="2"/>
  <c r="E46" i="2" s="1"/>
  <c r="D57" i="2"/>
  <c r="D46" i="2" s="1"/>
  <c r="AZ57" i="2"/>
  <c r="F35" i="1"/>
  <c r="BJ26" i="2"/>
  <c r="BI26" i="2"/>
  <c r="BH26" i="2"/>
  <c r="BG26" i="2"/>
  <c r="BF26" i="2"/>
  <c r="BE26" i="2"/>
  <c r="BC26" i="2"/>
  <c r="BB26" i="2"/>
  <c r="BA26" i="2"/>
  <c r="AZ26" i="2"/>
  <c r="AY26" i="2"/>
  <c r="AX26" i="2"/>
  <c r="AW26" i="2"/>
  <c r="AV26" i="2"/>
  <c r="AU26" i="2"/>
  <c r="AT26" i="2"/>
  <c r="AS26" i="2"/>
  <c r="AR26" i="2"/>
  <c r="AP26" i="2"/>
  <c r="AM26" i="2"/>
  <c r="AL26" i="2"/>
  <c r="AD26" i="2"/>
  <c r="AC26" i="2"/>
  <c r="AB26" i="2"/>
  <c r="AA26" i="2"/>
  <c r="Z26" i="2"/>
  <c r="W26" i="2"/>
  <c r="V26" i="2"/>
  <c r="U26" i="2"/>
  <c r="T26" i="2"/>
  <c r="S26" i="2"/>
  <c r="Q26" i="2"/>
  <c r="P26" i="2"/>
  <c r="O26" i="2"/>
  <c r="M26" i="2"/>
  <c r="L26" i="2"/>
  <c r="J26" i="2"/>
  <c r="I26" i="2"/>
  <c r="G26" i="2"/>
  <c r="F26" i="2"/>
  <c r="E26" i="2"/>
  <c r="F27" i="1"/>
  <c r="D27" i="1"/>
  <c r="F26" i="1"/>
  <c r="D26" i="1"/>
  <c r="AQ26" i="2"/>
  <c r="R26" i="2"/>
  <c r="K26" i="2"/>
  <c r="BJ17" i="2"/>
  <c r="BI17" i="2"/>
  <c r="BG17" i="2"/>
  <c r="BF17" i="2"/>
  <c r="BE17" i="2"/>
  <c r="BC17" i="2"/>
  <c r="BB17" i="2"/>
  <c r="BA17" i="2"/>
  <c r="AZ17" i="2"/>
  <c r="AY17" i="2"/>
  <c r="AX17" i="2"/>
  <c r="AW17" i="2"/>
  <c r="AV17" i="2"/>
  <c r="AU17" i="2"/>
  <c r="AT17" i="2"/>
  <c r="AS17" i="2"/>
  <c r="AR17" i="2"/>
  <c r="AQ17" i="2"/>
  <c r="AP17" i="2"/>
  <c r="AD17" i="2"/>
  <c r="AC17" i="2"/>
  <c r="AB17" i="2"/>
  <c r="AA17" i="2"/>
  <c r="Z17" i="2"/>
  <c r="Y17" i="2"/>
  <c r="V17" i="2"/>
  <c r="U17" i="2"/>
  <c r="T17" i="2"/>
  <c r="S17" i="2"/>
  <c r="R17" i="2"/>
  <c r="Q17" i="2"/>
  <c r="P17" i="2"/>
  <c r="O17" i="2"/>
  <c r="N17" i="2"/>
  <c r="M17" i="2"/>
  <c r="L17" i="2"/>
  <c r="K17" i="2"/>
  <c r="J17" i="2"/>
  <c r="I17" i="2"/>
  <c r="G17" i="2"/>
  <c r="W17" i="2"/>
  <c r="F17" i="1"/>
  <c r="D17" i="1"/>
  <c r="F16" i="1"/>
  <c r="Y46" i="2" l="1"/>
  <c r="Z46" i="2"/>
  <c r="BB46" i="2"/>
  <c r="AL46" i="2"/>
  <c r="AZ46" i="2"/>
  <c r="AP46" i="2"/>
  <c r="AT46" i="2"/>
  <c r="BD46" i="2"/>
  <c r="AR46" i="2"/>
  <c r="AQ46" i="2"/>
  <c r="AU46" i="2"/>
  <c r="BF46" i="2"/>
  <c r="AL81" i="2"/>
  <c r="AL84" i="2" s="1"/>
  <c r="D81" i="2"/>
  <c r="D84" i="2" s="1"/>
  <c r="Q81" i="2"/>
  <c r="Q84" i="2" s="1"/>
  <c r="AS81" i="2"/>
  <c r="AS84" i="2" s="1"/>
  <c r="E81" i="2"/>
  <c r="E84" i="2" s="1"/>
  <c r="L81" i="2"/>
  <c r="L84" i="2" s="1"/>
  <c r="M81" i="2"/>
  <c r="M84" i="2" s="1"/>
  <c r="AM81" i="2"/>
  <c r="AM84" i="2" s="1"/>
  <c r="AQ81" i="2"/>
  <c r="AQ84" i="2" s="1"/>
  <c r="F81" i="2"/>
  <c r="F84" i="2" s="1"/>
  <c r="H81" i="2"/>
  <c r="H84" i="2" s="1"/>
  <c r="T81" i="2"/>
  <c r="T84" i="2" s="1"/>
  <c r="AU81" i="2"/>
  <c r="AU84" i="2" s="1"/>
  <c r="AK81" i="2"/>
  <c r="AK84" i="2" s="1"/>
  <c r="N81" i="2"/>
  <c r="N84" i="2" s="1"/>
  <c r="AP81" i="2"/>
  <c r="AP84" i="2" s="1"/>
  <c r="G81" i="2"/>
  <c r="G84" i="2" s="1"/>
  <c r="I81" i="2"/>
  <c r="I84" i="2" s="1"/>
  <c r="Y81" i="2"/>
  <c r="Y84" i="2" s="1"/>
  <c r="AY81" i="2"/>
  <c r="AY84" i="2" s="1"/>
  <c r="AR81" i="2"/>
  <c r="AR84" i="2" s="1"/>
  <c r="R81" i="2"/>
  <c r="R84" i="2" s="1"/>
  <c r="AT81" i="2"/>
  <c r="AT84" i="2" s="1"/>
  <c r="J81" i="2"/>
  <c r="J84" i="2" s="1"/>
  <c r="Z81" i="2"/>
  <c r="Z84" i="2" s="1"/>
  <c r="BB81" i="2"/>
  <c r="BB84" i="2" s="1"/>
  <c r="BF81" i="2"/>
  <c r="BF84" i="2" s="1"/>
  <c r="O81" i="2"/>
  <c r="O84" i="2" s="1"/>
  <c r="P81" i="2"/>
  <c r="P84" i="2" s="1"/>
  <c r="S81" i="2"/>
  <c r="S84" i="2" s="1"/>
  <c r="K81" i="2"/>
  <c r="K84" i="2" s="1"/>
  <c r="AC81" i="2"/>
  <c r="AC84" i="2" s="1"/>
  <c r="BD81" i="2"/>
  <c r="BD84" i="2" s="1"/>
  <c r="AZ81" i="2"/>
  <c r="AZ84" i="2" s="1"/>
  <c r="S42" i="2"/>
  <c r="S44" i="2" s="1"/>
  <c r="AQ42" i="2"/>
  <c r="AQ44" i="2" s="1"/>
  <c r="H17" i="2"/>
  <c r="D16" i="1"/>
  <c r="AX57" i="2"/>
  <c r="AX46" i="2" s="1"/>
  <c r="BJ57" i="2"/>
  <c r="AV42" i="2"/>
  <c r="AV44" i="2" s="1"/>
  <c r="AJ15" i="2"/>
  <c r="BX15" i="2" s="1"/>
  <c r="DK15" i="2" s="1"/>
  <c r="EX15" i="2" s="1"/>
  <c r="GK15" i="2" s="1"/>
  <c r="HX15" i="2" s="1"/>
  <c r="L28" i="1"/>
  <c r="N28" i="1"/>
  <c r="J28" i="1"/>
  <c r="D17" i="2"/>
  <c r="AL17" i="2"/>
  <c r="BD26" i="2"/>
  <c r="BD42" i="2" s="1"/>
  <c r="P42" i="2"/>
  <c r="P44" i="2" s="1"/>
  <c r="AD42" i="2"/>
  <c r="AD44" i="2" s="1"/>
  <c r="AY42" i="2"/>
  <c r="AY44" i="2" s="1"/>
  <c r="AJ22" i="2"/>
  <c r="E17" i="2"/>
  <c r="AR42" i="2"/>
  <c r="AR44" i="2" s="1"/>
  <c r="AZ42" i="2"/>
  <c r="AZ44" i="2" s="1"/>
  <c r="F39" i="1"/>
  <c r="AW57" i="2"/>
  <c r="AJ24" i="2"/>
  <c r="BX24" i="2" s="1"/>
  <c r="DK24" i="2" s="1"/>
  <c r="EX24" i="2" s="1"/>
  <c r="GK24" i="2" s="1"/>
  <c r="HX24" i="2" s="1"/>
  <c r="BJ42" i="2"/>
  <c r="BJ44" i="2" s="1"/>
  <c r="H26" i="2"/>
  <c r="M42" i="2"/>
  <c r="M44" i="2" s="1"/>
  <c r="AP42" i="2"/>
  <c r="AP44" i="2" s="1"/>
  <c r="AT42" i="2"/>
  <c r="AT44" i="2" s="1"/>
  <c r="BB42" i="2"/>
  <c r="BB44" i="2" s="1"/>
  <c r="AJ25" i="2"/>
  <c r="BX25" i="2" s="1"/>
  <c r="DK25" i="2" s="1"/>
  <c r="EX25" i="2" s="1"/>
  <c r="GK25" i="2" s="1"/>
  <c r="HX25" i="2" s="1"/>
  <c r="AC42" i="2"/>
  <c r="AC44" i="2" s="1"/>
  <c r="AW42" i="2"/>
  <c r="AW44" i="2" s="1"/>
  <c r="AA42" i="2"/>
  <c r="AA44" i="2" s="1"/>
  <c r="BC42" i="2"/>
  <c r="BC44" i="2" s="1"/>
  <c r="AV57" i="2"/>
  <c r="BC57" i="2"/>
  <c r="D24" i="1"/>
  <c r="Y26" i="2"/>
  <c r="Y42" i="2" s="1"/>
  <c r="Y44" i="2" s="1"/>
  <c r="F24" i="1"/>
  <c r="R42" i="2"/>
  <c r="R44" i="2" s="1"/>
  <c r="V42" i="2"/>
  <c r="V44" i="2" s="1"/>
  <c r="BF42" i="2"/>
  <c r="BF44" i="2" s="1"/>
  <c r="BD17" i="2"/>
  <c r="U57" i="2"/>
  <c r="U46" i="2" s="1"/>
  <c r="BA57" i="2"/>
  <c r="BA46" i="2" s="1"/>
  <c r="Y1" i="2" l="1"/>
  <c r="BC46" i="2"/>
  <c r="BJ46" i="2"/>
  <c r="AZ1" i="2"/>
  <c r="AZ3" i="2" s="1"/>
  <c r="AQ1" i="2"/>
  <c r="AQ3" i="2" s="1"/>
  <c r="AV46" i="2"/>
  <c r="AR1" i="2"/>
  <c r="AR3" i="2" s="1"/>
  <c r="AT1" i="2"/>
  <c r="AW46" i="2"/>
  <c r="BF1" i="2"/>
  <c r="BF3" i="2" s="1"/>
  <c r="S1" i="2"/>
  <c r="S3" i="2" s="1"/>
  <c r="P1" i="2"/>
  <c r="P3" i="2" s="1"/>
  <c r="M1" i="2"/>
  <c r="M3" i="2" s="1"/>
  <c r="R1" i="2"/>
  <c r="R3" i="2" s="1"/>
  <c r="AC1" i="2"/>
  <c r="AC3" i="2" s="1"/>
  <c r="AY1" i="2"/>
  <c r="AY3" i="2" s="1"/>
  <c r="AP80" i="2"/>
  <c r="AP83" i="2" s="1"/>
  <c r="AR80" i="2"/>
  <c r="AR83" i="2" s="1"/>
  <c r="BJ81" i="2"/>
  <c r="BJ84" i="2" s="1"/>
  <c r="AX81" i="2"/>
  <c r="AX84" i="2" s="1"/>
  <c r="V80" i="2"/>
  <c r="V83" i="2" s="1"/>
  <c r="AW81" i="2"/>
  <c r="AW84" i="2" s="1"/>
  <c r="AZ80" i="2"/>
  <c r="AZ83" i="2" s="1"/>
  <c r="AV81" i="2"/>
  <c r="AV84" i="2" s="1"/>
  <c r="AV80" i="2"/>
  <c r="AV83" i="2" s="1"/>
  <c r="Y80" i="2"/>
  <c r="Y83" i="2" s="1"/>
  <c r="Y3" i="2"/>
  <c r="AD80" i="2"/>
  <c r="AD83" i="2" s="1"/>
  <c r="AW80" i="2"/>
  <c r="AW83" i="2" s="1"/>
  <c r="U81" i="2"/>
  <c r="U84" i="2" s="1"/>
  <c r="BC81" i="2"/>
  <c r="BC84" i="2" s="1"/>
  <c r="AT80" i="2"/>
  <c r="AT83" i="2" s="1"/>
  <c r="AT3" i="2"/>
  <c r="AQ80" i="2"/>
  <c r="AQ83" i="2" s="1"/>
  <c r="BA81" i="2"/>
  <c r="BA84" i="2" s="1"/>
  <c r="S80" i="2"/>
  <c r="S83" i="2" s="1"/>
  <c r="BC80" i="2"/>
  <c r="BC83" i="2" s="1"/>
  <c r="BB80" i="2"/>
  <c r="BB83" i="2" s="1"/>
  <c r="BF80" i="2"/>
  <c r="BF83" i="2" s="1"/>
  <c r="AC80" i="2"/>
  <c r="AC83" i="2" s="1"/>
  <c r="M80" i="2"/>
  <c r="M83" i="2" s="1"/>
  <c r="AY80" i="2"/>
  <c r="AY83" i="2" s="1"/>
  <c r="R80" i="2"/>
  <c r="R83" i="2" s="1"/>
  <c r="BJ80" i="2"/>
  <c r="BJ83" i="2" s="1"/>
  <c r="AA80" i="2"/>
  <c r="AA83" i="2" s="1"/>
  <c r="P80" i="2"/>
  <c r="P83" i="2" s="1"/>
  <c r="AL42" i="2"/>
  <c r="AL44" i="2" s="1"/>
  <c r="AJ14" i="2"/>
  <c r="BX14" i="2" s="1"/>
  <c r="DK14" i="2" s="1"/>
  <c r="EX14" i="2" s="1"/>
  <c r="GK14" i="2" s="1"/>
  <c r="HX14" i="2" s="1"/>
  <c r="BD44" i="2"/>
  <c r="AJ16" i="2"/>
  <c r="D18" i="1"/>
  <c r="BX22" i="2"/>
  <c r="DK22" i="2" s="1"/>
  <c r="AW1" i="2" l="1"/>
  <c r="AW3" i="2" s="1"/>
  <c r="BJ1" i="2"/>
  <c r="BJ3" i="2" s="1"/>
  <c r="BC1" i="2"/>
  <c r="BC3" i="2" s="1"/>
  <c r="BD1" i="2"/>
  <c r="BD3" i="2" s="1"/>
  <c r="AL80" i="2"/>
  <c r="AL83" i="2" s="1"/>
  <c r="BD80" i="2"/>
  <c r="BD83" i="2" s="1"/>
  <c r="EX22" i="2"/>
  <c r="GK22" i="2" l="1"/>
  <c r="HX22" i="2" s="1"/>
  <c r="H28" i="1" l="1"/>
  <c r="H19" i="1"/>
  <c r="E27" i="1"/>
  <c r="G27" i="1" s="1"/>
  <c r="I27" i="1" s="1"/>
  <c r="E26" i="1"/>
  <c r="G26" i="1" s="1"/>
  <c r="I26" i="1" s="1"/>
  <c r="E18" i="1"/>
  <c r="E17" i="1"/>
  <c r="G17" i="1" s="1"/>
  <c r="I17" i="1" s="1"/>
  <c r="E16" i="1"/>
  <c r="G16" i="1" s="1"/>
  <c r="I16" i="1" s="1"/>
  <c r="K16" i="1" l="1"/>
  <c r="K26" i="1"/>
  <c r="M26" i="1" s="1"/>
  <c r="K17" i="1"/>
  <c r="K27" i="1"/>
  <c r="M27" i="1" s="1"/>
  <c r="E24" i="1"/>
  <c r="M16" i="1" l="1"/>
  <c r="M17" i="1"/>
  <c r="O17" i="1" s="1"/>
  <c r="O26" i="1"/>
  <c r="O27" i="1"/>
  <c r="O16" i="1"/>
  <c r="G24" i="1"/>
  <c r="I24" i="1" l="1"/>
  <c r="K24" i="1" l="1"/>
  <c r="M24" i="1" l="1"/>
  <c r="O24" i="1" l="1"/>
  <c r="J15" i="1" l="1"/>
  <c r="L15" i="1" l="1"/>
  <c r="HW13" i="2" l="1"/>
  <c r="N15" i="1" s="1"/>
  <c r="H67" i="2" l="1"/>
  <c r="AI33" i="2" l="1"/>
  <c r="AJ33" i="2" s="1"/>
  <c r="BX33" i="2" s="1"/>
  <c r="DK33" i="2" s="1"/>
  <c r="D35" i="1" l="1"/>
  <c r="E35" i="1" s="1"/>
  <c r="G35" i="1" s="1"/>
  <c r="I35" i="1" s="1"/>
  <c r="AB42" i="2" l="1"/>
  <c r="AB44" i="2" s="1"/>
  <c r="AB80" i="2" l="1"/>
  <c r="AB83" i="2" s="1"/>
  <c r="L34" i="2" l="1"/>
  <c r="L40" i="2"/>
  <c r="AS34" i="2"/>
  <c r="AS40" i="2"/>
  <c r="AS42" i="2" l="1"/>
  <c r="AS44" i="2" s="1"/>
  <c r="L42" i="2"/>
  <c r="L44" i="2" s="1"/>
  <c r="L80" i="2" l="1"/>
  <c r="L83" i="2" s="1"/>
  <c r="L1" i="2"/>
  <c r="L3" i="2" s="1"/>
  <c r="AS80" i="2"/>
  <c r="AS83" i="2" s="1"/>
  <c r="AS1" i="2"/>
  <c r="AS3" i="2" s="1"/>
  <c r="BA40" i="2" l="1"/>
  <c r="BA42" i="2" l="1"/>
  <c r="BA44" i="2" s="1"/>
  <c r="BA80" i="2" l="1"/>
  <c r="BA1" i="2"/>
  <c r="BA3" i="2" s="1"/>
  <c r="BA83" i="2"/>
  <c r="T34" i="2"/>
  <c r="T40" i="2" l="1"/>
  <c r="T42" i="2" s="1"/>
  <c r="T44" i="2" s="1"/>
  <c r="T80" i="2" l="1"/>
  <c r="T83" i="2" s="1"/>
  <c r="T1" i="2" l="1"/>
  <c r="T3" i="2" s="1"/>
  <c r="AM17" i="2" l="1"/>
  <c r="F13" i="2" l="1"/>
  <c r="AI13" i="2" s="1"/>
  <c r="F15" i="1"/>
  <c r="AM34" i="2" l="1"/>
  <c r="F34" i="2"/>
  <c r="F17" i="2"/>
  <c r="AJ13" i="2" l="1"/>
  <c r="BX13" i="2" s="1"/>
  <c r="AI17" i="2"/>
  <c r="D15" i="1"/>
  <c r="E15" i="1" l="1"/>
  <c r="D19" i="1"/>
  <c r="AJ17" i="2"/>
  <c r="DK13" i="2" l="1"/>
  <c r="G15" i="1"/>
  <c r="E19" i="1"/>
  <c r="I15" i="1" l="1"/>
  <c r="EX13" i="2"/>
  <c r="GK13" i="2" l="1"/>
  <c r="K15" i="1"/>
  <c r="M15" i="1" l="1"/>
  <c r="HX13" i="2"/>
  <c r="O15" i="1" l="1"/>
  <c r="BU54" i="2" l="1"/>
  <c r="BU53" i="2" l="1"/>
  <c r="BU57" i="2" l="1"/>
  <c r="BU46" i="2" l="1"/>
  <c r="BU81" i="2" l="1"/>
  <c r="BU84" i="2" s="1"/>
  <c r="BU38" i="2" l="1"/>
  <c r="AI37" i="2" l="1"/>
  <c r="AG38" i="2"/>
  <c r="BU40" i="2" l="1"/>
  <c r="BU42" i="2" s="1"/>
  <c r="BU44" i="2" s="1"/>
  <c r="AG40" i="2"/>
  <c r="D39" i="1"/>
  <c r="AJ37" i="2"/>
  <c r="BU80" i="2" l="1"/>
  <c r="BU83" i="2" s="1"/>
  <c r="BU1" i="2"/>
  <c r="BU3" i="2" s="1"/>
  <c r="BX37" i="2"/>
  <c r="AG42" i="2"/>
  <c r="AG44" i="2" s="1"/>
  <c r="E39" i="1"/>
  <c r="AG80" i="2" l="1"/>
  <c r="AG83" i="2" s="1"/>
  <c r="AG1" i="2"/>
  <c r="AG3" i="2" s="1"/>
  <c r="G39" i="1"/>
  <c r="DK37" i="2"/>
  <c r="I39" i="1" l="1"/>
  <c r="EX37" i="2"/>
  <c r="GK37" i="2" l="1"/>
  <c r="K39" i="1"/>
  <c r="HX37" i="2" l="1"/>
  <c r="M39" i="1"/>
  <c r="O39" i="1" l="1"/>
  <c r="GG54" i="2" l="1"/>
  <c r="ET54" i="2"/>
  <c r="ET57" i="2" l="1"/>
  <c r="GG57" i="2"/>
  <c r="GG46" i="2" l="1"/>
  <c r="ET46" i="2"/>
  <c r="ET1" i="2" l="1"/>
  <c r="ET3" i="2" s="1"/>
  <c r="GG81" i="2"/>
  <c r="GG84" i="2" s="1"/>
  <c r="ET81" i="2"/>
  <c r="ET84" i="2" s="1"/>
  <c r="D23" i="2" l="1"/>
  <c r="AK23" i="2"/>
  <c r="BW23" i="2" s="1"/>
  <c r="AK26" i="2" l="1"/>
  <c r="D26" i="2"/>
  <c r="BW26" i="2" l="1"/>
  <c r="F25" i="1"/>
  <c r="F28" i="1" s="1"/>
  <c r="AP1" i="2" l="1"/>
  <c r="I31" i="2"/>
  <c r="AP3" i="2" l="1"/>
  <c r="I40" i="2" l="1"/>
  <c r="I42" i="2" s="1"/>
  <c r="I44" i="2" s="1"/>
  <c r="I80" i="2" l="1"/>
  <c r="I83" i="2" s="1"/>
  <c r="I1" i="2"/>
  <c r="I3" i="2" s="1"/>
  <c r="AB57" i="2" l="1"/>
  <c r="AB46" i="2" l="1"/>
  <c r="AB81" i="2" l="1"/>
  <c r="AB84" i="2"/>
  <c r="FW42" i="2" l="1"/>
  <c r="FW44" i="2" s="1"/>
  <c r="HJ42" i="2"/>
  <c r="HJ44" i="2" s="1"/>
  <c r="HJ80" i="2" l="1"/>
  <c r="FW80" i="2"/>
  <c r="FW83" i="2" s="1"/>
  <c r="HJ83" i="2"/>
  <c r="N26" i="2" l="1"/>
  <c r="AI23" i="2" l="1"/>
  <c r="AJ23" i="2" s="1"/>
  <c r="AJ26" i="2" s="1"/>
  <c r="D25" i="1" l="1"/>
  <c r="E25" i="1" s="1"/>
  <c r="BX23" i="2"/>
  <c r="BX26" i="2" s="1"/>
  <c r="AI26" i="2"/>
  <c r="DK23" i="2" l="1"/>
  <c r="DK26" i="2" s="1"/>
  <c r="D28" i="1"/>
  <c r="E28" i="1"/>
  <c r="G25" i="1"/>
  <c r="EX23" i="2" l="1"/>
  <c r="GK23" i="2" s="1"/>
  <c r="G28" i="1"/>
  <c r="I25" i="1"/>
  <c r="EX26" i="2" l="1"/>
  <c r="I28" i="1"/>
  <c r="K25" i="1"/>
  <c r="GK26" i="2"/>
  <c r="HX23" i="2"/>
  <c r="HX26" i="2" s="1"/>
  <c r="K28" i="1" l="1"/>
  <c r="M25" i="1"/>
  <c r="M28" i="1" l="1"/>
  <c r="O25" i="1"/>
  <c r="O28" i="1" l="1"/>
  <c r="DG42" i="2" l="1"/>
  <c r="DG44" i="2" s="1"/>
  <c r="BV42" i="2" l="1"/>
  <c r="BV44" i="2" s="1"/>
  <c r="BT40" i="2"/>
  <c r="DG80" i="2"/>
  <c r="DG83" i="2" s="1"/>
  <c r="BV1" i="2" l="1"/>
  <c r="BV3" i="2" s="1"/>
  <c r="DG1" i="2"/>
  <c r="DG3" i="2" s="1"/>
  <c r="BV80" i="2"/>
  <c r="BV83" i="2" s="1"/>
  <c r="BT42" i="2"/>
  <c r="BT44" i="2" s="1"/>
  <c r="BT1" i="2" l="1"/>
  <c r="BT3" i="2" s="1"/>
  <c r="BT80" i="2"/>
  <c r="BT83" i="2" s="1"/>
  <c r="GG1" i="2" l="1"/>
  <c r="GG3" i="2" s="1"/>
  <c r="BG42" i="2" l="1"/>
  <c r="BG44" i="2" s="1"/>
  <c r="BG80" i="2" l="1"/>
  <c r="BG83" i="2" s="1"/>
  <c r="BW16" i="2" l="1"/>
  <c r="BH17" i="2"/>
  <c r="BH40" i="2" l="1"/>
  <c r="BH42" i="2" s="1"/>
  <c r="BH44" i="2" s="1"/>
  <c r="F18" i="1"/>
  <c r="BX16" i="2"/>
  <c r="BX1" i="2" s="1"/>
  <c r="BW17" i="2"/>
  <c r="G18" i="1" l="1"/>
  <c r="F19" i="1"/>
  <c r="DK16" i="2"/>
  <c r="BX17" i="2"/>
  <c r="BH80" i="2"/>
  <c r="BH83" i="2" s="1"/>
  <c r="DK17" i="2" l="1"/>
  <c r="DK1" i="2" s="1"/>
  <c r="I18" i="1"/>
  <c r="G19" i="1"/>
  <c r="I19" i="1" l="1"/>
  <c r="EI16" i="2" l="1"/>
  <c r="EI40" i="2" l="1"/>
  <c r="EI42" i="2" s="1"/>
  <c r="EI17" i="2"/>
  <c r="EI44" i="2" l="1"/>
  <c r="EI80" i="2" l="1"/>
  <c r="EI83" i="2" s="1"/>
  <c r="FV16" i="2"/>
  <c r="GJ16" i="2" l="1"/>
  <c r="FV17" i="2"/>
  <c r="FV40" i="2" l="1"/>
  <c r="FV42" i="2" s="1"/>
  <c r="FV44" i="2" s="1"/>
  <c r="L18" i="1"/>
  <c r="GJ17" i="2"/>
  <c r="FV80" i="2" l="1"/>
  <c r="FV83" i="2" s="1"/>
  <c r="L19" i="1"/>
  <c r="HI16" i="2" l="1"/>
  <c r="HI40" i="2" l="1"/>
  <c r="HI42" i="2" s="1"/>
  <c r="HI17" i="2"/>
  <c r="HW16" i="2"/>
  <c r="HI44" i="2" l="1"/>
  <c r="N18" i="1"/>
  <c r="HW17" i="2"/>
  <c r="HI80" i="2" l="1"/>
  <c r="HI83" i="2" s="1"/>
  <c r="N19" i="1"/>
  <c r="AI38" i="2" l="1"/>
  <c r="D40" i="1" l="1"/>
  <c r="CU42" i="2" l="1"/>
  <c r="CU44" i="2" s="1"/>
  <c r="CU80" i="2" l="1"/>
  <c r="CU83" i="2" s="1"/>
  <c r="Z42" i="2" l="1"/>
  <c r="EH42" i="2"/>
  <c r="EH44" i="2" s="1"/>
  <c r="Z44" i="2" l="1"/>
  <c r="EH80" i="2"/>
  <c r="EH83" i="2" s="1"/>
  <c r="FU42" i="2"/>
  <c r="FU44" i="2" s="1"/>
  <c r="Z1" i="2" l="1"/>
  <c r="Z80" i="2"/>
  <c r="Z83" i="2" s="1"/>
  <c r="FU80" i="2"/>
  <c r="FU83" i="2" s="1"/>
  <c r="HH42" i="2" l="1"/>
  <c r="HH44" i="2" s="1"/>
  <c r="HH80" i="2" l="1"/>
  <c r="HH83" i="2" s="1"/>
  <c r="DJ55" i="2" l="1"/>
  <c r="H55" i="1" l="1"/>
  <c r="EW55" i="2"/>
  <c r="J55" i="1" l="1"/>
  <c r="GJ55" i="2"/>
  <c r="L55" i="1" l="1"/>
  <c r="Z3" i="2" l="1"/>
  <c r="BG57" i="2"/>
  <c r="BG46" i="2" l="1"/>
  <c r="BG1" i="2" l="1"/>
  <c r="BG81" i="2"/>
  <c r="BG84" i="2" s="1"/>
  <c r="BG3" i="2"/>
  <c r="CU57" i="2"/>
  <c r="EH57" i="2" l="1"/>
  <c r="CU46" i="2"/>
  <c r="CU1" i="2" l="1"/>
  <c r="CU3" i="2" s="1"/>
  <c r="EH46" i="2"/>
  <c r="FU57" i="2"/>
  <c r="CU81" i="2"/>
  <c r="CU84" i="2" s="1"/>
  <c r="EH1" i="2" l="1"/>
  <c r="EH3" i="2" s="1"/>
  <c r="EH81" i="2"/>
  <c r="EH84" i="2" s="1"/>
  <c r="FU46" i="2"/>
  <c r="HH57" i="2"/>
  <c r="FU1" i="2" l="1"/>
  <c r="FU3" i="2" s="1"/>
  <c r="FU81" i="2"/>
  <c r="FU84" i="2" s="1"/>
  <c r="HH46" i="2"/>
  <c r="HH1" i="2" l="1"/>
  <c r="HH3" i="2" s="1"/>
  <c r="HH81" i="2"/>
  <c r="HH84" i="2" s="1"/>
  <c r="BE42" i="2" l="1"/>
  <c r="BE44" i="2" s="1"/>
  <c r="BE80" i="2" l="1"/>
  <c r="BE83" i="2" s="1"/>
  <c r="BE57" i="2" l="1"/>
  <c r="BE46" i="2" l="1"/>
  <c r="BE81" i="2" l="1"/>
  <c r="BE84" i="2" s="1"/>
  <c r="CS42" i="2" l="1"/>
  <c r="CS44" i="2" s="1"/>
  <c r="EF42" i="2" l="1"/>
  <c r="EF44" i="2" s="1"/>
  <c r="CS80" i="2"/>
  <c r="CS83" i="2" s="1"/>
  <c r="EF80" i="2" l="1"/>
  <c r="EF83" i="2" s="1"/>
  <c r="CS57" i="2"/>
  <c r="FS42" i="2"/>
  <c r="FS44" i="2" s="1"/>
  <c r="FS80" i="2" l="1"/>
  <c r="FS83" i="2" s="1"/>
  <c r="EF57" i="2"/>
  <c r="CS46" i="2"/>
  <c r="HF42" i="2"/>
  <c r="HF44" i="2" s="1"/>
  <c r="HF80" i="2" l="1"/>
  <c r="HF83" i="2" s="1"/>
  <c r="CS81" i="2"/>
  <c r="CS84" i="2" s="1"/>
  <c r="EF46" i="2"/>
  <c r="FS57" i="2"/>
  <c r="HF57" i="2" l="1"/>
  <c r="FS46" i="2"/>
  <c r="EF81" i="2"/>
  <c r="EF84" i="2" s="1"/>
  <c r="HF46" i="2" l="1"/>
  <c r="FS81" i="2"/>
  <c r="FS84" i="2" s="1"/>
  <c r="HF81" i="2" l="1"/>
  <c r="HF84" i="2" s="1"/>
  <c r="EG33" i="2"/>
  <c r="EW33" i="2" s="1"/>
  <c r="J35" i="1" l="1"/>
  <c r="K35" i="1" s="1"/>
  <c r="EX33" i="2"/>
  <c r="BK52" i="2" l="1"/>
  <c r="CY52" i="2"/>
  <c r="BK54" i="2" l="1"/>
  <c r="EL54" i="2" l="1"/>
  <c r="EL53" i="2" l="1"/>
  <c r="EL38" i="2" l="1"/>
  <c r="EL40" i="2"/>
  <c r="EL42" i="2" l="1"/>
  <c r="EL44" i="2" s="1"/>
  <c r="EL80" i="2" l="1"/>
  <c r="EL83" i="2" s="1"/>
  <c r="FY54" i="2" l="1"/>
  <c r="FY38" i="2" l="1"/>
  <c r="HL38" i="2"/>
  <c r="HL40" i="2"/>
  <c r="GJ38" i="2" l="1"/>
  <c r="HL42" i="2"/>
  <c r="HL44" i="2" s="1"/>
  <c r="HW38" i="2"/>
  <c r="FY40" i="2"/>
  <c r="FY42" i="2" s="1"/>
  <c r="FY44" i="2" s="1"/>
  <c r="FY80" i="2" l="1"/>
  <c r="FY83" i="2" s="1"/>
  <c r="N40" i="1"/>
  <c r="L40" i="1"/>
  <c r="HL80" i="2"/>
  <c r="HL83" i="2" s="1"/>
  <c r="BK53" i="2" l="1"/>
  <c r="BK57" i="2" l="1"/>
  <c r="AD57" i="2"/>
  <c r="AD46" i="2" l="1"/>
  <c r="BK46" i="2"/>
  <c r="AD1" i="2" l="1"/>
  <c r="AD3" i="2" s="1"/>
  <c r="BK1" i="2"/>
  <c r="BK3" i="2" s="1"/>
  <c r="HL54" i="2"/>
  <c r="BK81" i="2"/>
  <c r="BK84" i="2" s="1"/>
  <c r="AD81" i="2"/>
  <c r="AD84" i="2" s="1"/>
  <c r="CY54" i="2" l="1"/>
  <c r="EL51" i="2" l="1"/>
  <c r="CY53" i="2"/>
  <c r="CY57" i="2" l="1"/>
  <c r="HL53" i="2"/>
  <c r="FY53" i="2"/>
  <c r="EL57" i="2"/>
  <c r="HL57" i="2" l="1"/>
  <c r="CY46" i="2"/>
  <c r="FY57" i="2"/>
  <c r="EL46" i="2"/>
  <c r="EL1" i="2" l="1"/>
  <c r="EL3" i="2" s="1"/>
  <c r="CY1" i="2"/>
  <c r="CY3" i="2" s="1"/>
  <c r="HL46" i="2"/>
  <c r="FY46" i="2"/>
  <c r="EL81" i="2"/>
  <c r="EL84" i="2" s="1"/>
  <c r="CY81" i="2"/>
  <c r="CY84" i="2" s="1"/>
  <c r="FY1" i="2" l="1"/>
  <c r="FY3" i="2" s="1"/>
  <c r="HL1" i="2"/>
  <c r="HL3" i="2" s="1"/>
  <c r="FY81" i="2"/>
  <c r="FY84" i="2" s="1"/>
  <c r="HL81" i="2"/>
  <c r="HL84" i="2" s="1"/>
  <c r="FT33" i="2" l="1"/>
  <c r="GJ33" i="2" s="1"/>
  <c r="L35" i="1" l="1"/>
  <c r="M35" i="1" s="1"/>
  <c r="GK33" i="2"/>
  <c r="HG33" i="2" l="1"/>
  <c r="HW33" i="2" s="1"/>
  <c r="N35" i="1" l="1"/>
  <c r="O35" i="1" s="1"/>
  <c r="HX33" i="2"/>
  <c r="AB1" i="2" l="1"/>
  <c r="AB3" i="2" l="1"/>
  <c r="BM54" i="2" l="1"/>
  <c r="DA54" i="2" l="1"/>
  <c r="Q34" i="2" l="1"/>
  <c r="Q40" i="2" l="1"/>
  <c r="Q42" i="2" s="1"/>
  <c r="Q44" i="2" s="1"/>
  <c r="AX34" i="2"/>
  <c r="Q1" i="2" l="1"/>
  <c r="Q80" i="2"/>
  <c r="Q83" i="2" s="1"/>
  <c r="AX40" i="2"/>
  <c r="AX42" i="2" l="1"/>
  <c r="AX44" i="2" s="1"/>
  <c r="Q3" i="2"/>
  <c r="AX1" i="2" l="1"/>
  <c r="AX3" i="2" s="1"/>
  <c r="AX80" i="2"/>
  <c r="AX83" i="2" s="1"/>
  <c r="U31" i="2" l="1"/>
  <c r="U32" i="2"/>
  <c r="BE1" i="2" l="1"/>
  <c r="BE3" i="2" s="1"/>
  <c r="X34" i="2"/>
  <c r="CS1" i="2" l="1"/>
  <c r="CS3" i="2" s="1"/>
  <c r="X40" i="2"/>
  <c r="X42" i="2" s="1"/>
  <c r="X44" i="2" s="1"/>
  <c r="EF1" i="2" l="1"/>
  <c r="EF3" i="2" s="1"/>
  <c r="X1" i="2"/>
  <c r="X3" i="2" s="1"/>
  <c r="X80" i="2"/>
  <c r="X83" i="2" s="1"/>
  <c r="FS1" i="2" l="1"/>
  <c r="FS3" i="2" s="1"/>
  <c r="HF1" i="2" l="1"/>
  <c r="HF3" i="2" s="1"/>
  <c r="E40" i="1" l="1"/>
  <c r="AJ38" i="2"/>
  <c r="J34" i="2"/>
  <c r="J40" i="2"/>
  <c r="W35" i="2"/>
  <c r="AI35" i="2" s="1"/>
  <c r="V52" i="2"/>
  <c r="V54" i="2"/>
  <c r="BI38" i="2" l="1"/>
  <c r="J42" i="2"/>
  <c r="J44" i="2" s="1"/>
  <c r="V56" i="2"/>
  <c r="AI56" i="2" s="1"/>
  <c r="D37" i="1"/>
  <c r="E37" i="1" s="1"/>
  <c r="AJ35" i="2"/>
  <c r="V53" i="2"/>
  <c r="W36" i="2" l="1"/>
  <c r="AI36" i="2" s="1"/>
  <c r="D38" i="1" s="1"/>
  <c r="E38" i="1" s="1"/>
  <c r="AI53" i="2"/>
  <c r="D53" i="1" s="1"/>
  <c r="C80" i="2"/>
  <c r="C83" i="2" s="1"/>
  <c r="C83" i="1"/>
  <c r="C1" i="2"/>
  <c r="C73" i="2"/>
  <c r="BW38" i="2"/>
  <c r="J1" i="2"/>
  <c r="J3" i="2" s="1"/>
  <c r="J80" i="2"/>
  <c r="J83" i="2" s="1"/>
  <c r="D56" i="1"/>
  <c r="V51" i="2"/>
  <c r="AJ36" i="2" l="1"/>
  <c r="W40" i="2"/>
  <c r="W42" i="2" s="1"/>
  <c r="W44" i="2" s="1"/>
  <c r="BI40" i="2"/>
  <c r="BI42" i="2" s="1"/>
  <c r="BI44" i="2" s="1"/>
  <c r="BX38" i="2"/>
  <c r="DK38" i="2" s="1"/>
  <c r="F40" i="1"/>
  <c r="G40" i="1" s="1"/>
  <c r="I40" i="1" s="1"/>
  <c r="K39" i="2"/>
  <c r="W52" i="2"/>
  <c r="W80" i="2" l="1"/>
  <c r="W83" i="2" s="1"/>
  <c r="BI80" i="2"/>
  <c r="BI83" i="2" s="1"/>
  <c r="K40" i="2"/>
  <c r="K42" i="2" s="1"/>
  <c r="K44" i="2" s="1"/>
  <c r="K80" i="2" l="1"/>
  <c r="K83" i="2" s="1"/>
  <c r="K1" i="2"/>
  <c r="K3" i="2" s="1"/>
  <c r="U34" i="2" l="1"/>
  <c r="AU30" i="2" l="1"/>
  <c r="AU29" i="2"/>
  <c r="BW29" i="2" s="1"/>
  <c r="F31" i="1" s="1"/>
  <c r="AU31" i="2"/>
  <c r="AU32" i="2"/>
  <c r="BW32" i="2" s="1"/>
  <c r="F34" i="1" s="1"/>
  <c r="V55" i="2"/>
  <c r="BW30" i="2" l="1"/>
  <c r="F32" i="1" s="1"/>
  <c r="AU34" i="2"/>
  <c r="BW34" i="2" s="1"/>
  <c r="F36" i="1" s="1"/>
  <c r="DV30" i="2"/>
  <c r="CI34" i="2"/>
  <c r="DJ34" i="2" s="1"/>
  <c r="H36" i="1" s="1"/>
  <c r="CI30" i="2"/>
  <c r="DJ30" i="2" s="1"/>
  <c r="H32" i="1" s="1"/>
  <c r="GV32" i="2"/>
  <c r="FI31" i="2"/>
  <c r="GV31" i="2"/>
  <c r="FI34" i="2"/>
  <c r="GV34" i="2"/>
  <c r="N29" i="2"/>
  <c r="AI29" i="2" s="1"/>
  <c r="N30" i="2"/>
  <c r="AI30" i="2" s="1"/>
  <c r="CI31" i="2"/>
  <c r="N32" i="2"/>
  <c r="AI32" i="2" s="1"/>
  <c r="N31" i="2"/>
  <c r="FI30" i="2"/>
  <c r="GV30" i="2"/>
  <c r="CI32" i="2"/>
  <c r="DJ32" i="2" s="1"/>
  <c r="DV34" i="2"/>
  <c r="DV31" i="2"/>
  <c r="N34" i="2"/>
  <c r="AI55" i="2"/>
  <c r="V57" i="2"/>
  <c r="DV32" i="2" l="1"/>
  <c r="H34" i="1"/>
  <c r="AJ32" i="2"/>
  <c r="BX32" i="2" s="1"/>
  <c r="DK32" i="2" s="1"/>
  <c r="D34" i="1"/>
  <c r="E34" i="1" s="1"/>
  <c r="G34" i="1" s="1"/>
  <c r="FI32" i="2"/>
  <c r="D32" i="1"/>
  <c r="E32" i="1" s="1"/>
  <c r="G32" i="1" s="1"/>
  <c r="I32" i="1" s="1"/>
  <c r="AJ30" i="2"/>
  <c r="BX30" i="2" s="1"/>
  <c r="DK30" i="2" s="1"/>
  <c r="D31" i="1"/>
  <c r="E31" i="1" s="1"/>
  <c r="G31" i="1" s="1"/>
  <c r="I31" i="1" s="1"/>
  <c r="AJ29" i="2"/>
  <c r="BX29" i="2" s="1"/>
  <c r="DK29" i="2" s="1"/>
  <c r="V46" i="2"/>
  <c r="D55" i="1"/>
  <c r="EG29" i="2" l="1"/>
  <c r="EW29" i="2" s="1"/>
  <c r="I34" i="1"/>
  <c r="BB1" i="2"/>
  <c r="BB3" i="2" s="1"/>
  <c r="V81" i="2"/>
  <c r="V84" i="2" s="1"/>
  <c r="V1" i="2"/>
  <c r="V3" i="2" s="1"/>
  <c r="EG32" i="2" l="1"/>
  <c r="EW32" i="2" s="1"/>
  <c r="J34" i="1" s="1"/>
  <c r="K34" i="1" s="1"/>
  <c r="EG30" i="2"/>
  <c r="EW30" i="2" s="1"/>
  <c r="J32" i="1" s="1"/>
  <c r="K32" i="1" s="1"/>
  <c r="GV28" i="2"/>
  <c r="EX29" i="2"/>
  <c r="J31" i="1"/>
  <c r="K31" i="1" s="1"/>
  <c r="CI28" i="2"/>
  <c r="FI28" i="2"/>
  <c r="N28" i="2"/>
  <c r="AU28" i="2"/>
  <c r="U39" i="2"/>
  <c r="DV28" i="2"/>
  <c r="FT29" i="2" l="1"/>
  <c r="GJ29" i="2" s="1"/>
  <c r="EX30" i="2"/>
  <c r="EX32" i="2"/>
  <c r="DJ28" i="2"/>
  <c r="BW28" i="2"/>
  <c r="AI28" i="2"/>
  <c r="U40" i="2"/>
  <c r="U42" i="2" s="1"/>
  <c r="U44" i="2" s="1"/>
  <c r="N39" i="2"/>
  <c r="FT32" i="2" l="1"/>
  <c r="GJ32" i="2" s="1"/>
  <c r="GK32" i="2" s="1"/>
  <c r="FT30" i="2"/>
  <c r="GJ30" i="2" s="1"/>
  <c r="GK30" i="2" s="1"/>
  <c r="U1" i="2"/>
  <c r="U3" i="2" s="1"/>
  <c r="H30" i="1"/>
  <c r="L31" i="1"/>
  <c r="M31" i="1" s="1"/>
  <c r="GK29" i="2"/>
  <c r="U80" i="2"/>
  <c r="U83" i="2" s="1"/>
  <c r="AJ28" i="2"/>
  <c r="BX28" i="2" s="1"/>
  <c r="DK28" i="2" s="1"/>
  <c r="D30" i="1"/>
  <c r="E30" i="1" s="1"/>
  <c r="N40" i="2"/>
  <c r="N42" i="2" s="1"/>
  <c r="N44" i="2" s="1"/>
  <c r="F30" i="1"/>
  <c r="L34" i="1" l="1"/>
  <c r="M34" i="1" s="1"/>
  <c r="L32" i="1"/>
  <c r="M32" i="1" s="1"/>
  <c r="HG30" i="2"/>
  <c r="HW30" i="2" s="1"/>
  <c r="HG32" i="2"/>
  <c r="HW32" i="2" s="1"/>
  <c r="HG29" i="2"/>
  <c r="HW29" i="2" s="1"/>
  <c r="N1" i="2"/>
  <c r="N3" i="2" s="1"/>
  <c r="N80" i="2"/>
  <c r="N83" i="2" s="1"/>
  <c r="G30" i="1"/>
  <c r="I30" i="1" s="1"/>
  <c r="N31" i="1" l="1"/>
  <c r="O31" i="1" s="1"/>
  <c r="HX29" i="2"/>
  <c r="N34" i="1"/>
  <c r="O34" i="1" s="1"/>
  <c r="HX32" i="2"/>
  <c r="CI39" i="2"/>
  <c r="AU39" i="2"/>
  <c r="N32" i="1"/>
  <c r="O32" i="1" s="1"/>
  <c r="HX30" i="2"/>
  <c r="CI40" i="2" l="1"/>
  <c r="CI42" i="2" s="1"/>
  <c r="CI44" i="2" s="1"/>
  <c r="AU40" i="2"/>
  <c r="AU42" i="2" s="1"/>
  <c r="AU44" i="2" s="1"/>
  <c r="DV39" i="2"/>
  <c r="BI54" i="2"/>
  <c r="W54" i="2"/>
  <c r="EG39" i="2" l="1"/>
  <c r="EG28" i="2"/>
  <c r="EW28" i="2" s="1"/>
  <c r="J30" i="1" s="1"/>
  <c r="K30" i="1" s="1"/>
  <c r="CI1" i="2"/>
  <c r="CI3" i="2" s="1"/>
  <c r="CI80" i="2"/>
  <c r="CI83" i="2" s="1"/>
  <c r="AU80" i="2"/>
  <c r="AU83" i="2" s="1"/>
  <c r="DV40" i="2"/>
  <c r="DV42" i="2" s="1"/>
  <c r="DV44" i="2" s="1"/>
  <c r="AU1" i="2"/>
  <c r="AU3" i="2" s="1"/>
  <c r="W57" i="2"/>
  <c r="EX28" i="2" l="1"/>
  <c r="FI39" i="2"/>
  <c r="FI40" i="2"/>
  <c r="DV1" i="2"/>
  <c r="DV3" i="2" s="1"/>
  <c r="GV39" i="2"/>
  <c r="DV80" i="2"/>
  <c r="DV83" i="2" s="1"/>
  <c r="W46" i="2"/>
  <c r="FT39" i="2" l="1"/>
  <c r="FT28" i="2"/>
  <c r="GJ28" i="2" s="1"/>
  <c r="GK28" i="2" s="1"/>
  <c r="FI42" i="2"/>
  <c r="FI44" i="2" s="1"/>
  <c r="GV40" i="2"/>
  <c r="GV42" i="2" s="1"/>
  <c r="GV44" i="2" s="1"/>
  <c r="W81" i="2"/>
  <c r="W84" i="2" s="1"/>
  <c r="W1" i="2"/>
  <c r="W3" i="2" s="1"/>
  <c r="HG28" i="2" l="1"/>
  <c r="HW28" i="2" s="1"/>
  <c r="HX28" i="2" s="1"/>
  <c r="L30" i="1"/>
  <c r="M30" i="1" s="1"/>
  <c r="FI1" i="2"/>
  <c r="FI3" i="2" s="1"/>
  <c r="FI80" i="2"/>
  <c r="FI83" i="2" s="1"/>
  <c r="GV1" i="2"/>
  <c r="GV3" i="2" s="1"/>
  <c r="GV80" i="2"/>
  <c r="GV83" i="2" s="1"/>
  <c r="HG39" i="2" l="1"/>
  <c r="N30" i="1"/>
  <c r="O30" i="1" s="1"/>
  <c r="BI53" i="2" l="1"/>
  <c r="BI57" i="2" l="1"/>
  <c r="BW53" i="2"/>
  <c r="BI46" i="2" l="1"/>
  <c r="F53" i="1"/>
  <c r="BI81" i="2" l="1"/>
  <c r="BI84" i="2" s="1"/>
  <c r="BI1" i="2"/>
  <c r="BI3" i="2" s="1"/>
  <c r="CW54" i="2"/>
  <c r="CW53" i="2" l="1"/>
  <c r="DJ53" i="2" l="1"/>
  <c r="CW57" i="2"/>
  <c r="CW46" i="2" l="1"/>
  <c r="H53" i="1"/>
  <c r="CW81" i="2" l="1"/>
  <c r="CW84" i="2" s="1"/>
  <c r="CW1" i="2"/>
  <c r="CW3" i="2" s="1"/>
  <c r="EJ54" i="2" l="1"/>
  <c r="EJ53" i="2" l="1"/>
  <c r="EJ57" i="2" l="1"/>
  <c r="EJ46" i="2" s="1"/>
  <c r="EJ81" i="2" l="1"/>
  <c r="EJ84" i="2" s="1"/>
  <c r="EJ38" i="2" l="1"/>
  <c r="EJ40" i="2" l="1"/>
  <c r="EJ42" i="2" l="1"/>
  <c r="EJ44" i="2" s="1"/>
  <c r="EJ1" i="2" l="1"/>
  <c r="EJ3" i="2" s="1"/>
  <c r="EJ80" i="2"/>
  <c r="EJ83" i="2" s="1"/>
  <c r="FW54" i="2" l="1"/>
  <c r="FW53" i="2" l="1"/>
  <c r="FW57" i="2" l="1"/>
  <c r="FW46" i="2" l="1"/>
  <c r="FW81" i="2" l="1"/>
  <c r="FW84" i="2" s="1"/>
  <c r="FW1" i="2" l="1"/>
  <c r="FW3" i="2" s="1"/>
  <c r="HJ54" i="2" l="1"/>
  <c r="HJ53" i="2" l="1"/>
  <c r="HJ57" i="2" l="1"/>
  <c r="HJ46" i="2" l="1"/>
  <c r="HJ81" i="2" l="1"/>
  <c r="HJ84" i="2" s="1"/>
  <c r="HJ1" i="2" l="1"/>
  <c r="HJ3" i="2" s="1"/>
  <c r="O14" i="6" l="1"/>
  <c r="O16" i="6" l="1"/>
  <c r="O18" i="6" s="1"/>
  <c r="L14" i="6"/>
  <c r="O20" i="6" l="1"/>
  <c r="GH60" i="2" s="1"/>
  <c r="GL31" i="2"/>
  <c r="F31" i="2"/>
  <c r="AK31" i="2"/>
  <c r="GM1" i="2"/>
  <c r="GM3" i="2" s="1"/>
  <c r="DM1" i="2"/>
  <c r="DM3" i="2" s="1"/>
  <c r="EZ1" i="2"/>
  <c r="EZ3" i="2" s="1"/>
  <c r="BZ1" i="2"/>
  <c r="BZ3" i="2" s="1"/>
  <c r="AM31" i="2"/>
  <c r="EY31" i="2"/>
  <c r="D31" i="2"/>
  <c r="BY31" i="2"/>
  <c r="DJ31" i="2" s="1"/>
  <c r="F39" i="2"/>
  <c r="AM39" i="2"/>
  <c r="DL31" i="2"/>
  <c r="CM68" i="2"/>
  <c r="FN68" i="2"/>
  <c r="U68" i="2"/>
  <c r="HX60" i="2"/>
  <c r="BZ68" i="2"/>
  <c r="AR68" i="2"/>
  <c r="FZ60" i="2"/>
  <c r="EZ60" i="2"/>
  <c r="FK60" i="2"/>
  <c r="GA68" i="2"/>
  <c r="GR68" i="2"/>
  <c r="GV60" i="2"/>
  <c r="FH68" i="2"/>
  <c r="FS68" i="2"/>
  <c r="EP68" i="2"/>
  <c r="DL60" i="2"/>
  <c r="CB60" i="2"/>
  <c r="GT60" i="2"/>
  <c r="CV68" i="2"/>
  <c r="HW68" i="2"/>
  <c r="Q68" i="2"/>
  <c r="AY68" i="2"/>
  <c r="AX68" i="2"/>
  <c r="BF68" i="2"/>
  <c r="BA60" i="2"/>
  <c r="AR60" i="2"/>
  <c r="J60" i="2"/>
  <c r="C20" i="6"/>
  <c r="D20" i="6" s="1"/>
  <c r="E20" i="6" s="1"/>
  <c r="GD60" i="2"/>
  <c r="DB60" i="2"/>
  <c r="DI60" i="2"/>
  <c r="GO60" i="2"/>
  <c r="DN68" i="2"/>
  <c r="DN60" i="2"/>
  <c r="HR68" i="2"/>
  <c r="HU60" i="2"/>
  <c r="EZ68" i="2"/>
  <c r="GP60" i="2"/>
  <c r="GU60" i="2"/>
  <c r="EJ60" i="2"/>
  <c r="EI60" i="2"/>
  <c r="Z68" i="2"/>
  <c r="I68" i="2"/>
  <c r="GJ60" i="2"/>
  <c r="M60" i="2"/>
  <c r="GD68" i="2"/>
  <c r="EB68" i="2"/>
  <c r="HB68" i="2"/>
  <c r="FR60" i="2"/>
  <c r="FU60" i="2"/>
  <c r="FW60" i="2"/>
  <c r="GB60" i="2"/>
  <c r="BN60" i="2"/>
  <c r="DF60" i="2"/>
  <c r="GI68" i="2"/>
  <c r="GS68" i="2"/>
  <c r="GS60" i="2"/>
  <c r="FE68" i="2"/>
  <c r="DR60" i="2"/>
  <c r="CE68" i="2"/>
  <c r="CD60" i="2"/>
  <c r="GN68" i="2"/>
  <c r="GR60" i="2"/>
  <c r="FD68" i="2"/>
  <c r="DQ60" i="2"/>
  <c r="CD68" i="2"/>
  <c r="CG60" i="2"/>
  <c r="GY68" i="2"/>
  <c r="GY60" i="2"/>
  <c r="FO68" i="2"/>
  <c r="EP60" i="2"/>
  <c r="DG68" i="2"/>
  <c r="DH60" i="2"/>
  <c r="GH68" i="2"/>
  <c r="CF68" i="2"/>
  <c r="DW68" i="2"/>
  <c r="CA60" i="2"/>
  <c r="BI68" i="2"/>
  <c r="AD68" i="2"/>
  <c r="AV68" i="2"/>
  <c r="M68" i="2"/>
  <c r="AU68" i="2"/>
  <c r="AG68" i="2"/>
  <c r="AP68" i="2"/>
  <c r="X60" i="2"/>
  <c r="AP60" i="2"/>
  <c r="HW60" i="2"/>
  <c r="AW60" i="2"/>
  <c r="U60" i="2"/>
  <c r="AN60" i="2"/>
  <c r="F60" i="2"/>
  <c r="FT60" i="2"/>
  <c r="BN68" i="2"/>
  <c r="BQ68" i="2"/>
  <c r="FA68" i="2"/>
  <c r="CA68" i="2"/>
  <c r="GN60" i="2"/>
  <c r="CC60" i="2"/>
  <c r="GU68" i="2"/>
  <c r="EF68" i="2"/>
  <c r="FR68" i="2"/>
  <c r="EA60" i="2"/>
  <c r="HX68" i="2"/>
  <c r="AQ68" i="2"/>
  <c r="W68" i="2"/>
  <c r="DK60" i="2"/>
  <c r="AJ60" i="2"/>
  <c r="EQ68" i="2"/>
  <c r="HP68" i="2"/>
  <c r="CW68" i="2"/>
  <c r="FF68" i="2"/>
  <c r="FB60" i="2"/>
  <c r="GI60" i="2"/>
  <c r="FF60" i="2"/>
  <c r="BM60" i="2"/>
  <c r="HS68" i="2"/>
  <c r="BV60" i="2"/>
  <c r="HV60" i="2"/>
  <c r="GE68" i="2"/>
  <c r="ER68" i="2"/>
  <c r="DE68" i="2"/>
  <c r="DD60" i="2"/>
  <c r="HJ68" i="2"/>
  <c r="HR60" i="2"/>
  <c r="DD68" i="2"/>
  <c r="DG60" i="2"/>
  <c r="EF60" i="2"/>
  <c r="CI60" i="2"/>
  <c r="FO60" i="2"/>
  <c r="GF60" i="2"/>
  <c r="GC60" i="2"/>
  <c r="HO68" i="2"/>
  <c r="EO68" i="2"/>
  <c r="BR60" i="2"/>
  <c r="EV68" i="2"/>
  <c r="HM60" i="2"/>
  <c r="FY68" i="2"/>
  <c r="EL68" i="2"/>
  <c r="CY68" i="2"/>
  <c r="CX60" i="2"/>
  <c r="HB60" i="2"/>
  <c r="HL60" i="2"/>
  <c r="FX68" i="2"/>
  <c r="EK68" i="2"/>
  <c r="CX68" i="2"/>
  <c r="DC60" i="2"/>
  <c r="HF68" i="2"/>
  <c r="GM68" i="2"/>
  <c r="GM60" i="2"/>
  <c r="FC68" i="2"/>
  <c r="EB60" i="2"/>
  <c r="CS68" i="2"/>
  <c r="CR60" i="2"/>
  <c r="EA68" i="2"/>
  <c r="BY60" i="2"/>
  <c r="CR68" i="2"/>
  <c r="CM60" i="2"/>
  <c r="EX68" i="2"/>
  <c r="AW68" i="2"/>
  <c r="BW68" i="2"/>
  <c r="AJ68" i="2"/>
  <c r="BS68" i="2"/>
  <c r="AL68" i="2"/>
  <c r="BJ68" i="2"/>
  <c r="FM60" i="2"/>
  <c r="EV60" i="2"/>
  <c r="ED68" i="2"/>
  <c r="FZ68" i="2"/>
  <c r="GP68" i="2"/>
  <c r="EY60" i="2"/>
  <c r="CJ60" i="2"/>
  <c r="N68" i="2"/>
  <c r="E68" i="2"/>
  <c r="C68" i="2"/>
  <c r="AB60" i="2"/>
  <c r="AO60" i="2"/>
  <c r="E60" i="2"/>
  <c r="FA60" i="2"/>
  <c r="HO60" i="2"/>
  <c r="HI68" i="2"/>
  <c r="HD68" i="2"/>
  <c r="EG60" i="2"/>
  <c r="HQ68" i="2"/>
  <c r="GL68" i="2"/>
  <c r="DE60" i="2"/>
  <c r="GK68" i="2"/>
  <c r="BK68" i="2"/>
  <c r="O68" i="2"/>
  <c r="BT60" i="2"/>
  <c r="T60" i="2"/>
  <c r="AK60" i="2"/>
  <c r="BH60" i="2"/>
  <c r="AI60" i="2"/>
  <c r="DT60" i="2"/>
  <c r="BA68" i="2"/>
  <c r="G68" i="2"/>
  <c r="EW60" i="2"/>
  <c r="FE60" i="2"/>
  <c r="CT60" i="2"/>
  <c r="GG68" i="2"/>
  <c r="DO68" i="2"/>
  <c r="AS68" i="2"/>
  <c r="BB68" i="2"/>
  <c r="BG60" i="2"/>
  <c r="FL60" i="2"/>
  <c r="FP68" i="2"/>
  <c r="GC68" i="2"/>
  <c r="BU68" i="2"/>
  <c r="D68" i="2"/>
  <c r="BW60" i="2"/>
  <c r="FN60" i="2"/>
  <c r="GL60" i="2"/>
  <c r="GX68" i="2"/>
  <c r="GE60" i="2"/>
  <c r="GB68" i="2"/>
  <c r="HE68" i="2"/>
  <c r="ED60" i="2"/>
  <c r="GZ68" i="2"/>
  <c r="EC60" i="2"/>
  <c r="HK68" i="2"/>
  <c r="DP68" i="2"/>
  <c r="HP60" i="2"/>
  <c r="DS68" i="2"/>
  <c r="DK68" i="2"/>
  <c r="DJ68" i="2"/>
  <c r="BG68" i="2"/>
  <c r="AT68" i="2"/>
  <c r="BK60" i="2"/>
  <c r="P60" i="2"/>
  <c r="AA60" i="2"/>
  <c r="BD60" i="2"/>
  <c r="Y60" i="2"/>
  <c r="GF68" i="2"/>
  <c r="CQ68" i="2"/>
  <c r="CP68" i="2"/>
  <c r="CZ68" i="2"/>
  <c r="AF68" i="2"/>
  <c r="HS60" i="2"/>
  <c r="FT68" i="2"/>
  <c r="CO68" i="2"/>
  <c r="AN68" i="2"/>
  <c r="BJ60" i="2"/>
  <c r="Z60" i="2"/>
  <c r="FQ68" i="2"/>
  <c r="DS60" i="2"/>
  <c r="AC68" i="2"/>
  <c r="BC60" i="2"/>
  <c r="DI68" i="2"/>
  <c r="EY68" i="2"/>
  <c r="V68" i="2"/>
  <c r="BP60" i="2"/>
  <c r="AU60" i="2"/>
  <c r="FX60" i="2"/>
  <c r="DA60" i="2"/>
  <c r="HI60" i="2"/>
  <c r="CU68" i="2"/>
  <c r="HH60" i="2"/>
  <c r="CT68" i="2"/>
  <c r="HQ60" i="2"/>
  <c r="DX60" i="2"/>
  <c r="EU60" i="2"/>
  <c r="EM60" i="2"/>
  <c r="BX68" i="2"/>
  <c r="BL68" i="2"/>
  <c r="AM68" i="2"/>
  <c r="AA68" i="2"/>
  <c r="AE60" i="2"/>
  <c r="L60" i="2"/>
  <c r="W60" i="2"/>
  <c r="AZ60" i="2"/>
  <c r="Q60" i="2"/>
  <c r="FP60" i="2"/>
  <c r="HE60" i="2"/>
  <c r="HD60" i="2"/>
  <c r="HK60" i="2"/>
  <c r="EE60" i="2"/>
  <c r="BH68" i="2"/>
  <c r="BX60" i="2"/>
  <c r="AD60" i="2"/>
  <c r="FU68" i="2"/>
  <c r="CW60" i="2"/>
  <c r="BU60" i="2"/>
  <c r="AB68" i="2"/>
  <c r="DJ60" i="2"/>
  <c r="ES68" i="2"/>
  <c r="CS60" i="2"/>
  <c r="CK68" i="2"/>
  <c r="AO68" i="2"/>
  <c r="BO60" i="2"/>
  <c r="V60" i="2"/>
  <c r="EO60" i="2"/>
  <c r="EG68" i="2"/>
  <c r="CB68" i="2"/>
  <c r="S68" i="2"/>
  <c r="BI60" i="2"/>
  <c r="CP60" i="2"/>
  <c r="BF60" i="2"/>
  <c r="EH68" i="2"/>
  <c r="CN60" i="2"/>
  <c r="Y68" i="2"/>
  <c r="BB60" i="2"/>
  <c r="R60" i="2"/>
  <c r="DP60" i="2" l="1"/>
  <c r="EE68" i="2"/>
  <c r="BP68" i="2"/>
  <c r="DL68" i="2"/>
  <c r="DZ60" i="2"/>
  <c r="CZ60" i="2"/>
  <c r="T68" i="2"/>
  <c r="ET68" i="2"/>
  <c r="FD60" i="2"/>
  <c r="J68" i="2"/>
  <c r="DT68" i="2"/>
  <c r="EH60" i="2"/>
  <c r="AQ60" i="2"/>
  <c r="BL60" i="2"/>
  <c r="CU60" i="2"/>
  <c r="EC68" i="2"/>
  <c r="EN68" i="2"/>
  <c r="AI68" i="2"/>
  <c r="R68" i="2"/>
  <c r="EI68" i="2"/>
  <c r="GT68" i="2"/>
  <c r="DX68" i="2"/>
  <c r="FJ68" i="2"/>
  <c r="EK60" i="2"/>
  <c r="HH68" i="2"/>
  <c r="EL60" i="2"/>
  <c r="HM68" i="2"/>
  <c r="BM68" i="2"/>
  <c r="FI60" i="2"/>
  <c r="GQ68" i="2"/>
  <c r="HL68" i="2"/>
  <c r="ER60" i="2"/>
  <c r="HV68" i="2"/>
  <c r="DB68" i="2"/>
  <c r="FQ60" i="2"/>
  <c r="FG68" i="2"/>
  <c r="AS60" i="2"/>
  <c r="EW68" i="2"/>
  <c r="DC68" i="2"/>
  <c r="DM68" i="2"/>
  <c r="D63" i="1"/>
  <c r="E63" i="1" s="1"/>
  <c r="FJ60" i="2"/>
  <c r="K60" i="2"/>
  <c r="EX60" i="2"/>
  <c r="L68" i="2"/>
  <c r="GJ68" i="2"/>
  <c r="EU68" i="2"/>
  <c r="BY68" i="2"/>
  <c r="EJ68" i="2"/>
  <c r="GX60" i="2"/>
  <c r="DQ68" i="2"/>
  <c r="HU68" i="2"/>
  <c r="DR68" i="2"/>
  <c r="AH68" i="2"/>
  <c r="DA68" i="2"/>
  <c r="GG60" i="2"/>
  <c r="FV68" i="2"/>
  <c r="X68" i="2"/>
  <c r="HT68" i="2"/>
  <c r="DM60" i="2"/>
  <c r="BZ60" i="2"/>
  <c r="GO68" i="2"/>
  <c r="FY60" i="2"/>
  <c r="O60" i="2"/>
  <c r="P68" i="2"/>
  <c r="AE68" i="2"/>
  <c r="CC68" i="2"/>
  <c r="DU60" i="2"/>
  <c r="CH60" i="2"/>
  <c r="FV60" i="2"/>
  <c r="CY60" i="2"/>
  <c r="K68" i="2"/>
  <c r="CF60" i="2"/>
  <c r="HG60" i="2"/>
  <c r="HA60" i="2"/>
  <c r="DZ68" i="2"/>
  <c r="AC60" i="2"/>
  <c r="AZ68" i="2"/>
  <c r="ET60" i="2"/>
  <c r="CI68" i="2"/>
  <c r="DH68" i="2"/>
  <c r="GA60" i="2"/>
  <c r="BD68" i="2"/>
  <c r="HG68" i="2"/>
  <c r="HA68" i="2"/>
  <c r="DV60" i="2"/>
  <c r="CV60" i="2"/>
  <c r="I60" i="2"/>
  <c r="F68" i="2"/>
  <c r="HT60" i="2"/>
  <c r="BV68" i="2"/>
  <c r="FI68" i="2"/>
  <c r="EQ60" i="2"/>
  <c r="AV60" i="2"/>
  <c r="BT68" i="2"/>
  <c r="CL68" i="2"/>
  <c r="DF68" i="2"/>
  <c r="D60" i="2"/>
  <c r="BO68" i="2"/>
  <c r="HC60" i="2"/>
  <c r="GW60" i="2"/>
  <c r="AY60" i="2"/>
  <c r="AM60" i="2"/>
  <c r="DW60" i="2"/>
  <c r="DY60" i="2"/>
  <c r="HN60" i="2"/>
  <c r="AT60" i="2"/>
  <c r="CN68" i="2"/>
  <c r="HC68" i="2"/>
  <c r="GW68" i="2"/>
  <c r="G60" i="2"/>
  <c r="S60" i="2"/>
  <c r="CE60" i="2"/>
  <c r="DY68" i="2"/>
  <c r="HN68" i="2"/>
  <c r="GK60" i="2"/>
  <c r="CQ60" i="2"/>
  <c r="CK60" i="2"/>
  <c r="ES60" i="2"/>
  <c r="AG60" i="2"/>
  <c r="H60" i="2"/>
  <c r="DO60" i="2"/>
  <c r="GZ60" i="2"/>
  <c r="FH60" i="2"/>
  <c r="BS60" i="2"/>
  <c r="EM68" i="2"/>
  <c r="CH68" i="2"/>
  <c r="BR68" i="2"/>
  <c r="H68" i="2"/>
  <c r="AX60" i="2"/>
  <c r="HF60" i="2"/>
  <c r="GV68" i="2"/>
  <c r="FG60" i="2"/>
  <c r="HJ60" i="2"/>
  <c r="DU68" i="2"/>
  <c r="FB68" i="2"/>
  <c r="DV68" i="2"/>
  <c r="AH60" i="2"/>
  <c r="EN60" i="2"/>
  <c r="FC60" i="2"/>
  <c r="GQ60" i="2"/>
  <c r="AL60" i="2"/>
  <c r="BE68" i="2"/>
  <c r="FK68" i="2"/>
  <c r="N60" i="2"/>
  <c r="BE60" i="2"/>
  <c r="AF60" i="2"/>
  <c r="BC68" i="2"/>
  <c r="AK68" i="2"/>
  <c r="CJ68" i="2"/>
  <c r="CG68" i="2"/>
  <c r="FW68" i="2"/>
  <c r="CO60" i="2"/>
  <c r="FL68" i="2"/>
  <c r="CL60" i="2"/>
  <c r="FM68" i="2"/>
  <c r="BQ60" i="2"/>
  <c r="FS60" i="2"/>
  <c r="E39" i="2"/>
  <c r="E31" i="2"/>
  <c r="X1" i="8"/>
  <c r="EY39" i="2"/>
  <c r="GJ39" i="2" s="1"/>
  <c r="BW31" i="2"/>
  <c r="D39" i="2"/>
  <c r="V1" i="8"/>
  <c r="DL39" i="2"/>
  <c r="EW39" i="2" s="1"/>
  <c r="GL39" i="2"/>
  <c r="HW39" i="2" s="1"/>
  <c r="AK39" i="2"/>
  <c r="BW39" i="2" s="1"/>
  <c r="H33" i="1"/>
  <c r="BY39" i="2"/>
  <c r="DJ39" i="2" s="1"/>
  <c r="W1" i="8"/>
  <c r="F63" i="1" l="1"/>
  <c r="G63" i="1" s="1"/>
  <c r="H63" i="1" s="1"/>
  <c r="I63" i="1" s="1"/>
  <c r="AI39" i="2"/>
  <c r="AJ39" i="2" s="1"/>
  <c r="BX39" i="2" s="1"/>
  <c r="DK39" i="2" s="1"/>
  <c r="EX39" i="2" s="1"/>
  <c r="GK39" i="2" s="1"/>
  <c r="HX39" i="2" s="1"/>
  <c r="AL1" i="2"/>
  <c r="AL3" i="2" s="1"/>
  <c r="AK40" i="2"/>
  <c r="AK42" i="2" s="1"/>
  <c r="AK44" i="2" s="1"/>
  <c r="BY40" i="2"/>
  <c r="BY42" i="2" s="1"/>
  <c r="BY44" i="2" s="1"/>
  <c r="F40" i="2"/>
  <c r="F42" i="2" s="1"/>
  <c r="F44" i="2" s="1"/>
  <c r="F33" i="1"/>
  <c r="N41" i="1"/>
  <c r="J41" i="1"/>
  <c r="L41" i="1"/>
  <c r="T1" i="8"/>
  <c r="F41" i="1"/>
  <c r="AM40" i="2"/>
  <c r="AM42" i="2" s="1"/>
  <c r="AM44" i="2" s="1"/>
  <c r="AI31" i="2"/>
  <c r="H41" i="1"/>
  <c r="J63" i="1" l="1"/>
  <c r="K63" i="1" s="1"/>
  <c r="D41" i="1"/>
  <c r="E41" i="1" s="1"/>
  <c r="G41" i="1" s="1"/>
  <c r="I41" i="1" s="1"/>
  <c r="F1" i="2"/>
  <c r="F3" i="2" s="1"/>
  <c r="D40" i="2"/>
  <c r="D42" i="2" s="1"/>
  <c r="D44" i="2" s="1"/>
  <c r="AK1" i="2"/>
  <c r="AK3" i="2" s="1"/>
  <c r="GL40" i="2"/>
  <c r="GL42" i="2" s="1"/>
  <c r="GL44" i="2" s="1"/>
  <c r="EY40" i="2"/>
  <c r="EY42" i="2" s="1"/>
  <c r="EY44" i="2" s="1"/>
  <c r="DL40" i="2"/>
  <c r="DL42" i="2" s="1"/>
  <c r="DL44" i="2" s="1"/>
  <c r="E40" i="2"/>
  <c r="E42" i="2" s="1"/>
  <c r="E44" i="2" s="1"/>
  <c r="BY1" i="2"/>
  <c r="BY3" i="2" s="1"/>
  <c r="BY80" i="2"/>
  <c r="BY83" i="2" s="1"/>
  <c r="AM1" i="2"/>
  <c r="AM3" i="2" s="1"/>
  <c r="AK80" i="2"/>
  <c r="AK83" i="2" s="1"/>
  <c r="AM80" i="2"/>
  <c r="AM83" i="2" s="1"/>
  <c r="F80" i="2"/>
  <c r="F83" i="2" s="1"/>
  <c r="D33" i="1"/>
  <c r="AJ31" i="2"/>
  <c r="L63" i="1" l="1"/>
  <c r="U1" i="8"/>
  <c r="EY1" i="2"/>
  <c r="EY3" i="2" s="1"/>
  <c r="D80" i="2"/>
  <c r="D83" i="2" s="1"/>
  <c r="D1" i="2"/>
  <c r="D3" i="2" s="1"/>
  <c r="K41" i="1"/>
  <c r="DL1" i="2"/>
  <c r="DL3" i="2" s="1"/>
  <c r="GL80" i="2"/>
  <c r="GL83" i="2" s="1"/>
  <c r="BX31" i="2"/>
  <c r="DK31" i="2" s="1"/>
  <c r="E33" i="1"/>
  <c r="E1" i="2"/>
  <c r="E80" i="2"/>
  <c r="E83" i="2" s="1"/>
  <c r="GL1" i="2"/>
  <c r="GL3" i="2" s="1"/>
  <c r="DL80" i="2"/>
  <c r="DL83" i="2" s="1"/>
  <c r="EY80" i="2"/>
  <c r="EY83" i="2" s="1"/>
  <c r="M63" i="1" l="1"/>
  <c r="M41" i="1"/>
  <c r="G33" i="1"/>
  <c r="E3" i="2"/>
  <c r="N63" i="1" l="1"/>
  <c r="O41" i="1"/>
  <c r="I33" i="1"/>
  <c r="O63" i="1" l="1"/>
  <c r="EG31" i="2" l="1"/>
  <c r="EW31" i="2" l="1"/>
  <c r="EX31" i="2" l="1"/>
  <c r="J33" i="1"/>
  <c r="K33" i="1" s="1"/>
  <c r="FT31" i="2" l="1"/>
  <c r="GJ31" i="2" l="1"/>
  <c r="GK31" i="2" l="1"/>
  <c r="L33" i="1"/>
  <c r="M33" i="1" l="1"/>
  <c r="HG31" i="2" l="1"/>
  <c r="HW31" i="2" l="1"/>
  <c r="N33" i="1" l="1"/>
  <c r="HX31" i="2"/>
  <c r="O33" i="1" l="1"/>
  <c r="O40" i="2" l="1"/>
  <c r="O34" i="2"/>
  <c r="AV1" i="2"/>
  <c r="AV3" i="2" s="1"/>
  <c r="CJ1" i="2" l="1"/>
  <c r="CJ3" i="2" s="1"/>
  <c r="O42" i="2"/>
  <c r="O44" i="2" s="1"/>
  <c r="AI34" i="2"/>
  <c r="O80" i="2" l="1"/>
  <c r="O83" i="2" s="1"/>
  <c r="O1" i="2"/>
  <c r="AJ34" i="2"/>
  <c r="D36" i="1"/>
  <c r="DW1" i="2"/>
  <c r="DW3" i="2" s="1"/>
  <c r="BX34" i="2" l="1"/>
  <c r="E36" i="1"/>
  <c r="O3" i="2"/>
  <c r="FJ1" i="2"/>
  <c r="FJ3" i="2" s="1"/>
  <c r="GW1" i="2"/>
  <c r="GW3" i="2" s="1"/>
  <c r="G36" i="1" l="1"/>
  <c r="DK34" i="2"/>
  <c r="I36" i="1" l="1"/>
  <c r="EG34" i="2" l="1"/>
  <c r="EG40" i="2" l="1"/>
  <c r="EG42" i="2" s="1"/>
  <c r="EG44" i="2" s="1"/>
  <c r="EW34" i="2"/>
  <c r="EX34" i="2" l="1"/>
  <c r="J36" i="1"/>
  <c r="K36" i="1" s="1"/>
  <c r="EG80" i="2"/>
  <c r="EG83" i="2" s="1"/>
  <c r="EG1" i="2"/>
  <c r="EG3" i="2" l="1"/>
  <c r="FT34" i="2" l="1"/>
  <c r="GJ34" i="2" s="1"/>
  <c r="GK34" i="2" l="1"/>
  <c r="L36" i="1"/>
  <c r="FT40" i="2"/>
  <c r="M36" i="1" l="1"/>
  <c r="FT42" i="2"/>
  <c r="FT44" i="2" s="1"/>
  <c r="FT80" i="2" l="1"/>
  <c r="FT83" i="2" s="1"/>
  <c r="FT1" i="2"/>
  <c r="FT3" i="2" s="1"/>
  <c r="HG34" i="2" l="1"/>
  <c r="HW34" i="2" s="1"/>
  <c r="HG40" i="2" l="1"/>
  <c r="N36" i="1"/>
  <c r="HX34" i="2"/>
  <c r="HG42" i="2" l="1"/>
  <c r="HG44" i="2" s="1"/>
  <c r="O36" i="1"/>
  <c r="HG80" i="2" l="1"/>
  <c r="HG83" i="2" s="1"/>
  <c r="HG1" i="2"/>
  <c r="HG3" i="2" s="1"/>
  <c r="DO54" i="2" l="1"/>
  <c r="FB54" i="2"/>
  <c r="GO54" i="2"/>
  <c r="GO57" i="2" l="1"/>
  <c r="GO46" i="2" s="1"/>
  <c r="FB57" i="2"/>
  <c r="FB46" i="2" s="1"/>
  <c r="DO57" i="2"/>
  <c r="DO46" i="2" s="1"/>
  <c r="CB54" i="2"/>
  <c r="DO81" i="2" l="1"/>
  <c r="DO84" i="2" s="1"/>
  <c r="CB57" i="2"/>
  <c r="CB46" i="2" s="1"/>
  <c r="FB81" i="2"/>
  <c r="FB84" i="2" s="1"/>
  <c r="AN54" i="2"/>
  <c r="GO81" i="2"/>
  <c r="GO84" i="2" s="1"/>
  <c r="AN57" i="2" l="1"/>
  <c r="AN46" i="2" s="1"/>
  <c r="CB81" i="2"/>
  <c r="CB84" i="2" s="1"/>
  <c r="AN81" i="2" l="1"/>
  <c r="AN84" i="2" s="1"/>
  <c r="AN41" i="2" l="1"/>
  <c r="BW41" i="2" l="1"/>
  <c r="F43" i="1" s="1"/>
  <c r="AN42" i="2"/>
  <c r="AN44" i="2" s="1"/>
  <c r="DO41" i="2"/>
  <c r="CB41" i="2"/>
  <c r="FB41" i="2"/>
  <c r="GO41" i="2"/>
  <c r="EW41" i="2" l="1"/>
  <c r="J43" i="1" s="1"/>
  <c r="DO42" i="2"/>
  <c r="DO44" i="2" s="1"/>
  <c r="AN80" i="2"/>
  <c r="AN83" i="2" s="1"/>
  <c r="GO42" i="2"/>
  <c r="GO44" i="2" s="1"/>
  <c r="HW41" i="2"/>
  <c r="N43" i="1" s="1"/>
  <c r="GJ41" i="2"/>
  <c r="L43" i="1" s="1"/>
  <c r="FB42" i="2"/>
  <c r="FB44" i="2" s="1"/>
  <c r="DJ41" i="2"/>
  <c r="H43" i="1" s="1"/>
  <c r="CB42" i="2"/>
  <c r="CB44" i="2" s="1"/>
  <c r="CB1" i="2" s="1"/>
  <c r="CB3" i="2" s="1"/>
  <c r="AN1" i="2"/>
  <c r="AN3" i="2" s="1"/>
  <c r="FB80" i="2" l="1"/>
  <c r="FB83" i="2" s="1"/>
  <c r="DO80" i="2"/>
  <c r="DO83" i="2" s="1"/>
  <c r="GO80" i="2"/>
  <c r="GO83" i="2" s="1"/>
  <c r="CB80" i="2"/>
  <c r="CB83" i="2" s="1"/>
  <c r="GO1" i="2"/>
  <c r="GO3" i="2" s="1"/>
  <c r="FB1" i="2"/>
  <c r="FB3" i="2" s="1"/>
  <c r="DO1" i="2"/>
  <c r="DO3" i="2" s="1"/>
  <c r="G41" i="2" l="1"/>
  <c r="AI41" i="2" s="1"/>
  <c r="AJ41" i="2" l="1"/>
  <c r="BX41" i="2" s="1"/>
  <c r="DK41" i="2" s="1"/>
  <c r="EX41" i="2" s="1"/>
  <c r="GK41" i="2" s="1"/>
  <c r="HX41" i="2" s="1"/>
  <c r="D43" i="1"/>
  <c r="E43" i="1" s="1"/>
  <c r="G43" i="1" s="1"/>
  <c r="I43" i="1" s="1"/>
  <c r="K43" i="1" l="1"/>
  <c r="M43" i="1" l="1"/>
  <c r="O43" i="1" l="1"/>
  <c r="G40" i="2" l="1"/>
  <c r="G42" i="2" l="1"/>
  <c r="G44" i="2" s="1"/>
  <c r="G80" i="2" l="1"/>
  <c r="G83" i="2" s="1"/>
  <c r="G61" i="2"/>
  <c r="G1" i="2"/>
  <c r="G3" i="2" l="1"/>
  <c r="G62" i="2"/>
  <c r="E56" i="1" l="1"/>
  <c r="G56" i="1" s="1"/>
  <c r="I56" i="1" s="1"/>
  <c r="AJ56" i="2"/>
  <c r="BX56" i="2" s="1"/>
  <c r="DK56" i="2" s="1"/>
  <c r="EX56" i="2" s="1"/>
  <c r="GK56" i="2" s="1"/>
  <c r="HX56" i="2" s="1"/>
  <c r="E53" i="1"/>
  <c r="G53" i="1" s="1"/>
  <c r="I53" i="1" s="1"/>
  <c r="AJ53" i="2"/>
  <c r="BX53" i="2" s="1"/>
  <c r="DK53" i="2" s="1"/>
  <c r="K56" i="1" l="1"/>
  <c r="M56" i="1" l="1"/>
  <c r="O56" i="1" l="1"/>
  <c r="AJ55" i="2" l="1"/>
  <c r="BX55" i="2" l="1"/>
  <c r="E55" i="1"/>
  <c r="C74" i="2" l="1"/>
  <c r="G55" i="1"/>
  <c r="DK55" i="2"/>
  <c r="C84" i="1"/>
  <c r="C81" i="2"/>
  <c r="C84" i="2" s="1"/>
  <c r="I55" i="1" l="1"/>
  <c r="EX55" i="2"/>
  <c r="GK55" i="2" l="1"/>
  <c r="K55" i="1"/>
  <c r="M55" i="1" l="1"/>
  <c r="HX55" i="2"/>
  <c r="O55" i="1" l="1"/>
  <c r="BN36" i="2" l="1"/>
  <c r="EO36" i="2"/>
  <c r="HO36" i="2"/>
  <c r="GB36" i="2"/>
  <c r="DB35" i="2" l="1"/>
  <c r="HO51" i="2"/>
  <c r="GB35" i="2"/>
  <c r="DB51" i="2"/>
  <c r="GB51" i="2"/>
  <c r="BN51" i="2"/>
  <c r="BN57" i="2" s="1"/>
  <c r="BN46" i="2" s="1"/>
  <c r="HO35" i="2"/>
  <c r="EO51" i="2"/>
  <c r="DB36" i="2"/>
  <c r="GB40" i="2" l="1"/>
  <c r="GB42" i="2" s="1"/>
  <c r="GB44" i="2" s="1"/>
  <c r="HO40" i="2"/>
  <c r="HO42" i="2" s="1"/>
  <c r="HO44" i="2" s="1"/>
  <c r="EO35" i="2"/>
  <c r="EO57" i="2"/>
  <c r="EO46" i="2" s="1"/>
  <c r="BN81" i="2"/>
  <c r="BN84" i="2" s="1"/>
  <c r="HO57" i="2"/>
  <c r="HO46" i="2" s="1"/>
  <c r="GB57" i="2"/>
  <c r="GB46" i="2" s="1"/>
  <c r="DB57" i="2"/>
  <c r="DB46" i="2" s="1"/>
  <c r="BN35" i="2"/>
  <c r="DB40" i="2"/>
  <c r="DB42" i="2" s="1"/>
  <c r="DB44" i="2" s="1"/>
  <c r="BN40" i="2" l="1"/>
  <c r="BN42" i="2" s="1"/>
  <c r="BN44" i="2" s="1"/>
  <c r="EO81" i="2"/>
  <c r="EO84" i="2" s="1"/>
  <c r="DB80" i="2"/>
  <c r="DB83" i="2" s="1"/>
  <c r="EO40" i="2"/>
  <c r="EO42" i="2" s="1"/>
  <c r="EO44" i="2" s="1"/>
  <c r="DB81" i="2"/>
  <c r="DB84" i="2" s="1"/>
  <c r="HO1" i="2"/>
  <c r="HO3" i="2" s="1"/>
  <c r="HO80" i="2"/>
  <c r="HO83" i="2" s="1"/>
  <c r="GB81" i="2"/>
  <c r="GB84" i="2" s="1"/>
  <c r="GB1" i="2"/>
  <c r="GB3" i="2" s="1"/>
  <c r="GB80" i="2"/>
  <c r="GB83" i="2" s="1"/>
  <c r="HO81" i="2"/>
  <c r="HO84" i="2" s="1"/>
  <c r="DB1" i="2"/>
  <c r="DB3" i="2" s="1"/>
  <c r="BN80" i="2" l="1"/>
  <c r="BN83" i="2" s="1"/>
  <c r="BN1" i="2"/>
  <c r="BN3" i="2" s="1"/>
  <c r="EO1" i="2"/>
  <c r="EO3" i="2" s="1"/>
  <c r="EO80" i="2"/>
  <c r="EO83" i="2" s="1"/>
  <c r="HN36" i="2" l="1"/>
  <c r="DA36" i="2"/>
  <c r="EN36" i="2"/>
  <c r="GA36" i="2"/>
  <c r="GA52" i="2" l="1"/>
  <c r="GA35" i="2"/>
  <c r="HN52" i="2"/>
  <c r="HN35" i="2"/>
  <c r="DA35" i="2"/>
  <c r="EN52" i="2"/>
  <c r="EN35" i="2"/>
  <c r="BM36" i="2"/>
  <c r="DA52" i="2" l="1"/>
  <c r="DA57" i="2" l="1"/>
  <c r="DA46" i="2" s="1"/>
  <c r="BM35" i="2" l="1"/>
  <c r="DA81" i="2"/>
  <c r="DA84" i="2" s="1"/>
  <c r="BM40" i="2" l="1"/>
  <c r="BM42" i="2" s="1"/>
  <c r="BM44" i="2" s="1"/>
  <c r="DA40" i="2" l="1"/>
  <c r="DA42" i="2" s="1"/>
  <c r="DA44" i="2" s="1"/>
  <c r="BM80" i="2"/>
  <c r="BM83" i="2" s="1"/>
  <c r="EN40" i="2"/>
  <c r="EN42" i="2" s="1"/>
  <c r="EN44" i="2" s="1"/>
  <c r="DA1" i="2" l="1"/>
  <c r="DA3" i="2" s="1"/>
  <c r="GA40" i="2"/>
  <c r="GA42" i="2" s="1"/>
  <c r="GA44" i="2" s="1"/>
  <c r="EN80" i="2"/>
  <c r="EN83" i="2" s="1"/>
  <c r="DA80" i="2"/>
  <c r="DA83" i="2" s="1"/>
  <c r="GA80" i="2" l="1"/>
  <c r="GA83" i="2" s="1"/>
  <c r="HN40" i="2"/>
  <c r="HN42" i="2" s="1"/>
  <c r="HN44" i="2" s="1"/>
  <c r="HN80" i="2" l="1"/>
  <c r="HN83" i="2" s="1"/>
  <c r="EV38" i="2" l="1"/>
  <c r="EW38" i="2" s="1"/>
  <c r="EV54" i="2" l="1"/>
  <c r="J40" i="1"/>
  <c r="EX38" i="2"/>
  <c r="GK38" i="2" s="1"/>
  <c r="HX38" i="2" s="1"/>
  <c r="K40" i="1" l="1"/>
  <c r="M40" i="1" l="1"/>
  <c r="EV53" i="2"/>
  <c r="EV57" i="2" l="1"/>
  <c r="EV46" i="2" s="1"/>
  <c r="EV16" i="2"/>
  <c r="O40" i="1"/>
  <c r="EV40" i="2" l="1"/>
  <c r="EV42" i="2" s="1"/>
  <c r="EV17" i="2"/>
  <c r="EW16" i="2"/>
  <c r="EV81" i="2"/>
  <c r="EV84" i="2" s="1"/>
  <c r="EV44" i="2" l="1"/>
  <c r="J18" i="1"/>
  <c r="EW17" i="2"/>
  <c r="EX16" i="2"/>
  <c r="EV80" i="2"/>
  <c r="EV83" i="2" s="1"/>
  <c r="EV1" i="2" l="1"/>
  <c r="EV3" i="2" s="1"/>
  <c r="K18" i="1"/>
  <c r="J19" i="1"/>
  <c r="J44" i="1" s="1"/>
  <c r="EX17" i="2"/>
  <c r="GK16" i="2"/>
  <c r="HX16" i="2" l="1"/>
  <c r="HX17" i="2" s="1"/>
  <c r="GK17" i="2"/>
  <c r="K19" i="1"/>
  <c r="M18" i="1"/>
  <c r="EX1" i="2" l="1"/>
  <c r="M19" i="1"/>
  <c r="O18" i="1"/>
  <c r="HX1" i="2" l="1"/>
  <c r="GK1" i="2"/>
  <c r="O19" i="1"/>
  <c r="GI54" i="2" l="1"/>
  <c r="GI53" i="2" l="1"/>
  <c r="GI57" i="2" l="1"/>
  <c r="GI46" i="2" l="1"/>
  <c r="GI1" i="2" l="1"/>
  <c r="GI3" i="2" s="1"/>
  <c r="GI81" i="2"/>
  <c r="GI84" i="2" s="1"/>
  <c r="EN54" i="2" l="1"/>
  <c r="GA54" i="2" l="1"/>
  <c r="EN57" i="2"/>
  <c r="EN46" i="2" s="1"/>
  <c r="EN1" i="2" s="1"/>
  <c r="EN3" i="2" s="1"/>
  <c r="HN54" i="2" l="1"/>
  <c r="HN57" i="2" s="1"/>
  <c r="HN46" i="2" s="1"/>
  <c r="GA57" i="2"/>
  <c r="GA46" i="2" s="1"/>
  <c r="GA1" i="2" s="1"/>
  <c r="EN81" i="2"/>
  <c r="EN84" i="2" s="1"/>
  <c r="HN1" i="2" l="1"/>
  <c r="GA3" i="2" s="1"/>
  <c r="GA81" i="2"/>
  <c r="GA84" i="2" s="1"/>
  <c r="HN81" i="2"/>
  <c r="HN84" i="2" s="1"/>
  <c r="HV54" i="2" l="1"/>
  <c r="HV53" i="2" l="1"/>
  <c r="HV57" i="2" l="1"/>
  <c r="HV46" i="2" l="1"/>
  <c r="HV81" i="2" l="1"/>
  <c r="HV84" i="2" s="1"/>
  <c r="HV1" i="2"/>
  <c r="HV3" i="2" s="1"/>
  <c r="BM52" i="2" l="1"/>
  <c r="BM57" i="2" l="1"/>
  <c r="BM46" i="2" l="1"/>
  <c r="BM81" i="2" l="1"/>
  <c r="BM84" i="2" s="1"/>
  <c r="BM1" i="2"/>
  <c r="BM3" i="2" s="1"/>
  <c r="I45" i="6" l="1"/>
  <c r="I36" i="6"/>
  <c r="I27" i="6"/>
  <c r="H35" i="6" l="1"/>
  <c r="H44" i="6"/>
  <c r="H26" i="6"/>
  <c r="J41" i="6" l="1"/>
  <c r="H45" i="6"/>
  <c r="J45" i="6" s="1"/>
  <c r="J32" i="6"/>
  <c r="H36" i="6"/>
  <c r="J36" i="6" s="1"/>
  <c r="H33" i="6"/>
  <c r="H42" i="6"/>
  <c r="H27" i="6"/>
  <c r="J27" i="6" s="1"/>
  <c r="J23" i="6"/>
  <c r="H24" i="6"/>
  <c r="H46" i="6" l="1"/>
  <c r="I35" i="6"/>
  <c r="J31" i="6"/>
  <c r="H28" i="6"/>
  <c r="I44" i="6"/>
  <c r="J40" i="6"/>
  <c r="I26" i="6"/>
  <c r="J22" i="6"/>
  <c r="H37" i="6"/>
  <c r="J44" i="6" l="1"/>
  <c r="J46" i="6" s="1"/>
  <c r="J42" i="6"/>
  <c r="J26" i="6"/>
  <c r="J28" i="6" s="1"/>
  <c r="J24" i="6"/>
  <c r="J33" i="6"/>
  <c r="J35" i="6"/>
  <c r="J37" i="6" s="1"/>
  <c r="E13" i="6" l="1"/>
  <c r="N60" i="1"/>
  <c r="O60" i="1" s="1"/>
  <c r="L60" i="1"/>
  <c r="M60" i="1" s="1"/>
  <c r="D13" i="6"/>
  <c r="ES67" i="2"/>
  <c r="DI67" i="2"/>
  <c r="DI69" i="2" s="1"/>
  <c r="DI70" i="2" s="1"/>
  <c r="BV67" i="2"/>
  <c r="BV69" i="2" s="1"/>
  <c r="BV70" i="2" s="1"/>
  <c r="C13" i="6"/>
  <c r="BM67" i="2"/>
  <c r="BM69" i="2" s="1"/>
  <c r="BM70" i="2" s="1"/>
  <c r="DF67" i="2"/>
  <c r="BR67" i="2"/>
  <c r="BQ67" i="2"/>
  <c r="EV67" i="2"/>
  <c r="EV69" i="2" s="1"/>
  <c r="EV70" i="2" s="1"/>
  <c r="EO67" i="2"/>
  <c r="EO69" i="2" s="1"/>
  <c r="EO70" i="2" s="1"/>
  <c r="EN67" i="2"/>
  <c r="EN69" i="2" s="1"/>
  <c r="EN70" i="2" s="1"/>
  <c r="AH67" i="2"/>
  <c r="AH69" i="2" s="1"/>
  <c r="AH70" i="2" s="1"/>
  <c r="DA67" i="2"/>
  <c r="DA69" i="2" s="1"/>
  <c r="DA70" i="2" s="1"/>
  <c r="BN67" i="2"/>
  <c r="BN69" i="2" s="1"/>
  <c r="BN70" i="2" s="1"/>
  <c r="DB67" i="2"/>
  <c r="DB69" i="2" s="1"/>
  <c r="DB70" i="2" s="1"/>
  <c r="BU67" i="2"/>
  <c r="BU69" i="2" s="1"/>
  <c r="BU70" i="2" s="1"/>
  <c r="DY67" i="2"/>
  <c r="DY69" i="2" s="1"/>
  <c r="DY70" i="2" s="1"/>
  <c r="EU67" i="2"/>
  <c r="EU69" i="2" s="1"/>
  <c r="EU70" i="2" s="1"/>
  <c r="DU67" i="2"/>
  <c r="DU69" i="2" s="1"/>
  <c r="DU70" i="2" s="1"/>
  <c r="CX67" i="2"/>
  <c r="CX69" i="2" s="1"/>
  <c r="CX70" i="2" s="1"/>
  <c r="R67" i="2"/>
  <c r="R69" i="2" s="1"/>
  <c r="R70" i="2" s="1"/>
  <c r="EW67" i="2"/>
  <c r="AR67" i="2"/>
  <c r="AR69" i="2" s="1"/>
  <c r="AR70" i="2" s="1"/>
  <c r="BP67" i="2"/>
  <c r="S67" i="2"/>
  <c r="S69" i="2" s="1"/>
  <c r="S70" i="2" s="1"/>
  <c r="AL67" i="2"/>
  <c r="AL69" i="2" s="1"/>
  <c r="AL70" i="2" s="1"/>
  <c r="AF67" i="2"/>
  <c r="AF69" i="2" s="1"/>
  <c r="AF70" i="2" s="1"/>
  <c r="BG67" i="2"/>
  <c r="BG69" i="2" s="1"/>
  <c r="BG70" i="2" s="1"/>
  <c r="AO67" i="2"/>
  <c r="CV67" i="2"/>
  <c r="CV69" i="2" s="1"/>
  <c r="CV70" i="2" s="1"/>
  <c r="CF67" i="2"/>
  <c r="CF69" i="2" s="1"/>
  <c r="CF70" i="2" s="1"/>
  <c r="EP67" i="2"/>
  <c r="DQ67" i="2"/>
  <c r="DQ69" i="2" s="1"/>
  <c r="DQ70" i="2" s="1"/>
  <c r="EM67" i="2"/>
  <c r="EM69" i="2" s="1"/>
  <c r="EM70" i="2" s="1"/>
  <c r="DG67" i="2"/>
  <c r="DG69" i="2" s="1"/>
  <c r="DG70" i="2" s="1"/>
  <c r="CP67" i="2"/>
  <c r="CP69" i="2" s="1"/>
  <c r="CP70" i="2" s="1"/>
  <c r="J67" i="2"/>
  <c r="J69" i="2" s="1"/>
  <c r="J70" i="2" s="1"/>
  <c r="BW67" i="2"/>
  <c r="AJ67" i="2"/>
  <c r="AX67" i="2"/>
  <c r="AX69" i="2" s="1"/>
  <c r="AX70" i="2" s="1"/>
  <c r="BK67" i="2"/>
  <c r="BK69" i="2" s="1"/>
  <c r="BK70" i="2" s="1"/>
  <c r="K67" i="2"/>
  <c r="K69" i="2" s="1"/>
  <c r="K70" i="2" s="1"/>
  <c r="BI67" i="2"/>
  <c r="BI69" i="2" s="1"/>
  <c r="BI70" i="2" s="1"/>
  <c r="C67" i="2"/>
  <c r="C69" i="2" s="1"/>
  <c r="C70" i="2" s="1"/>
  <c r="BD67" i="2"/>
  <c r="BD69" i="2" s="1"/>
  <c r="BD70" i="2" s="1"/>
  <c r="P67" i="2"/>
  <c r="P69" i="2" s="1"/>
  <c r="P70" i="2" s="1"/>
  <c r="DX67" i="2"/>
  <c r="DX69" i="2" s="1"/>
  <c r="DX70" i="2" s="1"/>
  <c r="DC67" i="2"/>
  <c r="EE67" i="2"/>
  <c r="EE69" i="2" s="1"/>
  <c r="EE70" i="2" s="1"/>
  <c r="CG67" i="2"/>
  <c r="CG69" i="2" s="1"/>
  <c r="CG70" i="2" s="1"/>
  <c r="CH67" i="2"/>
  <c r="CH69" i="2" s="1"/>
  <c r="CH70" i="2" s="1"/>
  <c r="CE67" i="2"/>
  <c r="CE69" i="2" s="1"/>
  <c r="CE70" i="2" s="1"/>
  <c r="BF67" i="2"/>
  <c r="BF69" i="2" s="1"/>
  <c r="BF70" i="2" s="1"/>
  <c r="BL67" i="2"/>
  <c r="BL69" i="2" s="1"/>
  <c r="BL70" i="2" s="1"/>
  <c r="Y67" i="2"/>
  <c r="Y69" i="2" s="1"/>
  <c r="Y70" i="2" s="1"/>
  <c r="AG67" i="2"/>
  <c r="AG69" i="2" s="1"/>
  <c r="AG70" i="2" s="1"/>
  <c r="BC67" i="2"/>
  <c r="BC69" i="2" s="1"/>
  <c r="BC70" i="2" s="1"/>
  <c r="W67" i="2"/>
  <c r="W69" i="2" s="1"/>
  <c r="W70" i="2" s="1"/>
  <c r="BX67" i="2"/>
  <c r="CZ67" i="2"/>
  <c r="CZ69" i="2" s="1"/>
  <c r="CZ70" i="2" s="1"/>
  <c r="BB67" i="2"/>
  <c r="BB69" i="2" s="1"/>
  <c r="BB70" i="2" s="1"/>
  <c r="ER67" i="2"/>
  <c r="DH67" i="2"/>
  <c r="DH69" i="2" s="1"/>
  <c r="DH70" i="2" s="1"/>
  <c r="CS67" i="2"/>
  <c r="CS69" i="2" s="1"/>
  <c r="CS70" i="2" s="1"/>
  <c r="DW67" i="2"/>
  <c r="DW69" i="2" s="1"/>
  <c r="DW70" i="2" s="1"/>
  <c r="EI67" i="2"/>
  <c r="BZ67" i="2"/>
  <c r="BZ69" i="2" s="1"/>
  <c r="BZ70" i="2" s="1"/>
  <c r="ET67" i="2"/>
  <c r="ET69" i="2" s="1"/>
  <c r="ET70" i="2" s="1"/>
  <c r="AP67" i="2"/>
  <c r="AP69" i="2" s="1"/>
  <c r="AP70" i="2" s="1"/>
  <c r="AV67" i="2"/>
  <c r="AV69" i="2" s="1"/>
  <c r="AV70" i="2" s="1"/>
  <c r="Q67" i="2"/>
  <c r="Q69" i="2" s="1"/>
  <c r="Q70" i="2" s="1"/>
  <c r="AU67" i="2"/>
  <c r="AU69" i="2" s="1"/>
  <c r="AU70" i="2" s="1"/>
  <c r="D67" i="2"/>
  <c r="D69" i="2" s="1"/>
  <c r="D70" i="2" s="1"/>
  <c r="AB67" i="2"/>
  <c r="AB69" i="2" s="1"/>
  <c r="AB70" i="2" s="1"/>
  <c r="CA67" i="2"/>
  <c r="CA69" i="2" s="1"/>
  <c r="CA70" i="2" s="1"/>
  <c r="V67" i="2"/>
  <c r="V69" i="2" s="1"/>
  <c r="V70" i="2" s="1"/>
  <c r="AE67" i="2"/>
  <c r="AE69" i="2" s="1"/>
  <c r="AE70" i="2" s="1"/>
  <c r="M67" i="2"/>
  <c r="M69" i="2" s="1"/>
  <c r="M70" i="2" s="1"/>
  <c r="EH67" i="2"/>
  <c r="EH69" i="2" s="1"/>
  <c r="EH70" i="2" s="1"/>
  <c r="CR67" i="2"/>
  <c r="CR69" i="2" s="1"/>
  <c r="CR70" i="2" s="1"/>
  <c r="CK67" i="2"/>
  <c r="CK69" i="2" s="1"/>
  <c r="CK70" i="2" s="1"/>
  <c r="DO67" i="2"/>
  <c r="DO69" i="2" s="1"/>
  <c r="DO70" i="2" s="1"/>
  <c r="CM67" i="2"/>
  <c r="CM69" i="2" s="1"/>
  <c r="CM70" i="2" s="1"/>
  <c r="EJ67" i="2"/>
  <c r="EJ69" i="2" s="1"/>
  <c r="EJ70" i="2" s="1"/>
  <c r="DK67" i="2"/>
  <c r="X67" i="2"/>
  <c r="X69" i="2" s="1"/>
  <c r="X70" i="2" s="1"/>
  <c r="AC67" i="2"/>
  <c r="AC69" i="2" s="1"/>
  <c r="AC70" i="2" s="1"/>
  <c r="I67" i="2"/>
  <c r="I69" i="2" s="1"/>
  <c r="I70" i="2" s="1"/>
  <c r="F67" i="2"/>
  <c r="F69" i="2" s="1"/>
  <c r="F70" i="2" s="1"/>
  <c r="AM67" i="2"/>
  <c r="AM69" i="2" s="1"/>
  <c r="AM70" i="2" s="1"/>
  <c r="U67" i="2"/>
  <c r="U69" i="2" s="1"/>
  <c r="U70" i="2" s="1"/>
  <c r="BE67" i="2"/>
  <c r="BE69" i="2" s="1"/>
  <c r="BE70" i="2" s="1"/>
  <c r="AY67" i="2"/>
  <c r="AY69" i="2" s="1"/>
  <c r="AY70" i="2" s="1"/>
  <c r="CO67" i="2"/>
  <c r="CO69" i="2" s="1"/>
  <c r="CO70" i="2" s="1"/>
  <c r="AQ67" i="2"/>
  <c r="AQ69" i="2" s="1"/>
  <c r="AQ70" i="2" s="1"/>
  <c r="DE67" i="2"/>
  <c r="DZ67" i="2"/>
  <c r="DZ69" i="2" s="1"/>
  <c r="DZ70" i="2" s="1"/>
  <c r="CB67" i="2"/>
  <c r="CB69" i="2" s="1"/>
  <c r="CB70" i="2" s="1"/>
  <c r="CC67" i="2"/>
  <c r="CY67" i="2"/>
  <c r="CY69" i="2" s="1"/>
  <c r="CY70" i="2" s="1"/>
  <c r="EC67" i="2"/>
  <c r="EC69" i="2" s="1"/>
  <c r="EC70" i="2" s="1"/>
  <c r="EB67" i="2"/>
  <c r="EB69" i="2" s="1"/>
  <c r="EB70" i="2" s="1"/>
  <c r="BT67" i="2"/>
  <c r="BT69" i="2" s="1"/>
  <c r="BT70" i="2" s="1"/>
  <c r="O67" i="2"/>
  <c r="O69" i="2" s="1"/>
  <c r="O70" i="2" s="1"/>
  <c r="BS67" i="2"/>
  <c r="BS69" i="2" s="1"/>
  <c r="BS70" i="2" s="1"/>
  <c r="EX67" i="2"/>
  <c r="DT67" i="2"/>
  <c r="DT69" i="2" s="1"/>
  <c r="DT70" i="2" s="1"/>
  <c r="AW67" i="2"/>
  <c r="AW69" i="2" s="1"/>
  <c r="AW70" i="2" s="1"/>
  <c r="AI67" i="2"/>
  <c r="DR67" i="2"/>
  <c r="DR69" i="2" s="1"/>
  <c r="DR70" i="2" s="1"/>
  <c r="DS67" i="2"/>
  <c r="DS69" i="2" s="1"/>
  <c r="DS70" i="2" s="1"/>
  <c r="EF67" i="2"/>
  <c r="EF69" i="2" s="1"/>
  <c r="EF70" i="2" s="1"/>
  <c r="CQ67" i="2"/>
  <c r="CQ69" i="2" s="1"/>
  <c r="CQ70" i="2" s="1"/>
  <c r="DM67" i="2"/>
  <c r="DM69" i="2" s="1"/>
  <c r="DM70" i="2" s="1"/>
  <c r="DV67" i="2"/>
  <c r="DV69" i="2" s="1"/>
  <c r="DV70" i="2" s="1"/>
  <c r="DD67" i="2"/>
  <c r="CU67" i="2"/>
  <c r="CU69" i="2" s="1"/>
  <c r="CU70" i="2" s="1"/>
  <c r="DP67" i="2"/>
  <c r="CI67" i="2"/>
  <c r="CI69" i="2" s="1"/>
  <c r="CI70" i="2" s="1"/>
  <c r="CW67" i="2"/>
  <c r="CW69" i="2" s="1"/>
  <c r="CW70" i="2" s="1"/>
  <c r="DL67" i="2"/>
  <c r="DL69" i="2" s="1"/>
  <c r="DL70" i="2" s="1"/>
  <c r="BA67" i="2"/>
  <c r="BA69" i="2" s="1"/>
  <c r="BA70" i="2" s="1"/>
  <c r="BO67" i="2"/>
  <c r="AA67" i="2"/>
  <c r="T67" i="2"/>
  <c r="T69" i="2" s="1"/>
  <c r="T70" i="2" s="1"/>
  <c r="AS67" i="2"/>
  <c r="AS69" i="2" s="1"/>
  <c r="AS70" i="2" s="1"/>
  <c r="DJ67" i="2"/>
  <c r="DN67" i="2"/>
  <c r="DN69" i="2" s="1"/>
  <c r="DN70" i="2" s="1"/>
  <c r="AT67" i="2"/>
  <c r="AT69" i="2" s="1"/>
  <c r="AT70" i="2" s="1"/>
  <c r="CT67" i="2"/>
  <c r="CT69" i="2" s="1"/>
  <c r="CT70" i="2" s="1"/>
  <c r="EL67" i="2"/>
  <c r="EL69" i="2" s="1"/>
  <c r="EL70" i="2" s="1"/>
  <c r="L67" i="2"/>
  <c r="L69" i="2" s="1"/>
  <c r="L70" i="2" s="1"/>
  <c r="BH67" i="2"/>
  <c r="G67" i="2"/>
  <c r="G69" i="2" s="1"/>
  <c r="G70" i="2" s="1"/>
  <c r="CL67" i="2"/>
  <c r="CL69" i="2" s="1"/>
  <c r="CL70" i="2" s="1"/>
  <c r="CJ67" i="2"/>
  <c r="CJ69" i="2" s="1"/>
  <c r="CJ70" i="2" s="1"/>
  <c r="ED67" i="2"/>
  <c r="ED69" i="2" s="1"/>
  <c r="ED70" i="2" s="1"/>
  <c r="EA67" i="2"/>
  <c r="EA69" i="2" s="1"/>
  <c r="EA70" i="2" s="1"/>
  <c r="CN67" i="2"/>
  <c r="CN69" i="2" s="1"/>
  <c r="CN70" i="2" s="1"/>
  <c r="AK67" i="2"/>
  <c r="AK69" i="2" s="1"/>
  <c r="AK70" i="2" s="1"/>
  <c r="AD67" i="2"/>
  <c r="AD69" i="2" s="1"/>
  <c r="AD70" i="2" s="1"/>
  <c r="BJ67" i="2"/>
  <c r="BJ69" i="2" s="1"/>
  <c r="BJ70" i="2" s="1"/>
  <c r="AN67" i="2"/>
  <c r="AN69" i="2" s="1"/>
  <c r="AN70" i="2" s="1"/>
  <c r="Z67" i="2"/>
  <c r="Z69" i="2" s="1"/>
  <c r="Z70" i="2" s="1"/>
  <c r="CD67" i="2"/>
  <c r="CD69" i="2" s="1"/>
  <c r="CD70" i="2" s="1"/>
  <c r="EQ67" i="2"/>
  <c r="BY67" i="2"/>
  <c r="BY69" i="2" s="1"/>
  <c r="BY70" i="2" s="1"/>
  <c r="N67" i="2"/>
  <c r="N69" i="2" s="1"/>
  <c r="N70" i="2" s="1"/>
  <c r="AZ67" i="2"/>
  <c r="AZ69" i="2" s="1"/>
  <c r="AZ70" i="2" s="1"/>
  <c r="EG67" i="2"/>
  <c r="EG69" i="2" s="1"/>
  <c r="EG70" i="2" s="1"/>
  <c r="EK67" i="2"/>
  <c r="EK69" i="2" s="1"/>
  <c r="EK70" i="2" s="1"/>
  <c r="E67" i="2"/>
  <c r="E69" i="2" s="1"/>
  <c r="E70" i="2" s="1"/>
  <c r="FZ67" i="2" l="1"/>
  <c r="FZ69" i="2" s="1"/>
  <c r="FZ70" i="2" s="1"/>
  <c r="FP67" i="2"/>
  <c r="FP69" i="2" s="1"/>
  <c r="FP70" i="2" s="1"/>
  <c r="GC67" i="2"/>
  <c r="FA59" i="2"/>
  <c r="FA61" i="2" s="1"/>
  <c r="FA62" i="2" s="1"/>
  <c r="FD59" i="2"/>
  <c r="FD61" i="2" s="1"/>
  <c r="FD62" i="2" s="1"/>
  <c r="FJ59" i="2"/>
  <c r="FJ61" i="2" s="1"/>
  <c r="FJ62" i="2" s="1"/>
  <c r="FM67" i="2"/>
  <c r="FM69" i="2" s="1"/>
  <c r="FM70" i="2" s="1"/>
  <c r="FI59" i="2"/>
  <c r="FI61" i="2" s="1"/>
  <c r="FI62" i="2" s="1"/>
  <c r="FB67" i="2"/>
  <c r="FB69" i="2" s="1"/>
  <c r="FB70" i="2" s="1"/>
  <c r="EZ59" i="2"/>
  <c r="EZ61" i="2" s="1"/>
  <c r="EZ62" i="2" s="1"/>
  <c r="FL67" i="2"/>
  <c r="FL69" i="2" s="1"/>
  <c r="FL70" i="2" s="1"/>
  <c r="FG59" i="2"/>
  <c r="FG61" i="2" s="1"/>
  <c r="FG62" i="2" s="1"/>
  <c r="FW67" i="2"/>
  <c r="FW69" i="2" s="1"/>
  <c r="FW70" i="2" s="1"/>
  <c r="EY59" i="2"/>
  <c r="EY61" i="2" s="1"/>
  <c r="GA59" i="2"/>
  <c r="GA61" i="2" s="1"/>
  <c r="GA62" i="2" s="1"/>
  <c r="GJ59" i="2"/>
  <c r="FK59" i="2"/>
  <c r="FK61" i="2" s="1"/>
  <c r="FK62" i="2" s="1"/>
  <c r="GF67" i="2"/>
  <c r="FL59" i="2"/>
  <c r="FL61" i="2" s="1"/>
  <c r="FL62" i="2" s="1"/>
  <c r="GJ67" i="2"/>
  <c r="FR67" i="2"/>
  <c r="FR69" i="2" s="1"/>
  <c r="FR70" i="2" s="1"/>
  <c r="FH67" i="2"/>
  <c r="FH69" i="2" s="1"/>
  <c r="FH70" i="2" s="1"/>
  <c r="FU67" i="2"/>
  <c r="FU69" i="2" s="1"/>
  <c r="FU70" i="2" s="1"/>
  <c r="GF59" i="2"/>
  <c r="FZ59" i="2"/>
  <c r="FZ61" i="2" s="1"/>
  <c r="FZ62" i="2" s="1"/>
  <c r="FY59" i="2"/>
  <c r="FY61" i="2" s="1"/>
  <c r="FY62" i="2" s="1"/>
  <c r="FH59" i="2"/>
  <c r="FH61" i="2" s="1"/>
  <c r="FH62" i="2" s="1"/>
  <c r="FQ59" i="2"/>
  <c r="FQ61" i="2" s="1"/>
  <c r="FQ62" i="2" s="1"/>
  <c r="FV67" i="2"/>
  <c r="FX59" i="2"/>
  <c r="FX61" i="2" s="1"/>
  <c r="FX62" i="2" s="1"/>
  <c r="GG67" i="2"/>
  <c r="GG69" i="2" s="1"/>
  <c r="GG70" i="2" s="1"/>
  <c r="GE59" i="2"/>
  <c r="FW59" i="2"/>
  <c r="FW61" i="2" s="1"/>
  <c r="FW62" i="2" s="1"/>
  <c r="FD67" i="2"/>
  <c r="FD69" i="2" s="1"/>
  <c r="FD70" i="2" s="1"/>
  <c r="GC59" i="2"/>
  <c r="FO59" i="2"/>
  <c r="FO61" i="2" s="1"/>
  <c r="FO62" i="2" s="1"/>
  <c r="GA67" i="2"/>
  <c r="GA69" i="2" s="1"/>
  <c r="GA70" i="2" s="1"/>
  <c r="FS59" i="2"/>
  <c r="FS61" i="2" s="1"/>
  <c r="FS62" i="2" s="1"/>
  <c r="GB59" i="2"/>
  <c r="GB61" i="2" s="1"/>
  <c r="GB62" i="2" s="1"/>
  <c r="GB67" i="2"/>
  <c r="GB69" i="2" s="1"/>
  <c r="GB70" i="2" s="1"/>
  <c r="FJ67" i="2"/>
  <c r="FJ69" i="2" s="1"/>
  <c r="FJ70" i="2" s="1"/>
  <c r="EZ67" i="2"/>
  <c r="EZ69" i="2" s="1"/>
  <c r="EZ70" i="2" s="1"/>
  <c r="GK59" i="2"/>
  <c r="FY67" i="2"/>
  <c r="FY69" i="2" s="1"/>
  <c r="FY70" i="2" s="1"/>
  <c r="FN59" i="2"/>
  <c r="FN61" i="2" s="1"/>
  <c r="FN62" i="2" s="1"/>
  <c r="FO67" i="2"/>
  <c r="FO69" i="2" s="1"/>
  <c r="FO70" i="2" s="1"/>
  <c r="FG67" i="2"/>
  <c r="FG69" i="2" s="1"/>
  <c r="FG70" i="2" s="1"/>
  <c r="FE59" i="2"/>
  <c r="FE61" i="2" s="1"/>
  <c r="FE62" i="2" s="1"/>
  <c r="FK67" i="2"/>
  <c r="FK69" i="2" s="1"/>
  <c r="FK70" i="2" s="1"/>
  <c r="FC59" i="2"/>
  <c r="FX67" i="2"/>
  <c r="FX69" i="2" s="1"/>
  <c r="FX70" i="2" s="1"/>
  <c r="FT67" i="2"/>
  <c r="FT69" i="2" s="1"/>
  <c r="FT70" i="2" s="1"/>
  <c r="FE67" i="2"/>
  <c r="FE69" i="2" s="1"/>
  <c r="FE70" i="2" s="1"/>
  <c r="FP59" i="2"/>
  <c r="FP61" i="2" s="1"/>
  <c r="FP62" i="2" s="1"/>
  <c r="GI67" i="2"/>
  <c r="GI69" i="2" s="1"/>
  <c r="GI70" i="2" s="1"/>
  <c r="GI59" i="2"/>
  <c r="GI61" i="2" s="1"/>
  <c r="GI62" i="2" s="1"/>
  <c r="FI67" i="2"/>
  <c r="FI69" i="2" s="1"/>
  <c r="FI70" i="2" s="1"/>
  <c r="FN67" i="2"/>
  <c r="FN69" i="2" s="1"/>
  <c r="FN70" i="2" s="1"/>
  <c r="GK67" i="2"/>
  <c r="GE67" i="2"/>
  <c r="FV59" i="2"/>
  <c r="FQ67" i="2"/>
  <c r="FQ69" i="2" s="1"/>
  <c r="FQ70" i="2" s="1"/>
  <c r="FM59" i="2"/>
  <c r="FM61" i="2" s="1"/>
  <c r="FM62" i="2" s="1"/>
  <c r="FA67" i="2"/>
  <c r="FA69" i="2" s="1"/>
  <c r="FA70" i="2" s="1"/>
  <c r="FF67" i="2"/>
  <c r="FF69" i="2" s="1"/>
  <c r="FF70" i="2" s="1"/>
  <c r="FT59" i="2"/>
  <c r="FT61" i="2" s="1"/>
  <c r="FT62" i="2" s="1"/>
  <c r="GH67" i="2"/>
  <c r="GH69" i="2" s="1"/>
  <c r="GH70" i="2" s="1"/>
  <c r="GH59" i="2"/>
  <c r="GH61" i="2" s="1"/>
  <c r="GH62" i="2" s="1"/>
  <c r="FU59" i="2"/>
  <c r="FU61" i="2" s="1"/>
  <c r="FU62" i="2" s="1"/>
  <c r="FF59" i="2"/>
  <c r="FF61" i="2" s="1"/>
  <c r="FF62" i="2" s="1"/>
  <c r="FS67" i="2"/>
  <c r="FS69" i="2" s="1"/>
  <c r="FS70" i="2" s="1"/>
  <c r="FC67" i="2"/>
  <c r="GD59" i="2"/>
  <c r="FB59" i="2"/>
  <c r="FB61" i="2" s="1"/>
  <c r="FB62" i="2" s="1"/>
  <c r="FR59" i="2"/>
  <c r="FR61" i="2" s="1"/>
  <c r="FR62" i="2" s="1"/>
  <c r="EY67" i="2"/>
  <c r="EY69" i="2" s="1"/>
  <c r="EY70" i="2" s="1"/>
  <c r="GD67" i="2"/>
  <c r="GG59" i="2"/>
  <c r="GG61" i="2" s="1"/>
  <c r="GG62" i="2" s="1"/>
  <c r="D60" i="1"/>
  <c r="HU67" i="2"/>
  <c r="HU69" i="2" s="1"/>
  <c r="HU70" i="2" s="1"/>
  <c r="HD67" i="2"/>
  <c r="HD69" i="2" s="1"/>
  <c r="HD70" i="2" s="1"/>
  <c r="GU67" i="2"/>
  <c r="GU69" i="2" s="1"/>
  <c r="GU70" i="2" s="1"/>
  <c r="GT67" i="2"/>
  <c r="GT69" i="2" s="1"/>
  <c r="GT70" i="2" s="1"/>
  <c r="GS67" i="2"/>
  <c r="GS69" i="2" s="1"/>
  <c r="GS70" i="2" s="1"/>
  <c r="HG67" i="2"/>
  <c r="HG69" i="2" s="1"/>
  <c r="HG70" i="2" s="1"/>
  <c r="HQ59" i="2"/>
  <c r="HS59" i="2"/>
  <c r="HH59" i="2"/>
  <c r="HH61" i="2" s="1"/>
  <c r="HH62" i="2" s="1"/>
  <c r="HB59" i="2"/>
  <c r="HB61" i="2" s="1"/>
  <c r="HB62" i="2" s="1"/>
  <c r="HD59" i="2"/>
  <c r="HD61" i="2" s="1"/>
  <c r="HD62" i="2" s="1"/>
  <c r="GR67" i="2"/>
  <c r="GR69" i="2" s="1"/>
  <c r="GR70" i="2" s="1"/>
  <c r="GN59" i="2"/>
  <c r="GN61" i="2" s="1"/>
  <c r="GN62" i="2" s="1"/>
  <c r="HT67" i="2"/>
  <c r="HT69" i="2" s="1"/>
  <c r="HT70" i="2" s="1"/>
  <c r="HA67" i="2"/>
  <c r="HA69" i="2" s="1"/>
  <c r="HA70" i="2" s="1"/>
  <c r="HM67" i="2"/>
  <c r="HM69" i="2" s="1"/>
  <c r="HM70" i="2" s="1"/>
  <c r="GV67" i="2"/>
  <c r="GV69" i="2" s="1"/>
  <c r="GV70" i="2" s="1"/>
  <c r="GM67" i="2"/>
  <c r="GM69" i="2" s="1"/>
  <c r="GM70" i="2" s="1"/>
  <c r="GL67" i="2"/>
  <c r="GL69" i="2" s="1"/>
  <c r="GL70" i="2" s="1"/>
  <c r="HX59" i="2"/>
  <c r="GY67" i="2"/>
  <c r="GY69" i="2" s="1"/>
  <c r="GY70" i="2" s="1"/>
  <c r="HP59" i="2"/>
  <c r="GQ67" i="2"/>
  <c r="GQ69" i="2" s="1"/>
  <c r="GQ70" i="2" s="1"/>
  <c r="HJ59" i="2"/>
  <c r="HJ61" i="2" s="1"/>
  <c r="HJ62" i="2" s="1"/>
  <c r="HI59" i="2"/>
  <c r="HV59" i="2"/>
  <c r="HV61" i="2" s="1"/>
  <c r="HV62" i="2" s="1"/>
  <c r="HK59" i="2"/>
  <c r="HK61" i="2" s="1"/>
  <c r="HK62" i="2" s="1"/>
  <c r="HN59" i="2"/>
  <c r="HN61" i="2" s="1"/>
  <c r="HN62" i="2" s="1"/>
  <c r="HT59" i="2"/>
  <c r="HT61" i="2" s="1"/>
  <c r="HT62" i="2" s="1"/>
  <c r="GL59" i="2"/>
  <c r="GL61" i="2" s="1"/>
  <c r="GX59" i="2"/>
  <c r="GX61" i="2" s="1"/>
  <c r="GX62" i="2" s="1"/>
  <c r="GP59" i="2"/>
  <c r="HM59" i="2"/>
  <c r="HM61" i="2" s="1"/>
  <c r="HM62" i="2" s="1"/>
  <c r="HV67" i="2"/>
  <c r="HV69" i="2" s="1"/>
  <c r="HV70" i="2" s="1"/>
  <c r="HE67" i="2"/>
  <c r="HE69" i="2" s="1"/>
  <c r="HE70" i="2" s="1"/>
  <c r="GN67" i="2"/>
  <c r="GN69" i="2" s="1"/>
  <c r="GN70" i="2" s="1"/>
  <c r="HR59" i="2"/>
  <c r="HA59" i="2"/>
  <c r="HA61" i="2" s="1"/>
  <c r="HA62" i="2" s="1"/>
  <c r="GS59" i="2"/>
  <c r="GS61" i="2" s="1"/>
  <c r="GS62" i="2" s="1"/>
  <c r="HF59" i="2"/>
  <c r="HF61" i="2" s="1"/>
  <c r="HF62" i="2" s="1"/>
  <c r="GU59" i="2"/>
  <c r="GU61" i="2" s="1"/>
  <c r="GU62" i="2" s="1"/>
  <c r="HX67" i="2"/>
  <c r="HW59" i="2"/>
  <c r="GY59" i="2"/>
  <c r="GY61" i="2" s="1"/>
  <c r="GY62" i="2" s="1"/>
  <c r="HO59" i="2"/>
  <c r="HO61" i="2" s="1"/>
  <c r="HO62" i="2" s="1"/>
  <c r="HK67" i="2"/>
  <c r="HK69" i="2" s="1"/>
  <c r="HK70" i="2" s="1"/>
  <c r="HB67" i="2"/>
  <c r="HB69" i="2" s="1"/>
  <c r="HB70" i="2" s="1"/>
  <c r="HN67" i="2"/>
  <c r="HN69" i="2" s="1"/>
  <c r="HN70" i="2" s="1"/>
  <c r="GW67" i="2"/>
  <c r="GW69" i="2" s="1"/>
  <c r="GW70" i="2" s="1"/>
  <c r="GT59" i="2"/>
  <c r="GT61" i="2" s="1"/>
  <c r="GT62" i="2" s="1"/>
  <c r="HP67" i="2"/>
  <c r="GZ67" i="2"/>
  <c r="GZ69" i="2" s="1"/>
  <c r="GZ70" i="2" s="1"/>
  <c r="GQ59" i="2"/>
  <c r="GQ61" i="2" s="1"/>
  <c r="GQ62" i="2" s="1"/>
  <c r="HE59" i="2"/>
  <c r="HE61" i="2" s="1"/>
  <c r="HE62" i="2" s="1"/>
  <c r="HL67" i="2"/>
  <c r="HL69" i="2" s="1"/>
  <c r="HL70" i="2" s="1"/>
  <c r="HF67" i="2"/>
  <c r="HF69" i="2" s="1"/>
  <c r="HF70" i="2" s="1"/>
  <c r="GO67" i="2"/>
  <c r="GO69" i="2" s="1"/>
  <c r="GO70" i="2" s="1"/>
  <c r="GZ59" i="2"/>
  <c r="GZ61" i="2" s="1"/>
  <c r="GZ62" i="2" s="1"/>
  <c r="HC59" i="2"/>
  <c r="HC61" i="2" s="1"/>
  <c r="HC62" i="2" s="1"/>
  <c r="GR59" i="2"/>
  <c r="GR61" i="2" s="1"/>
  <c r="GR62" i="2" s="1"/>
  <c r="HL59" i="2"/>
  <c r="HL61" i="2" s="1"/>
  <c r="HL62" i="2" s="1"/>
  <c r="HH67" i="2"/>
  <c r="HH69" i="2" s="1"/>
  <c r="HH70" i="2" s="1"/>
  <c r="GV59" i="2"/>
  <c r="GV61" i="2" s="1"/>
  <c r="GV62" i="2" s="1"/>
  <c r="HQ67" i="2"/>
  <c r="GW59" i="2"/>
  <c r="GW61" i="2" s="1"/>
  <c r="GW62" i="2" s="1"/>
  <c r="GX67" i="2"/>
  <c r="GX69" i="2" s="1"/>
  <c r="GX70" i="2" s="1"/>
  <c r="GM59" i="2"/>
  <c r="GM61" i="2" s="1"/>
  <c r="GM62" i="2" s="1"/>
  <c r="HG59" i="2"/>
  <c r="HG61" i="2" s="1"/>
  <c r="HG62" i="2" s="1"/>
  <c r="HR67" i="2"/>
  <c r="HW67" i="2"/>
  <c r="HC67" i="2"/>
  <c r="HC69" i="2" s="1"/>
  <c r="HC70" i="2" s="1"/>
  <c r="GP67" i="2"/>
  <c r="HI67" i="2"/>
  <c r="HU59" i="2"/>
  <c r="HU61" i="2" s="1"/>
  <c r="HU62" i="2" s="1"/>
  <c r="HS67" i="2"/>
  <c r="HJ67" i="2"/>
  <c r="HJ69" i="2" s="1"/>
  <c r="HJ70" i="2" s="1"/>
  <c r="HO67" i="2"/>
  <c r="HO69" i="2" s="1"/>
  <c r="HO70" i="2" s="1"/>
  <c r="GO59" i="2"/>
  <c r="GO61" i="2" s="1"/>
  <c r="GO62" i="2" s="1"/>
  <c r="DB59" i="2"/>
  <c r="DB61" i="2" s="1"/>
  <c r="DB62" i="2" s="1"/>
  <c r="DB71" i="2" s="1"/>
  <c r="BM59" i="2"/>
  <c r="BM61" i="2" s="1"/>
  <c r="BM62" i="2" s="1"/>
  <c r="BM71" i="2" s="1"/>
  <c r="ES59" i="2"/>
  <c r="BQ59" i="2"/>
  <c r="DF59" i="2"/>
  <c r="DI59" i="2"/>
  <c r="DI61" i="2" s="1"/>
  <c r="DI62" i="2" s="1"/>
  <c r="DI71" i="2" s="1"/>
  <c r="BV59" i="2"/>
  <c r="BV61" i="2" s="1"/>
  <c r="BV62" i="2" s="1"/>
  <c r="BV71" i="2" s="1"/>
  <c r="EV59" i="2"/>
  <c r="EV61" i="2" s="1"/>
  <c r="EV62" i="2" s="1"/>
  <c r="EV71" i="2" s="1"/>
  <c r="AH59" i="2"/>
  <c r="AH61" i="2" s="1"/>
  <c r="AH62" i="2" s="1"/>
  <c r="AH71" i="2" s="1"/>
  <c r="BR59" i="2"/>
  <c r="EN59" i="2"/>
  <c r="EN61" i="2" s="1"/>
  <c r="EN62" i="2" s="1"/>
  <c r="EN71" i="2" s="1"/>
  <c r="BN59" i="2"/>
  <c r="BN61" i="2" s="1"/>
  <c r="BN62" i="2" s="1"/>
  <c r="BN71" i="2" s="1"/>
  <c r="EO59" i="2"/>
  <c r="EO61" i="2" s="1"/>
  <c r="EO62" i="2" s="1"/>
  <c r="EO71" i="2" s="1"/>
  <c r="DA59" i="2"/>
  <c r="DA61" i="2" s="1"/>
  <c r="DA62" i="2" s="1"/>
  <c r="DA71" i="2" s="1"/>
  <c r="BU59" i="2"/>
  <c r="BU61" i="2" s="1"/>
  <c r="BU62" i="2" s="1"/>
  <c r="BU71" i="2" s="1"/>
  <c r="CY59" i="2"/>
  <c r="CY61" i="2" s="1"/>
  <c r="CY62" i="2" s="1"/>
  <c r="CY71" i="2" s="1"/>
  <c r="EM59" i="2"/>
  <c r="EM61" i="2" s="1"/>
  <c r="EM62" i="2" s="1"/>
  <c r="EM71" i="2" s="1"/>
  <c r="DS59" i="2"/>
  <c r="DS61" i="2" s="1"/>
  <c r="DS62" i="2" s="1"/>
  <c r="DS71" i="2" s="1"/>
  <c r="Z59" i="2"/>
  <c r="Z61" i="2" s="1"/>
  <c r="Z62" i="2" s="1"/>
  <c r="Z71" i="2" s="1"/>
  <c r="AT59" i="2"/>
  <c r="AT61" i="2" s="1"/>
  <c r="AT62" i="2" s="1"/>
  <c r="AT71" i="2" s="1"/>
  <c r="N59" i="2"/>
  <c r="N61" i="2" s="1"/>
  <c r="N62" i="2" s="1"/>
  <c r="N71" i="2" s="1"/>
  <c r="AV59" i="2"/>
  <c r="AV61" i="2" s="1"/>
  <c r="AV62" i="2" s="1"/>
  <c r="AV71" i="2" s="1"/>
  <c r="AG59" i="2"/>
  <c r="AG61" i="2" s="1"/>
  <c r="AG62" i="2" s="1"/>
  <c r="AG71" i="2" s="1"/>
  <c r="E59" i="2"/>
  <c r="E61" i="2" s="1"/>
  <c r="E62" i="2" s="1"/>
  <c r="E71" i="2" s="1"/>
  <c r="BW59" i="2"/>
  <c r="AN59" i="2"/>
  <c r="AN61" i="2" s="1"/>
  <c r="AN62" i="2" s="1"/>
  <c r="AN71" i="2" s="1"/>
  <c r="BA59" i="2"/>
  <c r="BA61" i="2" s="1"/>
  <c r="BA62" i="2" s="1"/>
  <c r="BA71" i="2" s="1"/>
  <c r="DP59" i="2"/>
  <c r="BG59" i="2"/>
  <c r="BG61" i="2" s="1"/>
  <c r="BG62" i="2" s="1"/>
  <c r="BG71" i="2" s="1"/>
  <c r="CV59" i="2"/>
  <c r="CV61" i="2" s="1"/>
  <c r="CV62" i="2" s="1"/>
  <c r="CV71" i="2" s="1"/>
  <c r="BT59" i="2"/>
  <c r="BT61" i="2" s="1"/>
  <c r="BT62" i="2" s="1"/>
  <c r="BT71" i="2" s="1"/>
  <c r="CN59" i="2"/>
  <c r="CN61" i="2" s="1"/>
  <c r="CN62" i="2" s="1"/>
  <c r="CN71" i="2" s="1"/>
  <c r="EP59" i="2"/>
  <c r="CQ59" i="2"/>
  <c r="CQ61" i="2" s="1"/>
  <c r="CQ62" i="2" s="1"/>
  <c r="CQ71" i="2" s="1"/>
  <c r="EE59" i="2"/>
  <c r="EE61" i="2" s="1"/>
  <c r="EE62" i="2" s="1"/>
  <c r="EE71" i="2" s="1"/>
  <c r="CC59" i="2"/>
  <c r="ET59" i="2"/>
  <c r="ET61" i="2" s="1"/>
  <c r="ET62" i="2" s="1"/>
  <c r="ET71" i="2" s="1"/>
  <c r="EA59" i="2"/>
  <c r="EA61" i="2" s="1"/>
  <c r="EA62" i="2" s="1"/>
  <c r="EA71" i="2" s="1"/>
  <c r="BF59" i="2"/>
  <c r="BF61" i="2" s="1"/>
  <c r="BF62" i="2" s="1"/>
  <c r="BF71" i="2" s="1"/>
  <c r="BD59" i="2"/>
  <c r="BD61" i="2" s="1"/>
  <c r="BD62" i="2" s="1"/>
  <c r="BD71" i="2" s="1"/>
  <c r="AZ59" i="2"/>
  <c r="AZ61" i="2" s="1"/>
  <c r="AZ62" i="2" s="1"/>
  <c r="AZ71" i="2" s="1"/>
  <c r="BK59" i="2"/>
  <c r="BK61" i="2" s="1"/>
  <c r="BK62" i="2" s="1"/>
  <c r="BK71" i="2" s="1"/>
  <c r="M59" i="2"/>
  <c r="M61" i="2" s="1"/>
  <c r="M62" i="2" s="1"/>
  <c r="M71" i="2" s="1"/>
  <c r="BC59" i="2"/>
  <c r="BC61" i="2" s="1"/>
  <c r="BC62" i="2" s="1"/>
  <c r="BC71" i="2" s="1"/>
  <c r="EJ59" i="2"/>
  <c r="EJ61" i="2" s="1"/>
  <c r="EJ62" i="2" s="1"/>
  <c r="EJ71" i="2" s="1"/>
  <c r="BX59" i="2"/>
  <c r="C71" i="2"/>
  <c r="Y59" i="2"/>
  <c r="Y61" i="2" s="1"/>
  <c r="Y62" i="2" s="1"/>
  <c r="Y71" i="2" s="1"/>
  <c r="AI59" i="2"/>
  <c r="R59" i="2"/>
  <c r="R61" i="2" s="1"/>
  <c r="R62" i="2" s="1"/>
  <c r="R71" i="2" s="1"/>
  <c r="AR59" i="2"/>
  <c r="AR61" i="2" s="1"/>
  <c r="AR62" i="2" s="1"/>
  <c r="AR71" i="2" s="1"/>
  <c r="CR59" i="2"/>
  <c r="CR61" i="2" s="1"/>
  <c r="CR62" i="2" s="1"/>
  <c r="CR71" i="2" s="1"/>
  <c r="BE59" i="2"/>
  <c r="BE61" i="2" s="1"/>
  <c r="BE62" i="2" s="1"/>
  <c r="BE71" i="2" s="1"/>
  <c r="DK59" i="2"/>
  <c r="DX59" i="2"/>
  <c r="DX61" i="2" s="1"/>
  <c r="DX62" i="2" s="1"/>
  <c r="DX71" i="2" s="1"/>
  <c r="CI59" i="2"/>
  <c r="CI61" i="2" s="1"/>
  <c r="CI62" i="2" s="1"/>
  <c r="CI71" i="2" s="1"/>
  <c r="DW59" i="2"/>
  <c r="DW61" i="2" s="1"/>
  <c r="DW62" i="2" s="1"/>
  <c r="DW71" i="2" s="1"/>
  <c r="EK59" i="2"/>
  <c r="EK61" i="2" s="1"/>
  <c r="EK62" i="2" s="1"/>
  <c r="EK71" i="2" s="1"/>
  <c r="CK59" i="2"/>
  <c r="CK61" i="2" s="1"/>
  <c r="CK62" i="2" s="1"/>
  <c r="CK71" i="2" s="1"/>
  <c r="BH59" i="2"/>
  <c r="AK59" i="2"/>
  <c r="AK61" i="2" s="1"/>
  <c r="H59" i="2"/>
  <c r="DD59" i="2"/>
  <c r="AD59" i="2"/>
  <c r="AD61" i="2" s="1"/>
  <c r="AD62" i="2" s="1"/>
  <c r="AD71" i="2" s="1"/>
  <c r="AY59" i="2"/>
  <c r="AY61" i="2" s="1"/>
  <c r="AY62" i="2" s="1"/>
  <c r="AY71" i="2" s="1"/>
  <c r="DJ59" i="2"/>
  <c r="CU59" i="2"/>
  <c r="CU61" i="2" s="1"/>
  <c r="CU62" i="2" s="1"/>
  <c r="CU71" i="2" s="1"/>
  <c r="ER59" i="2"/>
  <c r="CP59" i="2"/>
  <c r="CP61" i="2" s="1"/>
  <c r="CP62" i="2" s="1"/>
  <c r="CP71" i="2" s="1"/>
  <c r="CA59" i="2"/>
  <c r="CA61" i="2" s="1"/>
  <c r="CA62" i="2" s="1"/>
  <c r="CA71" i="2" s="1"/>
  <c r="DO59" i="2"/>
  <c r="DO61" i="2" s="1"/>
  <c r="DO62" i="2" s="1"/>
  <c r="DO71" i="2" s="1"/>
  <c r="EC59" i="2"/>
  <c r="EC61" i="2" s="1"/>
  <c r="EC62" i="2" s="1"/>
  <c r="EC71" i="2" s="1"/>
  <c r="EB59" i="2"/>
  <c r="EB61" i="2" s="1"/>
  <c r="EB62" i="2" s="1"/>
  <c r="EB71" i="2" s="1"/>
  <c r="I59" i="2"/>
  <c r="I61" i="2" s="1"/>
  <c r="I62" i="2" s="1"/>
  <c r="I71" i="2" s="1"/>
  <c r="AU59" i="2"/>
  <c r="AU61" i="2" s="1"/>
  <c r="AU62" i="2" s="1"/>
  <c r="AU71" i="2" s="1"/>
  <c r="BS59" i="2"/>
  <c r="BS61" i="2" s="1"/>
  <c r="BS62" i="2" s="1"/>
  <c r="BS71" i="2" s="1"/>
  <c r="CM59" i="2"/>
  <c r="CM61" i="2" s="1"/>
  <c r="CM62" i="2" s="1"/>
  <c r="CM71" i="2" s="1"/>
  <c r="T59" i="2"/>
  <c r="T61" i="2" s="1"/>
  <c r="T62" i="2" s="1"/>
  <c r="T71" i="2" s="1"/>
  <c r="CL59" i="2"/>
  <c r="CL61" i="2" s="1"/>
  <c r="CL62" i="2" s="1"/>
  <c r="CL71" i="2" s="1"/>
  <c r="J59" i="2"/>
  <c r="J61" i="2" s="1"/>
  <c r="J62" i="2" s="1"/>
  <c r="J71" i="2" s="1"/>
  <c r="DY59" i="2"/>
  <c r="DY61" i="2" s="1"/>
  <c r="DY62" i="2" s="1"/>
  <c r="DY71" i="2" s="1"/>
  <c r="BI59" i="2"/>
  <c r="BI61" i="2" s="1"/>
  <c r="BI62" i="2" s="1"/>
  <c r="BI71" i="2" s="1"/>
  <c r="EH59" i="2"/>
  <c r="EH61" i="2" s="1"/>
  <c r="EH62" i="2" s="1"/>
  <c r="EH71" i="2" s="1"/>
  <c r="BZ59" i="2"/>
  <c r="BZ61" i="2" s="1"/>
  <c r="BZ62" i="2" s="1"/>
  <c r="BZ71" i="2" s="1"/>
  <c r="DG59" i="2"/>
  <c r="DG61" i="2" s="1"/>
  <c r="DG62" i="2" s="1"/>
  <c r="DG71" i="2" s="1"/>
  <c r="DM59" i="2"/>
  <c r="DM61" i="2" s="1"/>
  <c r="DM62" i="2" s="1"/>
  <c r="DM71" i="2" s="1"/>
  <c r="DT59" i="2"/>
  <c r="DT61" i="2" s="1"/>
  <c r="DT62" i="2" s="1"/>
  <c r="DT71" i="2" s="1"/>
  <c r="EX59" i="2"/>
  <c r="AJ59" i="2"/>
  <c r="Q59" i="2"/>
  <c r="Q61" i="2" s="1"/>
  <c r="Q62" i="2" s="1"/>
  <c r="Q71" i="2" s="1"/>
  <c r="AP59" i="2"/>
  <c r="AP61" i="2" s="1"/>
  <c r="AP62" i="2" s="1"/>
  <c r="AP71" i="2" s="1"/>
  <c r="CO59" i="2"/>
  <c r="CO61" i="2" s="1"/>
  <c r="CO62" i="2" s="1"/>
  <c r="CO71" i="2" s="1"/>
  <c r="AS59" i="2"/>
  <c r="AS61" i="2" s="1"/>
  <c r="AS62" i="2" s="1"/>
  <c r="AS71" i="2" s="1"/>
  <c r="CD59" i="2"/>
  <c r="CD61" i="2" s="1"/>
  <c r="CD62" i="2" s="1"/>
  <c r="CD71" i="2" s="1"/>
  <c r="AF59" i="2"/>
  <c r="AF61" i="2" s="1"/>
  <c r="AF62" i="2" s="1"/>
  <c r="AF71" i="2" s="1"/>
  <c r="AA59" i="2"/>
  <c r="DZ59" i="2"/>
  <c r="DZ61" i="2" s="1"/>
  <c r="DZ62" i="2" s="1"/>
  <c r="DZ71" i="2" s="1"/>
  <c r="BY59" i="2"/>
  <c r="BY61" i="2" s="1"/>
  <c r="EF59" i="2"/>
  <c r="EF61" i="2" s="1"/>
  <c r="EF62" i="2" s="1"/>
  <c r="EF71" i="2" s="1"/>
  <c r="CW59" i="2"/>
  <c r="CW61" i="2" s="1"/>
  <c r="CW62" i="2" s="1"/>
  <c r="CW71" i="2" s="1"/>
  <c r="EL59" i="2"/>
  <c r="EL61" i="2" s="1"/>
  <c r="EL62" i="2" s="1"/>
  <c r="EL71" i="2" s="1"/>
  <c r="DE59" i="2"/>
  <c r="DL59" i="2"/>
  <c r="DL61" i="2" s="1"/>
  <c r="EW59" i="2"/>
  <c r="BJ59" i="2"/>
  <c r="BJ61" i="2" s="1"/>
  <c r="BJ62" i="2" s="1"/>
  <c r="BJ71" i="2" s="1"/>
  <c r="V59" i="2"/>
  <c r="V61" i="2" s="1"/>
  <c r="V62" i="2" s="1"/>
  <c r="V71" i="2" s="1"/>
  <c r="S59" i="2"/>
  <c r="S61" i="2" s="1"/>
  <c r="S62" i="2" s="1"/>
  <c r="S71" i="2" s="1"/>
  <c r="AW59" i="2"/>
  <c r="AW61" i="2" s="1"/>
  <c r="AW62" i="2" s="1"/>
  <c r="AW71" i="2" s="1"/>
  <c r="AX59" i="2"/>
  <c r="AX61" i="2" s="1"/>
  <c r="AX62" i="2" s="1"/>
  <c r="AX71" i="2" s="1"/>
  <c r="W59" i="2"/>
  <c r="W61" i="2" s="1"/>
  <c r="W62" i="2" s="1"/>
  <c r="W71" i="2" s="1"/>
  <c r="AC59" i="2"/>
  <c r="AC61" i="2" s="1"/>
  <c r="AC62" i="2" s="1"/>
  <c r="AC71" i="2" s="1"/>
  <c r="AM59" i="2"/>
  <c r="AM61" i="2" s="1"/>
  <c r="AM62" i="2" s="1"/>
  <c r="AM71" i="2" s="1"/>
  <c r="BB59" i="2"/>
  <c r="BB61" i="2" s="1"/>
  <c r="BB62" i="2" s="1"/>
  <c r="BB71" i="2" s="1"/>
  <c r="CS59" i="2"/>
  <c r="CS61" i="2" s="1"/>
  <c r="CS62" i="2" s="1"/>
  <c r="CS71" i="2" s="1"/>
  <c r="P59" i="2"/>
  <c r="P61" i="2" s="1"/>
  <c r="P62" i="2" s="1"/>
  <c r="P71" i="2" s="1"/>
  <c r="AQ59" i="2"/>
  <c r="AQ61" i="2" s="1"/>
  <c r="AQ62" i="2" s="1"/>
  <c r="AQ71" i="2" s="1"/>
  <c r="K59" i="2"/>
  <c r="K61" i="2" s="1"/>
  <c r="K62" i="2" s="1"/>
  <c r="K71" i="2" s="1"/>
  <c r="DR59" i="2"/>
  <c r="DR61" i="2" s="1"/>
  <c r="DR62" i="2" s="1"/>
  <c r="DR71" i="2" s="1"/>
  <c r="ED59" i="2"/>
  <c r="ED61" i="2" s="1"/>
  <c r="ED62" i="2" s="1"/>
  <c r="ED71" i="2" s="1"/>
  <c r="O59" i="2"/>
  <c r="O61" i="2" s="1"/>
  <c r="O62" i="2" s="1"/>
  <c r="O71" i="2" s="1"/>
  <c r="EG59" i="2"/>
  <c r="EG61" i="2" s="1"/>
  <c r="EG62" i="2" s="1"/>
  <c r="EG71" i="2" s="1"/>
  <c r="AB59" i="2"/>
  <c r="AB61" i="2" s="1"/>
  <c r="AB62" i="2" s="1"/>
  <c r="AB71" i="2" s="1"/>
  <c r="BP59" i="2"/>
  <c r="DH59" i="2"/>
  <c r="DH61" i="2" s="1"/>
  <c r="DH62" i="2" s="1"/>
  <c r="DH71" i="2" s="1"/>
  <c r="CX59" i="2"/>
  <c r="CX61" i="2" s="1"/>
  <c r="CX62" i="2" s="1"/>
  <c r="CX71" i="2" s="1"/>
  <c r="CG59" i="2"/>
  <c r="CG61" i="2" s="1"/>
  <c r="CG62" i="2" s="1"/>
  <c r="CG71" i="2" s="1"/>
  <c r="DV59" i="2"/>
  <c r="DV61" i="2" s="1"/>
  <c r="DV62" i="2" s="1"/>
  <c r="DV71" i="2" s="1"/>
  <c r="EI59" i="2"/>
  <c r="CT59" i="2"/>
  <c r="CT61" i="2" s="1"/>
  <c r="CT62" i="2" s="1"/>
  <c r="CT71" i="2" s="1"/>
  <c r="AO59" i="2"/>
  <c r="AL59" i="2"/>
  <c r="AL61" i="2" s="1"/>
  <c r="AL62" i="2" s="1"/>
  <c r="AL71" i="2" s="1"/>
  <c r="BO59" i="2"/>
  <c r="DU59" i="2"/>
  <c r="DU61" i="2" s="1"/>
  <c r="DU62" i="2" s="1"/>
  <c r="DU71" i="2" s="1"/>
  <c r="X59" i="2"/>
  <c r="X61" i="2" s="1"/>
  <c r="X62" i="2" s="1"/>
  <c r="X71" i="2" s="1"/>
  <c r="U59" i="2"/>
  <c r="U61" i="2" s="1"/>
  <c r="U62" i="2" s="1"/>
  <c r="U71" i="2" s="1"/>
  <c r="CZ59" i="2"/>
  <c r="CZ61" i="2" s="1"/>
  <c r="CZ62" i="2" s="1"/>
  <c r="CZ71" i="2" s="1"/>
  <c r="EQ59" i="2"/>
  <c r="CH59" i="2"/>
  <c r="CH61" i="2" s="1"/>
  <c r="CH62" i="2" s="1"/>
  <c r="CH71" i="2" s="1"/>
  <c r="DN59" i="2"/>
  <c r="DN61" i="2" s="1"/>
  <c r="DN62" i="2" s="1"/>
  <c r="DN71" i="2" s="1"/>
  <c r="DC59" i="2"/>
  <c r="BL59" i="2"/>
  <c r="BL61" i="2" s="1"/>
  <c r="BL62" i="2" s="1"/>
  <c r="BL71" i="2" s="1"/>
  <c r="AE59" i="2"/>
  <c r="AE61" i="2" s="1"/>
  <c r="AE62" i="2" s="1"/>
  <c r="AE71" i="2" s="1"/>
  <c r="L59" i="2"/>
  <c r="L61" i="2" s="1"/>
  <c r="L62" i="2" s="1"/>
  <c r="L71" i="2" s="1"/>
  <c r="CJ59" i="2"/>
  <c r="CJ61" i="2" s="1"/>
  <c r="CJ62" i="2" s="1"/>
  <c r="CJ71" i="2" s="1"/>
  <c r="D59" i="2"/>
  <c r="D61" i="2" s="1"/>
  <c r="CB59" i="2"/>
  <c r="CB61" i="2" s="1"/>
  <c r="CB62" i="2" s="1"/>
  <c r="CB71" i="2" s="1"/>
  <c r="DQ59" i="2"/>
  <c r="DQ61" i="2" s="1"/>
  <c r="DQ62" i="2" s="1"/>
  <c r="DQ71" i="2" s="1"/>
  <c r="EU59" i="2"/>
  <c r="EU61" i="2" s="1"/>
  <c r="EU62" i="2" s="1"/>
  <c r="EU71" i="2" s="1"/>
  <c r="CE59" i="2"/>
  <c r="CE61" i="2" s="1"/>
  <c r="CE62" i="2" s="1"/>
  <c r="CE71" i="2" s="1"/>
  <c r="CF59" i="2"/>
  <c r="CF61" i="2" s="1"/>
  <c r="CF62" i="2" s="1"/>
  <c r="CF71" i="2" s="1"/>
  <c r="F59" i="2"/>
  <c r="F61" i="2" s="1"/>
  <c r="F62" i="2" s="1"/>
  <c r="F71" i="2" s="1"/>
  <c r="G71" i="2"/>
  <c r="HG71" i="2" l="1"/>
  <c r="FB71" i="2"/>
  <c r="GQ71" i="2"/>
  <c r="HK71" i="2"/>
  <c r="HV71" i="2"/>
  <c r="EZ71" i="2"/>
  <c r="GY71" i="2"/>
  <c r="FF71" i="2"/>
  <c r="FE71" i="2"/>
  <c r="FJ71" i="2"/>
  <c r="HF71" i="2"/>
  <c r="FA71" i="2"/>
  <c r="FT71" i="2"/>
  <c r="GB71" i="2"/>
  <c r="BY62" i="2"/>
  <c r="BY71" i="2" s="1"/>
  <c r="HL71" i="2"/>
  <c r="FX71" i="2"/>
  <c r="D62" i="2"/>
  <c r="D71" i="2" s="1"/>
  <c r="AK62" i="2"/>
  <c r="AK71" i="2" s="1"/>
  <c r="GO71" i="2"/>
  <c r="GX71" i="2"/>
  <c r="GL62" i="2"/>
  <c r="GL71" i="2" s="1"/>
  <c r="GM71" i="2"/>
  <c r="FQ71" i="2"/>
  <c r="FS71" i="2"/>
  <c r="EY62" i="2"/>
  <c r="EY71" i="2" s="1"/>
  <c r="FP71" i="2"/>
  <c r="HO71" i="2"/>
  <c r="GV71" i="2"/>
  <c r="GS71" i="2"/>
  <c r="FK71" i="2"/>
  <c r="GA71" i="2"/>
  <c r="FW71" i="2"/>
  <c r="FZ71" i="2"/>
  <c r="GZ71" i="2"/>
  <c r="HM71" i="2"/>
  <c r="GT71" i="2"/>
  <c r="HA71" i="2"/>
  <c r="GU71" i="2"/>
  <c r="E60" i="1"/>
  <c r="F60" i="1" s="1"/>
  <c r="FG71" i="2"/>
  <c r="FU71" i="2"/>
  <c r="FL71" i="2"/>
  <c r="HH71" i="2"/>
  <c r="HT71" i="2"/>
  <c r="FN71" i="2"/>
  <c r="FO71" i="2"/>
  <c r="FD71" i="2"/>
  <c r="FH71" i="2"/>
  <c r="GW71" i="2"/>
  <c r="HU71" i="2"/>
  <c r="FI71" i="2"/>
  <c r="FR71" i="2"/>
  <c r="DL62" i="2"/>
  <c r="DL71" i="2" s="1"/>
  <c r="HN71" i="2"/>
  <c r="GN71" i="2"/>
  <c r="HJ71" i="2"/>
  <c r="GR71" i="2"/>
  <c r="FY71" i="2"/>
  <c r="HC71" i="2"/>
  <c r="HB71" i="2"/>
  <c r="HE71" i="2"/>
  <c r="HD71" i="2"/>
  <c r="GH71" i="2"/>
  <c r="GI71" i="2"/>
  <c r="GG71" i="2"/>
  <c r="FM71" i="2"/>
  <c r="G60" i="1" l="1"/>
  <c r="H60" i="1" s="1"/>
  <c r="I60" i="1" l="1"/>
  <c r="J60" i="1" l="1"/>
  <c r="K60" i="1" l="1"/>
  <c r="BH52" i="2" l="1"/>
  <c r="BH54" i="2"/>
  <c r="BH51" i="2" l="1"/>
  <c r="AA54" i="2" l="1"/>
  <c r="AI54" i="2" s="1"/>
  <c r="BH57" i="2"/>
  <c r="AA52" i="2"/>
  <c r="AI52" i="2" s="1"/>
  <c r="D52" i="1" l="1"/>
  <c r="E52" i="1" s="1"/>
  <c r="AJ52" i="2"/>
  <c r="AA51" i="2"/>
  <c r="BH46" i="2"/>
  <c r="BH69" i="2"/>
  <c r="BH70" i="2" s="1"/>
  <c r="BH61" i="2"/>
  <c r="BH62" i="2" s="1"/>
  <c r="AJ54" i="2"/>
  <c r="D54" i="1"/>
  <c r="E54" i="1" s="1"/>
  <c r="BH71" i="2" l="1"/>
  <c r="AA57" i="2"/>
  <c r="AI51" i="2"/>
  <c r="BH81" i="2"/>
  <c r="BH84" i="2" s="1"/>
  <c r="BH1" i="2"/>
  <c r="BH3" i="2" s="1"/>
  <c r="AI57" i="2" l="1"/>
  <c r="AI46" i="2" s="1"/>
  <c r="AI81" i="2" s="1"/>
  <c r="AI84" i="2" s="1"/>
  <c r="D51" i="1"/>
  <c r="AJ51" i="2"/>
  <c r="AJ57" i="2" s="1"/>
  <c r="AA61" i="2"/>
  <c r="AA62" i="2" s="1"/>
  <c r="AA46" i="2"/>
  <c r="AA69" i="2"/>
  <c r="AA70" i="2" s="1"/>
  <c r="AA71" i="2" l="1"/>
  <c r="AJ46" i="2"/>
  <c r="AJ81" i="2" s="1"/>
  <c r="AJ84" i="2" s="1"/>
  <c r="AA81" i="2"/>
  <c r="AA84" i="2" s="1"/>
  <c r="AA1" i="2"/>
  <c r="AA3" i="2" s="1"/>
  <c r="D58" i="1"/>
  <c r="E51" i="1"/>
  <c r="E58" i="1" l="1"/>
  <c r="AJ74" i="2" l="1"/>
  <c r="E84" i="1"/>
  <c r="H40" i="2" l="1"/>
  <c r="H42" i="2" l="1"/>
  <c r="H44" i="2" s="1"/>
  <c r="AI40" i="2"/>
  <c r="AJ40" i="2" l="1"/>
  <c r="AJ42" i="2" s="1"/>
  <c r="AJ44" i="2" s="1"/>
  <c r="D42" i="1"/>
  <c r="AI42" i="2"/>
  <c r="AI44" i="2" s="1"/>
  <c r="H80" i="2"/>
  <c r="H83" i="2" s="1"/>
  <c r="H69" i="2"/>
  <c r="H70" i="2" s="1"/>
  <c r="H61" i="2"/>
  <c r="H1" i="2"/>
  <c r="H3" i="2" l="1"/>
  <c r="AI69" i="2"/>
  <c r="AI70" i="2" s="1"/>
  <c r="AI80" i="2"/>
  <c r="AI83" i="2" s="1"/>
  <c r="AI61" i="2"/>
  <c r="AI62" i="2" s="1"/>
  <c r="H62" i="2"/>
  <c r="H71" i="2" s="1"/>
  <c r="D44" i="1"/>
  <c r="E42" i="1"/>
  <c r="D45" i="1"/>
  <c r="D47" i="1" s="1"/>
  <c r="AJ61" i="2"/>
  <c r="AJ62" i="2" s="1"/>
  <c r="AJ80" i="2"/>
  <c r="AJ83" i="2" s="1"/>
  <c r="AJ48" i="2"/>
  <c r="AJ69" i="2"/>
  <c r="AJ70" i="2" s="1"/>
  <c r="AJ71" i="2" l="1"/>
  <c r="AI71" i="2"/>
  <c r="AI1" i="2"/>
  <c r="D62" i="1"/>
  <c r="E44" i="1"/>
  <c r="E45" i="1"/>
  <c r="E47" i="1" s="1"/>
  <c r="AJ73" i="2" l="1"/>
  <c r="AJ1" i="2"/>
  <c r="E49" i="1"/>
  <c r="E83" i="1"/>
  <c r="D65" i="1"/>
  <c r="E65" i="1" s="1"/>
  <c r="E62" i="1"/>
  <c r="BP35" i="2" l="1"/>
  <c r="EQ36" i="2" l="1"/>
  <c r="BP36" i="2"/>
  <c r="DD36" i="2"/>
  <c r="HQ36" i="2"/>
  <c r="DD35" i="2"/>
  <c r="GD36" i="2"/>
  <c r="DD40" i="2" l="1"/>
  <c r="DD42" i="2" s="1"/>
  <c r="DD44" i="2" s="1"/>
  <c r="BP40" i="2"/>
  <c r="BP42" i="2" s="1"/>
  <c r="BP44" i="2" s="1"/>
  <c r="BP80" i="2" l="1"/>
  <c r="BP83" i="2" s="1"/>
  <c r="DD80" i="2"/>
  <c r="DD83" i="2" s="1"/>
  <c r="BP52" i="2" l="1"/>
  <c r="BP54" i="2"/>
  <c r="EQ52" i="2"/>
  <c r="HQ54" i="2"/>
  <c r="EQ54" i="2"/>
  <c r="DD54" i="2"/>
  <c r="GD54" i="2"/>
  <c r="GD52" i="2"/>
  <c r="HQ52" i="2"/>
  <c r="DD52" i="2"/>
  <c r="GD51" i="2" l="1"/>
  <c r="GD57" i="2" s="1"/>
  <c r="GD46" i="2" s="1"/>
  <c r="HQ51" i="2"/>
  <c r="HQ57" i="2" s="1"/>
  <c r="HQ46" i="2" s="1"/>
  <c r="DD51" i="2"/>
  <c r="DD57" i="2" s="1"/>
  <c r="BP51" i="2"/>
  <c r="BP57" i="2" s="1"/>
  <c r="EQ51" i="2"/>
  <c r="EQ57" i="2" s="1"/>
  <c r="EQ46" i="2" s="1"/>
  <c r="DD46" i="2" l="1"/>
  <c r="DD61" i="2"/>
  <c r="DD62" i="2" s="1"/>
  <c r="DD69" i="2"/>
  <c r="DD70" i="2" s="1"/>
  <c r="HQ81" i="2"/>
  <c r="HQ84" i="2" s="1"/>
  <c r="EQ81" i="2"/>
  <c r="EQ84" i="2" s="1"/>
  <c r="GD81" i="2"/>
  <c r="GD84" i="2" s="1"/>
  <c r="BP46" i="2"/>
  <c r="BP69" i="2"/>
  <c r="BP70" i="2" s="1"/>
  <c r="BP61" i="2"/>
  <c r="BP62" i="2" s="1"/>
  <c r="DD1" i="2"/>
  <c r="DD3" i="2" s="1"/>
  <c r="BP71" i="2" l="1"/>
  <c r="DD81" i="2"/>
  <c r="DD84" i="2" s="1"/>
  <c r="BP1" i="2"/>
  <c r="BP3" i="2" s="1"/>
  <c r="BP81" i="2"/>
  <c r="BP84" i="2" s="1"/>
  <c r="DD71" i="2"/>
  <c r="GF54" i="2" l="1"/>
  <c r="DF54" i="2"/>
  <c r="ES54" i="2"/>
  <c r="BR54" i="2"/>
  <c r="HS54" i="2"/>
  <c r="GF51" i="2" l="1"/>
  <c r="ES51" i="2"/>
  <c r="BO36" i="2"/>
  <c r="BQ36" i="2"/>
  <c r="BR51" i="2"/>
  <c r="DF36" i="2"/>
  <c r="BR36" i="2"/>
  <c r="HS52" i="2"/>
  <c r="ES52" i="2"/>
  <c r="DF51" i="2"/>
  <c r="GF52" i="2"/>
  <c r="HS51" i="2"/>
  <c r="DF52" i="2"/>
  <c r="BR52" i="2"/>
  <c r="DE36" i="2"/>
  <c r="GE36" i="2"/>
  <c r="ER36" i="2"/>
  <c r="EP36" i="2"/>
  <c r="ER52" i="2"/>
  <c r="HP36" i="2"/>
  <c r="HR52" i="2"/>
  <c r="BO52" i="2"/>
  <c r="BQ52" i="2"/>
  <c r="BQ54" i="2"/>
  <c r="DC54" i="2"/>
  <c r="DE54" i="2"/>
  <c r="BO54" i="2"/>
  <c r="DE52" i="2"/>
  <c r="HP52" i="2"/>
  <c r="GE52" i="2"/>
  <c r="GE54" i="2"/>
  <c r="HR54" i="2"/>
  <c r="GC36" i="2"/>
  <c r="HP54" i="2"/>
  <c r="ER54" i="2"/>
  <c r="EP52" i="2"/>
  <c r="GC52" i="2"/>
  <c r="GJ52" i="2" s="1"/>
  <c r="L52" i="1" s="1"/>
  <c r="EP54" i="2"/>
  <c r="HR36" i="2"/>
  <c r="GC54" i="2"/>
  <c r="DC52" i="2"/>
  <c r="DJ52" i="2" s="1"/>
  <c r="H52" i="1" s="1"/>
  <c r="HS57" i="2" l="1"/>
  <c r="HS46" i="2" s="1"/>
  <c r="EW52" i="2"/>
  <c r="J52" i="1" s="1"/>
  <c r="DJ54" i="2"/>
  <c r="H54" i="1" s="1"/>
  <c r="DF57" i="2"/>
  <c r="DF46" i="2" s="1"/>
  <c r="DF81" i="2" s="1"/>
  <c r="DF84" i="2" s="1"/>
  <c r="ES57" i="2"/>
  <c r="ES46" i="2" s="1"/>
  <c r="ES81" i="2" s="1"/>
  <c r="ES84" i="2" s="1"/>
  <c r="BW36" i="2"/>
  <c r="BO35" i="2"/>
  <c r="ES36" i="2"/>
  <c r="EW36" i="2" s="1"/>
  <c r="BR57" i="2"/>
  <c r="BR46" i="2" s="1"/>
  <c r="HR51" i="2"/>
  <c r="HR57" i="2" s="1"/>
  <c r="HR46" i="2" s="1"/>
  <c r="BQ51" i="2"/>
  <c r="BQ57" i="2" s="1"/>
  <c r="BQ46" i="2" s="1"/>
  <c r="ER35" i="2"/>
  <c r="DC51" i="2"/>
  <c r="HR35" i="2"/>
  <c r="HS81" i="2"/>
  <c r="HS84" i="2" s="1"/>
  <c r="BX36" i="2"/>
  <c r="F38" i="1"/>
  <c r="G38" i="1" s="1"/>
  <c r="DC35" i="2"/>
  <c r="GE51" i="2"/>
  <c r="GE57" i="2" s="1"/>
  <c r="GE46" i="2" s="1"/>
  <c r="HW52" i="2"/>
  <c r="N52" i="1" s="1"/>
  <c r="HS36" i="2"/>
  <c r="HW36" i="2" s="1"/>
  <c r="N38" i="1" s="1"/>
  <c r="BW54" i="2"/>
  <c r="GF57" i="2"/>
  <c r="GF46" i="2" s="1"/>
  <c r="GF36" i="2"/>
  <c r="GJ36" i="2" s="1"/>
  <c r="L38" i="1" s="1"/>
  <c r="BR35" i="2"/>
  <c r="HP51" i="2"/>
  <c r="HP57" i="2" s="1"/>
  <c r="HP46" i="2" s="1"/>
  <c r="BQ35" i="2"/>
  <c r="DE51" i="2"/>
  <c r="DE57" i="2" s="1"/>
  <c r="DE46" i="2" s="1"/>
  <c r="BO51" i="2"/>
  <c r="DF35" i="2"/>
  <c r="EP51" i="2"/>
  <c r="DE35" i="2"/>
  <c r="ER51" i="2"/>
  <c r="ER57" i="2" s="1"/>
  <c r="ER46" i="2" s="1"/>
  <c r="GC51" i="2"/>
  <c r="BW52" i="2"/>
  <c r="DC36" i="2"/>
  <c r="DJ36" i="2" s="1"/>
  <c r="H38" i="1" s="1"/>
  <c r="GE35" i="2"/>
  <c r="EI54" i="2"/>
  <c r="EW54" i="2" s="1"/>
  <c r="J54" i="1" s="1"/>
  <c r="FV54" i="2" l="1"/>
  <c r="GJ54" i="2" s="1"/>
  <c r="L54" i="1" s="1"/>
  <c r="GE40" i="2"/>
  <c r="GE42" i="2" s="1"/>
  <c r="GE44" i="2" s="1"/>
  <c r="GJ51" i="2"/>
  <c r="GC57" i="2"/>
  <c r="GC46" i="2" s="1"/>
  <c r="DE40" i="2"/>
  <c r="DE42" i="2" s="1"/>
  <c r="DE44" i="2" s="1"/>
  <c r="BO57" i="2"/>
  <c r="BO46" i="2" s="1"/>
  <c r="BW51" i="2"/>
  <c r="HP81" i="2"/>
  <c r="HP84" i="2" s="1"/>
  <c r="GE81" i="2"/>
  <c r="GE84" i="2" s="1"/>
  <c r="ER40" i="2"/>
  <c r="ER42" i="2" s="1"/>
  <c r="ER44" i="2" s="1"/>
  <c r="HR81" i="2"/>
  <c r="HR84" i="2" s="1"/>
  <c r="EI53" i="2"/>
  <c r="F52" i="1"/>
  <c r="G52" i="1" s="1"/>
  <c r="I52" i="1" s="1"/>
  <c r="BX52" i="2"/>
  <c r="DK52" i="2" s="1"/>
  <c r="EX52" i="2" s="1"/>
  <c r="GK52" i="2" s="1"/>
  <c r="HX52" i="2" s="1"/>
  <c r="ER81" i="2"/>
  <c r="ER84" i="2" s="1"/>
  <c r="DF40" i="2"/>
  <c r="DF42" i="2" s="1"/>
  <c r="DF44" i="2" s="1"/>
  <c r="BQ40" i="2"/>
  <c r="BQ42" i="2" s="1"/>
  <c r="BQ44" i="2" s="1"/>
  <c r="BR40" i="2"/>
  <c r="BR42" i="2" s="1"/>
  <c r="BR44" i="2" s="1"/>
  <c r="I38" i="1"/>
  <c r="DC57" i="2"/>
  <c r="DC46" i="2" s="1"/>
  <c r="DJ51" i="2"/>
  <c r="BW35" i="2"/>
  <c r="F54" i="1"/>
  <c r="G54" i="1" s="1"/>
  <c r="I54" i="1" s="1"/>
  <c r="BX54" i="2"/>
  <c r="DK54" i="2" s="1"/>
  <c r="EX54" i="2" s="1"/>
  <c r="GK54" i="2" s="1"/>
  <c r="DC40" i="2"/>
  <c r="DC42" i="2" s="1"/>
  <c r="DC44" i="2" s="1"/>
  <c r="DK36" i="2"/>
  <c r="EX36" i="2" s="1"/>
  <c r="GK36" i="2" s="1"/>
  <c r="HX36" i="2" s="1"/>
  <c r="HR40" i="2"/>
  <c r="HR42" i="2" s="1"/>
  <c r="HR44" i="2" s="1"/>
  <c r="BQ81" i="2"/>
  <c r="BQ84" i="2" s="1"/>
  <c r="BR81" i="2"/>
  <c r="BR84" i="2" s="1"/>
  <c r="BO40" i="2"/>
  <c r="BO42" i="2" s="1"/>
  <c r="BO44" i="2" s="1"/>
  <c r="EW51" i="2"/>
  <c r="EP57" i="2"/>
  <c r="EP46" i="2" s="1"/>
  <c r="DE81" i="2"/>
  <c r="DE84" i="2" s="1"/>
  <c r="GF81" i="2"/>
  <c r="GF84" i="2" s="1"/>
  <c r="DJ35" i="2"/>
  <c r="J38" i="1"/>
  <c r="BQ1" i="2" l="1"/>
  <c r="BQ3" i="2" s="1"/>
  <c r="BR1" i="2"/>
  <c r="BR3" i="2" s="1"/>
  <c r="DE1" i="2"/>
  <c r="DE3" i="2" s="1"/>
  <c r="GE1" i="2"/>
  <c r="GE3" i="2" s="1"/>
  <c r="HR1" i="2"/>
  <c r="HR3" i="2" s="1"/>
  <c r="BO69" i="2"/>
  <c r="BO70" i="2" s="1"/>
  <c r="BO61" i="2"/>
  <c r="BO62" i="2" s="1"/>
  <c r="BO80" i="2"/>
  <c r="BO83" i="2" s="1"/>
  <c r="HI53" i="2"/>
  <c r="HW53" i="2" s="1"/>
  <c r="N53" i="1" s="1"/>
  <c r="BO81" i="2"/>
  <c r="BO84" i="2" s="1"/>
  <c r="L51" i="1"/>
  <c r="HI54" i="2"/>
  <c r="HW54" i="2" s="1"/>
  <c r="J51" i="1"/>
  <c r="DC1" i="2"/>
  <c r="DC3" i="2" s="1"/>
  <c r="H51" i="1"/>
  <c r="H58" i="1" s="1"/>
  <c r="DJ57" i="2"/>
  <c r="BR69" i="2"/>
  <c r="BR70" i="2" s="1"/>
  <c r="BR80" i="2"/>
  <c r="BR83" i="2" s="1"/>
  <c r="BR61" i="2"/>
  <c r="BR62" i="2" s="1"/>
  <c r="DF1" i="2"/>
  <c r="DF3" i="2" s="1"/>
  <c r="K52" i="1"/>
  <c r="ER1" i="2"/>
  <c r="ER3" i="2" s="1"/>
  <c r="EP81" i="2"/>
  <c r="EP84" i="2" s="1"/>
  <c r="DF80" i="2"/>
  <c r="DF83" i="2" s="1"/>
  <c r="DF61" i="2"/>
  <c r="DF62" i="2" s="1"/>
  <c r="DF69" i="2"/>
  <c r="DF70" i="2" s="1"/>
  <c r="H37" i="1"/>
  <c r="DC69" i="2"/>
  <c r="DC70" i="2" s="1"/>
  <c r="DC61" i="2"/>
  <c r="DC62" i="2" s="1"/>
  <c r="DC80" i="2"/>
  <c r="DC83" i="2" s="1"/>
  <c r="FV53" i="2"/>
  <c r="DC81" i="2"/>
  <c r="DC84" i="2" s="1"/>
  <c r="K38" i="1"/>
  <c r="EI57" i="2"/>
  <c r="EW53" i="2"/>
  <c r="EW57" i="2" s="1"/>
  <c r="EW46" i="2" s="1"/>
  <c r="EW81" i="2" s="1"/>
  <c r="EW84" i="2" s="1"/>
  <c r="ER61" i="2"/>
  <c r="ER62" i="2" s="1"/>
  <c r="ER69" i="2"/>
  <c r="ER70" i="2" s="1"/>
  <c r="ER80" i="2"/>
  <c r="ER83" i="2" s="1"/>
  <c r="DE69" i="2"/>
  <c r="DE70" i="2" s="1"/>
  <c r="DE80" i="2"/>
  <c r="DE83" i="2" s="1"/>
  <c r="DE61" i="2"/>
  <c r="DE62" i="2" s="1"/>
  <c r="GE61" i="2"/>
  <c r="GE62" i="2" s="1"/>
  <c r="GE69" i="2"/>
  <c r="GE70" i="2" s="1"/>
  <c r="GE80" i="2"/>
  <c r="GE83" i="2" s="1"/>
  <c r="K54" i="1"/>
  <c r="BO1" i="2"/>
  <c r="BO3" i="2" s="1"/>
  <c r="HR69" i="2"/>
  <c r="HR70" i="2" s="1"/>
  <c r="HR80" i="2"/>
  <c r="HR83" i="2" s="1"/>
  <c r="HR61" i="2"/>
  <c r="HR62" i="2" s="1"/>
  <c r="F37" i="1"/>
  <c r="BX35" i="2"/>
  <c r="DK35" i="2" s="1"/>
  <c r="BQ61" i="2"/>
  <c r="BQ62" i="2" s="1"/>
  <c r="BQ69" i="2"/>
  <c r="BQ70" i="2" s="1"/>
  <c r="BQ80" i="2"/>
  <c r="BQ83" i="2" s="1"/>
  <c r="BW57" i="2"/>
  <c r="BW46" i="2" s="1"/>
  <c r="BW81" i="2" s="1"/>
  <c r="BW84" i="2" s="1"/>
  <c r="F51" i="1"/>
  <c r="BX51" i="2"/>
  <c r="BX57" i="2" s="1"/>
  <c r="GC81" i="2"/>
  <c r="GC84" i="2" s="1"/>
  <c r="DE71" i="2" l="1"/>
  <c r="BR71" i="2"/>
  <c r="N54" i="1"/>
  <c r="HX54" i="2"/>
  <c r="BX46" i="2"/>
  <c r="BX81" i="2" s="1"/>
  <c r="BX84" i="2" s="1"/>
  <c r="HR71" i="2"/>
  <c r="J53" i="1"/>
  <c r="K53" i="1" s="1"/>
  <c r="EX53" i="2"/>
  <c r="DK51" i="2"/>
  <c r="M54" i="1"/>
  <c r="GJ53" i="2"/>
  <c r="FV57" i="2"/>
  <c r="F58" i="1"/>
  <c r="G51" i="1"/>
  <c r="BQ71" i="2"/>
  <c r="ER71" i="2"/>
  <c r="EI69" i="2"/>
  <c r="EI70" i="2" s="1"/>
  <c r="EI46" i="2"/>
  <c r="EI61" i="2"/>
  <c r="EI62" i="2" s="1"/>
  <c r="DJ46" i="2"/>
  <c r="DJ81" i="2" s="1"/>
  <c r="DJ84" i="2" s="1"/>
  <c r="BO71" i="2"/>
  <c r="G37" i="1"/>
  <c r="GE71" i="2"/>
  <c r="M38" i="1"/>
  <c r="DC71" i="2"/>
  <c r="DF71" i="2"/>
  <c r="M52" i="1"/>
  <c r="J58" i="1" l="1"/>
  <c r="EI81" i="2"/>
  <c r="EI84" i="2" s="1"/>
  <c r="EI1" i="2"/>
  <c r="EI3" i="2" s="1"/>
  <c r="O54" i="1"/>
  <c r="O52" i="1"/>
  <c r="I37" i="1"/>
  <c r="EI71" i="2"/>
  <c r="FV61" i="2"/>
  <c r="FV62" i="2" s="1"/>
  <c r="FV46" i="2"/>
  <c r="FV69" i="2"/>
  <c r="FV70" i="2" s="1"/>
  <c r="DK57" i="2"/>
  <c r="EX51" i="2"/>
  <c r="I51" i="1"/>
  <c r="G58" i="1"/>
  <c r="HI51" i="2"/>
  <c r="GJ57" i="2"/>
  <c r="GJ46" i="2" s="1"/>
  <c r="GJ81" i="2" s="1"/>
  <c r="GJ84" i="2" s="1"/>
  <c r="L53" i="1"/>
  <c r="GK53" i="2"/>
  <c r="HX53" i="2" s="1"/>
  <c r="O38" i="1"/>
  <c r="DK46" i="2" l="1"/>
  <c r="DK81" i="2" s="1"/>
  <c r="DK84" i="2" s="1"/>
  <c r="M53" i="1"/>
  <c r="L58" i="1"/>
  <c r="BX74" i="2"/>
  <c r="G84" i="1"/>
  <c r="FV71" i="2"/>
  <c r="K51" i="1"/>
  <c r="I58" i="1"/>
  <c r="I84" i="1" s="1"/>
  <c r="FV81" i="2"/>
  <c r="FV84" i="2" s="1"/>
  <c r="FV1" i="2"/>
  <c r="FV3" i="2" s="1"/>
  <c r="AO40" i="2"/>
  <c r="HW51" i="2"/>
  <c r="HI57" i="2"/>
  <c r="EX57" i="2"/>
  <c r="GK51" i="2"/>
  <c r="GK57" i="2" s="1"/>
  <c r="K58" i="1" l="1"/>
  <c r="K84" i="1" s="1"/>
  <c r="M51" i="1"/>
  <c r="HI61" i="2"/>
  <c r="HI62" i="2" s="1"/>
  <c r="HI46" i="2"/>
  <c r="HI69" i="2"/>
  <c r="HI70" i="2" s="1"/>
  <c r="BW40" i="2"/>
  <c r="AO42" i="2"/>
  <c r="AO44" i="2" s="1"/>
  <c r="AO1" i="2" s="1"/>
  <c r="O53" i="1"/>
  <c r="HW57" i="2"/>
  <c r="HW46" i="2" s="1"/>
  <c r="HW81" i="2" s="1"/>
  <c r="HW84" i="2" s="1"/>
  <c r="N51" i="1"/>
  <c r="N58" i="1" s="1"/>
  <c r="HX51" i="2"/>
  <c r="HX57" i="2" s="1"/>
  <c r="EX46" i="2"/>
  <c r="GK46" i="2"/>
  <c r="DK74" i="2"/>
  <c r="CC40" i="2" l="1"/>
  <c r="HX46" i="2"/>
  <c r="HI71" i="2"/>
  <c r="C12" i="6"/>
  <c r="C15" i="6" s="1"/>
  <c r="EX74" i="2"/>
  <c r="EX81" i="2"/>
  <c r="EX84" i="2" s="1"/>
  <c r="BX40" i="2"/>
  <c r="BX42" i="2" s="1"/>
  <c r="BX44" i="2" s="1"/>
  <c r="F42" i="1"/>
  <c r="BW42" i="2"/>
  <c r="BW44" i="2" s="1"/>
  <c r="GK81" i="2"/>
  <c r="GK84" i="2" s="1"/>
  <c r="HI81" i="2"/>
  <c r="HI84" i="2" s="1"/>
  <c r="HI1" i="2"/>
  <c r="HI3" i="2" s="1"/>
  <c r="AO3" i="2"/>
  <c r="AO69" i="2"/>
  <c r="AO70" i="2" s="1"/>
  <c r="AO61" i="2"/>
  <c r="AO80" i="2"/>
  <c r="AO83" i="2" s="1"/>
  <c r="M58" i="1"/>
  <c r="O51" i="1"/>
  <c r="O58" i="1" l="1"/>
  <c r="BX69" i="2"/>
  <c r="BX70" i="2" s="1"/>
  <c r="BX61" i="2"/>
  <c r="BX62" i="2" s="1"/>
  <c r="BX48" i="2"/>
  <c r="BX80" i="2"/>
  <c r="BX83" i="2" s="1"/>
  <c r="HX81" i="2"/>
  <c r="HX84" i="2" s="1"/>
  <c r="A84" i="2" s="1"/>
  <c r="BW61" i="2"/>
  <c r="AO62" i="2"/>
  <c r="BW62" i="2" s="1"/>
  <c r="GK74" i="2"/>
  <c r="D12" i="6"/>
  <c r="D15" i="6" s="1"/>
  <c r="M84" i="1"/>
  <c r="BW80" i="2"/>
  <c r="BW83" i="2" s="1"/>
  <c r="BW69" i="2"/>
  <c r="BW70" i="2" s="1"/>
  <c r="CC42" i="2"/>
  <c r="CC44" i="2" s="1"/>
  <c r="DJ40" i="2"/>
  <c r="G42" i="1"/>
  <c r="F44" i="1"/>
  <c r="F45" i="1"/>
  <c r="F47" i="1" s="1"/>
  <c r="F62" i="1" s="1"/>
  <c r="DP40" i="2"/>
  <c r="BW71" i="2" l="1"/>
  <c r="AO71" i="2"/>
  <c r="GP40" i="2"/>
  <c r="CC61" i="2"/>
  <c r="CC80" i="2"/>
  <c r="CC83" i="2" s="1"/>
  <c r="CC69" i="2"/>
  <c r="CC70" i="2" s="1"/>
  <c r="DP42" i="2"/>
  <c r="DP44" i="2" s="1"/>
  <c r="G44" i="1"/>
  <c r="G45" i="1"/>
  <c r="G47" i="1" s="1"/>
  <c r="BX71" i="2"/>
  <c r="FC40" i="2"/>
  <c r="FC42" i="2" s="1"/>
  <c r="FC44" i="2" s="1"/>
  <c r="HX74" i="2"/>
  <c r="E12" i="6"/>
  <c r="E15" i="6" s="1"/>
  <c r="O84" i="1"/>
  <c r="CC1" i="2"/>
  <c r="F65" i="1"/>
  <c r="G65" i="1" s="1"/>
  <c r="K73" i="1" s="1"/>
  <c r="G62" i="1"/>
  <c r="DK40" i="2"/>
  <c r="DK42" i="2" s="1"/>
  <c r="DK44" i="2" s="1"/>
  <c r="H42" i="1"/>
  <c r="I42" i="1" s="1"/>
  <c r="DJ42" i="2"/>
  <c r="DJ44" i="2" s="1"/>
  <c r="FC1" i="2" l="1"/>
  <c r="FC3" i="2" s="1"/>
  <c r="I45" i="1"/>
  <c r="I47" i="1" s="1"/>
  <c r="I83" i="1" s="1"/>
  <c r="I44" i="1"/>
  <c r="DJ80" i="2"/>
  <c r="DJ83" i="2" s="1"/>
  <c r="DJ69" i="2"/>
  <c r="DJ70" i="2" s="1"/>
  <c r="DP1" i="2"/>
  <c r="DP3" i="2" s="1"/>
  <c r="DP69" i="2"/>
  <c r="DP70" i="2" s="1"/>
  <c r="DP61" i="2"/>
  <c r="DP80" i="2"/>
  <c r="DP83" i="2" s="1"/>
  <c r="H45" i="1"/>
  <c r="H47" i="1" s="1"/>
  <c r="H44" i="1"/>
  <c r="CC3" i="2"/>
  <c r="GP42" i="2"/>
  <c r="GP44" i="2" s="1"/>
  <c r="DK48" i="2"/>
  <c r="DK69" i="2"/>
  <c r="DK70" i="2" s="1"/>
  <c r="DK80" i="2"/>
  <c r="DK83" i="2" s="1"/>
  <c r="DK61" i="2"/>
  <c r="DK62" i="2" s="1"/>
  <c r="FC80" i="2"/>
  <c r="FC83" i="2" s="1"/>
  <c r="FC69" i="2"/>
  <c r="FC70" i="2" s="1"/>
  <c r="FC61" i="2"/>
  <c r="BX73" i="2"/>
  <c r="G49" i="1"/>
  <c r="G83" i="1"/>
  <c r="DJ61" i="2"/>
  <c r="CC62" i="2"/>
  <c r="DJ62" i="2" s="1"/>
  <c r="DP62" i="2" l="1"/>
  <c r="DP71" i="2" s="1"/>
  <c r="H62" i="1"/>
  <c r="DJ1" i="2"/>
  <c r="DJ71" i="2"/>
  <c r="DK73" i="2"/>
  <c r="I49" i="1"/>
  <c r="GP69" i="2"/>
  <c r="GP70" i="2" s="1"/>
  <c r="GP61" i="2"/>
  <c r="GP80" i="2"/>
  <c r="GP83" i="2" s="1"/>
  <c r="GP1" i="2"/>
  <c r="GP3" i="2" s="1"/>
  <c r="FC62" i="2"/>
  <c r="FC71" i="2" s="1"/>
  <c r="DK71" i="2"/>
  <c r="CC71" i="2"/>
  <c r="GP62" i="2" l="1"/>
  <c r="GP71" i="2" s="1"/>
  <c r="H65" i="1"/>
  <c r="I65" i="1" s="1"/>
  <c r="I62" i="1"/>
  <c r="HP35" i="2" l="1"/>
  <c r="HQ35" i="2"/>
  <c r="HS35" i="2"/>
  <c r="HS40" i="2" l="1"/>
  <c r="HS42" i="2" s="1"/>
  <c r="HS44" i="2" s="1"/>
  <c r="HQ40" i="2"/>
  <c r="HQ42" i="2" s="1"/>
  <c r="HQ44" i="2" s="1"/>
  <c r="HP40" i="2"/>
  <c r="HW35" i="2"/>
  <c r="HW40" i="2" l="1"/>
  <c r="N42" i="1" s="1"/>
  <c r="HP42" i="2"/>
  <c r="HP44" i="2" s="1"/>
  <c r="HP61" i="2" s="1"/>
  <c r="HQ1" i="2"/>
  <c r="HQ3" i="2" s="1"/>
  <c r="HS1" i="2"/>
  <c r="HS3" i="2" s="1"/>
  <c r="HP80" i="2"/>
  <c r="HP83" i="2" s="1"/>
  <c r="HP69" i="2"/>
  <c r="HP70" i="2" s="1"/>
  <c r="N37" i="1"/>
  <c r="HW42" i="2"/>
  <c r="HW44" i="2" s="1"/>
  <c r="HQ80" i="2"/>
  <c r="HQ83" i="2" s="1"/>
  <c r="HQ69" i="2"/>
  <c r="HQ70" i="2" s="1"/>
  <c r="HQ61" i="2"/>
  <c r="HQ62" i="2" s="1"/>
  <c r="HS80" i="2"/>
  <c r="HS83" i="2" s="1"/>
  <c r="HS61" i="2"/>
  <c r="HS62" i="2" s="1"/>
  <c r="HS69" i="2"/>
  <c r="HS70" i="2" s="1"/>
  <c r="HP1" i="2"/>
  <c r="HP3" i="2" s="1"/>
  <c r="GC35" i="2" l="1"/>
  <c r="EQ35" i="2"/>
  <c r="GF35" i="2"/>
  <c r="HS71" i="2"/>
  <c r="EP35" i="2"/>
  <c r="HW69" i="2"/>
  <c r="HW70" i="2" s="1"/>
  <c r="HW80" i="2"/>
  <c r="HW83" i="2" s="1"/>
  <c r="GD35" i="2"/>
  <c r="ES35" i="2"/>
  <c r="HQ71" i="2"/>
  <c r="N44" i="1"/>
  <c r="N45" i="1"/>
  <c r="N47" i="1" s="1"/>
  <c r="HP62" i="2"/>
  <c r="HW62" i="2" s="1"/>
  <c r="HW61" i="2"/>
  <c r="N62" i="1" l="1"/>
  <c r="N65" i="1" s="1"/>
  <c r="HW1" i="2"/>
  <c r="EQ40" i="2"/>
  <c r="EQ42" i="2" s="1"/>
  <c r="EQ44" i="2" s="1"/>
  <c r="ES40" i="2"/>
  <c r="ES42" i="2" s="1"/>
  <c r="ES44" i="2" s="1"/>
  <c r="GD40" i="2"/>
  <c r="GD42" i="2" s="1"/>
  <c r="GD44" i="2" s="1"/>
  <c r="GF40" i="2"/>
  <c r="GF42" i="2" s="1"/>
  <c r="GF44" i="2" s="1"/>
  <c r="EW35" i="2"/>
  <c r="HP71" i="2"/>
  <c r="GJ35" i="2"/>
  <c r="HW71" i="2"/>
  <c r="EP40" i="2"/>
  <c r="EP42" i="2" s="1"/>
  <c r="EP44" i="2" s="1"/>
  <c r="GC40" i="2"/>
  <c r="GJ40" i="2" l="1"/>
  <c r="L42" i="1" s="1"/>
  <c r="GF1" i="2"/>
  <c r="GF3" i="2" s="1"/>
  <c r="ES1" i="2"/>
  <c r="ES3" i="2" s="1"/>
  <c r="GD1" i="2"/>
  <c r="GD3" i="2" s="1"/>
  <c r="EQ1" i="2"/>
  <c r="EQ3" i="2" s="1"/>
  <c r="GC42" i="2"/>
  <c r="GC44" i="2" s="1"/>
  <c r="EP61" i="2"/>
  <c r="EP80" i="2"/>
  <c r="EP83" i="2" s="1"/>
  <c r="EP69" i="2"/>
  <c r="EP70" i="2" s="1"/>
  <c r="GF69" i="2"/>
  <c r="GF70" i="2" s="1"/>
  <c r="GF61" i="2"/>
  <c r="GF62" i="2" s="1"/>
  <c r="GF80" i="2"/>
  <c r="GF83" i="2" s="1"/>
  <c r="ES69" i="2"/>
  <c r="ES70" i="2" s="1"/>
  <c r="ES61" i="2"/>
  <c r="ES62" i="2" s="1"/>
  <c r="ES80" i="2"/>
  <c r="ES83" i="2" s="1"/>
  <c r="EP1" i="2"/>
  <c r="EP3" i="2" s="1"/>
  <c r="L37" i="1"/>
  <c r="J37" i="1"/>
  <c r="EX35" i="2"/>
  <c r="GK35" i="2" s="1"/>
  <c r="EW40" i="2"/>
  <c r="GD61" i="2"/>
  <c r="GD62" i="2" s="1"/>
  <c r="GD69" i="2"/>
  <c r="GD70" i="2" s="1"/>
  <c r="GD80" i="2"/>
  <c r="GD83" i="2" s="1"/>
  <c r="EQ69" i="2"/>
  <c r="EQ70" i="2" s="1"/>
  <c r="EQ61" i="2"/>
  <c r="EQ62" i="2" s="1"/>
  <c r="EQ80" i="2"/>
  <c r="EQ83" i="2" s="1"/>
  <c r="GJ42" i="2" l="1"/>
  <c r="GJ44" i="2" s="1"/>
  <c r="GJ80" i="2" s="1"/>
  <c r="GJ83" i="2" s="1"/>
  <c r="GD71" i="2"/>
  <c r="EW42" i="2"/>
  <c r="EW44" i="2" s="1"/>
  <c r="EX40" i="2"/>
  <c r="GK40" i="2" s="1"/>
  <c r="HX40" i="2" s="1"/>
  <c r="J42" i="1"/>
  <c r="K42" i="1" s="1"/>
  <c r="GJ69" i="2"/>
  <c r="GJ70" i="2" s="1"/>
  <c r="L45" i="1"/>
  <c r="L47" i="1" s="1"/>
  <c r="L44" i="1"/>
  <c r="EQ71" i="2"/>
  <c r="K37" i="1"/>
  <c r="ES71" i="2"/>
  <c r="GF71" i="2"/>
  <c r="GC80" i="2"/>
  <c r="GC83" i="2" s="1"/>
  <c r="GC69" i="2"/>
  <c r="GC70" i="2" s="1"/>
  <c r="GC61" i="2"/>
  <c r="HX35" i="2"/>
  <c r="EP62" i="2"/>
  <c r="EW62" i="2" s="1"/>
  <c r="EW61" i="2"/>
  <c r="GC1" i="2"/>
  <c r="GC3" i="2" s="1"/>
  <c r="HX42" i="2" l="1"/>
  <c r="HX44" i="2" s="1"/>
  <c r="HX69" i="2" s="1"/>
  <c r="HX70" i="2" s="1"/>
  <c r="EP71" i="2"/>
  <c r="GK42" i="2"/>
  <c r="GK44" i="2" s="1"/>
  <c r="GK61" i="2" s="1"/>
  <c r="GK62" i="2" s="1"/>
  <c r="J45" i="1"/>
  <c r="J47" i="1" s="1"/>
  <c r="J62" i="1" s="1"/>
  <c r="EX42" i="2"/>
  <c r="EX44" i="2" s="1"/>
  <c r="EX69" i="2" s="1"/>
  <c r="EX70" i="2" s="1"/>
  <c r="EW80" i="2"/>
  <c r="EW83" i="2" s="1"/>
  <c r="EW69" i="2"/>
  <c r="EW70" i="2" s="1"/>
  <c r="EW71" i="2" s="1"/>
  <c r="GC62" i="2"/>
  <c r="GJ62" i="2" s="1"/>
  <c r="GJ71" i="2" s="1"/>
  <c r="GJ61" i="2"/>
  <c r="M42" i="1"/>
  <c r="GK80" i="2"/>
  <c r="GK83" i="2" s="1"/>
  <c r="K44" i="1"/>
  <c r="M37" i="1"/>
  <c r="K45" i="1"/>
  <c r="K47" i="1" s="1"/>
  <c r="L62" i="1"/>
  <c r="L65" i="1" s="1"/>
  <c r="GJ1" i="2"/>
  <c r="GK48" i="2" l="1"/>
  <c r="HX80" i="2"/>
  <c r="HX83" i="2" s="1"/>
  <c r="HX61" i="2"/>
  <c r="HX62" i="2" s="1"/>
  <c r="HX71" i="2" s="1"/>
  <c r="HX48" i="2"/>
  <c r="EX80" i="2"/>
  <c r="EX83" i="2" s="1"/>
  <c r="A83" i="2" s="1"/>
  <c r="GC71" i="2"/>
  <c r="EW1" i="2"/>
  <c r="B6" i="2" s="1"/>
  <c r="EX48" i="2"/>
  <c r="EX61" i="2"/>
  <c r="EX62" i="2" s="1"/>
  <c r="EX71" i="2" s="1"/>
  <c r="GK69" i="2"/>
  <c r="GK70" i="2" s="1"/>
  <c r="GK71" i="2" s="1"/>
  <c r="O42" i="1"/>
  <c r="K49" i="1"/>
  <c r="EX73" i="2"/>
  <c r="C17" i="6"/>
  <c r="C18" i="6" s="1"/>
  <c r="C21" i="6" s="1"/>
  <c r="C23" i="6" s="1"/>
  <c r="O37" i="1"/>
  <c r="M45" i="1"/>
  <c r="M47" i="1" s="1"/>
  <c r="M44" i="1"/>
  <c r="K83" i="1"/>
  <c r="B5" i="2"/>
  <c r="J65" i="1"/>
  <c r="K65" i="1" s="1"/>
  <c r="K62" i="1"/>
  <c r="M49" i="1" l="1"/>
  <c r="D17" i="6"/>
  <c r="D18" i="6" s="1"/>
  <c r="D21" i="6" s="1"/>
  <c r="D23" i="6" s="1"/>
  <c r="M62" i="1"/>
  <c r="M65" i="1" s="1"/>
  <c r="GK73" i="2"/>
  <c r="M83" i="1"/>
  <c r="O45" i="1"/>
  <c r="O47" i="1" s="1"/>
  <c r="O44" i="1"/>
  <c r="C28" i="6"/>
  <c r="K71" i="1"/>
  <c r="K74" i="1"/>
  <c r="HX73" i="2" l="1"/>
  <c r="O62" i="1"/>
  <c r="O65" i="1" s="1"/>
  <c r="O49" i="1"/>
  <c r="E17" i="6"/>
  <c r="E18" i="6" s="1"/>
  <c r="E21" i="6" s="1"/>
  <c r="E23" i="6" s="1"/>
  <c r="BX63" i="2"/>
  <c r="K78" i="1"/>
  <c r="K76" i="1"/>
  <c r="M71" i="1"/>
  <c r="C30" i="6"/>
  <c r="D28" i="6"/>
  <c r="K80" i="1" l="1"/>
  <c r="K85" i="1" s="1"/>
  <c r="D30" i="6"/>
  <c r="E28" i="6"/>
  <c r="M78" i="1"/>
  <c r="O71" i="1"/>
  <c r="M76" i="1"/>
  <c r="DK63" i="2"/>
  <c r="BX64" i="2"/>
  <c r="C32" i="6"/>
  <c r="D32" i="6" l="1"/>
  <c r="O76" i="1"/>
  <c r="EX63" i="2"/>
  <c r="DK64" i="2"/>
  <c r="M74" i="1"/>
  <c r="M80" i="1"/>
  <c r="E30" i="6"/>
  <c r="O78" i="1"/>
  <c r="M85" i="1" l="1"/>
  <c r="GK63" i="2"/>
  <c r="EX64" i="2"/>
  <c r="O80" i="1"/>
  <c r="O74" i="1"/>
  <c r="E32" i="6"/>
  <c r="O85" i="1" l="1"/>
  <c r="HX63" i="2"/>
  <c r="HX64" i="2" s="1"/>
  <c r="GK64" i="2"/>
</calcChain>
</file>

<file path=xl/sharedStrings.xml><?xml version="1.0" encoding="utf-8"?>
<sst xmlns="http://schemas.openxmlformats.org/spreadsheetml/2006/main" count="4817" uniqueCount="1158">
  <si>
    <t>OPERATING REVENUES</t>
  </si>
  <si>
    <t>TOTAL PRODUCTION EXPENSES</t>
  </si>
  <si>
    <t>TOTAL OPERATING REV. DEDUCT.</t>
  </si>
  <si>
    <t>TOTAL OPERATING EXPENSES</t>
  </si>
  <si>
    <t>NET OPERATING INCOME</t>
  </si>
  <si>
    <t>TEST</t>
  </si>
  <si>
    <t>YEAR</t>
  </si>
  <si>
    <t>LINE</t>
  </si>
  <si>
    <t>DESCRIPTION</t>
  </si>
  <si>
    <t>RESTATING</t>
  </si>
  <si>
    <t>ADJUSTMENTS</t>
  </si>
  <si>
    <t>RESTATED</t>
  </si>
  <si>
    <t>ADJUSTED</t>
  </si>
  <si>
    <t>RESULTS OF</t>
  </si>
  <si>
    <t>PROFORMA</t>
  </si>
  <si>
    <t>OPERATIONS</t>
  </si>
  <si>
    <t>a</t>
  </si>
  <si>
    <t>b</t>
  </si>
  <si>
    <t>c = a + b</t>
  </si>
  <si>
    <t>d</t>
  </si>
  <si>
    <t>e = c + d</t>
  </si>
  <si>
    <t>f</t>
  </si>
  <si>
    <t>g = e + f</t>
  </si>
  <si>
    <t>GROSS UTILITY PLANT IN SERVICE</t>
  </si>
  <si>
    <t>ACCUM DEPR AND AMORT</t>
  </si>
  <si>
    <t>TOTAL RATE BASE</t>
  </si>
  <si>
    <t>CONVERSION FACTOR</t>
  </si>
  <si>
    <t>DEFERRED DEBITS AND CREDITS</t>
  </si>
  <si>
    <t>DEFERRED TAXES</t>
  </si>
  <si>
    <t>ALLOWANCE FOR WORKING CAPITAL</t>
  </si>
  <si>
    <t>OTHER</t>
  </si>
  <si>
    <t>REQUESTED RATE OF RETURN</t>
  </si>
  <si>
    <t>ACTUAL RATE OF RETURN</t>
  </si>
  <si>
    <t>RESULTS</t>
  </si>
  <si>
    <t>START OF</t>
  </si>
  <si>
    <t>RATE YEAR 1</t>
  </si>
  <si>
    <t>h</t>
  </si>
  <si>
    <t>PROVISIONAL</t>
  </si>
  <si>
    <t>GAP YEAR</t>
  </si>
  <si>
    <t>RATE YEAR 2</t>
  </si>
  <si>
    <t>i = g + h</t>
  </si>
  <si>
    <t>j</t>
  </si>
  <si>
    <t>k = i + j</t>
  </si>
  <si>
    <t>RATE YEAR 3</t>
  </si>
  <si>
    <t>END OF</t>
  </si>
  <si>
    <t>REVENUE CHANGE BEFORE RIDERS</t>
  </si>
  <si>
    <t>CHANGES TO OTHER PRICE SCHEDULES</t>
  </si>
  <si>
    <t>NET REVENUE CHANGE</t>
  </si>
  <si>
    <t>OPERATING INCOME (DEFICIENCY) SURPLUS</t>
  </si>
  <si>
    <t>l</t>
  </si>
  <si>
    <t>m = k + l</t>
  </si>
  <si>
    <t>SALES TO CUSTOMERS</t>
  </si>
  <si>
    <t>SALES FROM RESALE-FIRM/SPECIAL CONTRACT</t>
  </si>
  <si>
    <t>SALES TO OTHER UTILITIES</t>
  </si>
  <si>
    <t>OTHER OPERATING REVENUES</t>
  </si>
  <si>
    <t>12ME JUNE 2021</t>
  </si>
  <si>
    <t>OPERATING REVENUE DEDUCTIONS:</t>
  </si>
  <si>
    <t>POWER COSTS:</t>
  </si>
  <si>
    <t xml:space="preserve"> FUEL</t>
  </si>
  <si>
    <t xml:space="preserve"> PURCHASED AND INTERCHANGED</t>
  </si>
  <si>
    <t xml:space="preserve"> WHEELING</t>
  </si>
  <si>
    <t xml:space="preserve"> RESIDENTIAL EXCHANGE</t>
  </si>
  <si>
    <t>TOTAL OPERATING REVENUES</t>
  </si>
  <si>
    <t>DEC 2021</t>
  </si>
  <si>
    <t>OTHER POWER SUPPLY EXPENSES</t>
  </si>
  <si>
    <t>TRANSMISSION EXPENSE</t>
  </si>
  <si>
    <t>DISTRIBUTION EXPENSE</t>
  </si>
  <si>
    <t>CUSTOMER ACCTS EXPENSES</t>
  </si>
  <si>
    <t>CUSTOMER SERVICE EXPENSES</t>
  </si>
  <si>
    <t>CONSERVATION AMORTIZATION</t>
  </si>
  <si>
    <t>ADMIN &amp; GENERAL EXPENSE</t>
  </si>
  <si>
    <t>DEPRECIATION</t>
  </si>
  <si>
    <t>AMORTIZATION</t>
  </si>
  <si>
    <t>AMORTIZ OF PROPERTY GAIN/LOSS</t>
  </si>
  <si>
    <t>OTHER OPERATING EXPENSES</t>
  </si>
  <si>
    <t>TAXES OTHER THAN INCOME TAXES</t>
  </si>
  <si>
    <t>INCOME TAXES</t>
  </si>
  <si>
    <t>DEFERRED INCOME TAXES</t>
  </si>
  <si>
    <t xml:space="preserve">PUGET SOUND ENERGY </t>
  </si>
  <si>
    <t>AND ADJUSTMENTS</t>
  </si>
  <si>
    <t>COMMON</t>
  </si>
  <si>
    <t>reversing</t>
  </si>
  <si>
    <t>TOTAL</t>
  </si>
  <si>
    <t>NO.</t>
  </si>
  <si>
    <t>RATE BASE</t>
  </si>
  <si>
    <t/>
  </si>
  <si>
    <t>COST</t>
  </si>
  <si>
    <t>e</t>
  </si>
  <si>
    <t>g</t>
  </si>
  <si>
    <t>i</t>
  </si>
  <si>
    <t>k</t>
  </si>
  <si>
    <t>m</t>
  </si>
  <si>
    <t>n</t>
  </si>
  <si>
    <t>o</t>
  </si>
  <si>
    <t>r</t>
  </si>
  <si>
    <t>s</t>
  </si>
  <si>
    <t>t</t>
  </si>
  <si>
    <t>u</t>
  </si>
  <si>
    <t>v</t>
  </si>
  <si>
    <t>x</t>
  </si>
  <si>
    <t>y</t>
  </si>
  <si>
    <t>z</t>
  </si>
  <si>
    <t>aa</t>
  </si>
  <si>
    <t>ab</t>
  </si>
  <si>
    <t>ac</t>
  </si>
  <si>
    <t>ad</t>
  </si>
  <si>
    <t>af</t>
  </si>
  <si>
    <t>ai</t>
  </si>
  <si>
    <t>aj</t>
  </si>
  <si>
    <t>ak</t>
  </si>
  <si>
    <t>au</t>
  </si>
  <si>
    <t>ax</t>
  </si>
  <si>
    <t>ay</t>
  </si>
  <si>
    <t>az</t>
  </si>
  <si>
    <t>ba</t>
  </si>
  <si>
    <t>bb</t>
  </si>
  <si>
    <t>bc</t>
  </si>
  <si>
    <t>bd</t>
  </si>
  <si>
    <t>bf</t>
  </si>
  <si>
    <t>bg</t>
  </si>
  <si>
    <t xml:space="preserve">RATE BASE </t>
  </si>
  <si>
    <t>RATE OF RETURN</t>
  </si>
  <si>
    <t>RATE BASE:</t>
  </si>
  <si>
    <t xml:space="preserve">  DEFERRED DEBITS AND CREDITS</t>
  </si>
  <si>
    <t xml:space="preserve">  DEFERRED TAXES</t>
  </si>
  <si>
    <t xml:space="preserve">  ALLOWANCE FOR WORKING CAPITAL</t>
  </si>
  <si>
    <t xml:space="preserve">  OTHER</t>
  </si>
  <si>
    <t>BEFORE CHANGES</t>
  </si>
  <si>
    <t>NOI - After</t>
  </si>
  <si>
    <t>RATEBASE - After</t>
  </si>
  <si>
    <t>AFTER CHANGES</t>
  </si>
  <si>
    <t>DIFFERENCE</t>
  </si>
  <si>
    <t>NOI</t>
  </si>
  <si>
    <t>RATEBASE</t>
  </si>
  <si>
    <t>2022 GENERAL RATE CASE</t>
  </si>
  <si>
    <t>12 MONTHS ENDED JUNE 30, 2021</t>
  </si>
  <si>
    <t>be</t>
  </si>
  <si>
    <t>c</t>
  </si>
  <si>
    <t>bh</t>
  </si>
  <si>
    <t>bi</t>
  </si>
  <si>
    <t>bj</t>
  </si>
  <si>
    <t>p</t>
  </si>
  <si>
    <t>q</t>
  </si>
  <si>
    <t>w</t>
  </si>
  <si>
    <t>bv</t>
  </si>
  <si>
    <t>bu</t>
  </si>
  <si>
    <t>br</t>
  </si>
  <si>
    <t>bq</t>
  </si>
  <si>
    <t>bn</t>
  </si>
  <si>
    <t>bm</t>
  </si>
  <si>
    <t>ae</t>
  </si>
  <si>
    <t>TEMPERATURE NORMALIZATION</t>
  </si>
  <si>
    <t>FEDERAL INCOME TAX</t>
  </si>
  <si>
    <t>TAX BENEFIT OF INTEREST</t>
  </si>
  <si>
    <t>INJURIES &amp; DAMAGES</t>
  </si>
  <si>
    <t>BAD DEBTS</t>
  </si>
  <si>
    <t>INCENTIVE PAY</t>
  </si>
  <si>
    <t>D&amp;O INSURANCE</t>
  </si>
  <si>
    <t>RATE CASE EXPENSE</t>
  </si>
  <si>
    <t>PENSION PLAN</t>
  </si>
  <si>
    <t>PROPERTY AND LIAB INSURANCE</t>
  </si>
  <si>
    <t>WAGE INCREASE</t>
  </si>
  <si>
    <t>INVESTMENT PLAN</t>
  </si>
  <si>
    <t>AMA TO EOP RATE BASE</t>
  </si>
  <si>
    <t>AMA TO EOP DEPRECIATION</t>
  </si>
  <si>
    <t>POWER COSTS</t>
  </si>
  <si>
    <t>MONTANA TAX</t>
  </si>
  <si>
    <t>WILD HORSE SOLAR</t>
  </si>
  <si>
    <t>EMPLOYEE INSURANCE</t>
  </si>
  <si>
    <t>REGULATORY  ASSETS &amp; LIAB</t>
  </si>
  <si>
    <t>Adj No.</t>
  </si>
  <si>
    <t>Type</t>
  </si>
  <si>
    <t>Name</t>
  </si>
  <si>
    <t>Common</t>
  </si>
  <si>
    <t>Electric</t>
  </si>
  <si>
    <t>TOTAL RESTATING ADJUSTMENTS</t>
  </si>
  <si>
    <t>RESTATED RESULTS OF OPERATIONS</t>
  </si>
  <si>
    <t>GENERAL RATE INCREASE</t>
  </si>
  <si>
    <t>CAPITAL</t>
  </si>
  <si>
    <t>WEIGHTED</t>
  </si>
  <si>
    <t>STRUCTURE</t>
  </si>
  <si>
    <t>SHORT AND LONG TERM DEBT</t>
  </si>
  <si>
    <t>EQUITY</t>
  </si>
  <si>
    <t>ANNUAL FILING FEE</t>
  </si>
  <si>
    <t>OPERATING INCOME REQUIREMENT</t>
  </si>
  <si>
    <t>AFTER TAX SHORT TERM DEBT ( (LINE 1)* 79%)</t>
  </si>
  <si>
    <t>SUM OF TAXES OTHER</t>
  </si>
  <si>
    <t>PRO FORMA OPERATING INCOME</t>
  </si>
  <si>
    <t>OPERATING INCOME DEFICIENCY</t>
  </si>
  <si>
    <t>TOTAL AFTER TAX COST OF CAPITAL</t>
  </si>
  <si>
    <t>SUBTOTAL CHANGES TO OTHER PRICE SCHEDULES</t>
  </si>
  <si>
    <t>REQUESTED COST OF CAPITAL</t>
  </si>
  <si>
    <t>12ME JUNE 2021 TEST YEAR</t>
  </si>
  <si>
    <t>ADJUSTED RESULTS OF OPERATIONS</t>
  </si>
  <si>
    <t>DEC 21</t>
  </si>
  <si>
    <t>ADJUSTED RESULTS START OF RATE YEAR 1</t>
  </si>
  <si>
    <t>ADJUSTED RESULTS END OF RATE YEAR 1</t>
  </si>
  <si>
    <t>GAP YEAR PROVISIONAL ADJUSTMENTS</t>
  </si>
  <si>
    <t>RATE YEAR 1 PROVISIONAL ADJUSTMENTS</t>
  </si>
  <si>
    <t>ADJUSTED RESULTS END OF RATE YEAR 2</t>
  </si>
  <si>
    <t>ADJUSTED RESULTS END OF RATE YEAR 3</t>
  </si>
  <si>
    <t>SURPLUS / (DEFICIENCY)</t>
  </si>
  <si>
    <t>REVENUE REQUIREMENT OR (SURPLUS)</t>
  </si>
  <si>
    <t>Check NOI to Detailed Summary</t>
  </si>
  <si>
    <t>Check Rate Base to Detailed Summary</t>
  </si>
  <si>
    <t>Check NOI to Summary</t>
  </si>
  <si>
    <t>Check Rate Base to Summary</t>
  </si>
  <si>
    <t>REVENUES AND EXPENSES</t>
  </si>
  <si>
    <t>N/A</t>
  </si>
  <si>
    <t>%'s</t>
  </si>
  <si>
    <t>INCREASE(DECREASE) FIT</t>
  </si>
  <si>
    <t>INJURIES &amp; DAMAGES ACCRUALS</t>
  </si>
  <si>
    <t>INCENTIVE / MERIT PAY:</t>
  </si>
  <si>
    <t>EXCISE TAXES</t>
  </si>
  <si>
    <t>D &amp; O INS. CHG  EXPENSE</t>
  </si>
  <si>
    <t>INTEREST EXPENSE AT MOST CURRENT INTEREST RATE</t>
  </si>
  <si>
    <t>EXPENSES TO BE NORMALIZED:</t>
  </si>
  <si>
    <t>QUALIFIED RETIREMENT FUND</t>
  </si>
  <si>
    <t>PROPERTY INSURANCE EXPENSE</t>
  </si>
  <si>
    <t>WAGES:</t>
  </si>
  <si>
    <t>NON-UNION (INC. EXECUTIVES)</t>
  </si>
  <si>
    <t>BENEFIT CONTRIBUTION:</t>
  </si>
  <si>
    <t>403 ELEC. DEPRECIATION EXPENSE</t>
  </si>
  <si>
    <t xml:space="preserve">AMORTIZATION OF NET DEFERRED GAIN </t>
  </si>
  <si>
    <t>RATEBASE (AMA) UTILITY PLANT RATEBASE</t>
  </si>
  <si>
    <t xml:space="preserve"> </t>
  </si>
  <si>
    <t>INJURIES &amp; DAMAGES PAYMENTS IN EXCESS OF ACCRUALS</t>
  </si>
  <si>
    <t xml:space="preserve">UNCOLLECTIBLES CHARGED TO EXPENSE </t>
  </si>
  <si>
    <t>WUTC FILING FEE</t>
  </si>
  <si>
    <t>EXPENSES OF LAST 2 COMPLETED GRCS</t>
  </si>
  <si>
    <t>INCREASE(DECREASE) EXPENSE</t>
  </si>
  <si>
    <t>LIABILITY INSURANCE EXPENSE</t>
  </si>
  <si>
    <t>INVESTMENT PLAN APPLICABLE TO MANAGEMENT</t>
  </si>
  <si>
    <t>NON-UNION EMPLOYEES</t>
  </si>
  <si>
    <t>403 ELEC. PORTION OF COMMON</t>
  </si>
  <si>
    <t>AMORTIZATION OF DEFERRED ENVIRONMENTAL REMEDIATION COSTS AND RECOVERIES</t>
  </si>
  <si>
    <t>UTILITY PLANT</t>
  </si>
  <si>
    <t xml:space="preserve">INCREASE(DECREASE) NOI </t>
  </si>
  <si>
    <t>NET RATE BASE</t>
  </si>
  <si>
    <t>REMOVE PROPERTY TAX TRACKER - SCHEDULE 140</t>
  </si>
  <si>
    <t>INCREASE/(DECREASE) IN EXPENSE</t>
  </si>
  <si>
    <t>INCREASE (DECREASE) IN EXPENSE</t>
  </si>
  <si>
    <t>INCREASE (DECREASE) NOI</t>
  </si>
  <si>
    <t>UNION EMPLOYEES</t>
  </si>
  <si>
    <t>TOTAL INCREASE (DECREASE) OPERATING EXPENSE</t>
  </si>
  <si>
    <t>INCREASE (DECREASE) OPERATING INCOME BEFORE INCOME TAXES</t>
  </si>
  <si>
    <t>TRANSMISSION</t>
  </si>
  <si>
    <t>INCREASE (DECREASE) FIT</t>
  </si>
  <si>
    <t>IBEW</t>
  </si>
  <si>
    <t>TOTAL INSURANCE COSTS</t>
  </si>
  <si>
    <t>404 ELEC. PORTION OF COMMON</t>
  </si>
  <si>
    <t>INCREASE (DECREASE) EXPENSE  (LINE 2)</t>
  </si>
  <si>
    <t>ACCUM DEPRECIATION</t>
  </si>
  <si>
    <t>WEIGHTED COST OF DEBT</t>
  </si>
  <si>
    <t>DISTRIBUTION</t>
  </si>
  <si>
    <t xml:space="preserve">INCREASE(DECREASE) OPERATING EXPENSE </t>
  </si>
  <si>
    <t>INCREASE(DECREASE) OPERATING EXPENSE (LINE 3)</t>
  </si>
  <si>
    <t>INCREASE (DECREASE) FIT @</t>
  </si>
  <si>
    <t>INVESTMENT PLAN APPLICABLE TO IBEW</t>
  </si>
  <si>
    <t>SUBTOTAL DEPRECIATION EXPENSE 403</t>
  </si>
  <si>
    <t xml:space="preserve">INCREASE (DECREASE) FIT @ 21% </t>
  </si>
  <si>
    <t>DEFERRED INCOME TAX LIABILITY</t>
  </si>
  <si>
    <t>TOTAL INCREASE (DECREASE) EXPENSE</t>
  </si>
  <si>
    <t>TOTAL UTILITY PLANT</t>
  </si>
  <si>
    <t>PROFORMA INTEREST</t>
  </si>
  <si>
    <t>REMOVE LOW INCOME AMORTIZATION - SCHEDULE 129</t>
  </si>
  <si>
    <t>CUSTOMER ACCTS</t>
  </si>
  <si>
    <t>INCREASE(DECREASE) FIT @</t>
  </si>
  <si>
    <t>APPLICABLE TO OPERATIONS @</t>
  </si>
  <si>
    <t>403.1 ELEC. ASSET RETIREMENT COST DEPRECIATION</t>
  </si>
  <si>
    <t>UNCOLLECTIBLES @</t>
  </si>
  <si>
    <t>CUSTOMER SERVICE</t>
  </si>
  <si>
    <t>INCREASE(DECREASE) NOI</t>
  </si>
  <si>
    <t>UA</t>
  </si>
  <si>
    <t>CHARGED TO EXPENSE</t>
  </si>
  <si>
    <t>411.10 ELEC. ASSET RETIREMENT OBLIGATION ACCRETION</t>
  </si>
  <si>
    <t>DEFERRALS</t>
  </si>
  <si>
    <t>INCREASE (DECREASE) OPERATING EXPENSE</t>
  </si>
  <si>
    <t>OPERATING EXPENSE</t>
  </si>
  <si>
    <t>NET RATEBASE</t>
  </si>
  <si>
    <t>ANNUAL FILING FEE @</t>
  </si>
  <si>
    <t xml:space="preserve">INCREASE (DECREASE) FIT @ </t>
  </si>
  <si>
    <t>SALES</t>
  </si>
  <si>
    <t>INVESTMENT PLAN APPLICABLE TO UA</t>
  </si>
  <si>
    <t>INCREASE (DECREASE ) EXPENSE</t>
  </si>
  <si>
    <t>TOTAL DEPRECIATION AND ACCRETION</t>
  </si>
  <si>
    <t>STATE UTILITY TAX @</t>
  </si>
  <si>
    <t>ADMIN. &amp; GENERAL</t>
  </si>
  <si>
    <t>INCREASE(DECREASE) FIT @ 21%</t>
  </si>
  <si>
    <t>DEPRECIATION DEFERRAL</t>
  </si>
  <si>
    <t>ADJUSTMENTS TO SALES TO CUSTOMERS</t>
  </si>
  <si>
    <t>INCREASE (DECREASE) EXPENSE</t>
  </si>
  <si>
    <t>REMOVE DECOUPLING SCH 142 REVENUE</t>
  </si>
  <si>
    <t>TOTAL INCENTIVE / MERIT PAY</t>
  </si>
  <si>
    <t>TOTAL WAGE INCREASE</t>
  </si>
  <si>
    <t>REMOVE DECOUPLING SCH 142 SURCHARGE AMORT EXPENSE</t>
  </si>
  <si>
    <t>TOTAL PROFORMA COSTS</t>
  </si>
  <si>
    <t>PAYROLL TAXES ASSOCI WITH MERIT PAY</t>
  </si>
  <si>
    <t>PAYROLL TAXES</t>
  </si>
  <si>
    <t>TOTAL DEPRECIATION DEFERRALS</t>
  </si>
  <si>
    <t>INCREASE (DECREASE ) IN EXPENSE</t>
  </si>
  <si>
    <t>TOTAL WAGES &amp; TAXES</t>
  </si>
  <si>
    <t>COSTS APPLICABLE TO OPERATIONS</t>
  </si>
  <si>
    <t>DECREASE REVENUE SENSITIVE ITEMS FOR DECREASE IN REVENUES:</t>
  </si>
  <si>
    <t>DFIT</t>
  </si>
  <si>
    <t xml:space="preserve">TOTAL </t>
  </si>
  <si>
    <t>TOTAL ADJUSTMENT TO RATEBASE</t>
  </si>
  <si>
    <t>FOUR FACTOR ALLOCATOR</t>
  </si>
  <si>
    <t>REMOVE EXPENSES ASSOCIATED WITH RIDERS</t>
  </si>
  <si>
    <t>REMOVE PROPERTY TAX AMORTIZATION EXP - SCHEDULE 140</t>
  </si>
  <si>
    <t xml:space="preserve">STATE UTILITY TAX </t>
  </si>
  <si>
    <t>INCREASE (DECREASE) OPERATING INCOME BEFORE FIT</t>
  </si>
  <si>
    <t>GREEN DIRECT</t>
  </si>
  <si>
    <t>COVID DEFERRAL</t>
  </si>
  <si>
    <t>COLSTRIP D&amp;R TRACKER</t>
  </si>
  <si>
    <t>MONETIZE PTCS FOR COLSTRIP</t>
  </si>
  <si>
    <t>ELECTRIC VEHICLES</t>
  </si>
  <si>
    <t>Gas</t>
  </si>
  <si>
    <t>ag</t>
  </si>
  <si>
    <t>ah</t>
  </si>
  <si>
    <t>bk</t>
  </si>
  <si>
    <t>bl</t>
  </si>
  <si>
    <t>bo</t>
  </si>
  <si>
    <t>bp</t>
  </si>
  <si>
    <t>bs</t>
  </si>
  <si>
    <t>bt</t>
  </si>
  <si>
    <t>bx</t>
  </si>
  <si>
    <t>RATE YEAR 2 PROVISIONAL ADJUSTMENTS</t>
  </si>
  <si>
    <t>RATE YEAR 3 PROVISIONAL ADJUSTMENTS</t>
  </si>
  <si>
    <t>Company</t>
  </si>
  <si>
    <t>RateCase</t>
  </si>
  <si>
    <t>TestYear</t>
  </si>
  <si>
    <t>Docket</t>
  </si>
  <si>
    <t>ExhibitNo</t>
  </si>
  <si>
    <t>FIT</t>
  </si>
  <si>
    <t>Exhibit No.</t>
  </si>
  <si>
    <t>12 MOE DECEMBER 2023</t>
  </si>
  <si>
    <t>12 MOE DECEMBER 2024</t>
  </si>
  <si>
    <t>12 MOE DECEMBER 2025</t>
  </si>
  <si>
    <t>RateYear1</t>
  </si>
  <si>
    <t>RateYear2</t>
  </si>
  <si>
    <t>RateYear3</t>
  </si>
  <si>
    <t>404 ELEC. AMORTIZATION EXPENSE</t>
  </si>
  <si>
    <t>403.1 ELEC. PORTION OF COMMON</t>
  </si>
  <si>
    <t>ADJUSTMENT TO RATE BASE:</t>
  </si>
  <si>
    <t>ADJUSTMENT TO ACCUM. DEPREC. AT 100% DEPREC. EXP. LINE 9</t>
  </si>
  <si>
    <t>Prov E 1</t>
  </si>
  <si>
    <t>Prov E 2</t>
  </si>
  <si>
    <t>Prov E 3</t>
  </si>
  <si>
    <t>Prov E 4</t>
  </si>
  <si>
    <t>Prov E 5</t>
  </si>
  <si>
    <t>Prov E 6</t>
  </si>
  <si>
    <t>Prov E 7</t>
  </si>
  <si>
    <t>Prov E 8</t>
  </si>
  <si>
    <t>Prov G 3</t>
  </si>
  <si>
    <t>Prov G 4</t>
  </si>
  <si>
    <t>Prov G 5</t>
  </si>
  <si>
    <t>Prov G 6</t>
  </si>
  <si>
    <t>Prov G 7</t>
  </si>
  <si>
    <t>Prov G 8</t>
  </si>
  <si>
    <t>Prov C 5</t>
  </si>
  <si>
    <t>Prov C 6</t>
  </si>
  <si>
    <t>Prov C 7</t>
  </si>
  <si>
    <t>Prov C 8</t>
  </si>
  <si>
    <t>ca</t>
  </si>
  <si>
    <t>cb</t>
  </si>
  <si>
    <t>cc</t>
  </si>
  <si>
    <t>cd</t>
  </si>
  <si>
    <t>ce</t>
  </si>
  <si>
    <t>cm</t>
  </si>
  <si>
    <t>cn</t>
  </si>
  <si>
    <t>ROR</t>
  </si>
  <si>
    <t>CF</t>
  </si>
  <si>
    <t>Surplus / (Deficiency)</t>
  </si>
  <si>
    <t>Revenue Requirement or (Surplus)</t>
  </si>
  <si>
    <t>restating ROR</t>
  </si>
  <si>
    <t>EOP JUN 2021</t>
  </si>
  <si>
    <t>EOP DEC 2021</t>
  </si>
  <si>
    <t>EOP DEC 2022</t>
  </si>
  <si>
    <t>AMA 2023</t>
  </si>
  <si>
    <t>AMA DEC 2023</t>
  </si>
  <si>
    <t>AMA 2024</t>
  </si>
  <si>
    <t>AMA DEC 2024</t>
  </si>
  <si>
    <t>AMA 2025</t>
  </si>
  <si>
    <t>AMA DEC 2025</t>
  </si>
  <si>
    <t>AMA JUN 2021</t>
  </si>
  <si>
    <t>BEG OF RY 1 →</t>
  </si>
  <si>
    <t>BEG OF RY 2 →</t>
  </si>
  <si>
    <t>BEG OF RY 3 →</t>
  </si>
  <si>
    <t>NET REVENUE CHANGE BY RATE YEAR</t>
  </si>
  <si>
    <t>check</t>
  </si>
  <si>
    <t>GAS</t>
  </si>
  <si>
    <t>UG-__________</t>
  </si>
  <si>
    <t>PUGET SOUND ENERGY - GAS</t>
  </si>
  <si>
    <t>GAS STATEMENT OF OPERATING INCOME</t>
  </si>
  <si>
    <t>GAS RESULTS OF OPERATIONS</t>
  </si>
  <si>
    <t>PRODUCTION MANUF. GAS</t>
  </si>
  <si>
    <t>OTHER GAS SUPPLY</t>
  </si>
  <si>
    <t>STORAGE, LNG T&amp;G</t>
  </si>
  <si>
    <t>INCREASE (DECREASE) FIT @ 21%</t>
  </si>
  <si>
    <t>REMOVE REVENUES ASSOCIATED WITH RIDERS:</t>
  </si>
  <si>
    <t>REMOVE LOW INCOME RIDER - SCHEDULE 129</t>
  </si>
  <si>
    <t>REMOVE CONSERVATION TRACKER - SCHEDULE 120</t>
  </si>
  <si>
    <t>REMOVE REVENUE ASSOC WITH PGA AMORTIZATION - SCHEDULE 106</t>
  </si>
  <si>
    <t>REMOVE CARBON OFFSET - SCHEDULE 137</t>
  </si>
  <si>
    <t>REMOVE OTHER ASSOC WITH CARBON OFFSET - SCHEDULE 137</t>
  </si>
  <si>
    <t>REMOVE MUNICIPAL TAXES ASSOC WITH SALES TO CUSTOMERS</t>
  </si>
  <si>
    <t>REMOVE MUNICIPAL TAXES ASSOC WITH OTHER OPRTG REV</t>
  </si>
  <si>
    <t>TOTAL (INCREASE) DECREASE REVENUES</t>
  </si>
  <si>
    <t>REMOVE CONSERVATION AMORTIZATION - SCHEDULE 120</t>
  </si>
  <si>
    <t>REMOVE PGA DEFERRAL AMORTIZATION EXP - SCHEDULE 106</t>
  </si>
  <si>
    <t>REMOVE CARBON OFFSET 805 EXPENSE - SCHEDULE 137</t>
  </si>
  <si>
    <t>REMOVE CARBON OFFSET 908 EXPENSE - SCHEDULE 137</t>
  </si>
  <si>
    <t>REMOVE CARBON OFFSET 909 EXPENSE - SCHEDULE 137</t>
  </si>
  <si>
    <t>INCREASE (DECREASE) FIT  (LINE 30 * 21%)</t>
  </si>
  <si>
    <t xml:space="preserve">      2019 AND 2017 GRC EXPENSES TO BE NORMALIZED</t>
  </si>
  <si>
    <t>REMOVE PROPERTY TAX TRACKER ASSOC WITH OTHER OPRG REV</t>
  </si>
  <si>
    <t>NON-DECOUPLED THERMS / DECOUPLED THERMS</t>
  </si>
  <si>
    <t>AVERAGE PRICING PER THERM</t>
  </si>
  <si>
    <t>TEMP. NORM ADJUSTMENT FOR NON-DECOUPLED / DECOUPLED  REVENUES</t>
  </si>
  <si>
    <t xml:space="preserve">PLANT ADDITIONS </t>
  </si>
  <si>
    <t>APPROVED IN  UE-190531 &amp; PENDING APPROVAL</t>
  </si>
  <si>
    <t xml:space="preserve">          SUB-TOTAL OTHER OPERATING REVNUE</t>
  </si>
  <si>
    <t>TOTAL INCREASE (DECREASE) IN REVENUES</t>
  </si>
  <si>
    <t>OPERATING EXPENSES:</t>
  </si>
  <si>
    <t>TOTAL INCREASE (DECREASE) IN COSTS</t>
  </si>
  <si>
    <t>INCREASE (DECREASE) TAXES OTHER THAN FIT</t>
  </si>
  <si>
    <t>INCREASE (DECREASE) OPERATING INCOME</t>
  </si>
  <si>
    <t>REMOVE EARNINGS SHARING ACCRUALS</t>
  </si>
  <si>
    <t>al</t>
  </si>
  <si>
    <t>ao</t>
  </si>
  <si>
    <t>ap</t>
  </si>
  <si>
    <t>aq</t>
  </si>
  <si>
    <t>ar</t>
  </si>
  <si>
    <t>as</t>
  </si>
  <si>
    <t>at</t>
  </si>
  <si>
    <t>av</t>
  </si>
  <si>
    <t>aw</t>
  </si>
  <si>
    <t>cf</t>
  </si>
  <si>
    <t>cg</t>
  </si>
  <si>
    <t>ch</t>
  </si>
  <si>
    <t>ci</t>
  </si>
  <si>
    <t>cj</t>
  </si>
  <si>
    <t>ck</t>
  </si>
  <si>
    <t>cl</t>
  </si>
  <si>
    <t>co</t>
  </si>
  <si>
    <t>cp</t>
  </si>
  <si>
    <t>cq</t>
  </si>
  <si>
    <t>cr</t>
  </si>
  <si>
    <t>cs</t>
  </si>
  <si>
    <t>ct</t>
  </si>
  <si>
    <t>cu</t>
  </si>
  <si>
    <t>cv</t>
  </si>
  <si>
    <t>cw</t>
  </si>
  <si>
    <t>cx</t>
  </si>
  <si>
    <t>cy</t>
  </si>
  <si>
    <t>cz</t>
  </si>
  <si>
    <t>da</t>
  </si>
  <si>
    <t>db</t>
  </si>
  <si>
    <t>dc</t>
  </si>
  <si>
    <t>dd</t>
  </si>
  <si>
    <t>de</t>
  </si>
  <si>
    <t>df</t>
  </si>
  <si>
    <t>dg</t>
  </si>
  <si>
    <t>dh</t>
  </si>
  <si>
    <t>dj</t>
  </si>
  <si>
    <t>dm</t>
  </si>
  <si>
    <t>dn</t>
  </si>
  <si>
    <t>do</t>
  </si>
  <si>
    <t>dp</t>
  </si>
  <si>
    <t>dq</t>
  </si>
  <si>
    <t>dr</t>
  </si>
  <si>
    <t>ds</t>
  </si>
  <si>
    <t>dt</t>
  </si>
  <si>
    <t>du</t>
  </si>
  <si>
    <t>dv</t>
  </si>
  <si>
    <t>dw</t>
  </si>
  <si>
    <t>dx</t>
  </si>
  <si>
    <t>dy</t>
  </si>
  <si>
    <t>dz</t>
  </si>
  <si>
    <t>ea</t>
  </si>
  <si>
    <t>eb</t>
  </si>
  <si>
    <t>ec</t>
  </si>
  <si>
    <t>ed</t>
  </si>
  <si>
    <t>ee</t>
  </si>
  <si>
    <t>ef</t>
  </si>
  <si>
    <t>eg</t>
  </si>
  <si>
    <t>eh</t>
  </si>
  <si>
    <t>ei</t>
  </si>
  <si>
    <t>ej</t>
  </si>
  <si>
    <t>ek</t>
  </si>
  <si>
    <t>el</t>
  </si>
  <si>
    <t>em</t>
  </si>
  <si>
    <t>en</t>
  </si>
  <si>
    <t>eo</t>
  </si>
  <si>
    <t>ep</t>
  </si>
  <si>
    <t>eq</t>
  </si>
  <si>
    <t>er</t>
  </si>
  <si>
    <t>es</t>
  </si>
  <si>
    <t>et</t>
  </si>
  <si>
    <t>ev</t>
  </si>
  <si>
    <t>ey</t>
  </si>
  <si>
    <t>ez</t>
  </si>
  <si>
    <t>fa</t>
  </si>
  <si>
    <t>fb</t>
  </si>
  <si>
    <t>fc</t>
  </si>
  <si>
    <t>fd</t>
  </si>
  <si>
    <t>fe</t>
  </si>
  <si>
    <t>ff</t>
  </si>
  <si>
    <t>fg</t>
  </si>
  <si>
    <t>fh</t>
  </si>
  <si>
    <t>fi</t>
  </si>
  <si>
    <t>fj</t>
  </si>
  <si>
    <t>fk</t>
  </si>
  <si>
    <t>fl</t>
  </si>
  <si>
    <t>fm</t>
  </si>
  <si>
    <t>fn</t>
  </si>
  <si>
    <t>fo</t>
  </si>
  <si>
    <t>fp</t>
  </si>
  <si>
    <t>fq</t>
  </si>
  <si>
    <t>fr</t>
  </si>
  <si>
    <t>fs</t>
  </si>
  <si>
    <t>ft</t>
  </si>
  <si>
    <t>fu</t>
  </si>
  <si>
    <t>fv</t>
  </si>
  <si>
    <t>fw</t>
  </si>
  <si>
    <t>fx</t>
  </si>
  <si>
    <t>fy</t>
  </si>
  <si>
    <t>fz</t>
  </si>
  <si>
    <t>ga</t>
  </si>
  <si>
    <t>gb</t>
  </si>
  <si>
    <t>gc</t>
  </si>
  <si>
    <t>gd</t>
  </si>
  <si>
    <t>ge</t>
  </si>
  <si>
    <t>gf</t>
  </si>
  <si>
    <t>gh</t>
  </si>
  <si>
    <t>gk</t>
  </si>
  <si>
    <t>gl</t>
  </si>
  <si>
    <t>gm</t>
  </si>
  <si>
    <t>gn</t>
  </si>
  <si>
    <t>go</t>
  </si>
  <si>
    <t>gp</t>
  </si>
  <si>
    <t>gq</t>
  </si>
  <si>
    <t>gr</t>
  </si>
  <si>
    <t>gs</t>
  </si>
  <si>
    <t>gt</t>
  </si>
  <si>
    <t>gu</t>
  </si>
  <si>
    <t>gv</t>
  </si>
  <si>
    <t>gw</t>
  </si>
  <si>
    <t>gx</t>
  </si>
  <si>
    <t>gy</t>
  </si>
  <si>
    <t>gz</t>
  </si>
  <si>
    <t>ha</t>
  </si>
  <si>
    <t>hb</t>
  </si>
  <si>
    <t>hc</t>
  </si>
  <si>
    <t>hd</t>
  </si>
  <si>
    <t>he</t>
  </si>
  <si>
    <t>hf</t>
  </si>
  <si>
    <t>hg</t>
  </si>
  <si>
    <t>hh</t>
  </si>
  <si>
    <t>hi</t>
  </si>
  <si>
    <t>hj</t>
  </si>
  <si>
    <t>hk</t>
  </si>
  <si>
    <t>hl</t>
  </si>
  <si>
    <t>hm</t>
  </si>
  <si>
    <t>hn</t>
  </si>
  <si>
    <t>ho</t>
  </si>
  <si>
    <t>hp</t>
  </si>
  <si>
    <t>hq</t>
  </si>
  <si>
    <t>hr</t>
  </si>
  <si>
    <t>hs</t>
  </si>
  <si>
    <t>ht</t>
  </si>
  <si>
    <t>Restating through December 2022</t>
  </si>
  <si>
    <t>T2 DEPRECIATION DEFERRAL ADDITIONS</t>
  </si>
  <si>
    <t xml:space="preserve">T2 ACCUMULATED DEPRECIATION DEFERRAL </t>
  </si>
  <si>
    <t>T2 AMORTIZATION OF AMORTIZATION DEFERRAL</t>
  </si>
  <si>
    <t>T2 AMORTIZATION OF CARRYING CHARGES DEFERRAL</t>
  </si>
  <si>
    <t>WATER HEATERS PROPERTY LOSS (2 yr amort)</t>
  </si>
  <si>
    <t>REMOVE SCHEDULE 141Z</t>
  </si>
  <si>
    <t>REMOVE SCHEDULE 141Y</t>
  </si>
  <si>
    <t>REMOVE SCHEDULE 141</t>
  </si>
  <si>
    <t>REMOVE SCHEDULE 141X</t>
  </si>
  <si>
    <t>REMOVE RESERVE ON LATE PAY / DISCONNECT / RECONNECT REVENUE DEFERRAL</t>
  </si>
  <si>
    <t>REMOVE DECOUPLING DEFERRALS</t>
  </si>
  <si>
    <t>REMOVE PLR DEFERRAL</t>
  </si>
  <si>
    <t>PURCHASED AND INTERCHANGED</t>
  </si>
  <si>
    <t>TOTAL ADJUSTMENTS TO REVENUES</t>
  </si>
  <si>
    <t>NON-DECOUPLED THERMS</t>
  </si>
  <si>
    <t>DECOUPLED THERMS</t>
  </si>
  <si>
    <t>AMA OF REGULATORY ASSET/LIABILITY NET OF ACCUM AMORT AND DFIT</t>
  </si>
  <si>
    <t xml:space="preserve">UNPROTECTED EDIT </t>
  </si>
  <si>
    <t>AMI- DEPRECIATION</t>
  </si>
  <si>
    <t>GTZ- DEPRECIATION</t>
  </si>
  <si>
    <t>GTZ- CARRYING CHARGES</t>
  </si>
  <si>
    <t>TOTAL REGULATORY ASSETS</t>
  </si>
  <si>
    <t>AMORTIZATION OF REGULATORY ASSET/LIABILITY</t>
  </si>
  <si>
    <t>EDIT (PRODUCTION AND NON-PRODUCTION)</t>
  </si>
  <si>
    <t>|------------  (Note 1)  ------------|</t>
  </si>
  <si>
    <t>TOTAL AMORTIZATION OF REG ASSETS/LIABS</t>
  </si>
  <si>
    <t xml:space="preserve">(Note 1) The adjustments for amortization of unprotected EDIT related regulatory assets and liabilities is </t>
  </si>
  <si>
    <t>(Note 2) The Components of the Adjustment are as Follows:</t>
  </si>
  <si>
    <t>Balance of Regulatory Asset or Liability</t>
  </si>
  <si>
    <t>Accumulated Deferred Income Taxes</t>
  </si>
  <si>
    <t>Total Adjustment</t>
  </si>
  <si>
    <t>REGULATORY ASSETS &amp; LIAB</t>
  </si>
  <si>
    <t>PLANT BALANCE</t>
  </si>
  <si>
    <t>RETURN DEFERRAL</t>
  </si>
  <si>
    <t>ACCUM AMORT ON DEPRECIATION DEFERRAL</t>
  </si>
  <si>
    <t>ACCUM AMORT ON RETURN DEFERRAL</t>
  </si>
  <si>
    <t xml:space="preserve">DFIT ON DEPRECIATION DEFERRAL </t>
  </si>
  <si>
    <t xml:space="preserve">DFIT ON RETURN DEFERRAL </t>
  </si>
  <si>
    <t>AMORTIZATION OF DEPRECIATION DEFERRAL</t>
  </si>
  <si>
    <t>AMORTIZATION OF RETURN DEFERRAL</t>
  </si>
  <si>
    <t>REMOVE CRM 149</t>
  </si>
  <si>
    <t>O&amp;M DEFERRAL</t>
  </si>
  <si>
    <t>ACCUM AMORT ON O&amp;M DEFERRAL</t>
  </si>
  <si>
    <t xml:space="preserve">DFIT ON O&amp;M DEFERRAL </t>
  </si>
  <si>
    <t>AMORTIZATION OF O&amp;M DEFERRAL</t>
  </si>
  <si>
    <t>gi</t>
  </si>
  <si>
    <t>am</t>
  </si>
  <si>
    <t>by</t>
  </si>
  <si>
    <t>dk</t>
  </si>
  <si>
    <t>ew</t>
  </si>
  <si>
    <t>T1 DEPRECIATION DEFERRAL</t>
  </si>
  <si>
    <t>T1 ACCUM AMORT ON DEPRECIATION DEFERRAL</t>
  </si>
  <si>
    <t xml:space="preserve">T1 DFIT ON DEPRECIATION DEFERRAL </t>
  </si>
  <si>
    <t>REGULATORY ASSET/LIABILITY</t>
  </si>
  <si>
    <t xml:space="preserve">TOTAL COVID-19 RELATED DEFERRAL RB </t>
  </si>
  <si>
    <t>INCREASE(DECREASE) IN OPERATING EXPENSE</t>
  </si>
  <si>
    <t>SUBTOTAL</t>
  </si>
  <si>
    <t>O&amp;M TOTAL ESCALATIONS:</t>
  </si>
  <si>
    <t>REMOVAL OF TEST YEAR DEPRECIATION DEFERRAL</t>
  </si>
  <si>
    <t>RATEBASE:</t>
  </si>
  <si>
    <t>ADIT:</t>
  </si>
  <si>
    <t xml:space="preserve">  LESS ACCUM DEPRECIATION &amp; AMORT</t>
  </si>
  <si>
    <t xml:space="preserve">   DEFFERRED DEBITS &amp; CREDITS</t>
  </si>
  <si>
    <t xml:space="preserve">   DEFERRED TAXES</t>
  </si>
  <si>
    <t xml:space="preserve">  CUSTOMER DEPOSITS/ADVANCES</t>
  </si>
  <si>
    <t>Reg A/L</t>
  </si>
  <si>
    <t>ADIT</t>
  </si>
  <si>
    <t>Total</t>
  </si>
  <si>
    <t>OPEN 2</t>
  </si>
  <si>
    <t>PLANT:</t>
  </si>
  <si>
    <t>GAS AMI</t>
  </si>
  <si>
    <t>GAS PORTION OF COMMON AMI</t>
  </si>
  <si>
    <t>TOTAL GAS AMI PLANT</t>
  </si>
  <si>
    <t>ACCUMULATED DEPRECIATION:</t>
  </si>
  <si>
    <t>TOTAL GAS AMI ACCUM DEPRECIATION</t>
  </si>
  <si>
    <t>TOTAL GAS AMI ADIT</t>
  </si>
  <si>
    <t>REMOVE DEFERRED RETURN ON AMI GAS PLANT</t>
  </si>
  <si>
    <t>AMORTIZATION OF DEFERRED RETURN ON AMI GAS</t>
  </si>
  <si>
    <t>OTHER OPERATING REVENUES:</t>
  </si>
  <si>
    <t>TOTAL OTHER OPERATING REVENUES</t>
  </si>
  <si>
    <t>an</t>
  </si>
  <si>
    <t>bw</t>
  </si>
  <si>
    <t>bz</t>
  </si>
  <si>
    <t>di</t>
  </si>
  <si>
    <t>dl</t>
  </si>
  <si>
    <t>eu</t>
  </si>
  <si>
    <t>ex</t>
  </si>
  <si>
    <t>gg</t>
  </si>
  <si>
    <t>gj</t>
  </si>
  <si>
    <t>hu</t>
  </si>
  <si>
    <t>hv</t>
  </si>
  <si>
    <t>hw</t>
  </si>
  <si>
    <t>hx</t>
  </si>
  <si>
    <t>hy</t>
  </si>
  <si>
    <t>hz</t>
  </si>
  <si>
    <t>ia</t>
  </si>
  <si>
    <t>ib</t>
  </si>
  <si>
    <t>ic</t>
  </si>
  <si>
    <t>id</t>
  </si>
  <si>
    <t>ie</t>
  </si>
  <si>
    <t>if</t>
  </si>
  <si>
    <t>ig</t>
  </si>
  <si>
    <t>ih</t>
  </si>
  <si>
    <t>ii</t>
  </si>
  <si>
    <t>ij</t>
  </si>
  <si>
    <t>ik</t>
  </si>
  <si>
    <t>il</t>
  </si>
  <si>
    <t>im</t>
  </si>
  <si>
    <t>in</t>
  </si>
  <si>
    <t>io</t>
  </si>
  <si>
    <t>ip</t>
  </si>
  <si>
    <t>iq</t>
  </si>
  <si>
    <t>ir</t>
  </si>
  <si>
    <t>is</t>
  </si>
  <si>
    <t>it</t>
  </si>
  <si>
    <t>iu</t>
  </si>
  <si>
    <t>iv</t>
  </si>
  <si>
    <t>iw</t>
  </si>
  <si>
    <t>ix</t>
  </si>
  <si>
    <t>iy</t>
  </si>
  <si>
    <t>iz</t>
  </si>
  <si>
    <t>ja</t>
  </si>
  <si>
    <t>jb</t>
  </si>
  <si>
    <t>jc</t>
  </si>
  <si>
    <t>jd</t>
  </si>
  <si>
    <t>je</t>
  </si>
  <si>
    <t>jf</t>
  </si>
  <si>
    <t>jg</t>
  </si>
  <si>
    <t>jh</t>
  </si>
  <si>
    <t>ji</t>
  </si>
  <si>
    <t>jj</t>
  </si>
  <si>
    <t>jk</t>
  </si>
  <si>
    <t>jl</t>
  </si>
  <si>
    <t>jm</t>
  </si>
  <si>
    <t>jn</t>
  </si>
  <si>
    <t>jo</t>
  </si>
  <si>
    <t>jp</t>
  </si>
  <si>
    <t>jq</t>
  </si>
  <si>
    <t>jr</t>
  </si>
  <si>
    <t>js</t>
  </si>
  <si>
    <t>jt</t>
  </si>
  <si>
    <t>ju</t>
  </si>
  <si>
    <t>jv</t>
  </si>
  <si>
    <t>jw</t>
  </si>
  <si>
    <t>jx</t>
  </si>
  <si>
    <t>jy</t>
  </si>
  <si>
    <t>jz</t>
  </si>
  <si>
    <t>ka</t>
  </si>
  <si>
    <t>kb</t>
  </si>
  <si>
    <t>kc</t>
  </si>
  <si>
    <t>kd</t>
  </si>
  <si>
    <t>ke</t>
  </si>
  <si>
    <t>kf</t>
  </si>
  <si>
    <t>kg</t>
  </si>
  <si>
    <t>kh</t>
  </si>
  <si>
    <t>ki</t>
  </si>
  <si>
    <t>kj</t>
  </si>
  <si>
    <t>kk</t>
  </si>
  <si>
    <t>kl</t>
  </si>
  <si>
    <t>km</t>
  </si>
  <si>
    <t>kn</t>
  </si>
  <si>
    <t>ko</t>
  </si>
  <si>
    <t>kp</t>
  </si>
  <si>
    <t>kq</t>
  </si>
  <si>
    <t>kr</t>
  </si>
  <si>
    <t>ks</t>
  </si>
  <si>
    <t>kt</t>
  </si>
  <si>
    <t>ku</t>
  </si>
  <si>
    <t>kv</t>
  </si>
  <si>
    <t>kw</t>
  </si>
  <si>
    <t>kx</t>
  </si>
  <si>
    <t>ky</t>
  </si>
  <si>
    <t>kz</t>
  </si>
  <si>
    <t>la</t>
  </si>
  <si>
    <t>lb</t>
  </si>
  <si>
    <t>lc</t>
  </si>
  <si>
    <t>ld</t>
  </si>
  <si>
    <t>le</t>
  </si>
  <si>
    <t>lf</t>
  </si>
  <si>
    <t>lg</t>
  </si>
  <si>
    <t>lh</t>
  </si>
  <si>
    <t>li</t>
  </si>
  <si>
    <t>lj</t>
  </si>
  <si>
    <t>lk</t>
  </si>
  <si>
    <t>ll</t>
  </si>
  <si>
    <t>lm</t>
  </si>
  <si>
    <t>ln</t>
  </si>
  <si>
    <t>lo</t>
  </si>
  <si>
    <t>lp</t>
  </si>
  <si>
    <t>lq</t>
  </si>
  <si>
    <t>lr</t>
  </si>
  <si>
    <t>ls</t>
  </si>
  <si>
    <t>lt</t>
  </si>
  <si>
    <t>lu</t>
  </si>
  <si>
    <t>lv</t>
  </si>
  <si>
    <t>lw</t>
  </si>
  <si>
    <t>lx</t>
  </si>
  <si>
    <t>ly</t>
  </si>
  <si>
    <t>lz</t>
  </si>
  <si>
    <t>ma</t>
  </si>
  <si>
    <t>mb</t>
  </si>
  <si>
    <t>mc</t>
  </si>
  <si>
    <t>md</t>
  </si>
  <si>
    <t>me</t>
  </si>
  <si>
    <t>mf</t>
  </si>
  <si>
    <t>mg</t>
  </si>
  <si>
    <t>mh</t>
  </si>
  <si>
    <t>mi</t>
  </si>
  <si>
    <t>mj</t>
  </si>
  <si>
    <t>mk</t>
  </si>
  <si>
    <t>ml</t>
  </si>
  <si>
    <t>mm</t>
  </si>
  <si>
    <t>mn</t>
  </si>
  <si>
    <t>mo</t>
  </si>
  <si>
    <t>mp</t>
  </si>
  <si>
    <t>mq</t>
  </si>
  <si>
    <t>mr</t>
  </si>
  <si>
    <t>ms</t>
  </si>
  <si>
    <t>mt</t>
  </si>
  <si>
    <t>mu</t>
  </si>
  <si>
    <t>mv</t>
  </si>
  <si>
    <t>mw</t>
  </si>
  <si>
    <t>mx</t>
  </si>
  <si>
    <t>my</t>
  </si>
  <si>
    <t>mz</t>
  </si>
  <si>
    <t>na</t>
  </si>
  <si>
    <t>nb</t>
  </si>
  <si>
    <t>nc</t>
  </si>
  <si>
    <t>nd</t>
  </si>
  <si>
    <t>ne</t>
  </si>
  <si>
    <t>nf</t>
  </si>
  <si>
    <t>ng</t>
  </si>
  <si>
    <t>nh</t>
  </si>
  <si>
    <t>ni</t>
  </si>
  <si>
    <t>nj</t>
  </si>
  <si>
    <t>nk</t>
  </si>
  <si>
    <t>nl</t>
  </si>
  <si>
    <t>nm</t>
  </si>
  <si>
    <t>nn</t>
  </si>
  <si>
    <t>no</t>
  </si>
  <si>
    <t>np</t>
  </si>
  <si>
    <t>nq</t>
  </si>
  <si>
    <t>nr</t>
  </si>
  <si>
    <t>ns</t>
  </si>
  <si>
    <t>nt</t>
  </si>
  <si>
    <t>nu</t>
  </si>
  <si>
    <t>nv</t>
  </si>
  <si>
    <t>nw</t>
  </si>
  <si>
    <t>nx</t>
  </si>
  <si>
    <t>ny</t>
  </si>
  <si>
    <t>nz</t>
  </si>
  <si>
    <t>oa</t>
  </si>
  <si>
    <t>ob</t>
  </si>
  <si>
    <t>oc</t>
  </si>
  <si>
    <t>od</t>
  </si>
  <si>
    <t>oe</t>
  </si>
  <si>
    <t>of</t>
  </si>
  <si>
    <t>og</t>
  </si>
  <si>
    <t>oh</t>
  </si>
  <si>
    <t>oi</t>
  </si>
  <si>
    <t>oj</t>
  </si>
  <si>
    <t>ok</t>
  </si>
  <si>
    <t>ol</t>
  </si>
  <si>
    <t>om</t>
  </si>
  <si>
    <t>on</t>
  </si>
  <si>
    <t>oo</t>
  </si>
  <si>
    <t>op</t>
  </si>
  <si>
    <t>oq</t>
  </si>
  <si>
    <t>or</t>
  </si>
  <si>
    <t>os</t>
  </si>
  <si>
    <t>ot</t>
  </si>
  <si>
    <t>ou</t>
  </si>
  <si>
    <t>ov</t>
  </si>
  <si>
    <t>ow</t>
  </si>
  <si>
    <t>ox</t>
  </si>
  <si>
    <t>oy</t>
  </si>
  <si>
    <t>oz</t>
  </si>
  <si>
    <t>pa</t>
  </si>
  <si>
    <t>pb</t>
  </si>
  <si>
    <t>pc</t>
  </si>
  <si>
    <t>pd</t>
  </si>
  <si>
    <t>pe</t>
  </si>
  <si>
    <t>pf</t>
  </si>
  <si>
    <t>pg</t>
  </si>
  <si>
    <t>ph</t>
  </si>
  <si>
    <t>pi</t>
  </si>
  <si>
    <t>pj</t>
  </si>
  <si>
    <t>pk</t>
  </si>
  <si>
    <t>pl</t>
  </si>
  <si>
    <t>pm</t>
  </si>
  <si>
    <t>pn</t>
  </si>
  <si>
    <t>po</t>
  </si>
  <si>
    <t>pp</t>
  </si>
  <si>
    <t>pq</t>
  </si>
  <si>
    <t>pr</t>
  </si>
  <si>
    <t>ps</t>
  </si>
  <si>
    <t>pt</t>
  </si>
  <si>
    <t>pu</t>
  </si>
  <si>
    <t>pv</t>
  </si>
  <si>
    <t>pw</t>
  </si>
  <si>
    <t>px</t>
  </si>
  <si>
    <t>py</t>
  </si>
  <si>
    <t>pz</t>
  </si>
  <si>
    <t>qa</t>
  </si>
  <si>
    <t>qb</t>
  </si>
  <si>
    <t>qc</t>
  </si>
  <si>
    <t>qd</t>
  </si>
  <si>
    <t>qe</t>
  </si>
  <si>
    <t>qf</t>
  </si>
  <si>
    <t>qg</t>
  </si>
  <si>
    <t>qh</t>
  </si>
  <si>
    <t>qi</t>
  </si>
  <si>
    <t>qj</t>
  </si>
  <si>
    <t>qk</t>
  </si>
  <si>
    <t>ql</t>
  </si>
  <si>
    <t>qm</t>
  </si>
  <si>
    <t>qn</t>
  </si>
  <si>
    <t>qo</t>
  </si>
  <si>
    <t>qp</t>
  </si>
  <si>
    <t>qq</t>
  </si>
  <si>
    <t>qr</t>
  </si>
  <si>
    <t>qs</t>
  </si>
  <si>
    <t>qt</t>
  </si>
  <si>
    <t>qu</t>
  </si>
  <si>
    <t>qv</t>
  </si>
  <si>
    <t>qw</t>
  </si>
  <si>
    <t>qx</t>
  </si>
  <si>
    <t>qy</t>
  </si>
  <si>
    <t>qz</t>
  </si>
  <si>
    <t>ra</t>
  </si>
  <si>
    <t>rb</t>
  </si>
  <si>
    <t>rc</t>
  </si>
  <si>
    <t>rd</t>
  </si>
  <si>
    <t>re</t>
  </si>
  <si>
    <t>rf</t>
  </si>
  <si>
    <t>rg</t>
  </si>
  <si>
    <t>rh</t>
  </si>
  <si>
    <t>ri</t>
  </si>
  <si>
    <t>rj</t>
  </si>
  <si>
    <t>rk</t>
  </si>
  <si>
    <t>rl</t>
  </si>
  <si>
    <t>rm</t>
  </si>
  <si>
    <t>rn</t>
  </si>
  <si>
    <t>ro</t>
  </si>
  <si>
    <t>rp</t>
  </si>
  <si>
    <t>rq</t>
  </si>
  <si>
    <t>rr</t>
  </si>
  <si>
    <t>rs</t>
  </si>
  <si>
    <t>rt</t>
  </si>
  <si>
    <t>ru</t>
  </si>
  <si>
    <t>rv</t>
  </si>
  <si>
    <t>rw</t>
  </si>
  <si>
    <t>rx</t>
  </si>
  <si>
    <t>ry</t>
  </si>
  <si>
    <t>rz</t>
  </si>
  <si>
    <t>sa</t>
  </si>
  <si>
    <t>sb</t>
  </si>
  <si>
    <t>sc</t>
  </si>
  <si>
    <t>sd</t>
  </si>
  <si>
    <t>se</t>
  </si>
  <si>
    <t>sf</t>
  </si>
  <si>
    <t>sg</t>
  </si>
  <si>
    <t>sh</t>
  </si>
  <si>
    <t>si</t>
  </si>
  <si>
    <t>sj</t>
  </si>
  <si>
    <t>sk</t>
  </si>
  <si>
    <t>sl</t>
  </si>
  <si>
    <t>sm</t>
  </si>
  <si>
    <t>sn</t>
  </si>
  <si>
    <t>so</t>
  </si>
  <si>
    <t>sp</t>
  </si>
  <si>
    <t>sq</t>
  </si>
  <si>
    <t>sr</t>
  </si>
  <si>
    <t>ss</t>
  </si>
  <si>
    <t>st</t>
  </si>
  <si>
    <t>su</t>
  </si>
  <si>
    <t>sv</t>
  </si>
  <si>
    <t>sw</t>
  </si>
  <si>
    <t>sx</t>
  </si>
  <si>
    <t>sy</t>
  </si>
  <si>
    <t>sz</t>
  </si>
  <si>
    <t>ta</t>
  </si>
  <si>
    <t>tb</t>
  </si>
  <si>
    <t>tc</t>
  </si>
  <si>
    <t>td</t>
  </si>
  <si>
    <t>te</t>
  </si>
  <si>
    <t>tf</t>
  </si>
  <si>
    <t>tg</t>
  </si>
  <si>
    <t>th</t>
  </si>
  <si>
    <t>ti</t>
  </si>
  <si>
    <t>tj</t>
  </si>
  <si>
    <t>tk</t>
  </si>
  <si>
    <t>tl</t>
  </si>
  <si>
    <t>tm</t>
  </si>
  <si>
    <t>tn</t>
  </si>
  <si>
    <t>to</t>
  </si>
  <si>
    <t>tp</t>
  </si>
  <si>
    <t>tq</t>
  </si>
  <si>
    <t>tr</t>
  </si>
  <si>
    <t>ts</t>
  </si>
  <si>
    <t>tt</t>
  </si>
  <si>
    <t>tu</t>
  </si>
  <si>
    <t>tv</t>
  </si>
  <si>
    <t>tw</t>
  </si>
  <si>
    <t>tx</t>
  </si>
  <si>
    <t>ty</t>
  </si>
  <si>
    <t>tz</t>
  </si>
  <si>
    <t>ua</t>
  </si>
  <si>
    <t>ub</t>
  </si>
  <si>
    <t>uc</t>
  </si>
  <si>
    <t>ud</t>
  </si>
  <si>
    <t>ue</t>
  </si>
  <si>
    <t>uf</t>
  </si>
  <si>
    <t>ug</t>
  </si>
  <si>
    <t>TACOMA LNG PLANT DEFERRAL</t>
  </si>
  <si>
    <t>REMOVE WATER HEATER RENTAL REVENUE</t>
  </si>
  <si>
    <t>BASE RATES</t>
  </si>
  <si>
    <t>SUBJECT TO REFUND (SCH. 141R)</t>
  </si>
  <si>
    <t xml:space="preserve">INCREASE (DECREASE) FIT </t>
  </si>
  <si>
    <t xml:space="preserve">EXCISE TAX </t>
  </si>
  <si>
    <t>INCREASE(DECREASE) EXCISE TAX</t>
  </si>
  <si>
    <t>INCREASE(DECREASE)  WUTC FILING FEE</t>
  </si>
  <si>
    <t>REMOVE PGA REVNUES SCHEDULE 101</t>
  </si>
  <si>
    <t>REMOVE PGA GAS COSTS SCHEDULE 101</t>
  </si>
  <si>
    <t>OTHER ADJUSTMENTS</t>
  </si>
  <si>
    <t>REMOVE GAS COSTS ASSOCIATED WITH PGA CURTAILMENT REVENUES</t>
  </si>
  <si>
    <t>REMOVE GAS COSTS ASSOCIATED WITH STORAGE RENT REVENUE</t>
  </si>
  <si>
    <t>ADJUST RATE YEAR REVENUES</t>
  </si>
  <si>
    <t>OPEN 7</t>
  </si>
  <si>
    <t>403 GAS DEPRECIATION EXPENSE</t>
  </si>
  <si>
    <t>403 GAS PORTION OF COMMON</t>
  </si>
  <si>
    <t>404 GAS AMORTIZATION EXPENSE</t>
  </si>
  <si>
    <t>404 GAS PORTION OF COMMON</t>
  </si>
  <si>
    <t>TOTAL DEPRECIATION AND AMORTIZATION EXPENSE</t>
  </si>
  <si>
    <t>ACCUM. DEPRECIATION &amp; AMORTIZATION</t>
  </si>
  <si>
    <t>TOTAL ADJUSTMENT TO RATE BASE</t>
  </si>
  <si>
    <t>403.1 GAS ASSET RETIREMENT COST DEPRECIATION</t>
  </si>
  <si>
    <t>403.1 GAS PORTION OF COMMON</t>
  </si>
  <si>
    <t>411.10 GAS ASSET RETIREMENT OBLIGATION ACCRETION</t>
  </si>
  <si>
    <t>ADJUSTMENT TO ACCUM. DEPREC. AT 100% DEPREC. EXP. LINE 12</t>
  </si>
  <si>
    <t>ACQUISITION ADJUSTMENT</t>
  </si>
  <si>
    <t>CUMULATIVE REVENUE CHANGE</t>
  </si>
  <si>
    <t>NOT SUBJECT TO REFUND (SCH. 141N)</t>
  </si>
  <si>
    <t>NET CHANGE TO BE MADE AT:</t>
  </si>
  <si>
    <t>SET SCHEDULE 149 GAS COST RECOVERY MECHANISM TO ZERO</t>
  </si>
  <si>
    <t>PRO FORMA O&amp;M</t>
  </si>
  <si>
    <t>Adj.</t>
  </si>
  <si>
    <t>PASS-THROUGH REVENUE &amp; EXPENSE</t>
  </si>
  <si>
    <t>ENVIRONMENTAL REMEDIATION</t>
  </si>
  <si>
    <t>GTZ DEFERRAL</t>
  </si>
  <si>
    <t>TOTAL PROVISIONAL PROFORMA ADJSUTMENTS</t>
  </si>
  <si>
    <t>Adjs.</t>
  </si>
  <si>
    <t>PROVISIONAL PROFORMA ADDITIONS</t>
  </si>
  <si>
    <t>TEST YEAR PLANT ROLL FORWARD</t>
  </si>
  <si>
    <t>11.31, 11.32, 11.33, 11.34</t>
  </si>
  <si>
    <t>COVID-19 DEFERRAL- DIRECT COSTS &amp; FOREGONE REVENUE</t>
  </si>
  <si>
    <t>COVID-19 DEFERRED ACCUM AMORT</t>
  </si>
  <si>
    <t xml:space="preserve">COVID-19 DEFERRED ACCUM DFIT </t>
  </si>
  <si>
    <t>COVID-19 DEFERRAL- SAVINGS</t>
  </si>
  <si>
    <t>AMORTIZATION EXPENSE- DIRECT COSTS &amp; FOREGONE REVENUE</t>
  </si>
  <si>
    <t>AMORTIZATION EXPENSE - SAVINGS</t>
  </si>
  <si>
    <t>PROGRAMMATIC PROVISIONAL PROFORMA</t>
  </si>
  <si>
    <t>CUSTOMER DRIVEN PROGRAMMATIC PROVISIONAL PROFORMA</t>
  </si>
  <si>
    <t>SPECIFIC PROVISIONAL PROFORMA</t>
  </si>
  <si>
    <t>PROJECTED PROVISIONAL PROFORMA</t>
  </si>
  <si>
    <t>STORM EXPENSE NORMALIZATION</t>
  </si>
  <si>
    <t>STORM DEFERRAL AMORTIZATION</t>
  </si>
  <si>
    <t>Prov C 9</t>
  </si>
  <si>
    <t>Prov C 10</t>
  </si>
  <si>
    <t>Prov C 11</t>
  </si>
  <si>
    <t>Prov C 12</t>
  </si>
  <si>
    <t>Prov C 13</t>
  </si>
  <si>
    <t>Prov C 14</t>
  </si>
  <si>
    <t>Enter last page here</t>
  </si>
  <si>
    <t>XX</t>
  </si>
  <si>
    <t>PROGRAMMATC (ADJUSTMENT 11.31)</t>
  </si>
  <si>
    <t>SPECIFIC (ADJUSTMENT 11.33)</t>
  </si>
  <si>
    <t>PROJECTED (ADJUSTMENT 11.34)</t>
  </si>
  <si>
    <t xml:space="preserve">ADJUSTMENT TO ACCUM. DEPREC. </t>
  </si>
  <si>
    <t>AMI PLANT AND DEFERRAL</t>
  </si>
  <si>
    <t>*</t>
  </si>
  <si>
    <t>INTEREST ON  CUSTOMER DEPOSITS</t>
  </si>
  <si>
    <t>TACOMA LNG UPGRADE PLANT AND DEFERRAL</t>
  </si>
  <si>
    <t>AMR REGULATORY ASSET</t>
  </si>
  <si>
    <t>AMA</t>
  </si>
  <si>
    <t>EOP</t>
  </si>
  <si>
    <t>OPERATING INCOME/EXPENSE:</t>
  </si>
  <si>
    <t>INCLUDE PLNG TRANSPORTATION REVENUES</t>
  </si>
  <si>
    <t xml:space="preserve">T2 DFIT ON DEPRECIATION DEFERRAL </t>
  </si>
  <si>
    <t>GROSS PLANT</t>
  </si>
  <si>
    <t>OPEN 1B</t>
  </si>
  <si>
    <t>OPEN 1A</t>
  </si>
  <si>
    <t>PERIOD</t>
  </si>
  <si>
    <t>PROFORMA PERIOD ADJUSTMENTS</t>
  </si>
  <si>
    <t>from EOP Adj.</t>
  </si>
  <si>
    <t>handled through annual filings and not a part of this general rate case and is removed in the FIT Adjustment</t>
  </si>
  <si>
    <t>Below the Line</t>
  </si>
  <si>
    <t>DEFERRED GAINS AND LOSSES ON PROPERTY SALES</t>
  </si>
  <si>
    <t>Page No.</t>
  </si>
  <si>
    <t>ESTIMATED PLANT RETIREMENTS RATE BASE</t>
  </si>
  <si>
    <t>PROVISIONAL PROFORMA RETIREMENTS DEPRECIATION</t>
  </si>
  <si>
    <t>OPEN 3</t>
  </si>
  <si>
    <t>xx</t>
  </si>
  <si>
    <t>NOTE: ADJUSTMENTS TO ADIT ARE MADE IN ALL OTHER ADJUSTMENTS WITH RATE BASE COMPONENTS</t>
  </si>
  <si>
    <t>DFIT ALL OTHER</t>
  </si>
  <si>
    <t>DFIT EDIT REVERSALS</t>
  </si>
  <si>
    <t>DFIT FLOW-THROUGH REVERSALS</t>
  </si>
  <si>
    <t>INCREASE TO GROSS PLANT</t>
  </si>
  <si>
    <t>INCREASE TO ACCUM. DEPRECIATION &amp; AMORTIZATION</t>
  </si>
  <si>
    <t>INCREASE TO ACCUMULATED DEFERRED INCOME TAXES</t>
  </si>
  <si>
    <t>2019 GRC ADJUSTMENT</t>
  </si>
  <si>
    <t>REMOVE SCHEDULE 141Z (NOTE 1)</t>
  </si>
  <si>
    <t>NOTE 1 - THE TAX AMOUNTS FOR THE AMORTIZATION OF SCHEDULE 141Z UNPROTECTED EDIT ARE REMOVED IN THE FEDERAL INCOME TAX RESTATING ADJUSTMENT.</t>
  </si>
  <si>
    <t>REMOVE PGA CURTAILMENT REVENUE</t>
  </si>
  <si>
    <t>REMOVE STORAGE RENT REVENUE</t>
  </si>
  <si>
    <t>REMOVE SCHEDULE 141Y AMORTIZATION</t>
  </si>
  <si>
    <t>BAD DEBT EXPENSE</t>
  </si>
  <si>
    <t>(NOTE 1) THE TURN AROUND OF ACCUMULATED DEFERRED INCOME TAXES FOR AMR RETIREMENTS IS INCLUDED IN ADJUSTMENT 6.30 TEST YEAR PLANT RETIREMENTS.</t>
  </si>
  <si>
    <t>GAS AMR PLANT IN SERVICE</t>
  </si>
  <si>
    <t>ACCUMULATED DEPRECIATION FOR GAS AMR</t>
  </si>
  <si>
    <t>NETGAS AMR PLANT</t>
  </si>
  <si>
    <t>REGULATORY ASSET:</t>
  </si>
  <si>
    <t>GAS AMR REGULATORY ASSET</t>
  </si>
  <si>
    <t>ACCUMULATED AMORTIZATION OF REG ASSET</t>
  </si>
  <si>
    <t>ACCUMULATED DEFERRED INCOME TAXES</t>
  </si>
  <si>
    <t>NET GAS AMR REGULATORY ASSET</t>
  </si>
  <si>
    <t>AMORTIZATION OF GAS AMR REGULATORY ASSET</t>
  </si>
  <si>
    <t>ACCUMULATED DEFERRED INCOME TAXES (NOTE 1)</t>
  </si>
  <si>
    <t>From EOP Adj.</t>
  </si>
  <si>
    <t>T1 REMOVE TY DEPRECIATION DEFERRAL</t>
  </si>
  <si>
    <t>T1 AMORTIZATION OF DEPRECIATION DEFERRAL</t>
  </si>
  <si>
    <t>T1 AMORTIZATION OF CARRYING CHARGES DEFERRAL</t>
  </si>
  <si>
    <t>PERCENTAGE CHANGE</t>
  </si>
  <si>
    <t>ADJUSTMENT TO ADIT IS IN ADJ 6.29 AND TO EDIT IS IN 6.04</t>
  </si>
  <si>
    <t>CUSTOMER DRIVEN PROGRAMMATIC PROVISIONAL PROFORMA (ADJUSTMENT 11.32)</t>
  </si>
  <si>
    <t>IMPACT FOR CHANGES IN LOAD</t>
  </si>
  <si>
    <t>Check to COS</t>
  </si>
  <si>
    <t>Check Net Revenue Change to COS</t>
  </si>
  <si>
    <t>CHANGES TO OTHER PRICE SCHEDULES FROM EXH. JDT-6:</t>
  </si>
  <si>
    <t>REVENUES PER EXH. JDT-6 BILL IMPACTS</t>
  </si>
  <si>
    <t>EDIT GAS RATE BASE</t>
  </si>
  <si>
    <t>Pro forma plant (gas + common)</t>
  </si>
  <si>
    <t>Pro forma A/D (gas + common)</t>
  </si>
  <si>
    <t>Pro forma ADIT (gas + common)</t>
  </si>
  <si>
    <t>EXH. CRM-5 page 1 of 3</t>
  </si>
  <si>
    <t>EXH. CRM-5 page 2 of 3</t>
  </si>
  <si>
    <t>EXH. CRM-5 page 3 of 3</t>
  </si>
  <si>
    <t>Exh. CRM-7 page __ of __</t>
  </si>
  <si>
    <t>UG-220067</t>
  </si>
  <si>
    <t>EXH. CRM-6 page 2 of 36</t>
  </si>
  <si>
    <t>EXH. CRM-6 page 3 of 36</t>
  </si>
  <si>
    <t>EXH. CRM-6 page 4 of 36</t>
  </si>
  <si>
    <t>EXH. CRM-6 page 5 of 36</t>
  </si>
  <si>
    <t>EXH. CRM-6 page 6 of 36</t>
  </si>
  <si>
    <t>EXH. CRM-6 page 7 of 36</t>
  </si>
  <si>
    <t>EXH. CRM-6 page 8 of 36</t>
  </si>
  <si>
    <t>EXH. CRM-6 page 9 of 36</t>
  </si>
  <si>
    <t>EXH. CRM-6 page 10 of 36</t>
  </si>
  <si>
    <t>EXH. CRM-6 page 11 of 36</t>
  </si>
  <si>
    <t>EXH. CRM-6 page 12 of 36</t>
  </si>
  <si>
    <t>EXH. CRM-6 page 13 of 36</t>
  </si>
  <si>
    <t>EXH. CRM-6 page 14 of 36</t>
  </si>
  <si>
    <t>EXH. CRM-6 page 15 of 36</t>
  </si>
  <si>
    <t>EXH. CRM-6 page 16 of 36</t>
  </si>
  <si>
    <t>EXH. CRM-6 page 17 of 36</t>
  </si>
  <si>
    <t>EXH. CRM-6 page 18 of 36</t>
  </si>
  <si>
    <t>EXH. CRM-6 page 19 of 36</t>
  </si>
  <si>
    <t>EXH. CRM-6 page 20 of 36</t>
  </si>
  <si>
    <t>EXH. CRM-6 page 21 of 36</t>
  </si>
  <si>
    <t>EXH. CRM-6 page 22 of 36</t>
  </si>
  <si>
    <t>EXH. CRM-6 page 23 of 36</t>
  </si>
  <si>
    <t>EXH. CRM-6 page 24 of 36</t>
  </si>
  <si>
    <t>EXH. CRM-6 page 25 of 36</t>
  </si>
  <si>
    <t>EXH. CRM-6 page 26 of 36</t>
  </si>
  <si>
    <t>EXH. CRM-6 page 27 of 36</t>
  </si>
  <si>
    <t>EXH. CRM-6 page 28 of 36</t>
  </si>
  <si>
    <t>EXH. CRM-6 page 29 of 36</t>
  </si>
  <si>
    <t>EXH. CRM-6 page 30 of 36</t>
  </si>
  <si>
    <t>EXH. CRM-6 page 31 of 36</t>
  </si>
  <si>
    <t>EXH. CRM-6 page 32 of 36</t>
  </si>
  <si>
    <t>EXH. CRM-6 page 33 of 36</t>
  </si>
  <si>
    <t>EXH. CRM-6 page 34 of 36</t>
  </si>
  <si>
    <t>EXH. CRM-6 page 35 of 36</t>
  </si>
  <si>
    <t>EXH. CRM-6 page 36 of 36</t>
  </si>
  <si>
    <t>EXH. CRM-6 page 1 of 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</si>
</sst>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8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00_);_(* \(#,##0.000000\);_(* &quot;-&quot;??_);_(@_)"/>
    <numFmt numFmtId="165" formatCode="_(* #,##0_);_(* \(#,##0\);_(* &quot;-&quot;??_);_(@_)"/>
    <numFmt numFmtId="166" formatCode="_(&quot;$&quot;* #,##0_);_(&quot;$&quot;* \(#,##0\);_(&quot;$&quot;* &quot;-&quot;??_);_(@_)"/>
    <numFmt numFmtId="167" formatCode="&quot;$&quot;#,##0"/>
    <numFmt numFmtId="168" formatCode="_(&quot;$&quot;* #,##0_);[Red]_(&quot;$&quot;* \(#,##0\);_(&quot;$&quot;* &quot;-&quot;_);_(@_)"/>
    <numFmt numFmtId="169" formatCode="&quot;$&quot;#,##0.00"/>
    <numFmt numFmtId="170" formatCode="0.00\ &quot;R&quot;"/>
    <numFmt numFmtId="171" formatCode="0.00\ &quot;P&quot;"/>
    <numFmt numFmtId="172" formatCode="0.000000"/>
    <numFmt numFmtId="173" formatCode="0.0000%"/>
    <numFmt numFmtId="174" formatCode="_(* #,##0.000000_);_(* \(#,##0.000000\);_(* &quot;-&quot;??????_);_(@_)"/>
    <numFmt numFmtId="175" formatCode="&quot;ADJ&quot;\ 0.00\ &quot;ER&quot;"/>
    <numFmt numFmtId="176" formatCode="#,##0;\(#,##0\)"/>
    <numFmt numFmtId="177" formatCode="yyyy"/>
    <numFmt numFmtId="178" formatCode="_(&quot;$&quot;* #,##0.000000_);_(&quot;$&quot;* \(#,##0.000000\);_(&quot;$&quot;* &quot;-&quot;??????_);_(@_)"/>
    <numFmt numFmtId="179" formatCode="0.0000000"/>
    <numFmt numFmtId="180" formatCode="#,##0.0000"/>
    <numFmt numFmtId="182" formatCode="0.00000%"/>
    <numFmt numFmtId="183" formatCode="0.000000%"/>
    <numFmt numFmtId="184" formatCode="#,##0.000;\(#,##0.000\)"/>
    <numFmt numFmtId="185" formatCode="#,##0.000000;\(#,##0.000000\)"/>
    <numFmt numFmtId="186" formatCode="_(* #,##0.000000000000000000000_);_(* \(#,##0.000000000000000000000\);_(* &quot;-&quot;??_);_(@_)"/>
    <numFmt numFmtId="187" formatCode="0.0%"/>
  </numFmts>
  <fonts count="50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theme="1"/>
      <name val="Calibri"/>
      <family val="2"/>
      <scheme val="minor"/>
    </font>
    <font>
      <sz val="10"/>
      <color rgb="FFFF0000"/>
      <name val="Times New Roman"/>
      <family val="1"/>
    </font>
    <font>
      <b/>
      <i/>
      <sz val="10"/>
      <color theme="1"/>
      <name val="Times New Roman"/>
      <family val="1"/>
    </font>
    <font>
      <sz val="10"/>
      <name val="Arial"/>
      <family val="2"/>
    </font>
    <font>
      <sz val="10"/>
      <color theme="0" tint="-0.34998626667073579"/>
      <name val="Times New Roman"/>
      <family val="1"/>
    </font>
    <font>
      <b/>
      <u/>
      <sz val="10"/>
      <color theme="1"/>
      <name val="Times New Roman"/>
      <family val="1"/>
    </font>
    <font>
      <u/>
      <sz val="10"/>
      <color theme="1"/>
      <name val="Times New Roman"/>
      <family val="1"/>
    </font>
    <font>
      <b/>
      <i/>
      <sz val="11"/>
      <color rgb="FF0000FF"/>
      <name val="Calibri"/>
      <family val="2"/>
      <scheme val="minor"/>
    </font>
    <font>
      <sz val="11"/>
      <color theme="1"/>
      <name val="Times New Roman"/>
      <family val="1"/>
    </font>
    <font>
      <b/>
      <sz val="10"/>
      <color rgb="FF33CC33"/>
      <name val="Times New Roman"/>
      <family val="1"/>
    </font>
    <font>
      <b/>
      <sz val="10"/>
      <color rgb="FFFF66FF"/>
      <name val="Times New Roman"/>
      <family val="1"/>
    </font>
    <font>
      <b/>
      <sz val="10"/>
      <color rgb="FF0000FF"/>
      <name val="Times New Roman"/>
      <family val="1"/>
    </font>
    <font>
      <sz val="11"/>
      <color rgb="FF0000FF"/>
      <name val="Calibri"/>
      <family val="2"/>
      <scheme val="minor"/>
    </font>
    <font>
      <sz val="10"/>
      <color rgb="FF0000FF"/>
      <name val="Times New Roman"/>
      <family val="1"/>
    </font>
    <font>
      <sz val="11"/>
      <name val="Calibri"/>
      <family val="2"/>
      <scheme val="minor"/>
    </font>
    <font>
      <b/>
      <sz val="10"/>
      <color rgb="FF0070C0"/>
      <name val="Times New Roman"/>
      <family val="1"/>
    </font>
    <font>
      <sz val="9"/>
      <color theme="1"/>
      <name val="Times New Roman"/>
      <family val="1"/>
    </font>
    <font>
      <sz val="10"/>
      <color indexed="8"/>
      <name val="Times New Roman"/>
      <family val="1"/>
    </font>
    <font>
      <u/>
      <sz val="10"/>
      <name val="Times New Roman"/>
      <family val="1"/>
    </font>
    <font>
      <sz val="8"/>
      <name val="Helv"/>
    </font>
    <font>
      <sz val="11"/>
      <name val="Times New Roman"/>
      <family val="1"/>
    </font>
    <font>
      <sz val="10"/>
      <color theme="2" tint="-0.249977111117893"/>
      <name val="Times New Roman"/>
      <family val="1"/>
    </font>
    <font>
      <sz val="11"/>
      <color theme="2" tint="-0.249977111117893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i/>
      <sz val="10"/>
      <name val="Times New Roman"/>
      <family val="1"/>
    </font>
    <font>
      <i/>
      <sz val="10"/>
      <color theme="1"/>
      <name val="Times New Roman"/>
      <family val="1"/>
    </font>
    <font>
      <i/>
      <sz val="8"/>
      <color theme="1"/>
      <name val="Times New Roman"/>
      <family val="1"/>
    </font>
    <font>
      <i/>
      <sz val="8"/>
      <color rgb="FF0000FF"/>
      <name val="Times New Roman"/>
      <family val="1"/>
    </font>
    <font>
      <b/>
      <i/>
      <sz val="8"/>
      <color theme="1"/>
      <name val="Times New Roman"/>
      <family val="1"/>
    </font>
    <font>
      <i/>
      <sz val="8"/>
      <name val="Times New Roman"/>
      <family val="1"/>
    </font>
    <font>
      <b/>
      <sz val="12"/>
      <name val="Times New Roman"/>
      <family val="1"/>
    </font>
    <font>
      <b/>
      <u/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rgb="FF0000FF"/>
      <name val="Times New Roman"/>
      <family val="1"/>
    </font>
    <font>
      <sz val="10"/>
      <color theme="1"/>
      <name val="Calibri"/>
      <family val="2"/>
      <scheme val="minor"/>
    </font>
    <font>
      <sz val="8"/>
      <color rgb="FFFF0000"/>
      <name val="Times New Roman"/>
      <family val="1"/>
    </font>
    <font>
      <b/>
      <i/>
      <sz val="10"/>
      <color rgb="FF0000FF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8F8F8"/>
        <bgColor indexed="64"/>
      </patternFill>
    </fill>
    <fill>
      <patternFill patternType="solid">
        <fgColor rgb="FFFF9999"/>
        <bgColor indexed="64"/>
      </patternFill>
    </fill>
    <fill>
      <patternFill patternType="gray06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lightDown"/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39997558519241921"/>
        <bgColor indexed="64"/>
      </patternFill>
    </fill>
  </fills>
  <borders count="7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auto="1"/>
      </bottom>
      <diagonal/>
    </border>
    <border>
      <left/>
      <right/>
      <top style="dashed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9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indent="1"/>
    </xf>
    <xf numFmtId="0" fontId="2" fillId="0" borderId="0" xfId="0" applyFont="1" applyAlignment="1"/>
    <xf numFmtId="0" fontId="2" fillId="2" borderId="2" xfId="0" applyFont="1" applyFill="1" applyBorder="1" applyAlignment="1">
      <alignment horizontal="centerContinuous"/>
    </xf>
    <xf numFmtId="0" fontId="1" fillId="2" borderId="1" xfId="0" applyFont="1" applyFill="1" applyBorder="1" applyAlignment="1">
      <alignment horizontal="centerContinuous"/>
    </xf>
    <xf numFmtId="0" fontId="1" fillId="2" borderId="3" xfId="0" applyFont="1" applyFill="1" applyBorder="1" applyAlignment="1">
      <alignment horizontal="centerContinuous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4" xfId="0" applyFont="1" applyFill="1" applyBorder="1"/>
    <xf numFmtId="42" fontId="1" fillId="2" borderId="4" xfId="0" applyNumberFormat="1" applyFont="1" applyFill="1" applyBorder="1"/>
    <xf numFmtId="41" fontId="1" fillId="2" borderId="4" xfId="0" applyNumberFormat="1" applyFont="1" applyFill="1" applyBorder="1" applyAlignment="1" applyProtection="1">
      <protection locked="0"/>
    </xf>
    <xf numFmtId="41" fontId="1" fillId="2" borderId="3" xfId="0" applyNumberFormat="1" applyFont="1" applyFill="1" applyBorder="1" applyAlignment="1" applyProtection="1">
      <protection locked="0"/>
    </xf>
    <xf numFmtId="0" fontId="1" fillId="2" borderId="6" xfId="0" applyFont="1" applyFill="1" applyBorder="1"/>
    <xf numFmtId="42" fontId="1" fillId="2" borderId="7" xfId="0" applyNumberFormat="1" applyFont="1" applyFill="1" applyBorder="1" applyAlignment="1" applyProtection="1">
      <protection locked="0"/>
    </xf>
    <xf numFmtId="10" fontId="1" fillId="2" borderId="4" xfId="0" applyNumberFormat="1" applyFont="1" applyFill="1" applyBorder="1"/>
    <xf numFmtId="165" fontId="1" fillId="2" borderId="4" xfId="0" applyNumberFormat="1" applyFont="1" applyFill="1" applyBorder="1"/>
    <xf numFmtId="164" fontId="1" fillId="2" borderId="4" xfId="0" applyNumberFormat="1" applyFont="1" applyFill="1" applyBorder="1"/>
    <xf numFmtId="42" fontId="1" fillId="2" borderId="4" xfId="0" applyNumberFormat="1" applyFont="1" applyFill="1" applyBorder="1" applyAlignment="1" applyProtection="1">
      <protection locked="0"/>
    </xf>
    <xf numFmtId="0" fontId="1" fillId="2" borderId="5" xfId="0" applyFont="1" applyFill="1" applyBorder="1"/>
    <xf numFmtId="0" fontId="1" fillId="2" borderId="9" xfId="0" applyFont="1" applyFill="1" applyBorder="1"/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0" xfId="0" applyFont="1" applyFill="1" applyBorder="1"/>
    <xf numFmtId="42" fontId="1" fillId="2" borderId="10" xfId="0" applyNumberFormat="1" applyFont="1" applyFill="1" applyBorder="1"/>
    <xf numFmtId="41" fontId="1" fillId="2" borderId="10" xfId="0" applyNumberFormat="1" applyFont="1" applyFill="1" applyBorder="1" applyAlignment="1" applyProtection="1">
      <protection locked="0"/>
    </xf>
    <xf numFmtId="41" fontId="1" fillId="2" borderId="8" xfId="0" applyNumberFormat="1" applyFont="1" applyFill="1" applyBorder="1" applyAlignment="1" applyProtection="1">
      <protection locked="0"/>
    </xf>
    <xf numFmtId="42" fontId="1" fillId="2" borderId="12" xfId="0" applyNumberFormat="1" applyFont="1" applyFill="1" applyBorder="1" applyAlignment="1" applyProtection="1">
      <protection locked="0"/>
    </xf>
    <xf numFmtId="10" fontId="1" fillId="2" borderId="10" xfId="0" applyNumberFormat="1" applyFont="1" applyFill="1" applyBorder="1"/>
    <xf numFmtId="165" fontId="1" fillId="2" borderId="10" xfId="0" applyNumberFormat="1" applyFont="1" applyFill="1" applyBorder="1"/>
    <xf numFmtId="164" fontId="1" fillId="2" borderId="10" xfId="0" applyNumberFormat="1" applyFont="1" applyFill="1" applyBorder="1"/>
    <xf numFmtId="0" fontId="1" fillId="2" borderId="11" xfId="0" applyFont="1" applyFill="1" applyBorder="1"/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Border="1"/>
    <xf numFmtId="41" fontId="1" fillId="0" borderId="10" xfId="0" applyNumberFormat="1" applyFont="1" applyFill="1" applyBorder="1" applyAlignment="1" applyProtection="1">
      <protection locked="0"/>
    </xf>
    <xf numFmtId="41" fontId="1" fillId="0" borderId="8" xfId="0" applyNumberFormat="1" applyFont="1" applyFill="1" applyBorder="1" applyAlignment="1" applyProtection="1">
      <protection locked="0"/>
    </xf>
    <xf numFmtId="0" fontId="1" fillId="0" borderId="9" xfId="0" applyFont="1" applyFill="1" applyBorder="1"/>
    <xf numFmtId="42" fontId="1" fillId="0" borderId="12" xfId="0" applyNumberFormat="1" applyFont="1" applyFill="1" applyBorder="1" applyAlignment="1" applyProtection="1">
      <protection locked="0"/>
    </xf>
    <xf numFmtId="10" fontId="1" fillId="0" borderId="10" xfId="0" applyNumberFormat="1" applyFont="1" applyBorder="1"/>
    <xf numFmtId="42" fontId="1" fillId="0" borderId="10" xfId="0" applyNumberFormat="1" applyFont="1" applyBorder="1"/>
    <xf numFmtId="165" fontId="1" fillId="0" borderId="10" xfId="0" applyNumberFormat="1" applyFont="1" applyFill="1" applyBorder="1"/>
    <xf numFmtId="164" fontId="1" fillId="0" borderId="10" xfId="0" applyNumberFormat="1" applyFont="1" applyBorder="1"/>
    <xf numFmtId="0" fontId="1" fillId="0" borderId="11" xfId="0" applyFont="1" applyBorder="1"/>
    <xf numFmtId="0" fontId="1" fillId="0" borderId="14" xfId="0" applyFont="1" applyBorder="1"/>
    <xf numFmtId="0" fontId="2" fillId="0" borderId="15" xfId="0" applyFont="1" applyBorder="1"/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5" xfId="0" applyFont="1" applyBorder="1"/>
    <xf numFmtId="41" fontId="1" fillId="0" borderId="15" xfId="0" applyNumberFormat="1" applyFont="1" applyFill="1" applyBorder="1" applyAlignment="1" applyProtection="1">
      <protection locked="0"/>
    </xf>
    <xf numFmtId="41" fontId="1" fillId="0" borderId="13" xfId="0" applyNumberFormat="1" applyFont="1" applyFill="1" applyBorder="1" applyAlignment="1" applyProtection="1">
      <protection locked="0"/>
    </xf>
    <xf numFmtId="0" fontId="1" fillId="0" borderId="14" xfId="0" applyFont="1" applyFill="1" applyBorder="1"/>
    <xf numFmtId="42" fontId="1" fillId="0" borderId="17" xfId="0" applyNumberFormat="1" applyFont="1" applyFill="1" applyBorder="1" applyAlignment="1" applyProtection="1">
      <protection locked="0"/>
    </xf>
    <xf numFmtId="10" fontId="1" fillId="0" borderId="15" xfId="0" applyNumberFormat="1" applyFont="1" applyBorder="1"/>
    <xf numFmtId="42" fontId="1" fillId="0" borderId="15" xfId="0" applyNumberFormat="1" applyFont="1" applyBorder="1"/>
    <xf numFmtId="165" fontId="1" fillId="0" borderId="15" xfId="0" applyNumberFormat="1" applyFont="1" applyFill="1" applyBorder="1"/>
    <xf numFmtId="164" fontId="1" fillId="0" borderId="15" xfId="0" applyNumberFormat="1" applyFont="1" applyBorder="1"/>
    <xf numFmtId="0" fontId="1" fillId="0" borderId="16" xfId="0" applyFont="1" applyBorder="1"/>
    <xf numFmtId="0" fontId="1" fillId="2" borderId="14" xfId="0" applyFont="1" applyFill="1" applyBorder="1"/>
    <xf numFmtId="0" fontId="2" fillId="2" borderId="1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5" xfId="0" applyFont="1" applyFill="1" applyBorder="1"/>
    <xf numFmtId="42" fontId="1" fillId="2" borderId="15" xfId="0" applyNumberFormat="1" applyFont="1" applyFill="1" applyBorder="1"/>
    <xf numFmtId="41" fontId="1" fillId="2" borderId="15" xfId="0" applyNumberFormat="1" applyFont="1" applyFill="1" applyBorder="1" applyAlignment="1" applyProtection="1">
      <protection locked="0"/>
    </xf>
    <xf numFmtId="41" fontId="1" fillId="2" borderId="13" xfId="0" applyNumberFormat="1" applyFont="1" applyFill="1" applyBorder="1" applyAlignment="1" applyProtection="1">
      <protection locked="0"/>
    </xf>
    <xf numFmtId="42" fontId="1" fillId="2" borderId="17" xfId="0" applyNumberFormat="1" applyFont="1" applyFill="1" applyBorder="1" applyAlignment="1" applyProtection="1">
      <protection locked="0"/>
    </xf>
    <xf numFmtId="10" fontId="1" fillId="2" borderId="15" xfId="0" applyNumberFormat="1" applyFont="1" applyFill="1" applyBorder="1"/>
    <xf numFmtId="165" fontId="1" fillId="2" borderId="15" xfId="0" applyNumberFormat="1" applyFont="1" applyFill="1" applyBorder="1"/>
    <xf numFmtId="164" fontId="1" fillId="2" borderId="15" xfId="0" applyNumberFormat="1" applyFont="1" applyFill="1" applyBorder="1"/>
    <xf numFmtId="0" fontId="1" fillId="2" borderId="16" xfId="0" applyFont="1" applyFill="1" applyBorder="1"/>
    <xf numFmtId="0" fontId="2" fillId="2" borderId="14" xfId="0" applyFont="1" applyFill="1" applyBorder="1" applyAlignment="1">
      <alignment horizontal="center"/>
    </xf>
    <xf numFmtId="42" fontId="1" fillId="2" borderId="15" xfId="0" applyNumberFormat="1" applyFont="1" applyFill="1" applyBorder="1" applyAlignment="1" applyProtection="1">
      <protection locked="0"/>
    </xf>
    <xf numFmtId="0" fontId="2" fillId="0" borderId="14" xfId="0" applyFont="1" applyBorder="1" applyAlignment="1">
      <alignment horizontal="center"/>
    </xf>
    <xf numFmtId="0" fontId="1" fillId="0" borderId="15" xfId="0" quotePrefix="1" applyFont="1" applyBorder="1" applyAlignment="1">
      <alignment horizontal="center"/>
    </xf>
    <xf numFmtId="0" fontId="1" fillId="0" borderId="18" xfId="0" quotePrefix="1" applyFont="1" applyBorder="1" applyAlignment="1">
      <alignment horizontal="center"/>
    </xf>
    <xf numFmtId="0" fontId="2" fillId="0" borderId="21" xfId="0" applyFont="1" applyBorder="1" applyAlignment="1"/>
    <xf numFmtId="0" fontId="1" fillId="0" borderId="6" xfId="0" applyFont="1" applyBorder="1"/>
    <xf numFmtId="0" fontId="2" fillId="0" borderId="22" xfId="0" applyFont="1" applyBorder="1" applyAlignment="1"/>
    <xf numFmtId="0" fontId="1" fillId="0" borderId="4" xfId="0" applyFont="1" applyBorder="1"/>
    <xf numFmtId="0" fontId="2" fillId="0" borderId="22" xfId="0" applyFont="1" applyBorder="1"/>
    <xf numFmtId="0" fontId="2" fillId="0" borderId="4" xfId="0" applyFont="1" applyBorder="1"/>
    <xf numFmtId="0" fontId="2" fillId="0" borderId="2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22" xfId="0" applyFont="1" applyBorder="1" applyAlignment="1">
      <alignment horizontal="left"/>
    </xf>
    <xf numFmtId="0" fontId="1" fillId="0" borderId="4" xfId="0" applyNumberFormat="1" applyFont="1" applyFill="1" applyBorder="1" applyAlignment="1">
      <alignment horizontal="left"/>
    </xf>
    <xf numFmtId="0" fontId="1" fillId="0" borderId="4" xfId="0" applyNumberFormat="1" applyFont="1" applyFill="1" applyBorder="1" applyAlignment="1">
      <alignment horizontal="left" indent="1"/>
    </xf>
    <xf numFmtId="0" fontId="1" fillId="0" borderId="4" xfId="0" applyFont="1" applyBorder="1" applyAlignment="1">
      <alignment horizontal="left" indent="1"/>
    </xf>
    <xf numFmtId="0" fontId="1" fillId="0" borderId="5" xfId="0" applyFont="1" applyBorder="1"/>
    <xf numFmtId="42" fontId="1" fillId="2" borderId="9" xfId="0" applyNumberFormat="1" applyFont="1" applyFill="1" applyBorder="1"/>
    <xf numFmtId="42" fontId="1" fillId="0" borderId="14" xfId="0" applyNumberFormat="1" applyFont="1" applyFill="1" applyBorder="1"/>
    <xf numFmtId="42" fontId="1" fillId="2" borderId="14" xfId="0" applyNumberFormat="1" applyFont="1" applyFill="1" applyBorder="1"/>
    <xf numFmtId="42" fontId="1" fillId="2" borderId="6" xfId="0" applyNumberFormat="1" applyFont="1" applyFill="1" applyBorder="1"/>
    <xf numFmtId="42" fontId="1" fillId="0" borderId="9" xfId="0" applyNumberFormat="1" applyFont="1" applyFill="1" applyBorder="1"/>
    <xf numFmtId="166" fontId="1" fillId="0" borderId="15" xfId="0" applyNumberFormat="1" applyFont="1" applyBorder="1"/>
    <xf numFmtId="165" fontId="1" fillId="0" borderId="15" xfId="0" applyNumberFormat="1" applyFont="1" applyBorder="1"/>
    <xf numFmtId="166" fontId="1" fillId="2" borderId="15" xfId="0" applyNumberFormat="1" applyFont="1" applyFill="1" applyBorder="1"/>
    <xf numFmtId="165" fontId="1" fillId="2" borderId="15" xfId="0" applyNumberFormat="1" applyFont="1" applyFill="1" applyBorder="1"/>
    <xf numFmtId="166" fontId="1" fillId="2" borderId="4" xfId="0" applyNumberFormat="1" applyFont="1" applyFill="1" applyBorder="1"/>
    <xf numFmtId="165" fontId="1" fillId="2" borderId="4" xfId="0" applyNumberFormat="1" applyFont="1" applyFill="1" applyBorder="1"/>
    <xf numFmtId="41" fontId="1" fillId="2" borderId="9" xfId="0" applyNumberFormat="1" applyFont="1" applyFill="1" applyBorder="1" applyAlignment="1" applyProtection="1">
      <protection locked="0"/>
    </xf>
    <xf numFmtId="41" fontId="1" fillId="0" borderId="14" xfId="0" applyNumberFormat="1" applyFont="1" applyFill="1" applyBorder="1" applyAlignment="1" applyProtection="1">
      <protection locked="0"/>
    </xf>
    <xf numFmtId="41" fontId="1" fillId="2" borderId="14" xfId="0" applyNumberFormat="1" applyFont="1" applyFill="1" applyBorder="1" applyAlignment="1" applyProtection="1">
      <protection locked="0"/>
    </xf>
    <xf numFmtId="41" fontId="1" fillId="2" borderId="25" xfId="0" applyNumberFormat="1" applyFont="1" applyFill="1" applyBorder="1" applyAlignment="1" applyProtection="1">
      <protection locked="0"/>
    </xf>
    <xf numFmtId="17" fontId="2" fillId="0" borderId="14" xfId="0" applyNumberFormat="1" applyFont="1" applyBorder="1" applyAlignment="1">
      <alignment horizontal="center"/>
    </xf>
    <xf numFmtId="0" fontId="2" fillId="2" borderId="6" xfId="0" quotePrefix="1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166" fontId="1" fillId="0" borderId="10" xfId="0" applyNumberFormat="1" applyFont="1" applyBorder="1"/>
    <xf numFmtId="166" fontId="1" fillId="2" borderId="15" xfId="0" applyNumberFormat="1" applyFont="1" applyFill="1" applyBorder="1"/>
    <xf numFmtId="165" fontId="1" fillId="0" borderId="10" xfId="0" applyNumberFormat="1" applyFont="1" applyBorder="1"/>
    <xf numFmtId="165" fontId="1" fillId="0" borderId="10" xfId="0" applyNumberFormat="1" applyFont="1" applyFill="1" applyBorder="1" applyAlignment="1" applyProtection="1">
      <protection locked="0"/>
    </xf>
    <xf numFmtId="165" fontId="1" fillId="2" borderId="15" xfId="0" applyNumberFormat="1" applyFont="1" applyFill="1" applyBorder="1" applyAlignment="1" applyProtection="1">
      <protection locked="0"/>
    </xf>
    <xf numFmtId="165" fontId="1" fillId="0" borderId="15" xfId="0" applyNumberFormat="1" applyFont="1" applyFill="1" applyBorder="1" applyAlignment="1" applyProtection="1">
      <protection locked="0"/>
    </xf>
    <xf numFmtId="165" fontId="1" fillId="2" borderId="4" xfId="0" applyNumberFormat="1" applyFont="1" applyFill="1" applyBorder="1" applyAlignment="1" applyProtection="1">
      <protection locked="0"/>
    </xf>
    <xf numFmtId="165" fontId="1" fillId="0" borderId="9" xfId="0" applyNumberFormat="1" applyFont="1" applyFill="1" applyBorder="1" applyAlignment="1" applyProtection="1">
      <protection locked="0"/>
    </xf>
    <xf numFmtId="165" fontId="1" fillId="2" borderId="14" xfId="0" applyNumberFormat="1" applyFont="1" applyFill="1" applyBorder="1" applyAlignment="1" applyProtection="1">
      <protection locked="0"/>
    </xf>
    <xf numFmtId="165" fontId="1" fillId="0" borderId="14" xfId="0" applyNumberFormat="1" applyFont="1" applyFill="1" applyBorder="1" applyAlignment="1" applyProtection="1">
      <protection locked="0"/>
    </xf>
    <xf numFmtId="165" fontId="1" fillId="2" borderId="6" xfId="0" applyNumberFormat="1" applyFont="1" applyFill="1" applyBorder="1" applyAlignment="1" applyProtection="1">
      <protection locked="0"/>
    </xf>
    <xf numFmtId="0" fontId="2" fillId="0" borderId="0" xfId="0" applyFont="1" applyFill="1"/>
    <xf numFmtId="0" fontId="1" fillId="0" borderId="0" xfId="0" applyFont="1" applyFill="1"/>
    <xf numFmtId="0" fontId="3" fillId="0" borderId="2" xfId="0" applyFont="1" applyFill="1" applyBorder="1" applyAlignment="1">
      <alignment horizontal="centerContinuous"/>
    </xf>
    <xf numFmtId="0" fontId="3" fillId="0" borderId="3" xfId="0" applyFont="1" applyFill="1" applyBorder="1" applyAlignment="1">
      <alignment horizontal="centerContinuous"/>
    </xf>
    <xf numFmtId="41" fontId="1" fillId="0" borderId="0" xfId="0" applyNumberFormat="1" applyFont="1" applyFill="1"/>
    <xf numFmtId="0" fontId="1" fillId="0" borderId="0" xfId="0" applyFont="1" applyFill="1" applyAlignment="1">
      <alignment horizontal="center"/>
    </xf>
    <xf numFmtId="0" fontId="2" fillId="0" borderId="0" xfId="0" applyNumberFormat="1" applyFont="1" applyFill="1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1" fillId="0" borderId="0" xfId="0" applyNumberFormat="1" applyFont="1" applyFill="1" applyAlignment="1">
      <alignment horizontal="left"/>
    </xf>
    <xf numFmtId="42" fontId="1" fillId="0" borderId="0" xfId="0" applyNumberFormat="1" applyFont="1" applyFill="1" applyAlignment="1" applyProtection="1">
      <protection locked="0"/>
    </xf>
    <xf numFmtId="41" fontId="1" fillId="0" borderId="0" xfId="0" applyNumberFormat="1" applyFont="1" applyFill="1" applyAlignment="1" applyProtection="1">
      <protection locked="0"/>
    </xf>
    <xf numFmtId="165" fontId="1" fillId="0" borderId="27" xfId="0" applyNumberFormat="1" applyFont="1" applyFill="1" applyBorder="1"/>
    <xf numFmtId="167" fontId="1" fillId="0" borderId="0" xfId="0" applyNumberFormat="1" applyFont="1" applyFill="1" applyAlignment="1"/>
    <xf numFmtId="167" fontId="1" fillId="0" borderId="0" xfId="0" applyNumberFormat="1" applyFont="1" applyFill="1" applyBorder="1"/>
    <xf numFmtId="0" fontId="1" fillId="0" borderId="0" xfId="0" applyNumberFormat="1" applyFont="1" applyFill="1" applyAlignment="1"/>
    <xf numFmtId="42" fontId="1" fillId="0" borderId="0" xfId="0" applyNumberFormat="1" applyFont="1" applyFill="1"/>
    <xf numFmtId="166" fontId="1" fillId="0" borderId="27" xfId="0" applyNumberFormat="1" applyFont="1" applyFill="1" applyBorder="1"/>
    <xf numFmtId="0" fontId="1" fillId="0" borderId="0" xfId="0" quotePrefix="1" applyNumberFormat="1" applyFont="1" applyFill="1" applyAlignment="1">
      <alignment horizontal="left"/>
    </xf>
    <xf numFmtId="165" fontId="1" fillId="0" borderId="0" xfId="0" applyNumberFormat="1" applyFont="1" applyFill="1"/>
    <xf numFmtId="0" fontId="1" fillId="0" borderId="27" xfId="0" applyFont="1" applyFill="1" applyBorder="1"/>
    <xf numFmtId="42" fontId="1" fillId="0" borderId="28" xfId="0" applyNumberFormat="1" applyFont="1" applyFill="1" applyBorder="1" applyAlignment="1" applyProtection="1">
      <protection locked="0"/>
    </xf>
    <xf numFmtId="0" fontId="0" fillId="0" borderId="0" xfId="0" applyFont="1" applyFill="1"/>
    <xf numFmtId="42" fontId="0" fillId="0" borderId="0" xfId="0" applyNumberFormat="1" applyFont="1" applyFill="1"/>
    <xf numFmtId="168" fontId="1" fillId="0" borderId="0" xfId="0" applyNumberFormat="1" applyFont="1" applyFill="1" applyAlignment="1" applyProtection="1">
      <alignment horizontal="left"/>
    </xf>
    <xf numFmtId="43" fontId="1" fillId="0" borderId="0" xfId="0" applyNumberFormat="1" applyFont="1" applyFill="1"/>
    <xf numFmtId="42" fontId="1" fillId="0" borderId="30" xfId="0" applyNumberFormat="1" applyFont="1" applyFill="1" applyBorder="1"/>
    <xf numFmtId="10" fontId="4" fillId="0" borderId="0" xfId="0" applyNumberFormat="1" applyFont="1" applyFill="1"/>
    <xf numFmtId="10" fontId="4" fillId="0" borderId="32" xfId="0" applyNumberFormat="1" applyFont="1" applyFill="1" applyBorder="1"/>
    <xf numFmtId="0" fontId="4" fillId="0" borderId="0" xfId="0" applyFont="1" applyFill="1"/>
    <xf numFmtId="0" fontId="5" fillId="3" borderId="0" xfId="0" applyNumberFormat="1" applyFont="1" applyFill="1" applyBorder="1" applyAlignment="1">
      <alignment horizontal="left"/>
    </xf>
    <xf numFmtId="42" fontId="5" fillId="3" borderId="0" xfId="0" applyNumberFormat="1" applyFont="1" applyFill="1" applyBorder="1" applyAlignment="1"/>
    <xf numFmtId="0" fontId="6" fillId="0" borderId="21" xfId="0" applyFont="1" applyFill="1" applyBorder="1" applyAlignment="1">
      <alignment horizontal="left"/>
    </xf>
    <xf numFmtId="167" fontId="6" fillId="0" borderId="27" xfId="0" applyNumberFormat="1" applyFont="1" applyFill="1" applyBorder="1" applyAlignment="1" applyProtection="1">
      <protection locked="0"/>
    </xf>
    <xf numFmtId="0" fontId="6" fillId="0" borderId="22" xfId="0" applyNumberFormat="1" applyFont="1" applyFill="1" applyBorder="1" applyAlignment="1"/>
    <xf numFmtId="41" fontId="6" fillId="0" borderId="0" xfId="0" applyNumberFormat="1" applyFont="1" applyFill="1" applyBorder="1" applyAlignment="1"/>
    <xf numFmtId="0" fontId="6" fillId="4" borderId="21" xfId="0" applyFont="1" applyFill="1" applyBorder="1" applyAlignment="1">
      <alignment horizontal="left"/>
    </xf>
    <xf numFmtId="167" fontId="6" fillId="4" borderId="27" xfId="0" applyNumberFormat="1" applyFont="1" applyFill="1" applyBorder="1" applyAlignment="1" applyProtection="1">
      <protection locked="0"/>
    </xf>
    <xf numFmtId="0" fontId="6" fillId="4" borderId="22" xfId="0" applyNumberFormat="1" applyFont="1" applyFill="1" applyBorder="1" applyAlignment="1"/>
    <xf numFmtId="41" fontId="6" fillId="4" borderId="0" xfId="0" applyNumberFormat="1" applyFont="1" applyFill="1" applyBorder="1" applyAlignment="1"/>
    <xf numFmtId="0" fontId="1" fillId="0" borderId="21" xfId="0" applyNumberFormat="1" applyFont="1" applyFill="1" applyBorder="1" applyAlignment="1">
      <alignment horizontal="left"/>
    </xf>
    <xf numFmtId="41" fontId="1" fillId="0" borderId="27" xfId="0" applyNumberFormat="1" applyFont="1" applyFill="1" applyBorder="1" applyAlignment="1">
      <alignment vertical="center"/>
    </xf>
    <xf numFmtId="0" fontId="1" fillId="0" borderId="22" xfId="0" applyNumberFormat="1" applyFont="1" applyFill="1" applyBorder="1" applyAlignment="1"/>
    <xf numFmtId="41" fontId="1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horizontal="center"/>
    </xf>
    <xf numFmtId="168" fontId="1" fillId="0" borderId="0" xfId="0" applyNumberFormat="1" applyFont="1" applyFill="1" applyBorder="1" applyAlignment="1" applyProtection="1">
      <alignment horizontal="left"/>
    </xf>
    <xf numFmtId="42" fontId="1" fillId="0" borderId="0" xfId="0" applyNumberFormat="1" applyFont="1" applyFill="1" applyBorder="1"/>
    <xf numFmtId="0" fontId="1" fillId="0" borderId="0" xfId="0" applyFont="1" applyFill="1" applyBorder="1"/>
    <xf numFmtId="41" fontId="1" fillId="0" borderId="0" xfId="0" applyNumberFormat="1" applyFont="1" applyFill="1" applyBorder="1"/>
    <xf numFmtId="0" fontId="1" fillId="0" borderId="0" xfId="0" applyNumberFormat="1" applyFont="1" applyFill="1" applyBorder="1" applyAlignment="1"/>
    <xf numFmtId="41" fontId="1" fillId="0" borderId="0" xfId="0" applyNumberFormat="1" applyFont="1" applyFill="1" applyBorder="1" applyAlignment="1" applyProtection="1">
      <protection locked="0"/>
    </xf>
    <xf numFmtId="170" fontId="2" fillId="0" borderId="0" xfId="0" applyNumberFormat="1" applyFont="1" applyFill="1" applyAlignment="1" applyProtection="1">
      <alignment horizontal="center"/>
      <protection locked="0"/>
    </xf>
    <xf numFmtId="171" fontId="2" fillId="0" borderId="0" xfId="0" applyNumberFormat="1" applyFont="1" applyFill="1" applyAlignment="1" applyProtection="1">
      <alignment horizontal="center"/>
      <protection locked="0"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Continuous"/>
    </xf>
    <xf numFmtId="0" fontId="1" fillId="0" borderId="3" xfId="0" applyFont="1" applyFill="1" applyBorder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1" fillId="0" borderId="0" xfId="0" applyFont="1" applyFill="1" applyAlignment="1">
      <alignment horizontal="centerContinuous"/>
    </xf>
    <xf numFmtId="0" fontId="2" fillId="0" borderId="33" xfId="0" applyNumberFormat="1" applyFont="1" applyFill="1" applyBorder="1" applyAlignment="1">
      <alignment horizontal="center"/>
    </xf>
    <xf numFmtId="0" fontId="1" fillId="0" borderId="33" xfId="0" applyFont="1" applyFill="1" applyBorder="1"/>
    <xf numFmtId="0" fontId="2" fillId="0" borderId="33" xfId="0" applyFont="1" applyFill="1" applyBorder="1" applyAlignment="1">
      <alignment horizontal="center"/>
    </xf>
    <xf numFmtId="10" fontId="1" fillId="0" borderId="0" xfId="0" applyNumberFormat="1" applyFont="1" applyFill="1"/>
    <xf numFmtId="172" fontId="1" fillId="0" borderId="0" xfId="0" applyNumberFormat="1" applyFont="1" applyFill="1" applyAlignment="1"/>
    <xf numFmtId="10" fontId="1" fillId="0" borderId="0" xfId="0" applyNumberFormat="1" applyFont="1" applyFill="1" applyBorder="1"/>
    <xf numFmtId="173" fontId="1" fillId="0" borderId="0" xfId="0" applyNumberFormat="1" applyFont="1" applyFill="1" applyAlignment="1"/>
    <xf numFmtId="172" fontId="1" fillId="0" borderId="33" xfId="0" applyNumberFormat="1" applyFont="1" applyFill="1" applyBorder="1" applyAlignment="1"/>
    <xf numFmtId="172" fontId="1" fillId="0" borderId="0" xfId="0" applyNumberFormat="1" applyFont="1" applyFill="1" applyBorder="1" applyAlignment="1"/>
    <xf numFmtId="165" fontId="1" fillId="0" borderId="0" xfId="0" applyNumberFormat="1" applyFont="1" applyFill="1" applyBorder="1"/>
    <xf numFmtId="9" fontId="1" fillId="0" borderId="0" xfId="0" applyNumberFormat="1" applyFont="1" applyFill="1" applyAlignment="1"/>
    <xf numFmtId="174" fontId="1" fillId="0" borderId="33" xfId="0" applyNumberFormat="1" applyFont="1" applyFill="1" applyBorder="1"/>
    <xf numFmtId="172" fontId="1" fillId="0" borderId="30" xfId="0" applyNumberFormat="1" applyFont="1" applyFill="1" applyBorder="1" applyAlignment="1" applyProtection="1">
      <protection locked="0"/>
    </xf>
    <xf numFmtId="174" fontId="1" fillId="0" borderId="0" xfId="0" applyNumberFormat="1" applyFont="1" applyFill="1" applyBorder="1"/>
    <xf numFmtId="41" fontId="1" fillId="0" borderId="0" xfId="0" applyNumberFormat="1" applyFont="1" applyFill="1" applyBorder="1" applyAlignment="1"/>
    <xf numFmtId="0" fontId="1" fillId="0" borderId="0" xfId="0" applyFont="1" applyFill="1" applyAlignment="1">
      <alignment horizontal="left" indent="1"/>
    </xf>
    <xf numFmtId="0" fontId="0" fillId="0" borderId="0" xfId="0" applyFill="1"/>
    <xf numFmtId="43" fontId="1" fillId="0" borderId="0" xfId="0" applyNumberFormat="1" applyFont="1" applyFill="1"/>
    <xf numFmtId="0" fontId="1" fillId="0" borderId="0" xfId="0" quotePrefix="1" applyFont="1" applyFill="1"/>
    <xf numFmtId="0" fontId="0" fillId="0" borderId="0" xfId="0" applyFont="1" applyFill="1" applyBorder="1"/>
    <xf numFmtId="41" fontId="9" fillId="0" borderId="0" xfId="0" applyNumberFormat="1" applyFont="1" applyFill="1" applyBorder="1" applyAlignment="1"/>
    <xf numFmtId="0" fontId="1" fillId="0" borderId="33" xfId="0" quotePrefix="1" applyFont="1" applyBorder="1" applyAlignment="1">
      <alignment horizontal="center"/>
    </xf>
    <xf numFmtId="42" fontId="1" fillId="2" borderId="35" xfId="0" applyNumberFormat="1" applyFont="1" applyFill="1" applyBorder="1"/>
    <xf numFmtId="42" fontId="1" fillId="2" borderId="36" xfId="0" applyNumberFormat="1" applyFont="1" applyFill="1" applyBorder="1"/>
    <xf numFmtId="0" fontId="0" fillId="0" borderId="33" xfId="0" applyBorder="1"/>
    <xf numFmtId="0" fontId="11" fillId="0" borderId="0" xfId="0" applyFont="1"/>
    <xf numFmtId="3" fontId="11" fillId="0" borderId="0" xfId="0" applyNumberFormat="1" applyFont="1"/>
    <xf numFmtId="0" fontId="1" fillId="0" borderId="37" xfId="0" applyFont="1" applyFill="1" applyBorder="1" applyAlignment="1">
      <alignment horizontal="right"/>
    </xf>
    <xf numFmtId="0" fontId="2" fillId="0" borderId="38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right"/>
    </xf>
    <xf numFmtId="0" fontId="2" fillId="0" borderId="0" xfId="0" applyNumberFormat="1" applyFont="1" applyFill="1" applyAlignment="1" applyProtection="1">
      <alignment horizontal="centerContinuous"/>
      <protection locked="0"/>
    </xf>
    <xf numFmtId="0" fontId="2" fillId="0" borderId="0" xfId="0" quotePrefix="1" applyNumberFormat="1" applyFont="1" applyFill="1" applyBorder="1" applyAlignment="1">
      <alignment horizontal="centerContinuous"/>
    </xf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NumberFormat="1" applyFont="1" applyFill="1" applyAlignment="1"/>
    <xf numFmtId="0" fontId="2" fillId="0" borderId="0" xfId="0" applyFont="1" applyFill="1" applyBorder="1" applyAlignment="1" applyProtection="1">
      <protection locked="0"/>
    </xf>
    <xf numFmtId="0" fontId="2" fillId="0" borderId="0" xfId="0" applyFont="1" applyFill="1" applyBorder="1" applyAlignment="1"/>
    <xf numFmtId="0" fontId="2" fillId="0" borderId="0" xfId="0" applyFont="1" applyFill="1" applyAlignment="1">
      <alignment horizontal="left"/>
    </xf>
    <xf numFmtId="0" fontId="2" fillId="0" borderId="0" xfId="0" applyFont="1" applyFill="1" applyAlignment="1" applyProtection="1">
      <alignment horizontal="left"/>
      <protection locked="0"/>
    </xf>
    <xf numFmtId="0" fontId="2" fillId="0" borderId="0" xfId="0" applyNumberFormat="1" applyFont="1" applyFill="1" applyAlignment="1" applyProtection="1">
      <alignment horizontal="center"/>
      <protection locked="0"/>
    </xf>
    <xf numFmtId="0" fontId="2" fillId="0" borderId="0" xfId="0" applyFont="1" applyFill="1" applyBorder="1" applyAlignment="1">
      <alignment horizontal="center"/>
    </xf>
    <xf numFmtId="0" fontId="2" fillId="0" borderId="0" xfId="0" applyNumberFormat="1" applyFont="1" applyFill="1" applyAlignment="1" applyProtection="1"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Alignment="1"/>
    <xf numFmtId="0" fontId="2" fillId="0" borderId="0" xfId="0" applyNumberFormat="1" applyFont="1" applyFill="1" applyBorder="1" applyAlignment="1" applyProtection="1">
      <protection locked="0"/>
    </xf>
    <xf numFmtId="0" fontId="2" fillId="0" borderId="33" xfId="0" applyNumberFormat="1" applyFont="1" applyFill="1" applyBorder="1" applyAlignment="1" applyProtection="1">
      <alignment horizontal="center"/>
      <protection locked="0"/>
    </xf>
    <xf numFmtId="0" fontId="2" fillId="0" borderId="33" xfId="0" quotePrefix="1" applyNumberFormat="1" applyFont="1" applyFill="1" applyBorder="1" applyAlignment="1">
      <alignment horizontal="center"/>
    </xf>
    <xf numFmtId="0" fontId="2" fillId="0" borderId="33" xfId="0" applyFont="1" applyFill="1" applyBorder="1" applyAlignment="1" applyProtection="1">
      <alignment horizontal="left" wrapText="1"/>
      <protection locked="0"/>
    </xf>
    <xf numFmtId="0" fontId="2" fillId="0" borderId="33" xfId="0" applyNumberFormat="1" applyFont="1" applyFill="1" applyBorder="1" applyAlignment="1"/>
    <xf numFmtId="0" fontId="2" fillId="0" borderId="33" xfId="0" quotePrefix="1" applyFont="1" applyFill="1" applyBorder="1" applyAlignment="1" applyProtection="1">
      <alignment horizontal="center"/>
      <protection locked="0"/>
    </xf>
    <xf numFmtId="0" fontId="2" fillId="0" borderId="33" xfId="0" applyFont="1" applyFill="1" applyBorder="1" applyAlignment="1" applyProtection="1">
      <protection locked="0"/>
    </xf>
    <xf numFmtId="0" fontId="2" fillId="0" borderId="33" xfId="0" applyNumberFormat="1" applyFont="1" applyFill="1" applyBorder="1" applyAlignment="1" applyProtection="1">
      <protection locked="0"/>
    </xf>
    <xf numFmtId="0" fontId="2" fillId="0" borderId="33" xfId="0" applyNumberFormat="1" applyFont="1" applyFill="1" applyBorder="1" applyAlignment="1">
      <alignment horizontal="left"/>
    </xf>
    <xf numFmtId="0" fontId="2" fillId="0" borderId="33" xfId="0" applyFont="1" applyFill="1" applyBorder="1" applyAlignment="1">
      <alignment horizontal="left"/>
    </xf>
    <xf numFmtId="0" fontId="1" fillId="0" borderId="0" xfId="0" applyNumberFormat="1" applyFont="1" applyFill="1" applyAlignment="1">
      <alignment horizontal="fill"/>
    </xf>
    <xf numFmtId="17" fontId="1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/>
    <xf numFmtId="0" fontId="1" fillId="0" borderId="0" xfId="0" applyFont="1" applyFill="1" applyBorder="1" applyAlignment="1"/>
    <xf numFmtId="0" fontId="1" fillId="0" borderId="0" xfId="0" applyFont="1" applyFill="1" applyAlignment="1"/>
    <xf numFmtId="0" fontId="1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12" fillId="0" borderId="0" xfId="0" applyNumberFormat="1" applyFont="1" applyFill="1" applyAlignment="1"/>
    <xf numFmtId="0" fontId="1" fillId="0" borderId="0" xfId="0" applyNumberFormat="1" applyFont="1" applyFill="1" applyAlignment="1" applyProtection="1">
      <alignment horizontal="center"/>
      <protection locked="0"/>
    </xf>
    <xf numFmtId="0" fontId="1" fillId="0" borderId="0" xfId="0" applyNumberFormat="1" applyFont="1" applyFill="1" applyAlignment="1">
      <alignment horizontal="left" indent="2"/>
    </xf>
    <xf numFmtId="42" fontId="1" fillId="0" borderId="0" xfId="0" applyNumberFormat="1" applyFont="1" applyFill="1" applyAlignment="1"/>
    <xf numFmtId="42" fontId="1" fillId="0" borderId="0" xfId="0" applyNumberFormat="1" applyFont="1" applyFill="1" applyBorder="1" applyAlignment="1">
      <alignment horizontal="right"/>
    </xf>
    <xf numFmtId="41" fontId="1" fillId="0" borderId="0" xfId="0" applyNumberFormat="1" applyFont="1" applyFill="1" applyAlignment="1">
      <alignment horizontal="center"/>
    </xf>
    <xf numFmtId="42" fontId="1" fillId="0" borderId="0" xfId="0" applyNumberFormat="1" applyFont="1" applyFill="1" applyAlignment="1">
      <alignment horizontal="right"/>
    </xf>
    <xf numFmtId="42" fontId="2" fillId="0" borderId="0" xfId="0" applyNumberFormat="1" applyFont="1" applyFill="1" applyAlignment="1">
      <alignment horizontal="right"/>
    </xf>
    <xf numFmtId="177" fontId="1" fillId="0" borderId="0" xfId="0" quotePrefix="1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 applyProtection="1">
      <protection locked="0"/>
    </xf>
    <xf numFmtId="42" fontId="1" fillId="0" borderId="0" xfId="0" applyNumberFormat="1" applyFont="1" applyFill="1" applyBorder="1" applyProtection="1">
      <protection locked="0"/>
    </xf>
    <xf numFmtId="42" fontId="1" fillId="0" borderId="0" xfId="0" applyNumberFormat="1" applyFont="1" applyFill="1" applyAlignment="1">
      <alignment horizontal="left"/>
    </xf>
    <xf numFmtId="42" fontId="1" fillId="0" borderId="0" xfId="0" applyNumberFormat="1" applyFont="1" applyFill="1" applyAlignment="1" applyProtection="1">
      <alignment horizontal="right"/>
      <protection locked="0"/>
    </xf>
    <xf numFmtId="0" fontId="2" fillId="0" borderId="0" xfId="0" applyNumberFormat="1" applyFont="1" applyFill="1" applyAlignment="1">
      <alignment horizontal="left"/>
    </xf>
    <xf numFmtId="0" fontId="2" fillId="0" borderId="0" xfId="0" applyFont="1" applyFill="1" applyBorder="1" applyAlignment="1">
      <alignment horizontal="left"/>
    </xf>
    <xf numFmtId="172" fontId="13" fillId="0" borderId="0" xfId="0" applyNumberFormat="1" applyFont="1" applyFill="1" applyAlignment="1"/>
    <xf numFmtId="0" fontId="13" fillId="0" borderId="0" xfId="0" applyNumberFormat="1" applyFont="1" applyFill="1" applyAlignment="1"/>
    <xf numFmtId="0" fontId="12" fillId="0" borderId="0" xfId="0" applyNumberFormat="1" applyFont="1" applyFill="1" applyAlignment="1">
      <alignment horizontal="left"/>
    </xf>
    <xf numFmtId="0" fontId="12" fillId="0" borderId="0" xfId="0" applyNumberFormat="1" applyFont="1" applyFill="1" applyAlignment="1">
      <alignment horizontal="center"/>
    </xf>
    <xf numFmtId="0" fontId="2" fillId="0" borderId="0" xfId="0" applyNumberFormat="1" applyFont="1" applyFill="1" applyBorder="1" applyAlignment="1">
      <alignment horizontal="centerContinuous" vertical="center" wrapText="1"/>
    </xf>
    <xf numFmtId="41" fontId="1" fillId="0" borderId="0" xfId="0" applyNumberFormat="1" applyFont="1" applyFill="1" applyBorder="1" applyAlignment="1">
      <alignment horizontal="centerContinuous" vertical="center" wrapText="1"/>
    </xf>
    <xf numFmtId="0" fontId="13" fillId="0" borderId="0" xfId="0" applyFont="1" applyFill="1" applyAlignment="1">
      <alignment horizontal="left"/>
    </xf>
    <xf numFmtId="0" fontId="14" fillId="0" borderId="0" xfId="0" applyFont="1" applyAlignment="1">
      <alignment vertical="center"/>
    </xf>
    <xf numFmtId="166" fontId="1" fillId="0" borderId="0" xfId="0" applyNumberFormat="1" applyFont="1" applyFill="1" applyBorder="1" applyAlignment="1"/>
    <xf numFmtId="172" fontId="13" fillId="0" borderId="0" xfId="0" applyNumberFormat="1" applyFont="1" applyFill="1" applyAlignment="1">
      <alignment horizontal="left"/>
    </xf>
    <xf numFmtId="10" fontId="13" fillId="0" borderId="0" xfId="0" applyNumberFormat="1" applyFont="1" applyFill="1" applyAlignment="1">
      <alignment horizontal="center"/>
    </xf>
    <xf numFmtId="37" fontId="1" fillId="0" borderId="0" xfId="0" applyNumberFormat="1" applyFont="1" applyFill="1" applyBorder="1" applyAlignment="1"/>
    <xf numFmtId="0" fontId="15" fillId="0" borderId="0" xfId="0" applyFont="1" applyFill="1" applyBorder="1"/>
    <xf numFmtId="41" fontId="1" fillId="0" borderId="33" xfId="0" applyNumberFormat="1" applyFont="1" applyFill="1" applyBorder="1" applyAlignment="1">
      <alignment horizontal="center"/>
    </xf>
    <xf numFmtId="41" fontId="1" fillId="0" borderId="33" xfId="0" applyNumberFormat="1" applyFont="1" applyFill="1" applyBorder="1"/>
    <xf numFmtId="166" fontId="1" fillId="0" borderId="0" xfId="0" applyNumberFormat="1" applyFont="1" applyFill="1" applyBorder="1"/>
    <xf numFmtId="165" fontId="1" fillId="0" borderId="33" xfId="0" applyNumberFormat="1" applyFont="1" applyFill="1" applyBorder="1"/>
    <xf numFmtId="0" fontId="1" fillId="0" borderId="27" xfId="0" applyNumberFormat="1" applyFont="1" applyFill="1" applyBorder="1" applyAlignment="1">
      <alignment horizontal="left"/>
    </xf>
    <xf numFmtId="176" fontId="1" fillId="0" borderId="27" xfId="0" applyNumberFormat="1" applyFont="1" applyFill="1" applyBorder="1" applyAlignment="1" applyProtection="1">
      <alignment horizontal="right"/>
      <protection locked="0"/>
    </xf>
    <xf numFmtId="0" fontId="13" fillId="0" borderId="0" xfId="0" applyNumberFormat="1" applyFont="1" applyFill="1" applyAlignment="1">
      <alignment horizontal="left"/>
    </xf>
    <xf numFmtId="42" fontId="1" fillId="0" borderId="27" xfId="0" applyNumberFormat="1" applyFont="1" applyFill="1" applyBorder="1" applyProtection="1">
      <protection locked="0"/>
    </xf>
    <xf numFmtId="0" fontId="1" fillId="0" borderId="0" xfId="0" applyFont="1" applyFill="1" applyBorder="1" applyAlignment="1">
      <alignment horizontal="left"/>
    </xf>
    <xf numFmtId="172" fontId="15" fillId="0" borderId="0" xfId="0" applyNumberFormat="1" applyFont="1" applyFill="1" applyAlignment="1">
      <alignment horizontal="left"/>
    </xf>
    <xf numFmtId="0" fontId="15" fillId="0" borderId="0" xfId="0" applyFont="1" applyFill="1"/>
    <xf numFmtId="42" fontId="1" fillId="0" borderId="0" xfId="0" applyNumberFormat="1" applyFont="1" applyFill="1" applyBorder="1" applyAlignment="1"/>
    <xf numFmtId="41" fontId="1" fillId="0" borderId="0" xfId="0" applyNumberFormat="1" applyFont="1" applyFill="1" applyBorder="1" applyAlignment="1">
      <alignment horizontal="right"/>
    </xf>
    <xf numFmtId="37" fontId="1" fillId="0" borderId="0" xfId="0" applyNumberFormat="1" applyFont="1" applyFill="1" applyAlignment="1">
      <alignment horizontal="right"/>
    </xf>
    <xf numFmtId="178" fontId="1" fillId="0" borderId="0" xfId="0" applyNumberFormat="1" applyFont="1" applyFill="1" applyAlignment="1">
      <alignment horizontal="right"/>
    </xf>
    <xf numFmtId="41" fontId="1" fillId="0" borderId="27" xfId="0" applyNumberFormat="1" applyFont="1" applyFill="1" applyBorder="1" applyAlignment="1">
      <alignment horizontal="center"/>
    </xf>
    <xf numFmtId="177" fontId="1" fillId="0" borderId="27" xfId="0" quotePrefix="1" applyNumberFormat="1" applyFont="1" applyFill="1" applyBorder="1" applyAlignment="1">
      <alignment horizontal="left"/>
    </xf>
    <xf numFmtId="42" fontId="1" fillId="0" borderId="27" xfId="0" applyNumberFormat="1" applyFont="1" applyFill="1" applyBorder="1"/>
    <xf numFmtId="41" fontId="1" fillId="0" borderId="27" xfId="0" applyNumberFormat="1" applyFont="1" applyFill="1" applyBorder="1" applyProtection="1">
      <protection locked="0"/>
    </xf>
    <xf numFmtId="42" fontId="1" fillId="0" borderId="30" xfId="0" applyNumberFormat="1" applyFont="1" applyFill="1" applyBorder="1" applyAlignment="1"/>
    <xf numFmtId="42" fontId="1" fillId="0" borderId="27" xfId="0" applyNumberFormat="1" applyFont="1" applyFill="1" applyBorder="1" applyAlignment="1" applyProtection="1">
      <protection locked="0"/>
    </xf>
    <xf numFmtId="165" fontId="1" fillId="0" borderId="0" xfId="0" applyNumberFormat="1" applyFont="1" applyFill="1" applyAlignment="1" applyProtection="1">
      <alignment horizontal="right"/>
      <protection locked="0"/>
    </xf>
    <xf numFmtId="10" fontId="1" fillId="0" borderId="0" xfId="0" applyNumberFormat="1" applyFont="1" applyFill="1" applyAlignment="1">
      <alignment horizontal="center"/>
    </xf>
    <xf numFmtId="172" fontId="1" fillId="0" borderId="0" xfId="0" applyNumberFormat="1" applyFont="1" applyFill="1" applyAlignment="1">
      <alignment horizontal="left"/>
    </xf>
    <xf numFmtId="172" fontId="15" fillId="0" borderId="0" xfId="0" applyNumberFormat="1" applyFont="1" applyFill="1" applyAlignment="1"/>
    <xf numFmtId="0" fontId="1" fillId="0" borderId="0" xfId="0" applyNumberFormat="1" applyFont="1" applyFill="1" applyAlignment="1">
      <alignment horizontal="left" indent="1"/>
    </xf>
    <xf numFmtId="41" fontId="1" fillId="0" borderId="27" xfId="0" applyNumberFormat="1" applyFont="1" applyFill="1" applyBorder="1" applyAlignment="1">
      <alignment horizontal="left" indent="1"/>
    </xf>
    <xf numFmtId="0" fontId="1" fillId="0" borderId="0" xfId="0" applyFont="1" applyFill="1" applyAlignment="1">
      <alignment horizontal="left" indent="2"/>
    </xf>
    <xf numFmtId="37" fontId="1" fillId="0" borderId="27" xfId="0" applyNumberFormat="1" applyFont="1" applyFill="1" applyBorder="1" applyAlignment="1">
      <alignment horizontal="right"/>
    </xf>
    <xf numFmtId="49" fontId="1" fillId="0" borderId="0" xfId="0" applyNumberFormat="1" applyFont="1" applyFill="1" applyBorder="1" applyAlignment="1">
      <alignment horizontal="left"/>
    </xf>
    <xf numFmtId="41" fontId="1" fillId="0" borderId="0" xfId="0" applyNumberFormat="1" applyFont="1" applyFill="1" applyBorder="1" applyAlignment="1">
      <alignment horizontal="center"/>
    </xf>
    <xf numFmtId="41" fontId="1" fillId="0" borderId="0" xfId="0" applyNumberFormat="1" applyFont="1" applyFill="1" applyAlignment="1"/>
    <xf numFmtId="165" fontId="1" fillId="0" borderId="0" xfId="0" applyNumberFormat="1" applyFont="1" applyFill="1" applyBorder="1" applyProtection="1">
      <protection locked="0"/>
    </xf>
    <xf numFmtId="176" fontId="1" fillId="0" borderId="0" xfId="0" applyNumberFormat="1" applyFont="1" applyFill="1" applyAlignment="1">
      <alignment horizontal="center"/>
    </xf>
    <xf numFmtId="165" fontId="1" fillId="0" borderId="0" xfId="0" applyNumberFormat="1" applyFont="1" applyFill="1" applyAlignment="1"/>
    <xf numFmtId="41" fontId="1" fillId="0" borderId="27" xfId="0" applyNumberFormat="1" applyFont="1" applyFill="1" applyBorder="1"/>
    <xf numFmtId="10" fontId="15" fillId="0" borderId="0" xfId="0" applyNumberFormat="1" applyFont="1" applyFill="1" applyAlignment="1">
      <alignment horizontal="center"/>
    </xf>
    <xf numFmtId="10" fontId="15" fillId="0" borderId="0" xfId="0" applyNumberFormat="1" applyFont="1" applyFill="1"/>
    <xf numFmtId="172" fontId="1" fillId="0" borderId="0" xfId="0" applyNumberFormat="1" applyFont="1" applyFill="1" applyBorder="1" applyAlignment="1">
      <alignment horizontal="left"/>
    </xf>
    <xf numFmtId="9" fontId="1" fillId="0" borderId="0" xfId="0" applyNumberFormat="1" applyFont="1" applyFill="1" applyBorder="1"/>
    <xf numFmtId="42" fontId="2" fillId="0" borderId="30" xfId="0" applyNumberFormat="1" applyFont="1" applyFill="1" applyBorder="1"/>
    <xf numFmtId="165" fontId="1" fillId="0" borderId="33" xfId="0" applyNumberFormat="1" applyFont="1" applyFill="1" applyBorder="1" applyAlignment="1"/>
    <xf numFmtId="37" fontId="1" fillId="0" borderId="0" xfId="0" applyNumberFormat="1" applyFont="1" applyFill="1"/>
    <xf numFmtId="165" fontId="15" fillId="0" borderId="27" xfId="0" applyNumberFormat="1" applyFont="1" applyFill="1" applyBorder="1"/>
    <xf numFmtId="165" fontId="3" fillId="0" borderId="27" xfId="0" applyNumberFormat="1" applyFont="1" applyFill="1" applyBorder="1"/>
    <xf numFmtId="41" fontId="3" fillId="0" borderId="27" xfId="0" applyNumberFormat="1" applyFont="1" applyFill="1" applyBorder="1"/>
    <xf numFmtId="9" fontId="1" fillId="0" borderId="0" xfId="0" applyNumberFormat="1" applyFont="1" applyFill="1" applyBorder="1" applyAlignment="1"/>
    <xf numFmtId="166" fontId="2" fillId="0" borderId="30" xfId="0" applyNumberFormat="1" applyFont="1" applyFill="1" applyBorder="1"/>
    <xf numFmtId="9" fontId="1" fillId="0" borderId="0" xfId="0" applyNumberFormat="1" applyFont="1" applyFill="1" applyBorder="1" applyAlignment="1">
      <alignment horizontal="center"/>
    </xf>
    <xf numFmtId="165" fontId="1" fillId="0" borderId="0" xfId="0" applyNumberFormat="1" applyFont="1" applyFill="1" applyBorder="1" applyAlignment="1" applyProtection="1">
      <protection locked="0"/>
    </xf>
    <xf numFmtId="10" fontId="1" fillId="0" borderId="0" xfId="0" applyNumberFormat="1" applyFont="1" applyFill="1" applyBorder="1" applyAlignment="1">
      <alignment horizontal="center"/>
    </xf>
    <xf numFmtId="15" fontId="1" fillId="0" borderId="0" xfId="0" applyNumberFormat="1" applyFont="1" applyFill="1" applyAlignment="1"/>
    <xf numFmtId="172" fontId="15" fillId="0" borderId="0" xfId="0" applyNumberFormat="1" applyFont="1" applyFill="1" applyBorder="1" applyAlignment="1">
      <alignment horizontal="left"/>
    </xf>
    <xf numFmtId="9" fontId="1" fillId="0" borderId="0" xfId="0" applyNumberFormat="1" applyFont="1" applyFill="1" applyAlignment="1">
      <alignment horizontal="center"/>
    </xf>
    <xf numFmtId="0" fontId="1" fillId="0" borderId="0" xfId="0" applyNumberFormat="1" applyFont="1" applyFill="1"/>
    <xf numFmtId="174" fontId="1" fillId="0" borderId="0" xfId="0" applyNumberFormat="1" applyFont="1" applyFill="1" applyAlignment="1">
      <alignment horizontal="right"/>
    </xf>
    <xf numFmtId="41" fontId="1" fillId="0" borderId="0" xfId="0" applyNumberFormat="1" applyFont="1" applyFill="1" applyAlignment="1">
      <alignment horizontal="right"/>
    </xf>
    <xf numFmtId="0" fontId="3" fillId="0" borderId="0" xfId="0" applyFont="1" applyFill="1"/>
    <xf numFmtId="9" fontId="1" fillId="0" borderId="0" xfId="0" applyNumberFormat="1" applyFont="1" applyFill="1" applyBorder="1" applyAlignment="1">
      <alignment horizontal="left"/>
    </xf>
    <xf numFmtId="41" fontId="1" fillId="0" borderId="0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Fill="1" applyAlignment="1">
      <alignment horizontal="center"/>
    </xf>
    <xf numFmtId="172" fontId="1" fillId="0" borderId="0" xfId="0" quotePrefix="1" applyNumberFormat="1" applyFont="1" applyFill="1" applyAlignment="1">
      <alignment horizontal="left"/>
    </xf>
    <xf numFmtId="0" fontId="1" fillId="0" borderId="0" xfId="0" quotePrefix="1" applyFont="1" applyFill="1" applyAlignment="1">
      <alignment horizontal="left"/>
    </xf>
    <xf numFmtId="166" fontId="1" fillId="0" borderId="28" xfId="0" applyNumberFormat="1" applyFont="1" applyFill="1" applyBorder="1"/>
    <xf numFmtId="42" fontId="1" fillId="0" borderId="30" xfId="0" applyNumberFormat="1" applyFont="1" applyFill="1" applyBorder="1" applyAlignment="1" applyProtection="1">
      <alignment horizontal="right"/>
      <protection locked="0"/>
    </xf>
    <xf numFmtId="165" fontId="13" fillId="0" borderId="0" xfId="0" applyNumberFormat="1" applyFont="1" applyFill="1" applyAlignment="1"/>
    <xf numFmtId="165" fontId="1" fillId="0" borderId="0" xfId="0" applyNumberFormat="1" applyFont="1" applyFill="1" applyBorder="1" applyAlignment="1">
      <alignment horizontal="left" indent="1"/>
    </xf>
    <xf numFmtId="165" fontId="1" fillId="0" borderId="0" xfId="0" applyNumberFormat="1" applyFont="1" applyFill="1" applyBorder="1" applyAlignment="1"/>
    <xf numFmtId="9" fontId="1" fillId="0" borderId="0" xfId="0" applyNumberFormat="1" applyFont="1" applyFill="1"/>
    <xf numFmtId="165" fontId="15" fillId="0" borderId="0" xfId="0" applyNumberFormat="1" applyFont="1" applyFill="1"/>
    <xf numFmtId="165" fontId="3" fillId="0" borderId="0" xfId="0" applyNumberFormat="1" applyFont="1" applyFill="1"/>
    <xf numFmtId="0" fontId="1" fillId="0" borderId="0" xfId="0" applyNumberFormat="1" applyFont="1" applyFill="1" applyAlignment="1">
      <alignment vertical="center"/>
    </xf>
    <xf numFmtId="3" fontId="1" fillId="0" borderId="0" xfId="0" applyNumberFormat="1" applyFont="1" applyFill="1" applyBorder="1" applyAlignment="1"/>
    <xf numFmtId="0" fontId="2" fillId="0" borderId="0" xfId="0" applyNumberFormat="1" applyFont="1" applyFill="1" applyBorder="1" applyAlignment="1">
      <alignment horizontal="left"/>
    </xf>
    <xf numFmtId="42" fontId="1" fillId="0" borderId="30" xfId="0" applyNumberFormat="1" applyFont="1" applyFill="1" applyBorder="1" applyAlignment="1">
      <alignment horizontal="right"/>
    </xf>
    <xf numFmtId="41" fontId="1" fillId="0" borderId="33" xfId="0" applyNumberFormat="1" applyFont="1" applyFill="1" applyBorder="1" applyAlignment="1">
      <alignment horizontal="right"/>
    </xf>
    <xf numFmtId="165" fontId="15" fillId="0" borderId="30" xfId="0" applyNumberFormat="1" applyFont="1" applyFill="1" applyBorder="1"/>
    <xf numFmtId="165" fontId="3" fillId="0" borderId="30" xfId="0" applyNumberFormat="1" applyFont="1" applyFill="1" applyBorder="1"/>
    <xf numFmtId="165" fontId="1" fillId="0" borderId="33" xfId="0" applyNumberFormat="1" applyFont="1" applyFill="1" applyBorder="1" applyAlignment="1" applyProtection="1">
      <alignment horizontal="right"/>
      <protection locked="0"/>
    </xf>
    <xf numFmtId="41" fontId="1" fillId="0" borderId="27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 vertical="top"/>
    </xf>
    <xf numFmtId="0" fontId="1" fillId="0" borderId="0" xfId="0" applyFont="1" applyFill="1" applyAlignment="1">
      <alignment horizontal="center" vertical="top"/>
    </xf>
    <xf numFmtId="165" fontId="1" fillId="0" borderId="0" xfId="0" applyNumberFormat="1" applyFont="1" applyFill="1" applyBorder="1" applyAlignment="1">
      <alignment horizontal="left"/>
    </xf>
    <xf numFmtId="15" fontId="1" fillId="0" borderId="0" xfId="0" applyNumberFormat="1" applyFont="1" applyFill="1" applyBorder="1"/>
    <xf numFmtId="0" fontId="1" fillId="0" borderId="0" xfId="0" applyNumberFormat="1" applyFont="1" applyFill="1" applyBorder="1" applyAlignment="1">
      <alignment horizontal="left"/>
    </xf>
    <xf numFmtId="37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left" vertical="center"/>
    </xf>
    <xf numFmtId="179" fontId="1" fillId="0" borderId="0" xfId="0" applyNumberFormat="1" applyFont="1" applyFill="1" applyAlignment="1"/>
    <xf numFmtId="9" fontId="1" fillId="0" borderId="0" xfId="0" applyNumberFormat="1" applyFont="1" applyFill="1" applyAlignment="1">
      <alignment horizontal="right"/>
    </xf>
    <xf numFmtId="41" fontId="1" fillId="0" borderId="33" xfId="0" applyNumberFormat="1" applyFont="1" applyFill="1" applyBorder="1" applyAlignment="1" applyProtection="1">
      <protection locked="0"/>
    </xf>
    <xf numFmtId="166" fontId="1" fillId="0" borderId="0" xfId="0" applyNumberFormat="1" applyFont="1" applyFill="1" applyAlignment="1" applyProtection="1">
      <alignment vertical="center"/>
      <protection locked="0"/>
    </xf>
    <xf numFmtId="42" fontId="1" fillId="0" borderId="30" xfId="0" applyNumberFormat="1" applyFont="1" applyFill="1" applyBorder="1" applyProtection="1">
      <protection locked="0"/>
    </xf>
    <xf numFmtId="176" fontId="1" fillId="0" borderId="0" xfId="0" applyNumberFormat="1" applyFont="1" applyFill="1" applyProtection="1">
      <protection locked="0"/>
    </xf>
    <xf numFmtId="173" fontId="1" fillId="0" borderId="0" xfId="0" applyNumberFormat="1" applyFont="1" applyFill="1"/>
    <xf numFmtId="37" fontId="1" fillId="0" borderId="0" xfId="0" applyNumberFormat="1" applyFont="1" applyFill="1" applyAlignment="1"/>
    <xf numFmtId="180" fontId="1" fillId="0" borderId="0" xfId="0" applyNumberFormat="1" applyFont="1" applyFill="1" applyAlignment="1"/>
    <xf numFmtId="37" fontId="1" fillId="0" borderId="33" xfId="0" applyNumberFormat="1" applyFont="1" applyFill="1" applyBorder="1" applyAlignment="1"/>
    <xf numFmtId="172" fontId="1" fillId="0" borderId="0" xfId="0" quotePrefix="1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16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175" fontId="2" fillId="0" borderId="0" xfId="0" applyNumberFormat="1" applyFont="1" applyFill="1" applyBorder="1" applyAlignment="1">
      <alignment horizontal="right"/>
    </xf>
    <xf numFmtId="165" fontId="1" fillId="0" borderId="0" xfId="0" applyNumberFormat="1" applyFont="1" applyFill="1" applyBorder="1" applyAlignment="1" applyProtection="1">
      <alignment horizontal="right"/>
      <protection locked="0"/>
    </xf>
    <xf numFmtId="0" fontId="2" fillId="0" borderId="0" xfId="0" applyNumberFormat="1" applyFont="1" applyFill="1" applyAlignment="1">
      <alignment horizontal="center" vertical="center" wrapText="1"/>
    </xf>
    <xf numFmtId="43" fontId="2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 applyProtection="1">
      <alignment horizontal="center" vertical="center" wrapText="1"/>
      <protection locked="0"/>
    </xf>
    <xf numFmtId="0" fontId="2" fillId="0" borderId="0" xfId="0" quotePrefix="1" applyNumberFormat="1" applyFont="1" applyFill="1" applyAlignment="1">
      <alignment horizontal="center" vertical="center" wrapText="1"/>
    </xf>
    <xf numFmtId="0" fontId="2" fillId="7" borderId="24" xfId="0" applyNumberFormat="1" applyFont="1" applyFill="1" applyBorder="1" applyAlignment="1">
      <alignment horizontal="center"/>
    </xf>
    <xf numFmtId="0" fontId="2" fillId="7" borderId="26" xfId="0" applyNumberFormat="1" applyFont="1" applyFill="1" applyBorder="1" applyAlignment="1">
      <alignment horizontal="center" vertical="center" wrapText="1"/>
    </xf>
    <xf numFmtId="0" fontId="1" fillId="7" borderId="26" xfId="0" applyFont="1" applyFill="1" applyBorder="1" applyAlignment="1">
      <alignment horizontal="center"/>
    </xf>
    <xf numFmtId="0" fontId="1" fillId="7" borderId="26" xfId="0" applyFont="1" applyFill="1" applyBorder="1"/>
    <xf numFmtId="42" fontId="1" fillId="7" borderId="26" xfId="0" applyNumberFormat="1" applyFont="1" applyFill="1" applyBorder="1" applyAlignment="1" applyProtection="1">
      <protection locked="0"/>
    </xf>
    <xf numFmtId="41" fontId="1" fillId="7" borderId="26" xfId="0" applyNumberFormat="1" applyFont="1" applyFill="1" applyBorder="1" applyAlignment="1" applyProtection="1">
      <protection locked="0"/>
    </xf>
    <xf numFmtId="165" fontId="1" fillId="7" borderId="24" xfId="0" applyNumberFormat="1" applyFont="1" applyFill="1" applyBorder="1"/>
    <xf numFmtId="42" fontId="1" fillId="7" borderId="26" xfId="0" applyNumberFormat="1" applyFont="1" applyFill="1" applyBorder="1"/>
    <xf numFmtId="166" fontId="1" fillId="7" borderId="24" xfId="0" applyNumberFormat="1" applyFont="1" applyFill="1" applyBorder="1"/>
    <xf numFmtId="0" fontId="1" fillId="7" borderId="24" xfId="0" applyFont="1" applyFill="1" applyBorder="1"/>
    <xf numFmtId="42" fontId="1" fillId="7" borderId="29" xfId="0" applyNumberFormat="1" applyFont="1" applyFill="1" applyBorder="1" applyAlignment="1" applyProtection="1">
      <protection locked="0"/>
    </xf>
    <xf numFmtId="42" fontId="0" fillId="7" borderId="20" xfId="0" applyNumberFormat="1" applyFont="1" applyFill="1" applyBorder="1"/>
    <xf numFmtId="10" fontId="1" fillId="7" borderId="26" xfId="0" applyNumberFormat="1" applyFont="1" applyFill="1" applyBorder="1" applyAlignment="1" applyProtection="1">
      <protection locked="0"/>
    </xf>
    <xf numFmtId="169" fontId="1" fillId="7" borderId="26" xfId="0" applyNumberFormat="1" applyFont="1" applyFill="1" applyBorder="1" applyAlignment="1" applyProtection="1">
      <protection locked="0"/>
    </xf>
    <xf numFmtId="42" fontId="1" fillId="7" borderId="31" xfId="0" applyNumberFormat="1" applyFont="1" applyFill="1" applyBorder="1"/>
    <xf numFmtId="10" fontId="4" fillId="7" borderId="26" xfId="0" applyNumberFormat="1" applyFont="1" applyFill="1" applyBorder="1"/>
    <xf numFmtId="0" fontId="4" fillId="7" borderId="26" xfId="0" applyFont="1" applyFill="1" applyBorder="1"/>
    <xf numFmtId="41" fontId="1" fillId="7" borderId="19" xfId="0" applyNumberFormat="1" applyFont="1" applyFill="1" applyBorder="1" applyAlignment="1" applyProtection="1">
      <protection locked="0"/>
    </xf>
    <xf numFmtId="17" fontId="2" fillId="7" borderId="24" xfId="0" quotePrefix="1" applyNumberFormat="1" applyFont="1" applyFill="1" applyBorder="1" applyAlignment="1">
      <alignment horizontal="center"/>
    </xf>
    <xf numFmtId="41" fontId="1" fillId="5" borderId="34" xfId="0" applyNumberFormat="1" applyFont="1" applyFill="1" applyBorder="1" applyAlignment="1" applyProtection="1">
      <protection locked="0"/>
    </xf>
    <xf numFmtId="41" fontId="1" fillId="5" borderId="26" xfId="0" applyNumberFormat="1" applyFont="1" applyFill="1" applyBorder="1" applyAlignment="1" applyProtection="1">
      <protection locked="0"/>
    </xf>
    <xf numFmtId="42" fontId="1" fillId="6" borderId="29" xfId="0" applyNumberFormat="1" applyFont="1" applyFill="1" applyBorder="1" applyAlignment="1" applyProtection="1">
      <protection locked="0"/>
    </xf>
    <xf numFmtId="42" fontId="1" fillId="6" borderId="31" xfId="0" applyNumberFormat="1" applyFont="1" applyFill="1" applyBorder="1"/>
    <xf numFmtId="0" fontId="18" fillId="0" borderId="0" xfId="0" applyFont="1" applyFill="1" applyAlignment="1">
      <alignment horizontal="centerContinuous"/>
    </xf>
    <xf numFmtId="0" fontId="18" fillId="0" borderId="0" xfId="0" applyNumberFormat="1" applyFont="1" applyFill="1" applyAlignment="1" applyProtection="1">
      <alignment horizontal="centerContinuous"/>
      <protection locked="0"/>
    </xf>
    <xf numFmtId="0" fontId="18" fillId="0" borderId="0" xfId="0" applyFont="1" applyFill="1"/>
    <xf numFmtId="0" fontId="18" fillId="0" borderId="0" xfId="0" applyNumberFormat="1" applyFont="1" applyFill="1" applyAlignment="1">
      <alignment horizontal="centerContinuous"/>
    </xf>
    <xf numFmtId="0" fontId="19" fillId="0" borderId="0" xfId="0" applyFont="1"/>
    <xf numFmtId="0" fontId="20" fillId="0" borderId="0" xfId="0" applyFont="1" applyFill="1"/>
    <xf numFmtId="0" fontId="20" fillId="0" borderId="0" xfId="0" applyFont="1" applyFill="1" applyAlignment="1">
      <alignment horizontal="centerContinuous"/>
    </xf>
    <xf numFmtId="41" fontId="1" fillId="2" borderId="4" xfId="0" applyNumberFormat="1" applyFont="1" applyFill="1" applyBorder="1"/>
    <xf numFmtId="0" fontId="20" fillId="0" borderId="0" xfId="0" applyFont="1" applyFill="1" applyAlignment="1">
      <alignment horizontal="center"/>
    </xf>
    <xf numFmtId="0" fontId="22" fillId="0" borderId="0" xfId="0" applyNumberFormat="1" applyFont="1" applyFill="1" applyAlignment="1">
      <alignment horizontal="center"/>
    </xf>
    <xf numFmtId="0" fontId="1" fillId="0" borderId="41" xfId="0" quotePrefix="1" applyFont="1" applyBorder="1" applyAlignment="1">
      <alignment horizontal="center"/>
    </xf>
    <xf numFmtId="0" fontId="1" fillId="0" borderId="0" xfId="0" applyFont="1" applyBorder="1"/>
    <xf numFmtId="0" fontId="1" fillId="0" borderId="23" xfId="0" applyFont="1" applyBorder="1" applyAlignment="1">
      <alignment horizontal="left"/>
    </xf>
    <xf numFmtId="0" fontId="1" fillId="0" borderId="41" xfId="0" quotePrefix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 indent="1"/>
    </xf>
    <xf numFmtId="166" fontId="1" fillId="0" borderId="28" xfId="0" applyNumberFormat="1" applyFont="1" applyFill="1" applyBorder="1"/>
    <xf numFmtId="0" fontId="23" fillId="0" borderId="0" xfId="0" applyFont="1" applyFill="1"/>
    <xf numFmtId="168" fontId="24" fillId="0" borderId="0" xfId="0" applyNumberFormat="1" applyFont="1" applyFill="1" applyAlignment="1" applyProtection="1">
      <alignment horizontal="left"/>
    </xf>
    <xf numFmtId="0" fontId="6" fillId="0" borderId="0" xfId="0" applyNumberFormat="1" applyFont="1" applyFill="1" applyAlignment="1"/>
    <xf numFmtId="42" fontId="0" fillId="0" borderId="0" xfId="0" applyNumberFormat="1"/>
    <xf numFmtId="0" fontId="7" fillId="0" borderId="33" xfId="0" applyFont="1" applyFill="1" applyBorder="1" applyAlignment="1">
      <alignment horizontal="center"/>
    </xf>
    <xf numFmtId="43" fontId="0" fillId="0" borderId="0" xfId="0" applyNumberFormat="1" applyFont="1" applyFill="1"/>
    <xf numFmtId="43" fontId="0" fillId="0" borderId="0" xfId="0" applyNumberFormat="1" applyFill="1"/>
    <xf numFmtId="42" fontId="24" fillId="0" borderId="0" xfId="0" applyNumberFormat="1" applyFont="1" applyBorder="1"/>
    <xf numFmtId="41" fontId="24" fillId="0" borderId="33" xfId="0" applyNumberFormat="1" applyFont="1" applyBorder="1" applyAlignment="1"/>
    <xf numFmtId="41" fontId="24" fillId="0" borderId="0" xfId="0" applyNumberFormat="1" applyFont="1" applyAlignment="1"/>
    <xf numFmtId="42" fontId="24" fillId="0" borderId="28" xfId="0" applyNumberFormat="1" applyFont="1" applyBorder="1"/>
    <xf numFmtId="0" fontId="25" fillId="0" borderId="0" xfId="0" applyFont="1" applyFill="1"/>
    <xf numFmtId="0" fontId="6" fillId="0" borderId="0" xfId="0" applyFont="1" applyAlignment="1">
      <alignment horizontal="left"/>
    </xf>
    <xf numFmtId="0" fontId="6" fillId="0" borderId="0" xfId="0" applyFont="1" applyFill="1" applyAlignment="1">
      <alignment horizontal="left" indent="1"/>
    </xf>
    <xf numFmtId="0" fontId="10" fillId="0" borderId="0" xfId="0" applyFont="1"/>
    <xf numFmtId="0" fontId="6" fillId="0" borderId="0" xfId="0" applyFont="1" applyFill="1" applyAlignment="1">
      <alignment horizontal="left"/>
    </xf>
    <xf numFmtId="0" fontId="6" fillId="0" borderId="0" xfId="0" applyFont="1" applyFill="1"/>
    <xf numFmtId="0" fontId="6" fillId="0" borderId="0" xfId="0" applyFont="1" applyFill="1" applyAlignment="1">
      <alignment horizontal="left" vertical="center"/>
    </xf>
    <xf numFmtId="9" fontId="1" fillId="0" borderId="0" xfId="0" applyNumberFormat="1" applyFont="1" applyAlignment="1">
      <alignment horizontal="right"/>
    </xf>
    <xf numFmtId="166" fontId="6" fillId="0" borderId="30" xfId="0" applyNumberFormat="1" applyFont="1" applyFill="1" applyBorder="1"/>
    <xf numFmtId="5" fontId="1" fillId="0" borderId="0" xfId="0" applyNumberFormat="1" applyFont="1" applyFill="1"/>
    <xf numFmtId="37" fontId="1" fillId="0" borderId="43" xfId="0" applyNumberFormat="1" applyFont="1" applyFill="1" applyBorder="1"/>
    <xf numFmtId="0" fontId="1" fillId="0" borderId="43" xfId="0" applyFont="1" applyFill="1" applyBorder="1"/>
    <xf numFmtId="9" fontId="1" fillId="0" borderId="0" xfId="0" applyNumberFormat="1" applyFont="1" applyFill="1" applyBorder="1" applyAlignment="1" applyProtection="1">
      <alignment horizontal="left"/>
      <protection locked="0"/>
    </xf>
    <xf numFmtId="176" fontId="1" fillId="0" borderId="0" xfId="0" applyNumberFormat="1" applyFont="1" applyFill="1" applyBorder="1" applyAlignment="1" applyProtection="1">
      <protection locked="0"/>
    </xf>
    <xf numFmtId="172" fontId="13" fillId="0" borderId="0" xfId="0" applyNumberFormat="1" applyFont="1" applyFill="1" applyBorder="1" applyAlignment="1">
      <alignment horizontal="left"/>
    </xf>
    <xf numFmtId="172" fontId="1" fillId="0" borderId="33" xfId="0" quotePrefix="1" applyNumberFormat="1" applyFont="1" applyFill="1" applyBorder="1" applyAlignment="1">
      <alignment horizontal="left"/>
    </xf>
    <xf numFmtId="176" fontId="13" fillId="0" borderId="0" xfId="0" applyNumberFormat="1" applyFont="1" applyFill="1" applyBorder="1" applyAlignment="1" applyProtection="1">
      <protection locked="0"/>
    </xf>
    <xf numFmtId="165" fontId="2" fillId="0" borderId="43" xfId="0" applyNumberFormat="1" applyFont="1" applyFill="1" applyBorder="1"/>
    <xf numFmtId="165" fontId="2" fillId="0" borderId="0" xfId="0" applyNumberFormat="1" applyFont="1" applyFill="1"/>
    <xf numFmtId="165" fontId="2" fillId="0" borderId="30" xfId="0" applyNumberFormat="1" applyFont="1" applyFill="1" applyBorder="1"/>
    <xf numFmtId="0" fontId="6" fillId="0" borderId="0" xfId="0" applyFont="1" applyFill="1" applyBorder="1" applyAlignment="1">
      <alignment horizontal="left" indent="1"/>
    </xf>
    <xf numFmtId="0" fontId="6" fillId="0" borderId="33" xfId="0" applyFont="1" applyFill="1" applyBorder="1" applyAlignment="1">
      <alignment horizontal="left" indent="1"/>
    </xf>
    <xf numFmtId="37" fontId="6" fillId="0" borderId="0" xfId="0" applyNumberFormat="1" applyFont="1" applyFill="1" applyAlignment="1">
      <alignment horizontal="left"/>
    </xf>
    <xf numFmtId="10" fontId="6" fillId="0" borderId="0" xfId="0" applyNumberFormat="1" applyFont="1" applyFill="1" applyAlignment="1">
      <alignment horizontal="left"/>
    </xf>
    <xf numFmtId="37" fontId="6" fillId="0" borderId="0" xfId="0" applyNumberFormat="1" applyFont="1" applyFill="1" applyAlignment="1">
      <alignment horizontal="right"/>
    </xf>
    <xf numFmtId="41" fontId="1" fillId="0" borderId="44" xfId="0" applyNumberFormat="1" applyFont="1" applyFill="1" applyBorder="1" applyAlignment="1"/>
    <xf numFmtId="0" fontId="2" fillId="0" borderId="0" xfId="0" applyNumberFormat="1" applyFont="1" applyFill="1" applyAlignment="1">
      <alignment horizontal="left" indent="2"/>
    </xf>
    <xf numFmtId="166" fontId="1" fillId="0" borderId="45" xfId="0" applyNumberFormat="1" applyFont="1" applyFill="1" applyBorder="1" applyAlignment="1"/>
    <xf numFmtId="0" fontId="5" fillId="0" borderId="0" xfId="0" applyFont="1" applyFill="1" applyAlignment="1"/>
    <xf numFmtId="0" fontId="6" fillId="0" borderId="0" xfId="0" applyFont="1" applyFill="1" applyAlignment="1">
      <alignment horizontal="left" indent="1"/>
    </xf>
    <xf numFmtId="0" fontId="6" fillId="0" borderId="0" xfId="0" applyNumberFormat="1" applyFont="1" applyFill="1" applyBorder="1" applyAlignment="1">
      <alignment horizontal="left" indent="1"/>
    </xf>
    <xf numFmtId="41" fontId="1" fillId="0" borderId="46" xfId="0" applyNumberFormat="1" applyFont="1" applyFill="1" applyBorder="1" applyAlignment="1">
      <alignment horizontal="right"/>
    </xf>
    <xf numFmtId="0" fontId="6" fillId="0" borderId="0" xfId="0" applyFont="1" applyFill="1" applyAlignment="1"/>
    <xf numFmtId="0" fontId="10" fillId="0" borderId="0" xfId="0" applyFont="1" applyAlignment="1"/>
    <xf numFmtId="0" fontId="6" fillId="0" borderId="0" xfId="0" applyFont="1" applyFill="1" applyAlignment="1">
      <alignment horizontal="left"/>
    </xf>
    <xf numFmtId="0" fontId="6" fillId="0" borderId="0" xfId="0" quotePrefix="1" applyFont="1" applyFill="1" applyAlignment="1">
      <alignment horizontal="left"/>
    </xf>
    <xf numFmtId="37" fontId="1" fillId="0" borderId="47" xfId="0" applyNumberFormat="1" applyFont="1" applyFill="1" applyBorder="1" applyAlignment="1"/>
    <xf numFmtId="41" fontId="6" fillId="0" borderId="0" xfId="0" applyNumberFormat="1" applyFont="1" applyFill="1" applyBorder="1" applyAlignment="1"/>
    <xf numFmtId="9" fontId="6" fillId="0" borderId="0" xfId="0" applyNumberFormat="1" applyFont="1" applyFill="1" applyAlignment="1">
      <alignment horizontal="right"/>
    </xf>
    <xf numFmtId="165" fontId="6" fillId="0" borderId="0" xfId="0" applyNumberFormat="1" applyFont="1" applyFill="1" applyBorder="1" applyAlignment="1"/>
    <xf numFmtId="42" fontId="6" fillId="0" borderId="45" xfId="0" applyNumberFormat="1" applyFont="1" applyFill="1" applyBorder="1" applyAlignment="1"/>
    <xf numFmtId="17" fontId="4" fillId="0" borderId="0" xfId="0" applyNumberFormat="1" applyFont="1" applyFill="1" applyAlignment="1">
      <alignment horizontal="center"/>
    </xf>
    <xf numFmtId="0" fontId="1" fillId="0" borderId="47" xfId="0" applyFont="1" applyFill="1" applyBorder="1"/>
    <xf numFmtId="0" fontId="1" fillId="0" borderId="42" xfId="0" applyFont="1" applyFill="1" applyBorder="1"/>
    <xf numFmtId="10" fontId="1" fillId="0" borderId="4" xfId="0" applyNumberFormat="1" applyFont="1" applyFill="1" applyBorder="1"/>
    <xf numFmtId="9" fontId="1" fillId="0" borderId="47" xfId="0" applyNumberFormat="1" applyFont="1" applyFill="1" applyBorder="1"/>
    <xf numFmtId="0" fontId="1" fillId="0" borderId="4" xfId="0" applyFont="1" applyFill="1" applyBorder="1"/>
    <xf numFmtId="0" fontId="1" fillId="0" borderId="23" xfId="0" applyNumberFormat="1" applyFont="1" applyFill="1" applyBorder="1" applyAlignment="1"/>
    <xf numFmtId="9" fontId="1" fillId="0" borderId="46" xfId="0" applyNumberFormat="1" applyFont="1" applyFill="1" applyBorder="1"/>
    <xf numFmtId="0" fontId="1" fillId="0" borderId="46" xfId="0" applyFont="1" applyFill="1" applyBorder="1"/>
    <xf numFmtId="10" fontId="1" fillId="0" borderId="3" xfId="0" applyNumberFormat="1" applyFont="1" applyFill="1" applyBorder="1"/>
    <xf numFmtId="0" fontId="18" fillId="0" borderId="21" xfId="0" applyFont="1" applyFill="1" applyBorder="1" applyAlignment="1">
      <alignment horizontal="left"/>
    </xf>
    <xf numFmtId="165" fontId="2" fillId="0" borderId="47" xfId="0" applyNumberFormat="1" applyFont="1" applyFill="1" applyBorder="1"/>
    <xf numFmtId="0" fontId="1" fillId="2" borderId="42" xfId="0" applyFont="1" applyFill="1" applyBorder="1"/>
    <xf numFmtId="43" fontId="1" fillId="0" borderId="15" xfId="0" applyNumberFormat="1" applyFont="1" applyBorder="1"/>
    <xf numFmtId="0" fontId="28" fillId="0" borderId="0" xfId="0" applyFont="1" applyFill="1" applyAlignment="1">
      <alignment horizontal="right"/>
    </xf>
    <xf numFmtId="3" fontId="28" fillId="0" borderId="0" xfId="0" applyNumberFormat="1" applyFont="1" applyFill="1"/>
    <xf numFmtId="0" fontId="29" fillId="0" borderId="0" xfId="0" applyFont="1"/>
    <xf numFmtId="0" fontId="6" fillId="0" borderId="0" xfId="0" applyNumberFormat="1" applyFont="1" applyFill="1" applyBorder="1" applyAlignment="1">
      <alignment horizontal="left"/>
    </xf>
    <xf numFmtId="0" fontId="2" fillId="2" borderId="42" xfId="0" quotePrefix="1" applyFont="1" applyFill="1" applyBorder="1" applyAlignment="1">
      <alignment horizontal="center"/>
    </xf>
    <xf numFmtId="0" fontId="2" fillId="2" borderId="42" xfId="0" applyFont="1" applyFill="1" applyBorder="1" applyAlignment="1">
      <alignment horizontal="center"/>
    </xf>
    <xf numFmtId="0" fontId="1" fillId="2" borderId="34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42" fontId="6" fillId="0" borderId="0" xfId="0" applyNumberFormat="1" applyFont="1" applyFill="1" applyBorder="1" applyAlignment="1"/>
    <xf numFmtId="41" fontId="1" fillId="0" borderId="47" xfId="0" applyNumberFormat="1" applyFont="1" applyFill="1" applyBorder="1" applyAlignment="1"/>
    <xf numFmtId="37" fontId="1" fillId="0" borderId="0" xfId="0" applyNumberFormat="1" applyFont="1" applyFill="1"/>
    <xf numFmtId="43" fontId="1" fillId="0" borderId="0" xfId="0" applyNumberFormat="1" applyFont="1" applyFill="1" applyBorder="1"/>
    <xf numFmtId="0" fontId="6" fillId="0" borderId="0" xfId="0" applyNumberFormat="1" applyFont="1" applyFill="1" applyAlignment="1">
      <alignment horizontal="left" indent="1"/>
    </xf>
    <xf numFmtId="165" fontId="0" fillId="0" borderId="0" xfId="0" applyNumberFormat="1" applyFont="1"/>
    <xf numFmtId="0" fontId="1" fillId="0" borderId="49" xfId="0" applyFont="1" applyFill="1" applyBorder="1"/>
    <xf numFmtId="0" fontId="1" fillId="0" borderId="49" xfId="0" applyFont="1" applyFill="1" applyBorder="1" applyAlignment="1">
      <alignment horizontal="center"/>
    </xf>
    <xf numFmtId="0" fontId="22" fillId="8" borderId="0" xfId="0" applyNumberFormat="1" applyFont="1" applyFill="1" applyAlignment="1">
      <alignment horizontal="center"/>
    </xf>
    <xf numFmtId="3" fontId="8" fillId="0" borderId="0" xfId="0" applyNumberFormat="1" applyFont="1" applyFill="1"/>
    <xf numFmtId="42" fontId="1" fillId="0" borderId="45" xfId="0" applyNumberFormat="1" applyFont="1" applyFill="1" applyBorder="1"/>
    <xf numFmtId="0" fontId="1" fillId="0" borderId="45" xfId="0" applyFont="1" applyFill="1" applyBorder="1"/>
    <xf numFmtId="3" fontId="32" fillId="0" borderId="0" xfId="0" applyNumberFormat="1" applyFont="1" applyFill="1"/>
    <xf numFmtId="0" fontId="30" fillId="0" borderId="0" xfId="0" applyFont="1" applyFill="1"/>
    <xf numFmtId="166" fontId="15" fillId="0" borderId="33" xfId="0" applyNumberFormat="1" applyFont="1" applyFill="1" applyBorder="1"/>
    <xf numFmtId="165" fontId="15" fillId="0" borderId="0" xfId="0" applyNumberFormat="1" applyFont="1" applyFill="1" applyBorder="1"/>
    <xf numFmtId="165" fontId="30" fillId="0" borderId="0" xfId="0" applyNumberFormat="1" applyFont="1" applyFill="1"/>
    <xf numFmtId="166" fontId="31" fillId="0" borderId="45" xfId="0" applyNumberFormat="1" applyFont="1" applyFill="1" applyBorder="1"/>
    <xf numFmtId="0" fontId="33" fillId="0" borderId="50" xfId="0" applyFont="1" applyBorder="1" applyAlignment="1">
      <alignment horizontal="centerContinuous"/>
    </xf>
    <xf numFmtId="0" fontId="33" fillId="0" borderId="51" xfId="0" applyFont="1" applyBorder="1" applyAlignment="1">
      <alignment horizontal="centerContinuous"/>
    </xf>
    <xf numFmtId="0" fontId="33" fillId="0" borderId="52" xfId="0" applyFont="1" applyBorder="1" applyAlignment="1">
      <alignment horizontal="centerContinuous"/>
    </xf>
    <xf numFmtId="0" fontId="19" fillId="0" borderId="52" xfId="0" applyFont="1" applyBorder="1" applyAlignment="1">
      <alignment horizontal="centerContinuous"/>
    </xf>
    <xf numFmtId="3" fontId="34" fillId="0" borderId="0" xfId="0" applyNumberFormat="1" applyFont="1" applyFill="1"/>
    <xf numFmtId="0" fontId="5" fillId="0" borderId="0" xfId="0" applyFont="1" applyFill="1" applyAlignment="1" applyProtection="1">
      <alignment horizontal="left" vertical="center"/>
      <protection locked="0"/>
    </xf>
    <xf numFmtId="0" fontId="0" fillId="0" borderId="0" xfId="0" applyNumberFormat="1" applyFill="1" applyAlignment="1"/>
    <xf numFmtId="0" fontId="5" fillId="0" borderId="0" xfId="0" applyFont="1" applyFill="1" applyAlignment="1">
      <alignment horizontal="centerContinuous"/>
    </xf>
    <xf numFmtId="0" fontId="5" fillId="0" borderId="0" xfId="0" applyFont="1" applyFill="1" applyAlignment="1" applyProtection="1">
      <alignment horizontal="centerContinuous" vertical="center"/>
      <protection locked="0"/>
    </xf>
    <xf numFmtId="172" fontId="5" fillId="0" borderId="0" xfId="0" applyNumberFormat="1" applyFont="1" applyFill="1" applyAlignment="1" applyProtection="1">
      <alignment horizontal="centerContinuous"/>
      <protection locked="0"/>
    </xf>
    <xf numFmtId="0" fontId="5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left" wrapText="1"/>
    </xf>
    <xf numFmtId="0" fontId="5" fillId="0" borderId="0" xfId="0" applyFont="1" applyFill="1" applyBorder="1" applyAlignment="1" applyProtection="1"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5" fillId="0" borderId="0" xfId="0" applyFont="1" applyFill="1" applyBorder="1" applyAlignment="1"/>
    <xf numFmtId="0" fontId="5" fillId="0" borderId="33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left" wrapText="1"/>
    </xf>
    <xf numFmtId="0" fontId="5" fillId="0" borderId="33" xfId="0" quotePrefix="1" applyFont="1" applyFill="1" applyBorder="1" applyAlignment="1" applyProtection="1">
      <alignment horizontal="center"/>
      <protection locked="0"/>
    </xf>
    <xf numFmtId="0" fontId="25" fillId="0" borderId="0" xfId="0" applyFont="1" applyFill="1" applyAlignment="1">
      <alignment horizontal="left"/>
    </xf>
    <xf numFmtId="0" fontId="6" fillId="0" borderId="0" xfId="0" applyNumberFormat="1" applyFont="1" applyFill="1" applyAlignment="1">
      <alignment horizontal="center"/>
    </xf>
    <xf numFmtId="165" fontId="6" fillId="0" borderId="0" xfId="0" applyNumberFormat="1" applyFont="1" applyFill="1" applyBorder="1" applyAlignment="1"/>
    <xf numFmtId="165" fontId="6" fillId="0" borderId="0" xfId="0" applyNumberFormat="1" applyFont="1" applyFill="1" applyBorder="1" applyAlignment="1"/>
    <xf numFmtId="0" fontId="6" fillId="0" borderId="53" xfId="0" applyFont="1" applyFill="1" applyBorder="1" applyAlignment="1">
      <alignment horizontal="left"/>
    </xf>
    <xf numFmtId="166" fontId="6" fillId="0" borderId="45" xfId="0" applyNumberFormat="1" applyFont="1" applyFill="1" applyBorder="1" applyAlignment="1"/>
    <xf numFmtId="43" fontId="35" fillId="0" borderId="0" xfId="0" applyNumberFormat="1" applyFont="1" applyFill="1" applyBorder="1" applyAlignment="1">
      <alignment horizontal="center"/>
    </xf>
    <xf numFmtId="165" fontId="20" fillId="0" borderId="0" xfId="0" applyNumberFormat="1" applyFont="1" applyFill="1" applyBorder="1" applyAlignment="1">
      <alignment horizontal="centerContinuous"/>
    </xf>
    <xf numFmtId="43" fontId="35" fillId="0" borderId="0" xfId="0" applyNumberFormat="1" applyFont="1" applyFill="1" applyBorder="1" applyAlignment="1">
      <alignment horizontal="centerContinuous"/>
    </xf>
    <xf numFmtId="0" fontId="0" fillId="0" borderId="0" xfId="0" applyNumberFormat="1" applyAlignment="1"/>
    <xf numFmtId="0" fontId="25" fillId="0" borderId="0" xfId="0" applyFont="1" applyFill="1" applyBorder="1" applyAlignment="1">
      <alignment horizontal="left"/>
    </xf>
    <xf numFmtId="165" fontId="36" fillId="0" borderId="0" xfId="0" applyNumberFormat="1" applyFont="1" applyFill="1" applyBorder="1" applyAlignment="1">
      <alignment horizontal="left"/>
    </xf>
    <xf numFmtId="165" fontId="0" fillId="0" borderId="0" xfId="0" applyNumberFormat="1" applyFill="1" applyAlignment="1"/>
    <xf numFmtId="165" fontId="6" fillId="9" borderId="0" xfId="0" applyNumberFormat="1" applyFont="1" applyFill="1" applyBorder="1" applyAlignment="1">
      <alignment horizontal="centerContinuous"/>
    </xf>
    <xf numFmtId="165" fontId="6" fillId="0" borderId="45" xfId="0" applyNumberFormat="1" applyFont="1" applyFill="1" applyBorder="1" applyAlignment="1">
      <alignment horizontal="left" wrapText="1"/>
    </xf>
    <xf numFmtId="37" fontId="37" fillId="0" borderId="0" xfId="0" applyNumberFormat="1" applyFont="1" applyFill="1" applyAlignment="1"/>
    <xf numFmtId="37" fontId="38" fillId="0" borderId="0" xfId="0" applyNumberFormat="1" applyFont="1" applyFill="1" applyAlignment="1">
      <alignment horizontal="left" indent="2"/>
    </xf>
    <xf numFmtId="0" fontId="37" fillId="2" borderId="54" xfId="0" applyFont="1" applyFill="1" applyBorder="1" applyAlignment="1"/>
    <xf numFmtId="0" fontId="37" fillId="0" borderId="55" xfId="0" applyFont="1" applyBorder="1" applyAlignment="1"/>
    <xf numFmtId="0" fontId="37" fillId="2" borderId="55" xfId="0" applyFont="1" applyFill="1" applyBorder="1" applyAlignment="1"/>
    <xf numFmtId="17" fontId="39" fillId="0" borderId="55" xfId="0" applyNumberFormat="1" applyFont="1" applyBorder="1" applyAlignment="1">
      <alignment horizontal="center"/>
    </xf>
    <xf numFmtId="0" fontId="39" fillId="2" borderId="56" xfId="0" quotePrefix="1" applyFont="1" applyFill="1" applyBorder="1" applyAlignment="1">
      <alignment horizontal="center"/>
    </xf>
    <xf numFmtId="1" fontId="39" fillId="0" borderId="54" xfId="0" applyNumberFormat="1" applyFont="1" applyBorder="1" applyAlignment="1">
      <alignment horizontal="center"/>
    </xf>
    <xf numFmtId="1" fontId="39" fillId="2" borderId="55" xfId="0" applyNumberFormat="1" applyFont="1" applyFill="1" applyBorder="1" applyAlignment="1">
      <alignment horizontal="center"/>
    </xf>
    <xf numFmtId="1" fontId="39" fillId="0" borderId="55" xfId="0" applyNumberFormat="1" applyFont="1" applyBorder="1" applyAlignment="1">
      <alignment horizontal="center"/>
    </xf>
    <xf numFmtId="0" fontId="39" fillId="2" borderId="57" xfId="0" applyFont="1" applyFill="1" applyBorder="1" applyAlignment="1">
      <alignment horizontal="center"/>
    </xf>
    <xf numFmtId="37" fontId="37" fillId="0" borderId="0" xfId="0" applyNumberFormat="1" applyFont="1" applyFill="1" applyAlignment="1">
      <alignment horizontal="left" indent="2"/>
    </xf>
    <xf numFmtId="0" fontId="39" fillId="2" borderId="10" xfId="0" applyFont="1" applyFill="1" applyBorder="1" applyAlignment="1">
      <alignment horizontal="center"/>
    </xf>
    <xf numFmtId="0" fontId="39" fillId="0" borderId="15" xfId="0" applyFont="1" applyBorder="1" applyAlignment="1"/>
    <xf numFmtId="0" fontId="39" fillId="2" borderId="15" xfId="0" applyFont="1" applyFill="1" applyBorder="1" applyAlignment="1">
      <alignment horizontal="center"/>
    </xf>
    <xf numFmtId="0" fontId="39" fillId="0" borderId="15" xfId="0" applyFont="1" applyBorder="1" applyAlignment="1">
      <alignment horizontal="center"/>
    </xf>
    <xf numFmtId="0" fontId="39" fillId="2" borderId="4" xfId="0" applyFont="1" applyFill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39" fillId="2" borderId="11" xfId="0" applyFont="1" applyFill="1" applyBorder="1" applyAlignment="1">
      <alignment horizontal="center"/>
    </xf>
    <xf numFmtId="0" fontId="39" fillId="0" borderId="16" xfId="0" applyFont="1" applyBorder="1" applyAlignment="1">
      <alignment horizontal="center"/>
    </xf>
    <xf numFmtId="0" fontId="39" fillId="2" borderId="16" xfId="0" applyFont="1" applyFill="1" applyBorder="1" applyAlignment="1">
      <alignment horizontal="center"/>
    </xf>
    <xf numFmtId="0" fontId="39" fillId="2" borderId="5" xfId="0" applyFont="1" applyFill="1" applyBorder="1" applyAlignment="1">
      <alignment horizontal="center"/>
    </xf>
    <xf numFmtId="0" fontId="39" fillId="0" borderId="11" xfId="0" applyFont="1" applyBorder="1" applyAlignment="1">
      <alignment horizontal="center"/>
    </xf>
    <xf numFmtId="42" fontId="37" fillId="0" borderId="0" xfId="0" applyNumberFormat="1" applyFont="1" applyFill="1" applyAlignment="1"/>
    <xf numFmtId="165" fontId="40" fillId="0" borderId="0" xfId="0" applyNumberFormat="1" applyFont="1" applyFill="1" applyAlignment="1"/>
    <xf numFmtId="41" fontId="37" fillId="0" borderId="45" xfId="0" applyNumberFormat="1" applyFont="1" applyFill="1" applyBorder="1" applyAlignment="1"/>
    <xf numFmtId="165" fontId="37" fillId="0" borderId="45" xfId="0" applyNumberFormat="1" applyFont="1" applyFill="1" applyBorder="1" applyAlignment="1"/>
    <xf numFmtId="37" fontId="6" fillId="0" borderId="0" xfId="0" applyNumberFormat="1" applyFont="1" applyFill="1" applyAlignment="1"/>
    <xf numFmtId="0" fontId="0" fillId="0" borderId="0" xfId="0" applyNumberFormat="1" applyFont="1" applyFill="1" applyAlignment="1"/>
    <xf numFmtId="43" fontId="0" fillId="0" borderId="0" xfId="0" applyNumberFormat="1" applyFont="1" applyAlignment="1"/>
    <xf numFmtId="186" fontId="0" fillId="0" borderId="0" xfId="0" applyNumberFormat="1" applyFont="1" applyAlignment="1"/>
    <xf numFmtId="37" fontId="1" fillId="0" borderId="33" xfId="0" applyNumberFormat="1" applyFont="1" applyFill="1" applyBorder="1"/>
    <xf numFmtId="166" fontId="1" fillId="0" borderId="48" xfId="0" applyNumberFormat="1" applyFont="1" applyFill="1" applyBorder="1"/>
    <xf numFmtId="0" fontId="6" fillId="0" borderId="0" xfId="0" applyFont="1" applyFill="1" applyAlignment="1">
      <alignment horizontal="left" indent="2"/>
    </xf>
    <xf numFmtId="0" fontId="41" fillId="0" borderId="0" xfId="0" applyNumberFormat="1" applyFont="1" applyFill="1" applyAlignment="1">
      <alignment horizontal="left" indent="2"/>
    </xf>
    <xf numFmtId="0" fontId="5" fillId="0" borderId="0" xfId="0" applyFont="1" applyFill="1" applyAlignment="1">
      <alignment horizontal="right"/>
    </xf>
    <xf numFmtId="41" fontId="6" fillId="0" borderId="47" xfId="0" applyNumberFormat="1" applyFont="1" applyFill="1" applyBorder="1" applyAlignment="1"/>
    <xf numFmtId="165" fontId="6" fillId="0" borderId="48" xfId="0" applyNumberFormat="1" applyFont="1" applyFill="1" applyBorder="1" applyAlignment="1"/>
    <xf numFmtId="41" fontId="41" fillId="0" borderId="0" xfId="0" applyNumberFormat="1" applyFont="1" applyFill="1" applyBorder="1" applyAlignment="1"/>
    <xf numFmtId="41" fontId="6" fillId="0" borderId="33" xfId="0" applyNumberFormat="1" applyFont="1" applyFill="1" applyBorder="1" applyAlignment="1" applyProtection="1">
      <protection locked="0"/>
    </xf>
    <xf numFmtId="9" fontId="6" fillId="0" borderId="0" xfId="0" applyNumberFormat="1" applyFont="1" applyFill="1" applyBorder="1" applyAlignment="1"/>
    <xf numFmtId="165" fontId="6" fillId="0" borderId="45" xfId="0" applyNumberFormat="1" applyFont="1" applyFill="1" applyBorder="1" applyAlignment="1"/>
    <xf numFmtId="165" fontId="6" fillId="0" borderId="47" xfId="0" applyNumberFormat="1" applyFont="1" applyFill="1" applyBorder="1" applyAlignment="1"/>
    <xf numFmtId="0" fontId="42" fillId="0" borderId="0" xfId="0" applyFont="1" applyFill="1"/>
    <xf numFmtId="0" fontId="6" fillId="0" borderId="0" xfId="0" applyFont="1" applyFill="1" applyBorder="1"/>
    <xf numFmtId="0" fontId="27" fillId="0" borderId="0" xfId="0" applyNumberFormat="1" applyFont="1" applyFill="1" applyAlignment="1"/>
    <xf numFmtId="37" fontId="1" fillId="0" borderId="0" xfId="0" applyNumberFormat="1" applyFont="1"/>
    <xf numFmtId="0" fontId="6" fillId="0" borderId="0" xfId="0" applyNumberFormat="1" applyFont="1" applyFill="1"/>
    <xf numFmtId="165" fontId="27" fillId="0" borderId="47" xfId="0" applyNumberFormat="1" applyFont="1" applyFill="1" applyBorder="1"/>
    <xf numFmtId="166" fontId="43" fillId="0" borderId="45" xfId="0" applyNumberFormat="1" applyFont="1" applyFill="1" applyBorder="1"/>
    <xf numFmtId="166" fontId="44" fillId="0" borderId="0" xfId="0" applyNumberFormat="1" applyFont="1" applyFill="1" applyBorder="1"/>
    <xf numFmtId="172" fontId="5" fillId="0" borderId="0" xfId="0" applyNumberFormat="1" applyFont="1" applyFill="1" applyAlignment="1"/>
    <xf numFmtId="0" fontId="2" fillId="0" borderId="0" xfId="0" applyFont="1" applyFill="1" applyAlignment="1">
      <alignment horizontal="left" indent="1"/>
    </xf>
    <xf numFmtId="172" fontId="6" fillId="0" borderId="0" xfId="0" applyNumberFormat="1" applyFont="1" applyFill="1" applyAlignment="1">
      <alignment horizontal="left" indent="1"/>
    </xf>
    <xf numFmtId="172" fontId="6" fillId="0" borderId="0" xfId="0" applyNumberFormat="1" applyFont="1" applyFill="1" applyAlignment="1"/>
    <xf numFmtId="172" fontId="26" fillId="0" borderId="0" xfId="0" applyNumberFormat="1" applyFont="1" applyAlignment="1"/>
    <xf numFmtId="172" fontId="6" fillId="0" borderId="0" xfId="0" applyNumberFormat="1" applyFont="1" applyFill="1" applyAlignment="1">
      <alignment horizontal="left"/>
    </xf>
    <xf numFmtId="41" fontId="2" fillId="0" borderId="0" xfId="0" applyNumberFormat="1" applyFont="1" applyFill="1" applyBorder="1" applyAlignment="1">
      <alignment horizontal="right"/>
    </xf>
    <xf numFmtId="41" fontId="1" fillId="0" borderId="33" xfId="0" applyNumberFormat="1" applyFont="1" applyFill="1" applyBorder="1" applyAlignment="1">
      <alignment vertical="center"/>
    </xf>
    <xf numFmtId="9" fontId="6" fillId="0" borderId="0" xfId="0" applyNumberFormat="1" applyFont="1" applyFill="1" applyAlignment="1">
      <alignment horizontal="right"/>
    </xf>
    <xf numFmtId="42" fontId="6" fillId="0" borderId="45" xfId="0" applyNumberFormat="1" applyFont="1" applyFill="1" applyBorder="1" applyAlignment="1"/>
    <xf numFmtId="42" fontId="5" fillId="0" borderId="45" xfId="0" applyNumberFormat="1" applyFont="1" applyFill="1" applyBorder="1" applyAlignment="1"/>
    <xf numFmtId="41" fontId="1" fillId="10" borderId="0" xfId="0" applyNumberFormat="1" applyFont="1" applyFill="1" applyBorder="1" applyAlignment="1">
      <alignment horizontal="right"/>
    </xf>
    <xf numFmtId="43" fontId="0" fillId="0" borderId="0" xfId="0" applyNumberFormat="1" applyFont="1" applyFill="1"/>
    <xf numFmtId="0" fontId="15" fillId="0" borderId="0" xfId="0" applyFont="1"/>
    <xf numFmtId="41" fontId="1" fillId="0" borderId="53" xfId="0" applyNumberFormat="1" applyFont="1" applyFill="1" applyBorder="1" applyAlignment="1"/>
    <xf numFmtId="0" fontId="9" fillId="0" borderId="0" xfId="0" applyFont="1" applyFill="1" applyBorder="1" applyAlignment="1"/>
    <xf numFmtId="42" fontId="2" fillId="0" borderId="45" xfId="0" applyNumberFormat="1" applyFont="1" applyFill="1" applyBorder="1"/>
    <xf numFmtId="0" fontId="1" fillId="0" borderId="0" xfId="0" quotePrefix="1" applyNumberFormat="1" applyFont="1" applyFill="1" applyBorder="1" applyAlignment="1">
      <alignment horizontal="left"/>
    </xf>
    <xf numFmtId="9" fontId="1" fillId="0" borderId="0" xfId="0" applyNumberFormat="1" applyFont="1" applyFill="1"/>
    <xf numFmtId="165" fontId="1" fillId="0" borderId="0" xfId="0" applyNumberFormat="1" applyFont="1" applyFill="1"/>
    <xf numFmtId="42" fontId="1" fillId="0" borderId="0" xfId="0" applyNumberFormat="1" applyFont="1"/>
    <xf numFmtId="165" fontId="1" fillId="0" borderId="47" xfId="0" applyNumberFormat="1" applyFont="1" applyFill="1" applyBorder="1" applyAlignment="1"/>
    <xf numFmtId="37" fontId="6" fillId="0" borderId="0" xfId="0" applyNumberFormat="1" applyFont="1" applyFill="1"/>
    <xf numFmtId="42" fontId="1" fillId="0" borderId="47" xfId="0" applyNumberFormat="1" applyFont="1" applyFill="1" applyBorder="1"/>
    <xf numFmtId="165" fontId="1" fillId="0" borderId="47" xfId="0" applyNumberFormat="1" applyFont="1" applyFill="1" applyBorder="1"/>
    <xf numFmtId="41" fontId="1" fillId="0" borderId="47" xfId="0" applyNumberFormat="1" applyFont="1" applyFill="1" applyBorder="1" applyAlignment="1">
      <alignment horizontal="right"/>
    </xf>
    <xf numFmtId="5" fontId="1" fillId="0" borderId="0" xfId="0" applyNumberFormat="1" applyFont="1" applyFill="1" applyAlignment="1" applyProtection="1">
      <alignment horizontal="right"/>
      <protection locked="0"/>
    </xf>
    <xf numFmtId="42" fontId="6" fillId="0" borderId="48" xfId="0" applyNumberFormat="1" applyFont="1" applyFill="1" applyBorder="1" applyAlignment="1"/>
    <xf numFmtId="0" fontId="5" fillId="0" borderId="0" xfId="0" applyNumberFormat="1" applyFont="1" applyFill="1" applyAlignment="1">
      <alignment horizontal="left" indent="2"/>
    </xf>
    <xf numFmtId="42" fontId="5" fillId="0" borderId="0" xfId="0" applyNumberFormat="1" applyFont="1" applyFill="1" applyBorder="1" applyAlignment="1"/>
    <xf numFmtId="41" fontId="6" fillId="0" borderId="0" xfId="0" applyNumberFormat="1" applyFont="1" applyFill="1"/>
    <xf numFmtId="0" fontId="6" fillId="0" borderId="0" xfId="0" applyFont="1" applyFill="1" applyAlignment="1">
      <alignment horizontal="right" indent="1"/>
    </xf>
    <xf numFmtId="10" fontId="6" fillId="0" borderId="0" xfId="0" applyNumberFormat="1" applyFont="1" applyFill="1" applyAlignment="1">
      <alignment horizontal="right"/>
    </xf>
    <xf numFmtId="41" fontId="5" fillId="0" borderId="0" xfId="0" applyNumberFormat="1" applyFont="1" applyFill="1" applyBorder="1" applyAlignment="1"/>
    <xf numFmtId="0" fontId="21" fillId="0" borderId="0" xfId="0" applyFont="1" applyFill="1"/>
    <xf numFmtId="0" fontId="2" fillId="0" borderId="0" xfId="0" applyFont="1" applyFill="1" applyAlignment="1">
      <alignment horizontal="center" vertical="center"/>
    </xf>
    <xf numFmtId="165" fontId="1" fillId="2" borderId="58" xfId="0" applyNumberFormat="1" applyFont="1" applyFill="1" applyBorder="1"/>
    <xf numFmtId="164" fontId="1" fillId="2" borderId="58" xfId="0" applyNumberFormat="1" applyFont="1" applyFill="1" applyBorder="1"/>
    <xf numFmtId="0" fontId="1" fillId="2" borderId="57" xfId="0" applyFont="1" applyFill="1" applyBorder="1"/>
    <xf numFmtId="42" fontId="1" fillId="2" borderId="58" xfId="0" applyNumberFormat="1" applyFont="1" applyFill="1" applyBorder="1" applyAlignment="1" applyProtection="1">
      <protection locked="0"/>
    </xf>
    <xf numFmtId="0" fontId="1" fillId="2" borderId="58" xfId="0" applyFont="1" applyFill="1" applyBorder="1"/>
    <xf numFmtId="42" fontId="1" fillId="2" borderId="59" xfId="0" applyNumberFormat="1" applyFont="1" applyFill="1" applyBorder="1" applyAlignment="1" applyProtection="1">
      <protection locked="0"/>
    </xf>
    <xf numFmtId="41" fontId="0" fillId="0" borderId="0" xfId="0" applyNumberFormat="1" applyFont="1" applyFill="1"/>
    <xf numFmtId="0" fontId="1" fillId="0" borderId="15" xfId="0" applyFont="1" applyBorder="1" applyAlignment="1">
      <alignment horizontal="left" indent="1"/>
    </xf>
    <xf numFmtId="42" fontId="1" fillId="2" borderId="58" xfId="0" applyNumberFormat="1" applyFont="1" applyFill="1" applyBorder="1"/>
    <xf numFmtId="41" fontId="1" fillId="2" borderId="58" xfId="0" applyNumberFormat="1" applyFont="1" applyFill="1" applyBorder="1" applyAlignment="1" applyProtection="1">
      <protection locked="0"/>
    </xf>
    <xf numFmtId="41" fontId="1" fillId="0" borderId="0" xfId="0" applyNumberFormat="1" applyFont="1" applyBorder="1" applyAlignment="1">
      <alignment horizontal="right"/>
    </xf>
    <xf numFmtId="41" fontId="1" fillId="0" borderId="15" xfId="0" applyNumberFormat="1" applyFont="1" applyBorder="1" applyAlignment="1">
      <alignment horizontal="left" indent="1"/>
    </xf>
    <xf numFmtId="165" fontId="1" fillId="0" borderId="0" xfId="0" applyNumberFormat="1" applyFont="1" applyFill="1" applyBorder="1"/>
    <xf numFmtId="10" fontId="1" fillId="0" borderId="0" xfId="0" applyNumberFormat="1" applyFont="1" applyFill="1" applyBorder="1"/>
    <xf numFmtId="165" fontId="1" fillId="0" borderId="0" xfId="0" applyNumberFormat="1" applyFont="1" applyBorder="1"/>
    <xf numFmtId="42" fontId="1" fillId="0" borderId="0" xfId="0" applyNumberFormat="1" applyFont="1" applyBorder="1"/>
    <xf numFmtId="10" fontId="1" fillId="0" borderId="0" xfId="0" applyNumberFormat="1" applyFont="1" applyBorder="1"/>
    <xf numFmtId="42" fontId="1" fillId="0" borderId="0" xfId="0" applyNumberFormat="1" applyFont="1" applyFill="1" applyBorder="1" applyAlignment="1" applyProtection="1">
      <protection locked="0"/>
    </xf>
    <xf numFmtId="164" fontId="1" fillId="0" borderId="0" xfId="0" applyNumberFormat="1" applyFont="1" applyBorder="1"/>
    <xf numFmtId="3" fontId="1" fillId="0" borderId="0" xfId="0" applyNumberFormat="1" applyFont="1" applyFill="1" applyAlignment="1">
      <alignment horizontal="left"/>
    </xf>
    <xf numFmtId="43" fontId="0" fillId="0" borderId="0" xfId="0" applyNumberFormat="1"/>
    <xf numFmtId="165" fontId="1" fillId="0" borderId="60" xfId="0" applyNumberFormat="1" applyFont="1" applyFill="1" applyBorder="1" applyAlignment="1"/>
    <xf numFmtId="0" fontId="30" fillId="0" borderId="0" xfId="0" applyNumberFormat="1" applyFont="1" applyFill="1" applyBorder="1" applyAlignment="1" applyProtection="1">
      <protection locked="0"/>
    </xf>
    <xf numFmtId="0" fontId="30" fillId="0" borderId="0" xfId="0" applyNumberFormat="1" applyFont="1" applyFill="1" applyBorder="1" applyAlignment="1" applyProtection="1">
      <protection locked="0"/>
    </xf>
    <xf numFmtId="0" fontId="30" fillId="0" borderId="0" xfId="0" applyFont="1" applyFill="1" applyBorder="1" applyAlignment="1">
      <alignment horizontal="left"/>
    </xf>
    <xf numFmtId="9" fontId="0" fillId="0" borderId="0" xfId="0" applyNumberFormat="1" applyFont="1"/>
    <xf numFmtId="42" fontId="1" fillId="0" borderId="33" xfId="0" applyNumberFormat="1" applyFont="1" applyBorder="1"/>
    <xf numFmtId="42" fontId="1" fillId="0" borderId="45" xfId="0" applyNumberFormat="1" applyFont="1" applyFill="1" applyBorder="1" applyAlignment="1"/>
    <xf numFmtId="165" fontId="1" fillId="0" borderId="0" xfId="0" applyNumberFormat="1" applyFont="1" applyFill="1" applyAlignment="1"/>
    <xf numFmtId="165" fontId="1" fillId="0" borderId="0" xfId="0" applyNumberFormat="1" applyFont="1" applyFill="1" applyBorder="1" applyAlignment="1">
      <alignment vertical="center"/>
    </xf>
    <xf numFmtId="165" fontId="1" fillId="0" borderId="33" xfId="0" applyNumberFormat="1" applyFont="1" applyFill="1" applyBorder="1"/>
    <xf numFmtId="3" fontId="1" fillId="0" borderId="0" xfId="0" applyNumberFormat="1" applyFont="1" applyFill="1"/>
    <xf numFmtId="0" fontId="8" fillId="0" borderId="0" xfId="0" applyFont="1" applyFill="1" applyAlignment="1">
      <alignment horizontal="right"/>
    </xf>
    <xf numFmtId="43" fontId="8" fillId="0" borderId="0" xfId="0" applyNumberFormat="1" applyFont="1" applyFill="1"/>
    <xf numFmtId="44" fontId="1" fillId="0" borderId="0" xfId="0" applyNumberFormat="1" applyFont="1" applyFill="1"/>
    <xf numFmtId="10" fontId="2" fillId="0" borderId="42" xfId="0" applyNumberFormat="1" applyFont="1" applyFill="1" applyBorder="1"/>
    <xf numFmtId="0" fontId="0" fillId="0" borderId="0" xfId="0" applyAlignment="1">
      <alignment horizontal="center" vertical="center"/>
    </xf>
    <xf numFmtId="43" fontId="15" fillId="0" borderId="0" xfId="0" applyNumberFormat="1" applyFont="1"/>
    <xf numFmtId="43" fontId="15" fillId="0" borderId="33" xfId="0" applyNumberFormat="1" applyFont="1" applyBorder="1"/>
    <xf numFmtId="9" fontId="15" fillId="0" borderId="0" xfId="0" applyNumberFormat="1" applyFont="1"/>
    <xf numFmtId="0" fontId="15" fillId="0" borderId="0" xfId="0" applyFont="1" applyAlignment="1">
      <alignment horizontal="center"/>
    </xf>
    <xf numFmtId="0" fontId="15" fillId="0" borderId="0" xfId="0" applyFont="1" applyFill="1" applyAlignment="1">
      <alignment horizontal="center"/>
    </xf>
    <xf numFmtId="9" fontId="0" fillId="0" borderId="0" xfId="0" applyNumberForma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/>
    <xf numFmtId="0" fontId="1" fillId="0" borderId="0" xfId="0" applyFont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41" fontId="1" fillId="0" borderId="0" xfId="0" applyNumberFormat="1" applyFont="1" applyFill="1" applyAlignment="1" applyProtection="1">
      <protection locked="0"/>
    </xf>
    <xf numFmtId="42" fontId="1" fillId="0" borderId="0" xfId="0" applyNumberFormat="1" applyFont="1" applyFill="1"/>
    <xf numFmtId="43" fontId="1" fillId="0" borderId="0" xfId="0" applyNumberFormat="1" applyFont="1" applyFill="1"/>
    <xf numFmtId="41" fontId="1" fillId="0" borderId="0" xfId="0" applyNumberFormat="1" applyFont="1" applyFill="1" applyBorder="1" applyAlignment="1" applyProtection="1">
      <protection locked="0"/>
    </xf>
    <xf numFmtId="171" fontId="2" fillId="0" borderId="0" xfId="0" applyNumberFormat="1" applyFont="1" applyFill="1" applyAlignment="1" applyProtection="1">
      <alignment horizontal="center"/>
      <protection locked="0"/>
    </xf>
    <xf numFmtId="0" fontId="2" fillId="0" borderId="0" xfId="0" applyFont="1" applyFill="1" applyAlignment="1">
      <alignment horizontal="centerContinuous"/>
    </xf>
    <xf numFmtId="0" fontId="0" fillId="0" borderId="0" xfId="0" applyFill="1"/>
    <xf numFmtId="0" fontId="2" fillId="0" borderId="0" xfId="0" applyNumberFormat="1" applyFont="1" applyFill="1" applyAlignment="1">
      <alignment horizontal="center" vertical="center" wrapText="1"/>
    </xf>
    <xf numFmtId="0" fontId="18" fillId="0" borderId="0" xfId="0" applyFont="1" applyFill="1" applyAlignment="1">
      <alignment horizontal="centerContinuous"/>
    </xf>
    <xf numFmtId="3" fontId="34" fillId="0" borderId="0" xfId="0" applyNumberFormat="1" applyFont="1" applyFill="1"/>
    <xf numFmtId="0" fontId="0" fillId="0" borderId="0" xfId="0" applyFill="1" applyProtection="1">
      <protection locked="0"/>
    </xf>
    <xf numFmtId="0" fontId="15" fillId="0" borderId="0" xfId="0" applyFont="1"/>
    <xf numFmtId="0" fontId="0" fillId="0" borderId="0" xfId="0" applyFont="1"/>
    <xf numFmtId="0" fontId="3" fillId="0" borderId="0" xfId="0" applyNumberFormat="1" applyFont="1" applyFill="1" applyBorder="1" applyAlignment="1">
      <alignment horizontal="right"/>
    </xf>
    <xf numFmtId="175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centerContinuous"/>
    </xf>
    <xf numFmtId="0" fontId="0" fillId="0" borderId="0" xfId="0" applyFont="1" applyAlignment="1">
      <alignment horizontal="centerContinuous"/>
    </xf>
    <xf numFmtId="0" fontId="46" fillId="0" borderId="0" xfId="0" applyNumberFormat="1" applyFont="1" applyFill="1" applyAlignment="1" applyProtection="1">
      <alignment horizontal="centerContinuous"/>
      <protection locked="0"/>
    </xf>
    <xf numFmtId="0" fontId="46" fillId="0" borderId="0" xfId="0" applyFont="1" applyFill="1" applyAlignment="1">
      <alignment horizontal="centerContinuous"/>
    </xf>
    <xf numFmtId="0" fontId="15" fillId="0" borderId="0" xfId="0" applyFont="1" applyFill="1" applyAlignment="1">
      <alignment horizontal="centerContinuous"/>
    </xf>
    <xf numFmtId="0" fontId="3" fillId="0" borderId="0" xfId="0" applyFont="1" applyFill="1" applyBorder="1" applyAlignment="1" applyProtection="1">
      <protection locked="0"/>
    </xf>
    <xf numFmtId="0" fontId="3" fillId="0" borderId="0" xfId="0" applyNumberFormat="1" applyFont="1" applyFill="1" applyAlignment="1" applyProtection="1">
      <alignment horizontal="center"/>
      <protection locked="0"/>
    </xf>
    <xf numFmtId="0" fontId="3" fillId="0" borderId="0" xfId="0" applyNumberFormat="1" applyFont="1" applyFill="1" applyAlignment="1"/>
    <xf numFmtId="0" fontId="3" fillId="0" borderId="0" xfId="0" applyFont="1" applyFill="1" applyBorder="1" applyAlignment="1"/>
    <xf numFmtId="0" fontId="3" fillId="0" borderId="33" xfId="0" applyNumberFormat="1" applyFont="1" applyFill="1" applyBorder="1" applyAlignment="1">
      <alignment horizontal="center"/>
    </xf>
    <xf numFmtId="0" fontId="3" fillId="0" borderId="33" xfId="0" applyNumberFormat="1" applyFont="1" applyFill="1" applyBorder="1" applyAlignment="1">
      <alignment horizontal="left"/>
    </xf>
    <xf numFmtId="0" fontId="3" fillId="0" borderId="33" xfId="0" quotePrefix="1" applyFont="1" applyFill="1" applyBorder="1" applyAlignment="1" applyProtection="1">
      <alignment horizontal="center"/>
      <protection locked="0"/>
    </xf>
    <xf numFmtId="0" fontId="27" fillId="0" borderId="0" xfId="0" applyFont="1" applyBorder="1" applyAlignment="1">
      <alignment horizontal="center"/>
    </xf>
    <xf numFmtId="0" fontId="27" fillId="0" borderId="0" xfId="0" applyFont="1"/>
    <xf numFmtId="0" fontId="15" fillId="0" borderId="0" xfId="0" applyNumberFormat="1" applyFont="1" applyFill="1" applyAlignment="1">
      <alignment horizontal="center"/>
    </xf>
    <xf numFmtId="43" fontId="27" fillId="0" borderId="0" xfId="0" applyNumberFormat="1" applyFont="1"/>
    <xf numFmtId="43" fontId="27" fillId="0" borderId="33" xfId="0" applyNumberFormat="1" applyFont="1" applyBorder="1"/>
    <xf numFmtId="9" fontId="27" fillId="0" borderId="0" xfId="0" applyNumberFormat="1" applyFont="1"/>
    <xf numFmtId="0" fontId="6" fillId="0" borderId="0" xfId="0" applyFont="1" applyAlignment="1">
      <alignment horizontal="center"/>
    </xf>
    <xf numFmtId="0" fontId="3" fillId="0" borderId="0" xfId="0" applyFont="1"/>
    <xf numFmtId="0" fontId="6" fillId="0" borderId="0" xfId="0" applyFont="1" applyBorder="1" applyAlignment="1">
      <alignment horizontal="center"/>
    </xf>
    <xf numFmtId="0" fontId="6" fillId="0" borderId="0" xfId="0" applyFont="1"/>
    <xf numFmtId="43" fontId="6" fillId="0" borderId="0" xfId="0" applyNumberFormat="1" applyFont="1"/>
    <xf numFmtId="9" fontId="6" fillId="0" borderId="0" xfId="0" applyNumberFormat="1" applyFont="1"/>
    <xf numFmtId="0" fontId="15" fillId="0" borderId="0" xfId="0" applyFont="1"/>
    <xf numFmtId="43" fontId="15" fillId="0" borderId="0" xfId="0" applyNumberFormat="1" applyFont="1"/>
    <xf numFmtId="166" fontId="1" fillId="0" borderId="63" xfId="0" applyNumberFormat="1" applyFont="1" applyFill="1" applyBorder="1" applyAlignment="1"/>
    <xf numFmtId="166" fontId="1" fillId="0" borderId="0" xfId="0" applyNumberFormat="1" applyFont="1" applyFill="1" applyBorder="1" applyAlignment="1"/>
    <xf numFmtId="0" fontId="1" fillId="0" borderId="64" xfId="0" applyFont="1" applyFill="1" applyBorder="1"/>
    <xf numFmtId="42" fontId="1" fillId="2" borderId="0" xfId="0" applyNumberFormat="1" applyFont="1" applyFill="1" applyBorder="1" applyAlignment="1" applyProtection="1">
      <protection locked="0"/>
    </xf>
    <xf numFmtId="42" fontId="1" fillId="2" borderId="65" xfId="0" applyNumberFormat="1" applyFont="1" applyFill="1" applyBorder="1" applyAlignment="1" applyProtection="1">
      <protection locked="0"/>
    </xf>
    <xf numFmtId="42" fontId="1" fillId="2" borderId="66" xfId="0" applyNumberFormat="1" applyFont="1" applyFill="1" applyBorder="1" applyAlignment="1" applyProtection="1">
      <protection locked="0"/>
    </xf>
    <xf numFmtId="166" fontId="0" fillId="0" borderId="0" xfId="0" applyNumberFormat="1" applyFont="1"/>
    <xf numFmtId="0" fontId="47" fillId="0" borderId="0" xfId="0" applyFont="1"/>
    <xf numFmtId="0" fontId="1" fillId="0" borderId="67" xfId="0" applyFont="1" applyFill="1" applyBorder="1" applyAlignment="1">
      <alignment horizontal="right"/>
    </xf>
    <xf numFmtId="175" fontId="2" fillId="0" borderId="68" xfId="0" applyNumberFormat="1" applyFont="1" applyFill="1" applyBorder="1" applyAlignment="1">
      <alignment horizontal="right"/>
    </xf>
    <xf numFmtId="0" fontId="2" fillId="0" borderId="39" xfId="0" applyFont="1" applyFill="1" applyBorder="1" applyAlignment="1">
      <alignment horizontal="right"/>
    </xf>
    <xf numFmtId="43" fontId="2" fillId="0" borderId="40" xfId="0" applyNumberFormat="1" applyFont="1" applyFill="1" applyBorder="1"/>
    <xf numFmtId="41" fontId="1" fillId="0" borderId="64" xfId="0" applyNumberFormat="1" applyFont="1" applyFill="1" applyBorder="1"/>
    <xf numFmtId="166" fontId="27" fillId="0" borderId="0" xfId="0" applyNumberFormat="1" applyFont="1"/>
    <xf numFmtId="166" fontId="15" fillId="0" borderId="0" xfId="0" applyNumberFormat="1" applyFont="1"/>
    <xf numFmtId="166" fontId="27" fillId="0" borderId="45" xfId="0" applyNumberFormat="1" applyFont="1" applyBorder="1"/>
    <xf numFmtId="166" fontId="27" fillId="0" borderId="0" xfId="0" applyNumberFormat="1" applyFont="1"/>
    <xf numFmtId="0" fontId="3" fillId="0" borderId="0" xfId="0" applyFont="1" applyFill="1" applyAlignment="1">
      <alignment horizontal="center"/>
    </xf>
    <xf numFmtId="0" fontId="46" fillId="0" borderId="0" xfId="0" applyFont="1" applyFill="1" applyAlignment="1">
      <alignment horizontal="center"/>
    </xf>
    <xf numFmtId="43" fontId="2" fillId="0" borderId="40" xfId="0" applyNumberFormat="1" applyFont="1" applyFill="1" applyBorder="1" applyAlignment="1">
      <alignment horizontal="right"/>
    </xf>
    <xf numFmtId="0" fontId="46" fillId="0" borderId="0" xfId="0" applyFont="1" applyFill="1"/>
    <xf numFmtId="0" fontId="46" fillId="0" borderId="0" xfId="0" applyFont="1"/>
    <xf numFmtId="0" fontId="2" fillId="0" borderId="0" xfId="0" applyFont="1" applyFill="1" applyAlignment="1">
      <alignment horizontal="centerContinuous" vertical="top"/>
    </xf>
    <xf numFmtId="0" fontId="2" fillId="0" borderId="0" xfId="0" applyFont="1" applyFill="1" applyAlignment="1">
      <alignment vertical="top"/>
    </xf>
    <xf numFmtId="0" fontId="0" fillId="0" borderId="0" xfId="0" applyAlignment="1">
      <alignment vertical="top"/>
    </xf>
    <xf numFmtId="0" fontId="3" fillId="0" borderId="0" xfId="0" applyFont="1" applyFill="1" applyAlignment="1">
      <alignment horizontal="centerContinuous"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centerContinuous" vertical="top"/>
    </xf>
    <xf numFmtId="42" fontId="1" fillId="0" borderId="0" xfId="0" quotePrefix="1" applyNumberFormat="1" applyFont="1" applyFill="1"/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centerContinuous" vertical="top"/>
    </xf>
    <xf numFmtId="0" fontId="47" fillId="0" borderId="0" xfId="0" applyFont="1" applyAlignment="1">
      <alignment vertical="top"/>
    </xf>
    <xf numFmtId="165" fontId="1" fillId="0" borderId="0" xfId="0" applyNumberFormat="1" applyFont="1" applyFill="1" applyBorder="1" applyAlignment="1"/>
    <xf numFmtId="43" fontId="0" fillId="0" borderId="0" xfId="0" applyNumberFormat="1" applyFont="1"/>
    <xf numFmtId="0" fontId="0" fillId="11" borderId="0" xfId="0" applyFill="1"/>
    <xf numFmtId="0" fontId="0" fillId="7" borderId="0" xfId="0" applyFill="1"/>
    <xf numFmtId="0" fontId="0" fillId="13" borderId="0" xfId="0" applyFill="1"/>
    <xf numFmtId="0" fontId="0" fillId="0" borderId="0" xfId="0" applyFill="1" applyAlignment="1">
      <alignment horizontal="right"/>
    </xf>
    <xf numFmtId="165" fontId="27" fillId="0" borderId="0" xfId="0" applyNumberFormat="1" applyFont="1"/>
    <xf numFmtId="165" fontId="15" fillId="0" borderId="0" xfId="0" applyNumberFormat="1" applyFont="1"/>
    <xf numFmtId="165" fontId="27" fillId="0" borderId="33" xfId="0" applyNumberFormat="1" applyFont="1" applyBorder="1"/>
    <xf numFmtId="165" fontId="15" fillId="0" borderId="33" xfId="0" applyNumberFormat="1" applyFont="1" applyBorder="1"/>
    <xf numFmtId="165" fontId="15" fillId="0" borderId="0" xfId="0" applyNumberFormat="1" applyFont="1" applyFill="1"/>
    <xf numFmtId="165" fontId="27" fillId="0" borderId="0" xfId="0" applyNumberFormat="1" applyFont="1" applyFill="1"/>
    <xf numFmtId="165" fontId="15" fillId="0" borderId="33" xfId="0" applyNumberFormat="1" applyFont="1" applyFill="1" applyBorder="1"/>
    <xf numFmtId="165" fontId="27" fillId="0" borderId="33" xfId="0" applyNumberFormat="1" applyFont="1" applyFill="1" applyBorder="1"/>
    <xf numFmtId="165" fontId="15" fillId="7" borderId="33" xfId="0" applyNumberFormat="1" applyFont="1" applyFill="1" applyBorder="1"/>
    <xf numFmtId="165" fontId="27" fillId="0" borderId="0" xfId="0" applyNumberFormat="1" applyFont="1"/>
    <xf numFmtId="165" fontId="27" fillId="0" borderId="33" xfId="0" applyNumberFormat="1" applyFont="1" applyBorder="1"/>
    <xf numFmtId="3" fontId="34" fillId="12" borderId="0" xfId="0" applyNumberFormat="1" applyFont="1" applyFill="1"/>
    <xf numFmtId="0" fontId="1" fillId="12" borderId="0" xfId="0" applyFont="1" applyFill="1"/>
    <xf numFmtId="0" fontId="2" fillId="12" borderId="0" xfId="0" applyFont="1" applyFill="1" applyAlignment="1">
      <alignment horizontal="center" vertical="center"/>
    </xf>
    <xf numFmtId="17" fontId="4" fillId="12" borderId="0" xfId="0" applyNumberFormat="1" applyFont="1" applyFill="1" applyAlignment="1">
      <alignment horizontal="center"/>
    </xf>
    <xf numFmtId="0" fontId="17" fillId="12" borderId="0" xfId="0" applyFont="1" applyFill="1" applyAlignment="1">
      <alignment horizontal="center"/>
    </xf>
    <xf numFmtId="0" fontId="1" fillId="12" borderId="0" xfId="0" applyFont="1" applyFill="1" applyAlignment="1">
      <alignment horizontal="center"/>
    </xf>
    <xf numFmtId="170" fontId="2" fillId="12" borderId="0" xfId="0" applyNumberFormat="1" applyFont="1" applyFill="1" applyAlignment="1" applyProtection="1">
      <alignment horizontal="center"/>
      <protection locked="0"/>
    </xf>
    <xf numFmtId="0" fontId="2" fillId="12" borderId="0" xfId="0" applyNumberFormat="1" applyFont="1" applyFill="1" applyAlignment="1">
      <alignment horizontal="center" vertical="center" wrapText="1"/>
    </xf>
    <xf numFmtId="42" fontId="1" fillId="12" borderId="0" xfId="0" applyNumberFormat="1" applyFont="1" applyFill="1" applyAlignment="1" applyProtection="1">
      <protection locked="0"/>
    </xf>
    <xf numFmtId="41" fontId="1" fillId="12" borderId="0" xfId="0" applyNumberFormat="1" applyFont="1" applyFill="1" applyAlignment="1" applyProtection="1">
      <protection locked="0"/>
    </xf>
    <xf numFmtId="165" fontId="1" fillId="12" borderId="27" xfId="0" applyNumberFormat="1" applyFont="1" applyFill="1" applyBorder="1"/>
    <xf numFmtId="42" fontId="1" fillId="12" borderId="0" xfId="0" applyNumberFormat="1" applyFont="1" applyFill="1"/>
    <xf numFmtId="166" fontId="1" fillId="12" borderId="27" xfId="0" applyNumberFormat="1" applyFont="1" applyFill="1" applyBorder="1"/>
    <xf numFmtId="0" fontId="1" fillId="12" borderId="27" xfId="0" applyFont="1" applyFill="1" applyBorder="1"/>
    <xf numFmtId="42" fontId="1" fillId="12" borderId="28" xfId="0" applyNumberFormat="1" applyFont="1" applyFill="1" applyBorder="1" applyAlignment="1" applyProtection="1">
      <protection locked="0"/>
    </xf>
    <xf numFmtId="42" fontId="0" fillId="12" borderId="0" xfId="0" applyNumberFormat="1" applyFont="1" applyFill="1"/>
    <xf numFmtId="41" fontId="1" fillId="12" borderId="0" xfId="0" applyNumberFormat="1" applyFont="1" applyFill="1"/>
    <xf numFmtId="42" fontId="1" fillId="12" borderId="30" xfId="0" applyNumberFormat="1" applyFont="1" applyFill="1" applyBorder="1"/>
    <xf numFmtId="0" fontId="16" fillId="12" borderId="0" xfId="0" applyFont="1" applyFill="1" applyAlignment="1">
      <alignment horizontal="center"/>
    </xf>
    <xf numFmtId="0" fontId="2" fillId="12" borderId="0" xfId="0" quotePrefix="1" applyNumberFormat="1" applyFont="1" applyFill="1" applyAlignment="1">
      <alignment horizontal="center" vertical="center" wrapText="1"/>
    </xf>
    <xf numFmtId="165" fontId="1" fillId="12" borderId="0" xfId="0" applyNumberFormat="1" applyFont="1" applyFill="1"/>
    <xf numFmtId="43" fontId="1" fillId="12" borderId="0" xfId="0" applyNumberFormat="1" applyFont="1" applyFill="1"/>
    <xf numFmtId="171" fontId="2" fillId="12" borderId="0" xfId="0" applyNumberFormat="1" applyFont="1" applyFill="1" applyAlignment="1" applyProtection="1">
      <alignment horizontal="center"/>
      <protection locked="0"/>
    </xf>
    <xf numFmtId="0" fontId="2" fillId="12" borderId="0" xfId="0" applyNumberFormat="1" applyFont="1" applyFill="1" applyAlignment="1" applyProtection="1">
      <alignment horizontal="center" vertical="center" wrapText="1"/>
      <protection locked="0"/>
    </xf>
    <xf numFmtId="171" fontId="5" fillId="12" borderId="0" xfId="0" applyNumberFormat="1" applyFont="1" applyFill="1" applyAlignment="1" applyProtection="1">
      <alignment horizontal="center"/>
      <protection locked="0"/>
    </xf>
    <xf numFmtId="0" fontId="5" fillId="12" borderId="0" xfId="0" applyNumberFormat="1" applyFont="1" applyFill="1" applyAlignment="1">
      <alignment horizontal="center" vertical="center" wrapText="1"/>
    </xf>
    <xf numFmtId="43" fontId="2" fillId="12" borderId="0" xfId="0" applyNumberFormat="1" applyFont="1" applyFill="1" applyAlignment="1">
      <alignment horizontal="center" vertical="center" wrapText="1"/>
    </xf>
    <xf numFmtId="0" fontId="1" fillId="0" borderId="0" xfId="0" applyFont="1" applyAlignment="1">
      <alignment horizontal="center"/>
    </xf>
    <xf numFmtId="166" fontId="1" fillId="0" borderId="0" xfId="0" applyNumberFormat="1" applyFont="1" applyFill="1" applyBorder="1" applyAlignment="1"/>
    <xf numFmtId="42" fontId="1" fillId="0" borderId="0" xfId="0" applyNumberFormat="1" applyFont="1" applyFill="1" applyAlignment="1" applyProtection="1">
      <protection locked="0"/>
    </xf>
    <xf numFmtId="43" fontId="1" fillId="0" borderId="0" xfId="0" applyNumberFormat="1" applyFont="1" applyFill="1" applyBorder="1" applyAlignment="1"/>
    <xf numFmtId="43" fontId="1" fillId="0" borderId="0" xfId="0" applyNumberFormat="1" applyFont="1" applyFill="1" applyAlignment="1" applyProtection="1">
      <protection locked="0"/>
    </xf>
    <xf numFmtId="43" fontId="1" fillId="0" borderId="0" xfId="0" applyNumberFormat="1" applyFont="1" applyFill="1" applyBorder="1" applyAlignment="1"/>
    <xf numFmtId="43" fontId="2" fillId="0" borderId="0" xfId="0" applyNumberFormat="1" applyFont="1" applyFill="1" applyBorder="1" applyAlignment="1"/>
    <xf numFmtId="0" fontId="6" fillId="0" borderId="0" xfId="0" applyNumberFormat="1" applyFont="1" applyAlignment="1"/>
    <xf numFmtId="165" fontId="6" fillId="0" borderId="0" xfId="0" applyNumberFormat="1" applyFont="1" applyAlignment="1"/>
    <xf numFmtId="0" fontId="1" fillId="0" borderId="0" xfId="0" applyFont="1"/>
    <xf numFmtId="165" fontId="1" fillId="0" borderId="0" xfId="0" applyNumberFormat="1" applyFont="1"/>
    <xf numFmtId="165" fontId="1" fillId="0" borderId="0" xfId="0" applyNumberFormat="1" applyFont="1"/>
    <xf numFmtId="43" fontId="1" fillId="0" borderId="64" xfId="0" applyNumberFormat="1" applyFont="1" applyBorder="1"/>
    <xf numFmtId="0" fontId="0" fillId="0" borderId="0" xfId="0" applyBorder="1"/>
    <xf numFmtId="0" fontId="0" fillId="0" borderId="0" xfId="0" applyAlignment="1">
      <alignment horizontal="right"/>
    </xf>
    <xf numFmtId="0" fontId="48" fillId="0" borderId="0" xfId="0" applyNumberFormat="1" applyFont="1" applyFill="1" applyAlignment="1">
      <alignment horizontal="right" indent="2"/>
    </xf>
    <xf numFmtId="37" fontId="45" fillId="0" borderId="0" xfId="0" applyNumberFormat="1" applyFont="1" applyFill="1"/>
    <xf numFmtId="0" fontId="1" fillId="0" borderId="0" xfId="0" applyFont="1" applyAlignment="1"/>
    <xf numFmtId="166" fontId="6" fillId="0" borderId="48" xfId="0" applyNumberFormat="1" applyFont="1" applyBorder="1" applyAlignment="1"/>
    <xf numFmtId="166" fontId="15" fillId="0" borderId="0" xfId="0" applyNumberFormat="1" applyFont="1"/>
    <xf numFmtId="166" fontId="27" fillId="0" borderId="0" xfId="0" applyNumberFormat="1" applyFont="1"/>
    <xf numFmtId="165" fontId="27" fillId="0" borderId="0" xfId="0" applyNumberFormat="1" applyFont="1"/>
    <xf numFmtId="0" fontId="27" fillId="0" borderId="64" xfId="0" applyFont="1" applyBorder="1"/>
    <xf numFmtId="166" fontId="27" fillId="0" borderId="48" xfId="0" applyNumberFormat="1" applyFont="1" applyBorder="1"/>
    <xf numFmtId="166" fontId="27" fillId="0" borderId="63" xfId="0" applyNumberFormat="1" applyFont="1" applyBorder="1"/>
    <xf numFmtId="166" fontId="6" fillId="0" borderId="0" xfId="0" applyNumberFormat="1" applyFont="1"/>
    <xf numFmtId="165" fontId="6" fillId="0" borderId="0" xfId="0" applyNumberFormat="1" applyFont="1"/>
    <xf numFmtId="165" fontId="15" fillId="0" borderId="0" xfId="0" applyNumberFormat="1" applyFont="1"/>
    <xf numFmtId="165" fontId="6" fillId="0" borderId="33" xfId="0" applyNumberFormat="1" applyFont="1" applyBorder="1"/>
    <xf numFmtId="165" fontId="15" fillId="0" borderId="33" xfId="0" applyNumberFormat="1" applyFont="1" applyBorder="1"/>
    <xf numFmtId="165" fontId="6" fillId="0" borderId="0" xfId="0" applyNumberFormat="1" applyFont="1" applyBorder="1"/>
    <xf numFmtId="165" fontId="15" fillId="0" borderId="0" xfId="0" applyNumberFormat="1" applyFont="1" applyFill="1"/>
    <xf numFmtId="165" fontId="15" fillId="0" borderId="0" xfId="0" applyNumberFormat="1" applyFont="1" applyBorder="1"/>
    <xf numFmtId="165" fontId="15" fillId="0" borderId="33" xfId="0" applyNumberFormat="1" applyFont="1" applyFill="1" applyBorder="1"/>
    <xf numFmtId="165" fontId="6" fillId="0" borderId="64" xfId="0" applyNumberFormat="1" applyFont="1" applyBorder="1"/>
    <xf numFmtId="166" fontId="6" fillId="0" borderId="48" xfId="0" applyNumberFormat="1" applyFont="1" applyBorder="1"/>
    <xf numFmtId="165" fontId="6" fillId="0" borderId="33" xfId="0" applyNumberFormat="1" applyFont="1" applyFill="1" applyBorder="1"/>
    <xf numFmtId="166" fontId="6" fillId="0" borderId="63" xfId="0" applyNumberFormat="1" applyFont="1" applyBorder="1"/>
    <xf numFmtId="183" fontId="1" fillId="0" borderId="0" xfId="0" applyNumberFormat="1" applyFont="1" applyFill="1" applyBorder="1" applyAlignment="1">
      <alignment horizontal="right" wrapText="1"/>
    </xf>
    <xf numFmtId="41" fontId="1" fillId="0" borderId="43" xfId="0" applyNumberFormat="1" applyFont="1" applyFill="1" applyBorder="1"/>
    <xf numFmtId="185" fontId="1" fillId="0" borderId="0" xfId="0" applyNumberFormat="1" applyFont="1" applyFill="1" applyBorder="1" applyAlignment="1" applyProtection="1">
      <protection locked="0"/>
    </xf>
    <xf numFmtId="184" fontId="1" fillId="0" borderId="0" xfId="0" applyNumberFormat="1" applyFont="1" applyFill="1" applyBorder="1" applyAlignment="1" applyProtection="1">
      <protection locked="0"/>
    </xf>
    <xf numFmtId="4" fontId="1" fillId="0" borderId="0" xfId="0" applyNumberFormat="1" applyFont="1" applyFill="1"/>
    <xf numFmtId="10" fontId="1" fillId="0" borderId="0" xfId="0" applyNumberFormat="1" applyFont="1" applyFill="1" applyBorder="1" applyAlignment="1"/>
    <xf numFmtId="166" fontId="1" fillId="0" borderId="30" xfId="0" applyNumberFormat="1" applyFont="1" applyFill="1" applyBorder="1"/>
    <xf numFmtId="172" fontId="13" fillId="0" borderId="0" xfId="0" applyNumberFormat="1" applyFont="1" applyFill="1" applyBorder="1" applyAlignment="1" applyProtection="1">
      <alignment horizontal="left"/>
      <protection locked="0"/>
    </xf>
    <xf numFmtId="172" fontId="1" fillId="0" borderId="0" xfId="0" applyNumberFormat="1" applyFont="1" applyFill="1" applyAlignment="1">
      <alignment horizontal="left" wrapText="1"/>
    </xf>
    <xf numFmtId="41" fontId="1" fillId="0" borderId="43" xfId="0" applyNumberFormat="1" applyFont="1" applyFill="1" applyBorder="1" applyAlignment="1"/>
    <xf numFmtId="172" fontId="1" fillId="0" borderId="0" xfId="0" applyNumberFormat="1" applyFont="1" applyFill="1" applyBorder="1" applyAlignment="1">
      <alignment horizontal="left" wrapText="1"/>
    </xf>
    <xf numFmtId="182" fontId="1" fillId="0" borderId="0" xfId="0" applyNumberFormat="1" applyFont="1" applyFill="1" applyBorder="1" applyAlignment="1">
      <alignment horizontal="left" wrapText="1"/>
    </xf>
    <xf numFmtId="0" fontId="1" fillId="0" borderId="0" xfId="0" applyNumberFormat="1" applyFont="1" applyAlignment="1"/>
    <xf numFmtId="166" fontId="1" fillId="0" borderId="0" xfId="0" applyNumberFormat="1" applyFont="1" applyAlignment="1"/>
    <xf numFmtId="165" fontId="1" fillId="0" borderId="0" xfId="0" applyNumberFormat="1" applyFont="1" applyAlignment="1"/>
    <xf numFmtId="165" fontId="1" fillId="0" borderId="60" xfId="0" applyNumberFormat="1" applyFont="1" applyBorder="1" applyAlignment="1"/>
    <xf numFmtId="165" fontId="1" fillId="0" borderId="64" xfId="0" applyNumberFormat="1" applyFont="1" applyBorder="1" applyAlignment="1"/>
    <xf numFmtId="0" fontId="1" fillId="0" borderId="64" xfId="0" applyFont="1" applyBorder="1" applyAlignment="1"/>
    <xf numFmtId="165" fontId="1" fillId="0" borderId="48" xfId="0" applyNumberFormat="1" applyFont="1" applyBorder="1" applyAlignment="1"/>
    <xf numFmtId="165" fontId="1" fillId="2" borderId="15" xfId="0" applyNumberFormat="1" applyFont="1" applyFill="1" applyBorder="1" applyAlignment="1" applyProtection="1">
      <protection locked="0"/>
    </xf>
    <xf numFmtId="165" fontId="1" fillId="0" borderId="0" xfId="0" applyNumberFormat="1" applyFont="1" applyBorder="1" applyAlignment="1">
      <alignment horizontal="right"/>
    </xf>
    <xf numFmtId="165" fontId="1" fillId="0" borderId="15" xfId="0" applyNumberFormat="1" applyFont="1" applyBorder="1" applyAlignment="1">
      <alignment horizontal="left" indent="1"/>
    </xf>
    <xf numFmtId="165" fontId="1" fillId="2" borderId="58" xfId="0" applyNumberFormat="1" applyFont="1" applyFill="1" applyBorder="1" applyAlignment="1" applyProtection="1">
      <protection locked="0"/>
    </xf>
    <xf numFmtId="166" fontId="6" fillId="0" borderId="0" xfId="0" applyNumberFormat="1" applyFont="1" applyFill="1" applyBorder="1" applyAlignment="1"/>
    <xf numFmtId="166" fontId="6" fillId="0" borderId="0" xfId="0" applyNumberFormat="1" applyFont="1" applyFill="1" applyAlignment="1" applyProtection="1">
      <protection locked="0"/>
    </xf>
    <xf numFmtId="166" fontId="1" fillId="0" borderId="0" xfId="0" applyNumberFormat="1" applyFont="1" applyFill="1" applyAlignment="1" applyProtection="1">
      <protection locked="0"/>
    </xf>
    <xf numFmtId="165" fontId="6" fillId="0" borderId="0" xfId="0" applyNumberFormat="1" applyFont="1" applyFill="1" applyBorder="1" applyAlignment="1"/>
    <xf numFmtId="165" fontId="6" fillId="0" borderId="0" xfId="0" applyNumberFormat="1" applyFont="1" applyFill="1" applyAlignment="1" applyProtection="1">
      <protection locked="0"/>
    </xf>
    <xf numFmtId="165" fontId="1" fillId="0" borderId="0" xfId="0" applyNumberFormat="1" applyFont="1" applyFill="1" applyAlignment="1" applyProtection="1">
      <protection locked="0"/>
    </xf>
    <xf numFmtId="165" fontId="6" fillId="0" borderId="33" xfId="0" applyNumberFormat="1" applyFont="1" applyFill="1" applyBorder="1" applyAlignment="1"/>
    <xf numFmtId="165" fontId="6" fillId="0" borderId="33" xfId="0" applyNumberFormat="1" applyFont="1" applyFill="1" applyBorder="1" applyAlignment="1" applyProtection="1">
      <protection locked="0"/>
    </xf>
    <xf numFmtId="165" fontId="1" fillId="0" borderId="33" xfId="0" applyNumberFormat="1" applyFont="1" applyFill="1" applyBorder="1" applyAlignment="1" applyProtection="1">
      <protection locked="0"/>
    </xf>
    <xf numFmtId="165" fontId="6" fillId="0" borderId="0" xfId="0" applyNumberFormat="1" applyFont="1" applyAlignment="1">
      <alignment vertical="center"/>
    </xf>
    <xf numFmtId="165" fontId="1" fillId="0" borderId="0" xfId="0" applyNumberFormat="1" applyFont="1" applyFill="1" applyBorder="1" applyAlignment="1"/>
    <xf numFmtId="165" fontId="1" fillId="0" borderId="0" xfId="0" applyNumberFormat="1" applyFont="1" applyFill="1" applyBorder="1"/>
    <xf numFmtId="165" fontId="6" fillId="0" borderId="69" xfId="0" applyNumberFormat="1" applyFont="1" applyBorder="1" applyAlignment="1">
      <alignment vertical="center"/>
    </xf>
    <xf numFmtId="165" fontId="6" fillId="0" borderId="0" xfId="0" applyNumberFormat="1" applyFont="1" applyBorder="1" applyAlignment="1">
      <alignment vertical="center"/>
    </xf>
    <xf numFmtId="166" fontId="1" fillId="0" borderId="48" xfId="0" applyNumberFormat="1" applyFont="1" applyFill="1" applyBorder="1" applyAlignment="1"/>
    <xf numFmtId="166" fontId="1" fillId="0" borderId="0" xfId="0" applyNumberFormat="1" applyFont="1" applyFill="1" applyBorder="1" applyAlignment="1"/>
    <xf numFmtId="165" fontId="1" fillId="0" borderId="64" xfId="0" applyNumberFormat="1" applyFont="1" applyFill="1" applyBorder="1" applyAlignment="1"/>
    <xf numFmtId="165" fontId="2" fillId="0" borderId="64" xfId="0" applyNumberFormat="1" applyFont="1" applyFill="1" applyBorder="1" applyAlignment="1"/>
    <xf numFmtId="166" fontId="1" fillId="0" borderId="63" xfId="0" applyNumberFormat="1" applyFont="1" applyFill="1" applyBorder="1" applyAlignment="1"/>
    <xf numFmtId="42" fontId="2" fillId="0" borderId="48" xfId="0" applyNumberFormat="1" applyFont="1" applyFill="1" applyBorder="1" applyAlignment="1"/>
    <xf numFmtId="0" fontId="49" fillId="0" borderId="0" xfId="0" applyFont="1" applyAlignment="1">
      <alignment horizontal="center" vertical="center"/>
    </xf>
    <xf numFmtId="42" fontId="1" fillId="0" borderId="63" xfId="0" applyNumberFormat="1" applyFont="1" applyFill="1" applyBorder="1" applyAlignment="1"/>
    <xf numFmtId="0" fontId="20" fillId="0" borderId="0" xfId="0" applyFont="1" applyFill="1" applyAlignment="1">
      <alignment horizontal="center" wrapText="1"/>
    </xf>
    <xf numFmtId="166" fontId="6" fillId="0" borderId="48" xfId="0" applyNumberFormat="1" applyFont="1" applyFill="1" applyBorder="1" applyAlignment="1"/>
    <xf numFmtId="43" fontId="6" fillId="0" borderId="64" xfId="0" applyNumberFormat="1" applyFont="1" applyFill="1" applyBorder="1" applyAlignment="1"/>
    <xf numFmtId="165" fontId="6" fillId="0" borderId="64" xfId="0" applyNumberFormat="1" applyFont="1" applyFill="1" applyBorder="1" applyAlignment="1"/>
    <xf numFmtId="3" fontId="29" fillId="0" borderId="0" xfId="0" applyNumberFormat="1" applyFont="1"/>
    <xf numFmtId="187" fontId="1" fillId="0" borderId="0" xfId="0" applyNumberFormat="1" applyFont="1" applyFill="1"/>
    <xf numFmtId="165" fontId="1" fillId="7" borderId="26" xfId="0" applyNumberFormat="1" applyFont="1" applyFill="1" applyBorder="1"/>
    <xf numFmtId="10" fontId="1" fillId="7" borderId="26" xfId="0" applyNumberFormat="1" applyFont="1" applyFill="1" applyBorder="1" applyAlignment="1" applyProtection="1">
      <protection locked="0"/>
    </xf>
    <xf numFmtId="165" fontId="1" fillId="7" borderId="4" xfId="0" applyNumberFormat="1" applyFont="1" applyFill="1" applyBorder="1"/>
    <xf numFmtId="165" fontId="1" fillId="0" borderId="0" xfId="0" applyNumberFormat="1" applyFont="1"/>
    <xf numFmtId="165" fontId="0" fillId="0" borderId="0" xfId="0" applyNumberFormat="1" applyFont="1"/>
    <xf numFmtId="10" fontId="28" fillId="0" borderId="0" xfId="0" applyNumberFormat="1" applyFont="1" applyFill="1"/>
    <xf numFmtId="166" fontId="1" fillId="0" borderId="0" xfId="0" applyNumberFormat="1" applyFont="1" applyFill="1"/>
    <xf numFmtId="0" fontId="1" fillId="14" borderId="0" xfId="0" applyFont="1" applyFill="1" applyAlignment="1">
      <alignment horizontal="left" indent="2"/>
    </xf>
    <xf numFmtId="42" fontId="1" fillId="0" borderId="7" xfId="0" applyNumberFormat="1" applyFont="1" applyFill="1" applyBorder="1" applyAlignment="1" applyProtection="1">
      <protection locked="0"/>
    </xf>
    <xf numFmtId="42" fontId="1" fillId="15" borderId="0" xfId="0" applyNumberFormat="1" applyFont="1" applyFill="1" applyBorder="1" applyAlignment="1"/>
    <xf numFmtId="41" fontId="1" fillId="15" borderId="0" xfId="0" applyNumberFormat="1" applyFont="1" applyFill="1" applyBorder="1" applyAlignment="1"/>
    <xf numFmtId="0" fontId="3" fillId="0" borderId="61" xfId="0" applyFont="1" applyBorder="1" applyAlignment="1">
      <alignment horizontal="centerContinuous"/>
    </xf>
    <xf numFmtId="0" fontId="3" fillId="0" borderId="62" xfId="0" applyFont="1" applyBorder="1" applyAlignment="1">
      <alignment horizontal="centerContinuous"/>
    </xf>
  </cellXfs>
  <cellStyles count="1">
    <cellStyle name="Normal" xfId="0" builtinId="0"/>
  </cellStyles>
  <dxfs count="532"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0000FF"/>
      <color rgb="FFFF6600"/>
      <color rgb="FF33CC33"/>
      <color rgb="FFFF66FF"/>
      <color rgb="FF00CC00"/>
      <color rgb="FFCC66FF"/>
      <color rgb="FFF8F8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18" Type="http://schemas.openxmlformats.org/officeDocument/2006/relationships/customXml" Target="../customXml/item5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19" Type="http://schemas.openxmlformats.org/officeDocument/2006/relationships/customXml" Target="../customXml/item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home.utc.wa.gov/sites/ue-220066/Confidential/Confidential%20Staff%20Work%20Papers/Staff-WP/NEW-PSE-WP-JDT-6-GAS-BILL-IMPACTS-22GRC-01-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home.utc.wa.gov/sites/ue-220066/Confidential/Confidential%20Staff%20Work%20Papers/Staff-WP/STAFF-WP-3-GAS-NORMALIZED-REVENUE-22GRC-01-2022(C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Overall Rate Impacts--&gt;"/>
      <sheetName val="Rate Impacts_RY#1"/>
      <sheetName val="Rate Impacts_RY#2"/>
      <sheetName val="Rate Impacts_RY#3"/>
      <sheetName val="Res. Bill Impacts--&gt;"/>
      <sheetName val="Res Bill Summary"/>
      <sheetName val="Typical Res Bill Impacts--&gt;"/>
      <sheetName val="Typical Res Bill_RY#1 "/>
      <sheetName val="Typical Res Bill_RY#2"/>
      <sheetName val="Typical Res Bill_RY#3"/>
      <sheetName val="Avg Per Therm Impacts--&gt;"/>
      <sheetName val="Avg Per Therm_RY#1 "/>
      <sheetName val="Avg Per Therm_RY#2"/>
      <sheetName val="Avg Per Therm_RY#3"/>
      <sheetName val="Work Papers--&gt;"/>
      <sheetName val="Revenue Calculations--&gt;"/>
      <sheetName val="Revenue by Sch_RY#1"/>
      <sheetName val="Revenue by Sch_RY#2"/>
      <sheetName val="Revenue by Sch_RY#3"/>
      <sheetName val="Rider Revenue Calculation--&gt;"/>
      <sheetName val="Sch. 101"/>
      <sheetName val="Sch. 106"/>
      <sheetName val="Sch. 120"/>
      <sheetName val="Sch. 129"/>
      <sheetName val="Sch. 140"/>
      <sheetName val="Sch. 141N_2024"/>
      <sheetName val="Sch. 141N_2025"/>
      <sheetName val="Sch. 141R_2024"/>
      <sheetName val="Sch. 141R_2025"/>
      <sheetName val="Sch. 141X"/>
      <sheetName val="Sch. 141Z"/>
      <sheetName val="Sch. 142"/>
      <sheetName val="Sch. 149"/>
      <sheetName val="Data--&gt;"/>
      <sheetName val="Res Billing Data"/>
      <sheetName val="Therms_CY2023"/>
      <sheetName val="Therms_CY2024"/>
      <sheetName val="Therms_CY2025"/>
      <sheetName val="12ME Dec 2023 Therms by Block%"/>
      <sheetName val="12ME Dec 2023 Therms by Block"/>
      <sheetName val="12ME Dec 2023 Data"/>
    </sheetNames>
    <sheetDataSet>
      <sheetData sheetId="0"/>
      <sheetData sheetId="1"/>
      <sheetData sheetId="2">
        <row r="25">
          <cell r="D25">
            <v>1101528916.4800501</v>
          </cell>
          <cell r="U25">
            <v>-3112605.902280001</v>
          </cell>
          <cell r="Y25">
            <v>93361989.593991295</v>
          </cell>
        </row>
      </sheetData>
      <sheetData sheetId="3">
        <row r="24">
          <cell r="D24">
            <v>1198204968.8035614</v>
          </cell>
          <cell r="M24">
            <v>21472257.006220013</v>
          </cell>
        </row>
      </sheetData>
      <sheetData sheetId="4">
        <row r="24">
          <cell r="D24">
            <v>1222406905.736094</v>
          </cell>
          <cell r="M24">
            <v>21962591.805780049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DENTIAL"/>
      <sheetName val="Table of Contents"/>
      <sheetName val="Revenue Exhibit"/>
      <sheetName val="Volume Exhibit"/>
      <sheetName val="Work Papers --&gt;"/>
      <sheetName val="Margin Exhibit"/>
      <sheetName val="Revenue Detail"/>
      <sheetName val="Revenue Calcs--&gt;"/>
      <sheetName val="(C) Rev at Actual Rates"/>
      <sheetName val="(C) Rev at 2019 GRC Rates"/>
      <sheetName val="(C) Rev at 2019 GRC PLR Rates"/>
      <sheetName val="(C) Norm Rev at 2019 PLR Rates"/>
      <sheetName val="(C) Gap Year Revenue"/>
      <sheetName val="(C) RY#1 Revenue"/>
      <sheetName val="(C) RY#2 Revenue"/>
      <sheetName val="(C) RY#3 Revenue"/>
      <sheetName val="TY Billing Determinants--&gt;"/>
      <sheetName val="(C) Bills &amp; Demand Data"/>
      <sheetName val="Actual Therms"/>
      <sheetName val="(C) Actual Therms By Block"/>
      <sheetName val="Weather Norm Therms"/>
      <sheetName val="(C) WN Therms By Block"/>
      <sheetName val="GY Bill Determinants--&gt;"/>
      <sheetName val="(C) GY Bills &amp; Demand Data"/>
      <sheetName val="GY Therms"/>
      <sheetName val="(C) GY Therms By Block"/>
      <sheetName val="RY#1 Bill Determinants--&gt;"/>
      <sheetName val="(C) RY#1 Bills &amp; Demand Data"/>
      <sheetName val="RY#1 Therms"/>
      <sheetName val="(C) RY#1 Therms By Block"/>
      <sheetName val="RY#2 Bill Determinants--&gt;"/>
      <sheetName val="(C) RY#2 Bills &amp; Demand Data"/>
      <sheetName val="RY#2 Therms"/>
      <sheetName val="(C) RY#2 Therms By Block"/>
      <sheetName val="RY#3 Bill Determinants--&gt;"/>
      <sheetName val="(C) RY#3 Bills &amp; Demand Data"/>
      <sheetName val="RY#3 Therms"/>
      <sheetName val="(C) RY#3 Therms By Block"/>
      <sheetName val="Other WP's--&gt;"/>
      <sheetName val="F2021 Forecast"/>
      <sheetName val="Puget LNG"/>
      <sheetName val="Rider &amp; Tracker Rev"/>
      <sheetName val="Weather Normalization--&gt;"/>
      <sheetName val="Weather Norm Calc"/>
      <sheetName val="Tax Reform Rates--&gt;"/>
      <sheetName val="Rate Design Res TR"/>
      <sheetName val="Rate Design C&amp;I_TR"/>
      <sheetName val="Rate Design Int &amp; Trans_TR"/>
      <sheetName val="2019 GRC Rates--&gt;"/>
      <sheetName val="Rate Design Res (2)"/>
      <sheetName val="Rate Design C&amp;I (2)"/>
      <sheetName val="Rate Design Int &amp; Trans (2)"/>
      <sheetName val="2019 GRC PLR Rates--&gt;"/>
      <sheetName val="Rate Design Res (3)"/>
      <sheetName val="Rate Design C&amp;I (3)"/>
      <sheetName val="Rate Design Int &amp; Trans (3)"/>
    </sheetNames>
    <sheetDataSet>
      <sheetData sheetId="0"/>
      <sheetData sheetId="1"/>
      <sheetData sheetId="2"/>
      <sheetData sheetId="3"/>
      <sheetData sheetId="4"/>
      <sheetData sheetId="5"/>
      <sheetData sheetId="6">
        <row r="26">
          <cell r="E26">
            <v>-46058561.040000014</v>
          </cell>
          <cell r="AE26">
            <v>520588147.33758515</v>
          </cell>
        </row>
        <row r="36">
          <cell r="AE36">
            <v>4050270.15</v>
          </cell>
        </row>
        <row r="38">
          <cell r="AH38">
            <v>539650616.77808464</v>
          </cell>
          <cell r="AL38">
            <v>542091475.36862922</v>
          </cell>
          <cell r="AO38">
            <v>546179979.00852394</v>
          </cell>
          <cell r="AR38">
            <v>547034194.48827767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61"/>
  <sheetViews>
    <sheetView view="pageBreakPreview" zoomScale="60" zoomScaleNormal="100" workbookViewId="0">
      <pane ySplit="10" topLeftCell="A11" activePane="bottomLeft" state="frozen"/>
      <selection activeCell="B183" sqref="B183"/>
      <selection pane="bottomLeft" activeCell="C44" sqref="C44"/>
    </sheetView>
  </sheetViews>
  <sheetFormatPr defaultColWidth="9.140625" defaultRowHeight="12.75" x14ac:dyDescent="0.2"/>
  <cols>
    <col min="1" max="1" width="5" style="125" bestFit="1" customWidth="1"/>
    <col min="2" max="2" width="64" style="125" bestFit="1" customWidth="1"/>
    <col min="3" max="3" width="17.140625" style="125" customWidth="1"/>
    <col min="4" max="4" width="17.42578125" style="125" customWidth="1"/>
    <col min="5" max="5" width="18.28515625" style="125" customWidth="1"/>
    <col min="6" max="6" width="5" style="125" bestFit="1" customWidth="1"/>
    <col min="7" max="7" width="41.7109375" style="676" customWidth="1"/>
    <col min="8" max="10" width="16.42578125" style="676" customWidth="1"/>
    <col min="11" max="11" width="5" style="125" customWidth="1"/>
    <col min="12" max="12" width="61.7109375" style="125" customWidth="1"/>
    <col min="13" max="13" width="11.5703125" style="125" customWidth="1"/>
    <col min="14" max="14" width="10.7109375" style="125" customWidth="1"/>
    <col min="15" max="15" width="11.7109375" style="125" customWidth="1"/>
    <col min="16" max="16" width="9.140625" style="125" customWidth="1"/>
    <col min="17" max="18" width="9.140625" style="125"/>
    <col min="19" max="19" width="15.28515625" style="125" bestFit="1" customWidth="1"/>
    <col min="20" max="20" width="19.42578125" style="125" customWidth="1"/>
    <col min="21" max="21" width="12.28515625" style="125" bestFit="1" customWidth="1"/>
    <col min="22" max="22" width="15.28515625" style="125" bestFit="1" customWidth="1"/>
    <col min="23" max="25" width="9.140625" style="125"/>
    <col min="26" max="26" width="16.7109375" style="125" customWidth="1"/>
    <col min="27" max="16384" width="9.140625" style="125"/>
  </cols>
  <sheetData>
    <row r="1" spans="1:27" ht="14.25" x14ac:dyDescent="0.2">
      <c r="D1" s="126" t="s">
        <v>1117</v>
      </c>
      <c r="E1" s="179"/>
      <c r="I1" s="126" t="s">
        <v>1118</v>
      </c>
      <c r="J1" s="127"/>
      <c r="M1" s="126" t="s">
        <v>1119</v>
      </c>
      <c r="N1" s="178"/>
      <c r="O1" s="127"/>
    </row>
    <row r="2" spans="1:27" x14ac:dyDescent="0.2">
      <c r="A2" s="180" t="str">
        <f>Company</f>
        <v>PUGET SOUND ENERGY - GAS</v>
      </c>
      <c r="B2" s="180"/>
      <c r="C2" s="180"/>
      <c r="D2" s="180"/>
      <c r="E2" s="180"/>
      <c r="F2" s="180" t="str">
        <f>Company</f>
        <v>PUGET SOUND ENERGY - GAS</v>
      </c>
      <c r="G2" s="683"/>
      <c r="H2" s="683"/>
      <c r="I2" s="683"/>
      <c r="J2" s="683"/>
      <c r="K2" s="180"/>
      <c r="L2" s="180" t="str">
        <f>Company</f>
        <v>PUGET SOUND ENERGY - GAS</v>
      </c>
      <c r="M2" s="181"/>
      <c r="N2" s="181"/>
      <c r="O2" s="181"/>
    </row>
    <row r="3" spans="1:27" x14ac:dyDescent="0.2">
      <c r="A3" s="180" t="s">
        <v>395</v>
      </c>
      <c r="B3" s="180"/>
      <c r="C3" s="180"/>
      <c r="D3" s="180"/>
      <c r="E3" s="180"/>
      <c r="F3" s="180" t="s">
        <v>395</v>
      </c>
      <c r="G3" s="683"/>
      <c r="H3" s="683"/>
      <c r="I3" s="683"/>
      <c r="J3" s="683"/>
      <c r="K3" s="180"/>
      <c r="L3" s="180" t="s">
        <v>395</v>
      </c>
      <c r="M3" s="181"/>
      <c r="N3" s="181"/>
      <c r="O3" s="181"/>
    </row>
    <row r="4" spans="1:27" x14ac:dyDescent="0.2">
      <c r="A4" s="180" t="str">
        <f>+RateCase</f>
        <v>2022 GENERAL RATE CASE</v>
      </c>
      <c r="B4" s="180"/>
      <c r="C4" s="180"/>
      <c r="D4" s="180"/>
      <c r="E4" s="180"/>
      <c r="F4" s="180" t="str">
        <f>$A$4</f>
        <v>2022 GENERAL RATE CASE</v>
      </c>
      <c r="G4" s="683"/>
      <c r="H4" s="683"/>
      <c r="I4" s="683"/>
      <c r="J4" s="683"/>
      <c r="K4" s="180"/>
      <c r="L4" s="180" t="str">
        <f>$A$4</f>
        <v>2022 GENERAL RATE CASE</v>
      </c>
      <c r="M4" s="181"/>
      <c r="N4" s="181"/>
      <c r="O4" s="181"/>
    </row>
    <row r="5" spans="1:27" x14ac:dyDescent="0.2">
      <c r="A5" s="180" t="str">
        <f>+TestYear</f>
        <v>12 MONTHS ENDED JUNE 30, 2021</v>
      </c>
      <c r="B5" s="180"/>
      <c r="C5" s="180"/>
      <c r="D5" s="180"/>
      <c r="E5" s="180"/>
      <c r="F5" s="180" t="str">
        <f>$A$5</f>
        <v>12 MONTHS ENDED JUNE 30, 2021</v>
      </c>
      <c r="G5" s="683"/>
      <c r="H5" s="683"/>
      <c r="I5" s="683"/>
      <c r="J5" s="683"/>
      <c r="K5" s="180"/>
      <c r="L5" s="180" t="str">
        <f>$A$5</f>
        <v>12 MONTHS ENDED JUNE 30, 2021</v>
      </c>
      <c r="M5" s="181"/>
      <c r="N5" s="181"/>
      <c r="O5" s="181"/>
    </row>
    <row r="6" spans="1:27" s="403" customFormat="1" x14ac:dyDescent="0.2">
      <c r="A6" s="401" t="s">
        <v>177</v>
      </c>
      <c r="B6" s="401"/>
      <c r="C6" s="401"/>
      <c r="D6" s="401"/>
      <c r="E6" s="401"/>
      <c r="F6" s="401" t="s">
        <v>191</v>
      </c>
      <c r="G6" s="686"/>
      <c r="H6" s="686"/>
      <c r="I6" s="686"/>
      <c r="J6" s="686"/>
      <c r="K6" s="401"/>
      <c r="L6" s="401" t="s">
        <v>26</v>
      </c>
      <c r="M6" s="401"/>
      <c r="N6" s="401"/>
      <c r="O6" s="401"/>
    </row>
    <row r="7" spans="1:27" x14ac:dyDescent="0.2">
      <c r="B7" s="181"/>
      <c r="C7" s="181"/>
      <c r="D7" s="181"/>
      <c r="E7" s="181"/>
      <c r="G7" s="181"/>
      <c r="H7" s="181"/>
      <c r="I7" s="181"/>
      <c r="J7" s="181"/>
      <c r="K7" s="181"/>
      <c r="L7" s="181"/>
      <c r="M7" s="181"/>
      <c r="N7" s="181"/>
      <c r="O7" s="181"/>
    </row>
    <row r="8" spans="1:27" x14ac:dyDescent="0.2">
      <c r="K8" s="181"/>
      <c r="L8" s="181"/>
      <c r="M8" s="181"/>
      <c r="N8" s="181"/>
    </row>
    <row r="9" spans="1:27" x14ac:dyDescent="0.2">
      <c r="A9" s="130" t="s">
        <v>7</v>
      </c>
      <c r="B9" s="130"/>
      <c r="C9" s="177">
        <v>2023</v>
      </c>
      <c r="D9" s="177">
        <v>2024</v>
      </c>
      <c r="E9" s="177">
        <v>2025</v>
      </c>
      <c r="F9" s="130" t="s">
        <v>7</v>
      </c>
      <c r="G9" s="130"/>
      <c r="H9" s="177" t="s">
        <v>178</v>
      </c>
      <c r="J9" s="177" t="s">
        <v>179</v>
      </c>
      <c r="K9" s="130" t="s">
        <v>7</v>
      </c>
      <c r="L9" s="130"/>
      <c r="M9" s="130"/>
    </row>
    <row r="10" spans="1:27" ht="15" x14ac:dyDescent="0.25">
      <c r="A10" s="182" t="s">
        <v>83</v>
      </c>
      <c r="B10" s="182" t="s">
        <v>8</v>
      </c>
      <c r="C10" s="184" t="s">
        <v>35</v>
      </c>
      <c r="D10" s="184" t="s">
        <v>39</v>
      </c>
      <c r="E10" s="184" t="s">
        <v>43</v>
      </c>
      <c r="F10" s="182" t="s">
        <v>83</v>
      </c>
      <c r="G10" s="182" t="s">
        <v>8</v>
      </c>
      <c r="H10" s="184" t="s">
        <v>180</v>
      </c>
      <c r="I10" s="184" t="s">
        <v>86</v>
      </c>
      <c r="J10" s="184" t="s">
        <v>86</v>
      </c>
      <c r="K10" s="182" t="s">
        <v>83</v>
      </c>
      <c r="L10" s="182" t="s">
        <v>8</v>
      </c>
      <c r="M10" s="182"/>
      <c r="N10" s="183"/>
      <c r="O10" s="183"/>
      <c r="R10" s="145"/>
      <c r="S10" s="145"/>
      <c r="T10" s="145"/>
      <c r="U10" s="145"/>
      <c r="V10" s="145"/>
      <c r="W10" s="145"/>
      <c r="X10" s="145"/>
      <c r="Y10" s="145"/>
      <c r="Z10" s="145"/>
      <c r="AA10" s="145"/>
    </row>
    <row r="11" spans="1:27" ht="15" x14ac:dyDescent="0.25">
      <c r="R11" s="170"/>
      <c r="S11" s="169"/>
      <c r="T11" s="170"/>
      <c r="U11" s="145"/>
      <c r="V11" s="145"/>
      <c r="W11" s="145"/>
      <c r="X11" s="145"/>
      <c r="Y11" s="145"/>
      <c r="Z11" s="145"/>
      <c r="AA11" s="145"/>
    </row>
    <row r="12" spans="1:27" ht="15" x14ac:dyDescent="0.25">
      <c r="A12" s="167">
        <f>ROW()</f>
        <v>12</v>
      </c>
      <c r="B12" s="138" t="s">
        <v>84</v>
      </c>
      <c r="C12" s="139">
        <f>'CRM-6.1'!K58</f>
        <v>2831685121.5587778</v>
      </c>
      <c r="D12" s="139">
        <f>'CRM-6.1'!M58</f>
        <v>2961028227.052278</v>
      </c>
      <c r="E12" s="139">
        <f>'CRM-6.1'!O58</f>
        <v>3076409330.0820537</v>
      </c>
      <c r="F12" s="167">
        <f>ROW()</f>
        <v>12</v>
      </c>
      <c r="G12" s="480" t="s">
        <v>572</v>
      </c>
      <c r="H12" s="471"/>
      <c r="I12" s="471"/>
      <c r="J12" s="472"/>
      <c r="K12" s="167">
        <f>ROW()</f>
        <v>12</v>
      </c>
      <c r="L12" s="132" t="s">
        <v>155</v>
      </c>
      <c r="M12" s="138"/>
      <c r="N12" s="138"/>
      <c r="O12" s="186">
        <v>4.1980000000000003E-3</v>
      </c>
      <c r="R12" s="167"/>
      <c r="S12" s="169"/>
      <c r="T12" s="169"/>
      <c r="U12" s="145"/>
      <c r="V12" s="145"/>
      <c r="W12" s="145"/>
      <c r="X12" s="145"/>
      <c r="Y12" s="145"/>
      <c r="Z12" s="145"/>
      <c r="AA12" s="145"/>
    </row>
    <row r="13" spans="1:27" ht="15" x14ac:dyDescent="0.25">
      <c r="A13" s="167">
        <f>ROW()</f>
        <v>13</v>
      </c>
      <c r="B13" s="132" t="s">
        <v>121</v>
      </c>
      <c r="C13" s="185">
        <f>+J24</f>
        <v>7.0500000000000007E-2</v>
      </c>
      <c r="D13" s="185">
        <f>+J33</f>
        <v>7.0699999999999999E-2</v>
      </c>
      <c r="E13" s="185">
        <f>+J42</f>
        <v>7.1099999999999997E-2</v>
      </c>
      <c r="F13" s="167">
        <f>ROW()</f>
        <v>13</v>
      </c>
      <c r="G13" s="165" t="s">
        <v>181</v>
      </c>
      <c r="H13" s="643">
        <v>0.51039999999999996</v>
      </c>
      <c r="I13" s="643">
        <v>5.1332288401253916E-2</v>
      </c>
      <c r="J13" s="473">
        <f>ROUND(H13*I13,4)</f>
        <v>2.6200000000000001E-2</v>
      </c>
      <c r="K13" s="167">
        <f>ROW()</f>
        <v>13</v>
      </c>
      <c r="L13" s="132" t="s">
        <v>183</v>
      </c>
      <c r="M13" s="138"/>
      <c r="N13" s="138"/>
      <c r="O13" s="186">
        <v>2E-3</v>
      </c>
      <c r="R13" s="167"/>
      <c r="S13" s="187"/>
      <c r="T13" s="169"/>
      <c r="U13" s="145"/>
      <c r="V13" s="145"/>
      <c r="W13" s="145"/>
      <c r="X13" s="145"/>
      <c r="Y13" s="145"/>
      <c r="Z13" s="145"/>
      <c r="AA13" s="145"/>
    </row>
    <row r="14" spans="1:27" ht="15" x14ac:dyDescent="0.25">
      <c r="A14" s="167">
        <f>ROW()</f>
        <v>14</v>
      </c>
      <c r="B14" s="132"/>
      <c r="C14" s="143"/>
      <c r="D14" s="143"/>
      <c r="E14" s="143"/>
      <c r="F14" s="167">
        <f>ROW()</f>
        <v>14</v>
      </c>
      <c r="G14" s="165" t="s">
        <v>182</v>
      </c>
      <c r="H14" s="643">
        <v>0.48959999999999998</v>
      </c>
      <c r="I14" s="643">
        <v>9.4252054794520562E-2</v>
      </c>
      <c r="J14" s="473">
        <f>ROUND(H14*I14,4)</f>
        <v>4.6100000000000002E-2</v>
      </c>
      <c r="K14" s="167">
        <f>ROW()</f>
        <v>14</v>
      </c>
      <c r="L14" s="132" t="str">
        <f>"STATE UTILITY TAX ( "&amp;O14*100&amp;"% - ( LINE 1 * "&amp;O14*100&amp;"% )  )"</f>
        <v>STATE UTILITY TAX ( 3.8358% - ( LINE 1 * 3.8358% )  )</v>
      </c>
      <c r="N14" s="186">
        <v>3.8519999999999999E-2</v>
      </c>
      <c r="O14" s="189">
        <f>ROUND(N14-(N14*O12),6)</f>
        <v>3.8358000000000003E-2</v>
      </c>
      <c r="R14" s="167"/>
      <c r="S14" s="170"/>
      <c r="T14" s="169"/>
      <c r="U14" s="145"/>
      <c r="V14" s="145"/>
      <c r="W14" s="145"/>
      <c r="X14" s="145"/>
      <c r="Y14" s="145"/>
      <c r="Z14" s="145"/>
      <c r="AA14" s="145"/>
    </row>
    <row r="15" spans="1:27" ht="15" x14ac:dyDescent="0.25">
      <c r="A15" s="167">
        <f>ROW()</f>
        <v>15</v>
      </c>
      <c r="B15" s="138" t="s">
        <v>184</v>
      </c>
      <c r="C15" s="142">
        <f>+C13*C12</f>
        <v>199633801.06989387</v>
      </c>
      <c r="D15" s="142">
        <f>+D13*D12</f>
        <v>209344695.65259606</v>
      </c>
      <c r="E15" s="142">
        <f>+E13*E12</f>
        <v>218732703.36883402</v>
      </c>
      <c r="F15" s="167">
        <f>ROW()</f>
        <v>15</v>
      </c>
      <c r="G15" s="165" t="s">
        <v>82</v>
      </c>
      <c r="H15" s="474">
        <f>SUM(H13:H14)</f>
        <v>1</v>
      </c>
      <c r="I15" s="471"/>
      <c r="J15" s="665">
        <f>SUM(J13:J14)</f>
        <v>7.2300000000000003E-2</v>
      </c>
      <c r="K15" s="167">
        <f>ROW()</f>
        <v>15</v>
      </c>
      <c r="L15" s="132"/>
      <c r="M15" s="138"/>
      <c r="N15" s="138"/>
      <c r="O15" s="190"/>
      <c r="R15" s="167"/>
      <c r="S15" s="191"/>
      <c r="T15" s="169"/>
      <c r="U15" s="145"/>
      <c r="V15" s="145"/>
      <c r="W15" s="145"/>
      <c r="X15" s="145"/>
      <c r="Y15" s="145"/>
      <c r="Z15" s="145"/>
      <c r="AA15" s="145"/>
    </row>
    <row r="16" spans="1:27" ht="15" x14ac:dyDescent="0.25">
      <c r="A16" s="167">
        <f>ROW()</f>
        <v>16</v>
      </c>
      <c r="B16" s="138"/>
      <c r="F16" s="167">
        <f>ROW()</f>
        <v>16</v>
      </c>
      <c r="G16" s="165"/>
      <c r="H16" s="170"/>
      <c r="I16" s="170"/>
      <c r="J16" s="475"/>
      <c r="K16" s="167">
        <f>ROW()</f>
        <v>16</v>
      </c>
      <c r="L16" s="132" t="s">
        <v>186</v>
      </c>
      <c r="M16" s="138"/>
      <c r="N16" s="138"/>
      <c r="O16" s="186">
        <f>ROUND(SUM(O12:O14),6)</f>
        <v>4.4555999999999998E-2</v>
      </c>
      <c r="R16" s="167"/>
      <c r="S16" s="170"/>
      <c r="T16" s="169"/>
      <c r="U16" s="145"/>
      <c r="V16" s="145"/>
      <c r="W16" s="145"/>
      <c r="X16" s="145"/>
      <c r="Y16" s="145"/>
      <c r="Z16" s="145"/>
      <c r="AA16" s="145"/>
    </row>
    <row r="17" spans="1:27" ht="15" x14ac:dyDescent="0.25">
      <c r="A17" s="167">
        <f>ROW()</f>
        <v>17</v>
      </c>
      <c r="B17" s="132" t="s">
        <v>187</v>
      </c>
      <c r="C17" s="142">
        <f>'CRM-6.1'!K47</f>
        <v>111994563.00010663</v>
      </c>
      <c r="D17" s="142">
        <f>'CRM-6.1'!M47</f>
        <v>104794898.51153553</v>
      </c>
      <c r="E17" s="142">
        <f>'CRM-6.1'!O47</f>
        <v>97609947.455486834</v>
      </c>
      <c r="F17" s="167">
        <f>ROW()</f>
        <v>17</v>
      </c>
      <c r="G17" s="165" t="s">
        <v>185</v>
      </c>
      <c r="H17" s="643">
        <f>+H13</f>
        <v>0.51039999999999996</v>
      </c>
      <c r="I17" s="643">
        <f>I13*0.79</f>
        <v>4.0552507836990596E-2</v>
      </c>
      <c r="J17" s="473">
        <f>ROUND(J13*0.79,4)</f>
        <v>2.07E-2</v>
      </c>
      <c r="K17" s="167">
        <f>ROW()</f>
        <v>17</v>
      </c>
      <c r="L17" s="138"/>
      <c r="M17" s="138"/>
      <c r="N17" s="138"/>
      <c r="O17" s="186"/>
      <c r="R17" s="167"/>
      <c r="S17" s="191"/>
      <c r="T17" s="169"/>
      <c r="U17" s="145"/>
      <c r="V17" s="145"/>
      <c r="W17" s="145"/>
      <c r="X17" s="145"/>
      <c r="Y17" s="145"/>
      <c r="Z17" s="145"/>
      <c r="AA17" s="145"/>
    </row>
    <row r="18" spans="1:27" ht="15" x14ac:dyDescent="0.25">
      <c r="A18" s="167">
        <f>ROW()</f>
        <v>18</v>
      </c>
      <c r="B18" s="132" t="s">
        <v>188</v>
      </c>
      <c r="C18" s="135">
        <f>+C15-C17</f>
        <v>87639238.069787234</v>
      </c>
      <c r="D18" s="135">
        <f>+D15-D17</f>
        <v>104549797.14106053</v>
      </c>
      <c r="E18" s="135">
        <f>+E15-E17</f>
        <v>121122755.91334718</v>
      </c>
      <c r="F18" s="167">
        <f>ROW()</f>
        <v>18</v>
      </c>
      <c r="G18" s="165" t="s">
        <v>182</v>
      </c>
      <c r="H18" s="643">
        <f>+H14</f>
        <v>0.48959999999999998</v>
      </c>
      <c r="I18" s="643">
        <f>+I14</f>
        <v>9.4252054794520562E-2</v>
      </c>
      <c r="J18" s="473">
        <f>ROUND(H18*I18,4)</f>
        <v>4.6100000000000002E-2</v>
      </c>
      <c r="K18" s="167">
        <f>ROW()</f>
        <v>18</v>
      </c>
      <c r="L18" s="138" t="str">
        <f>"CONVERSION FACTOR EXCLUDING FEDERAL INCOME TAX ( 1 - LINE "&amp;$K$17&amp;" )"</f>
        <v>CONVERSION FACTOR EXCLUDING FEDERAL INCOME TAX ( 1 - LINE 17 )</v>
      </c>
      <c r="M18" s="138"/>
      <c r="N18" s="138"/>
      <c r="O18" s="186">
        <f>ROUND(1-O16,6)</f>
        <v>0.95544399999999996</v>
      </c>
      <c r="R18" s="167"/>
      <c r="S18" s="191"/>
      <c r="T18" s="169"/>
      <c r="U18" s="145"/>
      <c r="V18" s="145"/>
      <c r="W18" s="145"/>
      <c r="X18" s="145"/>
      <c r="Y18" s="145"/>
      <c r="Z18" s="145"/>
      <c r="AA18" s="145"/>
    </row>
    <row r="19" spans="1:27" ht="15" x14ac:dyDescent="0.25">
      <c r="A19" s="167">
        <f>ROW()</f>
        <v>19</v>
      </c>
      <c r="B19" s="138"/>
      <c r="F19" s="167">
        <f>ROW()</f>
        <v>19</v>
      </c>
      <c r="G19" s="476" t="s">
        <v>189</v>
      </c>
      <c r="H19" s="477">
        <f>SUM(H17:H18)</f>
        <v>1</v>
      </c>
      <c r="I19" s="478"/>
      <c r="J19" s="479">
        <f>SUM(J17:J18)</f>
        <v>6.6799999999999998E-2</v>
      </c>
      <c r="K19" s="167">
        <f>ROW()</f>
        <v>19</v>
      </c>
      <c r="L19" s="132" t="str">
        <f>+'Named Ranges G'!A10</f>
        <v>FIT</v>
      </c>
      <c r="M19" s="138"/>
      <c r="N19" s="192">
        <v>0.21</v>
      </c>
      <c r="O19" s="186">
        <f>ROUND((O18)*N19,6)</f>
        <v>0.20064299999999999</v>
      </c>
      <c r="R19" s="167"/>
      <c r="S19" s="170"/>
      <c r="T19" s="169"/>
      <c r="U19" s="145"/>
      <c r="V19" s="145"/>
      <c r="W19" s="145"/>
      <c r="X19" s="145"/>
      <c r="Y19" s="145"/>
      <c r="Z19" s="145"/>
      <c r="AA19" s="145"/>
    </row>
    <row r="20" spans="1:27" ht="15.75" thickBot="1" x14ac:dyDescent="0.3">
      <c r="A20" s="167">
        <f>ROW()</f>
        <v>20</v>
      </c>
      <c r="B20" s="138" t="s">
        <v>26</v>
      </c>
      <c r="C20" s="193">
        <f>+O20</f>
        <v>0.75480100000000006</v>
      </c>
      <c r="D20" s="193">
        <f>C20</f>
        <v>0.75480100000000006</v>
      </c>
      <c r="E20" s="193">
        <f>D20</f>
        <v>0.75480100000000006</v>
      </c>
      <c r="F20" s="167">
        <f>ROW()</f>
        <v>20</v>
      </c>
      <c r="G20" s="170"/>
      <c r="H20" s="170"/>
      <c r="I20" s="170"/>
      <c r="J20" s="170"/>
      <c r="K20" s="167">
        <f>ROW()</f>
        <v>20</v>
      </c>
      <c r="L20" s="132" t="str">
        <f>"CONVERSION FACTOR INCL FEDERAL INCOME TAX ( LINE "&amp;K18&amp;" - LINE "&amp;K19&amp;" ) "</f>
        <v xml:space="preserve">CONVERSION FACTOR INCL FEDERAL INCOME TAX ( LINE 18 - LINE 19 ) </v>
      </c>
      <c r="M20" s="138"/>
      <c r="N20" s="138"/>
      <c r="O20" s="194">
        <f>ROUND(1-O19-O16,6)</f>
        <v>0.75480100000000006</v>
      </c>
      <c r="R20" s="167"/>
      <c r="S20" s="195"/>
      <c r="T20" s="169"/>
      <c r="U20" s="145"/>
      <c r="V20" s="145"/>
      <c r="W20" s="145"/>
      <c r="X20" s="145"/>
      <c r="Y20" s="145"/>
      <c r="Z20" s="145"/>
      <c r="AA20" s="145"/>
    </row>
    <row r="21" spans="1:27" ht="16.5" thickTop="1" thickBot="1" x14ac:dyDescent="0.3">
      <c r="A21" s="167">
        <f>ROW()</f>
        <v>21</v>
      </c>
      <c r="B21" s="676" t="s">
        <v>1014</v>
      </c>
      <c r="C21" s="719">
        <f>ROUND(+C18/C20,0)</f>
        <v>116109065</v>
      </c>
      <c r="D21" s="719">
        <f>ROUND(+D18/D20,0)</f>
        <v>138513061</v>
      </c>
      <c r="E21" s="719">
        <f>ROUND(+E18/E20,0)</f>
        <v>160469787</v>
      </c>
      <c r="F21" s="167">
        <f>ROW()</f>
        <v>21</v>
      </c>
      <c r="G21" s="480">
        <v>2023</v>
      </c>
      <c r="H21" s="471"/>
      <c r="I21" s="471"/>
      <c r="J21" s="472"/>
      <c r="K21" s="131"/>
      <c r="M21" s="138"/>
      <c r="N21" s="138"/>
      <c r="O21" s="138"/>
      <c r="R21" s="167"/>
      <c r="S21" s="196"/>
      <c r="T21" s="169"/>
      <c r="U21" s="145"/>
      <c r="V21" s="145"/>
      <c r="W21" s="145"/>
      <c r="X21" s="145"/>
      <c r="Y21" s="145"/>
      <c r="Z21" s="145"/>
      <c r="AA21" s="145"/>
    </row>
    <row r="22" spans="1:27" ht="15.75" thickTop="1" x14ac:dyDescent="0.25">
      <c r="A22" s="167">
        <f>ROW()</f>
        <v>22</v>
      </c>
      <c r="B22" s="676"/>
      <c r="C22" s="196"/>
      <c r="D22" s="196"/>
      <c r="E22" s="196"/>
      <c r="F22" s="167">
        <f>ROW()</f>
        <v>22</v>
      </c>
      <c r="G22" s="165" t="s">
        <v>181</v>
      </c>
      <c r="H22" s="643">
        <v>0.51500000000000001</v>
      </c>
      <c r="I22" s="643">
        <v>4.9763757852655618E-2</v>
      </c>
      <c r="J22" s="473">
        <f>ROUND(H22*I22,4)</f>
        <v>2.5600000000000001E-2</v>
      </c>
      <c r="K22" s="131"/>
      <c r="M22" s="138"/>
      <c r="N22" s="138"/>
      <c r="O22" s="186"/>
      <c r="R22" s="167"/>
      <c r="S22" s="170"/>
      <c r="T22" s="169"/>
      <c r="U22" s="145"/>
      <c r="V22" s="145"/>
      <c r="W22" s="145"/>
      <c r="X22" s="145"/>
      <c r="Y22" s="145"/>
      <c r="Z22" s="145"/>
      <c r="AA22" s="145"/>
    </row>
    <row r="23" spans="1:27" ht="15" x14ac:dyDescent="0.25">
      <c r="A23" s="167">
        <f>ROW()</f>
        <v>23</v>
      </c>
      <c r="B23" s="676" t="s">
        <v>389</v>
      </c>
      <c r="C23" s="720">
        <f>C21-0</f>
        <v>116109065</v>
      </c>
      <c r="D23" s="720">
        <f>D21-C21</f>
        <v>22403996</v>
      </c>
      <c r="E23" s="720">
        <f>E21-D21</f>
        <v>21956726</v>
      </c>
      <c r="F23" s="167">
        <f>ROW()</f>
        <v>23</v>
      </c>
      <c r="G23" s="165" t="s">
        <v>182</v>
      </c>
      <c r="H23" s="643">
        <v>0.48499999999999999</v>
      </c>
      <c r="I23" s="643">
        <v>9.2499999999999999E-2</v>
      </c>
      <c r="J23" s="473">
        <f>ROUND(H23*I23,4)</f>
        <v>4.4900000000000002E-2</v>
      </c>
      <c r="R23" s="167"/>
      <c r="S23" s="191"/>
      <c r="T23" s="169"/>
      <c r="U23" s="145"/>
      <c r="V23" s="145"/>
      <c r="W23" s="145"/>
      <c r="X23" s="145"/>
      <c r="Y23" s="145"/>
      <c r="Z23" s="145"/>
      <c r="AA23" s="145"/>
    </row>
    <row r="24" spans="1:27" ht="15" x14ac:dyDescent="0.25">
      <c r="A24" s="167">
        <f>ROW()</f>
        <v>24</v>
      </c>
      <c r="B24" s="676"/>
      <c r="C24" s="142"/>
      <c r="D24" s="142"/>
      <c r="E24" s="142"/>
      <c r="F24" s="167">
        <f>ROW()</f>
        <v>24</v>
      </c>
      <c r="G24" s="165" t="s">
        <v>82</v>
      </c>
      <c r="H24" s="474">
        <f>SUM(H22:H23)</f>
        <v>1</v>
      </c>
      <c r="I24" s="471"/>
      <c r="J24" s="665">
        <f>SUM(J22:J23)</f>
        <v>7.0500000000000007E-2</v>
      </c>
      <c r="R24" s="167"/>
      <c r="S24" s="191"/>
      <c r="T24" s="169"/>
      <c r="U24" s="145"/>
      <c r="V24" s="145"/>
      <c r="W24" s="145"/>
      <c r="X24" s="145"/>
      <c r="Y24" s="145"/>
      <c r="Z24" s="145"/>
      <c r="AA24" s="145"/>
    </row>
    <row r="25" spans="1:27" ht="15" x14ac:dyDescent="0.25">
      <c r="A25" s="167">
        <f>ROW()</f>
        <v>25</v>
      </c>
      <c r="B25" s="676" t="s">
        <v>1111</v>
      </c>
      <c r="C25" s="142"/>
      <c r="D25" s="142"/>
      <c r="E25" s="142"/>
      <c r="F25" s="167">
        <f>ROW()</f>
        <v>25</v>
      </c>
      <c r="G25" s="165"/>
      <c r="H25" s="170"/>
      <c r="I25" s="170"/>
      <c r="J25" s="475"/>
      <c r="R25" s="167"/>
      <c r="S25" s="191"/>
      <c r="T25" s="169"/>
      <c r="U25" s="145"/>
      <c r="V25" s="145"/>
      <c r="W25" s="145"/>
      <c r="X25" s="145"/>
      <c r="Y25" s="145"/>
      <c r="Z25" s="145"/>
      <c r="AA25" s="145"/>
    </row>
    <row r="26" spans="1:27" ht="15" x14ac:dyDescent="0.25">
      <c r="A26" s="167">
        <f>ROW()</f>
        <v>26</v>
      </c>
      <c r="B26" s="197" t="s">
        <v>1017</v>
      </c>
      <c r="C26" s="613">
        <v>-22490189.111519996</v>
      </c>
      <c r="D26" s="142"/>
      <c r="E26" s="142"/>
      <c r="F26" s="167">
        <f>ROW()</f>
        <v>26</v>
      </c>
      <c r="G26" s="165" t="s">
        <v>185</v>
      </c>
      <c r="H26" s="643">
        <f>+H22</f>
        <v>0.51500000000000001</v>
      </c>
      <c r="I26" s="643">
        <f>I22*0.79</f>
        <v>3.9313368703597938E-2</v>
      </c>
      <c r="J26" s="473">
        <f>ROUND(J22*0.79,4)</f>
        <v>2.0199999999999999E-2</v>
      </c>
      <c r="R26" s="167"/>
      <c r="S26" s="191"/>
      <c r="T26" s="169"/>
      <c r="U26" s="145"/>
      <c r="V26" s="145"/>
      <c r="W26" s="145"/>
      <c r="X26" s="145"/>
      <c r="Y26" s="145"/>
      <c r="Z26" s="145"/>
      <c r="AA26" s="145"/>
    </row>
    <row r="27" spans="1:27" ht="15" x14ac:dyDescent="0.25">
      <c r="A27" s="167">
        <f>ROW()</f>
        <v>27</v>
      </c>
      <c r="B27" s="197" t="s">
        <v>1108</v>
      </c>
      <c r="C27" s="142">
        <v>2855719.6077912897</v>
      </c>
      <c r="D27" s="142">
        <v>-931738.9937799871</v>
      </c>
      <c r="E27" s="142">
        <v>5865.8057800494134</v>
      </c>
      <c r="F27" s="167">
        <f>ROW()</f>
        <v>27</v>
      </c>
      <c r="G27" s="165" t="s">
        <v>182</v>
      </c>
      <c r="H27" s="643">
        <f>+H23</f>
        <v>0.48499999999999999</v>
      </c>
      <c r="I27" s="643">
        <f>+I23</f>
        <v>9.2499999999999999E-2</v>
      </c>
      <c r="J27" s="473">
        <f>ROUND(H27*I27,4)</f>
        <v>4.4900000000000002E-2</v>
      </c>
      <c r="R27" s="167"/>
      <c r="S27" s="191"/>
      <c r="T27" s="169"/>
      <c r="U27" s="145"/>
      <c r="V27" s="145"/>
      <c r="W27" s="145"/>
      <c r="X27" s="145"/>
      <c r="Y27" s="145"/>
      <c r="Z27" s="145"/>
      <c r="AA27" s="145"/>
    </row>
    <row r="28" spans="1:27" ht="15" x14ac:dyDescent="0.25">
      <c r="A28" s="167">
        <f>ROW()</f>
        <v>28</v>
      </c>
      <c r="B28" s="125" t="s">
        <v>190</v>
      </c>
      <c r="C28" s="135">
        <f>SUM(C25:C27)</f>
        <v>-19634469.503728706</v>
      </c>
      <c r="D28" s="135">
        <f>SUM(D25:D27)</f>
        <v>-931738.9937799871</v>
      </c>
      <c r="E28" s="135">
        <f>SUM(E25:E27)</f>
        <v>5865.8057800494134</v>
      </c>
      <c r="F28" s="167">
        <f>ROW()</f>
        <v>28</v>
      </c>
      <c r="G28" s="476" t="s">
        <v>189</v>
      </c>
      <c r="H28" s="477">
        <f>SUM(H26:H27)</f>
        <v>1</v>
      </c>
      <c r="I28" s="478"/>
      <c r="J28" s="479">
        <f>SUM(J26:J27)</f>
        <v>6.5100000000000005E-2</v>
      </c>
      <c r="R28" s="167"/>
      <c r="S28" s="191"/>
      <c r="T28" s="169"/>
      <c r="U28" s="145"/>
      <c r="V28" s="145"/>
      <c r="W28" s="145"/>
      <c r="X28" s="145"/>
      <c r="Y28" s="145"/>
      <c r="Z28" s="145"/>
      <c r="AA28" s="145"/>
    </row>
    <row r="29" spans="1:27" ht="15" x14ac:dyDescent="0.25">
      <c r="A29" s="167">
        <f>ROW()</f>
        <v>29</v>
      </c>
      <c r="C29" s="721"/>
      <c r="D29" s="721"/>
      <c r="E29" s="721"/>
      <c r="F29" s="167">
        <f>ROW()</f>
        <v>29</v>
      </c>
      <c r="L29" s="199"/>
      <c r="R29" s="167"/>
      <c r="S29" s="170"/>
      <c r="T29" s="169"/>
      <c r="U29" s="145"/>
      <c r="V29" s="145"/>
      <c r="W29" s="145"/>
      <c r="X29" s="145"/>
      <c r="Y29" s="145"/>
      <c r="Z29" s="145"/>
      <c r="AA29" s="145"/>
    </row>
    <row r="30" spans="1:27" ht="15.75" thickBot="1" x14ac:dyDescent="0.3">
      <c r="A30" s="167">
        <f>ROW()</f>
        <v>30</v>
      </c>
      <c r="B30" s="125" t="s">
        <v>389</v>
      </c>
      <c r="C30" s="417">
        <f>C23+C28</f>
        <v>96474595.496271297</v>
      </c>
      <c r="D30" s="417">
        <f>D23+D28</f>
        <v>21472257.006220013</v>
      </c>
      <c r="E30" s="417">
        <f>E23+E28</f>
        <v>21962591.805780049</v>
      </c>
      <c r="F30" s="167">
        <f>ROW()</f>
        <v>30</v>
      </c>
      <c r="G30" s="480">
        <v>2024</v>
      </c>
      <c r="H30" s="471"/>
      <c r="I30" s="471"/>
      <c r="J30" s="472"/>
      <c r="L30" s="199"/>
      <c r="M30" s="128"/>
      <c r="R30" s="167"/>
      <c r="S30" s="171"/>
      <c r="T30" s="169"/>
      <c r="U30" s="145"/>
      <c r="V30" s="145"/>
      <c r="W30" s="145"/>
      <c r="X30" s="145"/>
      <c r="Y30" s="145"/>
      <c r="Z30" s="145"/>
      <c r="AA30" s="145"/>
    </row>
    <row r="31" spans="1:27" ht="15.75" thickTop="1" x14ac:dyDescent="0.25">
      <c r="A31" s="167">
        <f>ROW()</f>
        <v>31</v>
      </c>
      <c r="C31" s="883"/>
      <c r="D31" s="128"/>
      <c r="E31" s="128"/>
      <c r="F31" s="167">
        <f>ROW()</f>
        <v>31</v>
      </c>
      <c r="G31" s="165" t="s">
        <v>181</v>
      </c>
      <c r="H31" s="643">
        <v>0.51500000000000001</v>
      </c>
      <c r="I31" s="643">
        <v>5.0188778237047003E-2</v>
      </c>
      <c r="J31" s="473">
        <f>ROUND(H31*I31,4)</f>
        <v>2.58E-2</v>
      </c>
      <c r="L31" s="148"/>
      <c r="R31" s="167"/>
      <c r="S31" s="171"/>
      <c r="T31" s="169"/>
      <c r="U31" s="145"/>
      <c r="V31" s="145"/>
      <c r="W31" s="145"/>
      <c r="X31" s="145"/>
      <c r="Y31" s="145"/>
      <c r="Z31" s="145"/>
      <c r="AA31" s="145"/>
    </row>
    <row r="32" spans="1:27" ht="15" x14ac:dyDescent="0.25">
      <c r="A32" s="167">
        <f>ROW()</f>
        <v>32</v>
      </c>
      <c r="B32" s="676" t="s">
        <v>1105</v>
      </c>
      <c r="C32" s="185">
        <f>C30/C33</f>
        <v>8.7582444775537185E-2</v>
      </c>
      <c r="D32" s="185">
        <f t="shared" ref="D32:E32" si="0">D30/D33</f>
        <v>1.7920353833668887E-2</v>
      </c>
      <c r="E32" s="185">
        <f t="shared" si="0"/>
        <v>1.7966678446204365E-2</v>
      </c>
      <c r="F32" s="167">
        <f>ROW()</f>
        <v>32</v>
      </c>
      <c r="G32" s="165" t="s">
        <v>182</v>
      </c>
      <c r="H32" s="643">
        <v>0.48499999999999999</v>
      </c>
      <c r="I32" s="643">
        <v>9.2499999999999999E-2</v>
      </c>
      <c r="J32" s="473">
        <f>ROUND(H32*I32,4)</f>
        <v>4.4900000000000002E-2</v>
      </c>
      <c r="L32" s="142"/>
      <c r="R32" s="167"/>
      <c r="S32" s="171"/>
      <c r="T32" s="169"/>
      <c r="U32" s="145"/>
      <c r="V32" s="145"/>
      <c r="W32" s="145"/>
      <c r="X32" s="145"/>
      <c r="Y32" s="145"/>
      <c r="Z32" s="145"/>
      <c r="AA32" s="145"/>
    </row>
    <row r="33" spans="1:27" ht="15" x14ac:dyDescent="0.25">
      <c r="A33" s="167">
        <f>ROW()</f>
        <v>33</v>
      </c>
      <c r="B33" s="676" t="s">
        <v>1112</v>
      </c>
      <c r="C33" s="796">
        <v>1101528916.4800501</v>
      </c>
      <c r="D33" s="890">
        <v>1198204968.8035614</v>
      </c>
      <c r="E33" s="890">
        <v>1222406905.736094</v>
      </c>
      <c r="F33" s="167">
        <f>ROW()</f>
        <v>33</v>
      </c>
      <c r="G33" s="165" t="s">
        <v>82</v>
      </c>
      <c r="H33" s="474">
        <f>SUM(H31:H32)</f>
        <v>1</v>
      </c>
      <c r="I33" s="471"/>
      <c r="J33" s="665">
        <f>SUM(J31:J32)</f>
        <v>7.0699999999999999E-2</v>
      </c>
      <c r="R33" s="167"/>
      <c r="S33" s="171"/>
      <c r="T33" s="169"/>
      <c r="U33" s="145"/>
      <c r="V33" s="145"/>
      <c r="W33" s="145"/>
      <c r="X33" s="145"/>
      <c r="Y33" s="145"/>
      <c r="Z33" s="145"/>
      <c r="AA33" s="145"/>
    </row>
    <row r="34" spans="1:27" ht="15" x14ac:dyDescent="0.25">
      <c r="F34" s="167">
        <f>ROW()</f>
        <v>34</v>
      </c>
      <c r="G34" s="165"/>
      <c r="H34" s="170"/>
      <c r="I34" s="170"/>
      <c r="J34" s="475"/>
      <c r="R34" s="167"/>
      <c r="S34" s="171"/>
      <c r="T34" s="169"/>
      <c r="U34" s="145"/>
      <c r="V34" s="145"/>
      <c r="W34" s="145"/>
      <c r="X34" s="145"/>
      <c r="Y34" s="145"/>
      <c r="Z34" s="145"/>
      <c r="AA34" s="145"/>
    </row>
    <row r="35" spans="1:27" ht="15" x14ac:dyDescent="0.25">
      <c r="A35" s="131"/>
      <c r="B35" s="484"/>
      <c r="C35" s="485"/>
      <c r="D35" s="485"/>
      <c r="E35" s="485"/>
      <c r="F35" s="167">
        <f>ROW()</f>
        <v>35</v>
      </c>
      <c r="G35" s="165" t="s">
        <v>185</v>
      </c>
      <c r="H35" s="643">
        <f>+H31</f>
        <v>0.51500000000000001</v>
      </c>
      <c r="I35" s="643">
        <f>I31*0.79</f>
        <v>3.9649134807267138E-2</v>
      </c>
      <c r="J35" s="473">
        <f>ROUND(J31*0.79,4)</f>
        <v>2.0400000000000001E-2</v>
      </c>
      <c r="R35" s="167"/>
      <c r="S35" s="169"/>
      <c r="T35" s="169"/>
      <c r="U35" s="145"/>
      <c r="V35" s="145"/>
      <c r="W35" s="145"/>
      <c r="X35" s="145"/>
      <c r="Y35" s="145"/>
      <c r="Z35" s="145"/>
      <c r="AA35" s="145"/>
    </row>
    <row r="36" spans="1:27" ht="15" x14ac:dyDescent="0.25">
      <c r="A36" s="131"/>
      <c r="B36" s="484"/>
      <c r="C36" s="485"/>
      <c r="D36" s="485"/>
      <c r="E36" s="485"/>
      <c r="F36" s="167">
        <f>ROW()</f>
        <v>36</v>
      </c>
      <c r="G36" s="165" t="s">
        <v>182</v>
      </c>
      <c r="H36" s="643">
        <f>+H32</f>
        <v>0.48499999999999999</v>
      </c>
      <c r="I36" s="643">
        <f>+I32</f>
        <v>9.2499999999999999E-2</v>
      </c>
      <c r="J36" s="473">
        <f>ROUND(H36*I36,4)</f>
        <v>4.4900000000000002E-2</v>
      </c>
      <c r="R36" s="201"/>
      <c r="S36" s="201"/>
      <c r="T36" s="201"/>
      <c r="U36" s="145"/>
      <c r="V36" s="145"/>
      <c r="W36" s="145"/>
      <c r="X36" s="145"/>
      <c r="Y36" s="145"/>
      <c r="Z36" s="145"/>
      <c r="AA36" s="145"/>
    </row>
    <row r="37" spans="1:27" ht="15" x14ac:dyDescent="0.25">
      <c r="A37" s="131"/>
      <c r="B37" s="484"/>
      <c r="C37" s="485"/>
      <c r="D37" s="485"/>
      <c r="E37" s="485"/>
      <c r="F37" s="167">
        <f>ROW()</f>
        <v>37</v>
      </c>
      <c r="G37" s="476" t="s">
        <v>189</v>
      </c>
      <c r="H37" s="477">
        <f>SUM(H35:H36)</f>
        <v>1</v>
      </c>
      <c r="I37" s="478"/>
      <c r="J37" s="479">
        <f>SUM(J35:J36)</f>
        <v>6.5299999999999997E-2</v>
      </c>
      <c r="R37" s="201"/>
      <c r="S37" s="201"/>
      <c r="T37" s="201"/>
      <c r="U37" s="145"/>
      <c r="V37" s="145"/>
      <c r="W37" s="145"/>
      <c r="X37" s="145"/>
      <c r="Y37" s="145"/>
      <c r="Z37" s="145"/>
      <c r="AA37" s="145"/>
    </row>
    <row r="38" spans="1:27" ht="15" x14ac:dyDescent="0.25">
      <c r="A38" s="131"/>
      <c r="B38"/>
      <c r="C38"/>
      <c r="D38"/>
      <c r="E38"/>
      <c r="F38" s="167">
        <f>ROW()</f>
        <v>38</v>
      </c>
      <c r="G38" s="642"/>
      <c r="H38" s="201"/>
      <c r="I38" s="201"/>
      <c r="J38" s="201"/>
      <c r="K38" s="145"/>
      <c r="L38" s="145"/>
      <c r="R38" s="201"/>
      <c r="S38" s="201"/>
      <c r="T38" s="201"/>
      <c r="U38" s="145"/>
      <c r="V38" s="145"/>
      <c r="W38" s="145"/>
      <c r="X38" s="145"/>
      <c r="Y38" s="145"/>
      <c r="Z38" s="145"/>
      <c r="AA38" s="145"/>
    </row>
    <row r="39" spans="1:27" ht="15" x14ac:dyDescent="0.25">
      <c r="A39" s="131"/>
      <c r="B39" s="484"/>
      <c r="C39" s="486"/>
      <c r="D39" s="486"/>
      <c r="E39" s="486"/>
      <c r="F39" s="167">
        <f>ROW()</f>
        <v>39</v>
      </c>
      <c r="G39" s="480">
        <v>2025</v>
      </c>
      <c r="H39" s="471"/>
      <c r="I39" s="471"/>
      <c r="J39" s="472"/>
      <c r="K39" s="145"/>
      <c r="L39" s="145"/>
      <c r="R39" s="201"/>
      <c r="S39" s="201"/>
      <c r="T39" s="201"/>
      <c r="U39" s="145"/>
      <c r="V39" s="145"/>
      <c r="W39" s="145"/>
      <c r="X39" s="145"/>
      <c r="Y39" s="145"/>
      <c r="Z39" s="145"/>
      <c r="AA39" s="145"/>
    </row>
    <row r="40" spans="1:27" ht="15" x14ac:dyDescent="0.25">
      <c r="A40" s="131"/>
      <c r="B40"/>
      <c r="C40"/>
      <c r="D40" s="882"/>
      <c r="E40" s="882"/>
      <c r="F40" s="167">
        <f>ROW()</f>
        <v>40</v>
      </c>
      <c r="G40" s="165" t="s">
        <v>181</v>
      </c>
      <c r="H40" s="643">
        <v>0.51500000000000001</v>
      </c>
      <c r="I40" s="643">
        <v>5.0839499029126205E-2</v>
      </c>
      <c r="J40" s="473">
        <f>ROUND(H40*I40,4)</f>
        <v>2.6200000000000001E-2</v>
      </c>
      <c r="K40" s="145"/>
      <c r="L40" s="145"/>
      <c r="R40" s="201"/>
      <c r="S40" s="201"/>
      <c r="T40" s="201"/>
      <c r="U40" s="145"/>
      <c r="V40" s="145"/>
      <c r="W40" s="145"/>
      <c r="X40" s="145"/>
      <c r="Y40" s="145"/>
      <c r="Z40" s="145"/>
      <c r="AA40" s="145"/>
    </row>
    <row r="41" spans="1:27" ht="15" x14ac:dyDescent="0.25">
      <c r="A41" s="131"/>
      <c r="B41"/>
      <c r="C41"/>
      <c r="D41"/>
      <c r="E41"/>
      <c r="F41" s="167">
        <f>ROW()</f>
        <v>41</v>
      </c>
      <c r="G41" s="165" t="s">
        <v>182</v>
      </c>
      <c r="H41" s="643">
        <v>0.48499999999999999</v>
      </c>
      <c r="I41" s="643">
        <v>9.2499999999999999E-2</v>
      </c>
      <c r="J41" s="473">
        <f>ROUND(H41*I41,4)</f>
        <v>4.4900000000000002E-2</v>
      </c>
      <c r="K41" s="145"/>
      <c r="L41" s="145"/>
      <c r="R41" s="201"/>
      <c r="S41" s="201"/>
      <c r="T41" s="201"/>
      <c r="U41" s="145"/>
      <c r="V41" s="145"/>
      <c r="W41" s="145"/>
      <c r="X41" s="145"/>
      <c r="Y41" s="145"/>
      <c r="Z41" s="145"/>
      <c r="AA41" s="145"/>
    </row>
    <row r="42" spans="1:27" ht="15" x14ac:dyDescent="0.25">
      <c r="A42" s="131"/>
      <c r="B42" s="484"/>
      <c r="C42" s="485"/>
      <c r="D42" s="485"/>
      <c r="E42" s="485"/>
      <c r="F42" s="167">
        <f>ROW()</f>
        <v>42</v>
      </c>
      <c r="G42" s="165" t="s">
        <v>82</v>
      </c>
      <c r="H42" s="474">
        <f>SUM(H40:H41)</f>
        <v>1</v>
      </c>
      <c r="I42" s="471"/>
      <c r="J42" s="665">
        <f>SUM(J40:J41)</f>
        <v>7.1099999999999997E-2</v>
      </c>
      <c r="K42" s="145"/>
      <c r="L42" s="145"/>
      <c r="R42" s="201"/>
      <c r="S42" s="201"/>
      <c r="T42" s="201"/>
      <c r="U42" s="145"/>
      <c r="V42" s="145"/>
      <c r="W42" s="145"/>
      <c r="X42" s="145"/>
      <c r="Y42" s="145"/>
      <c r="Z42" s="145"/>
      <c r="AA42" s="145"/>
    </row>
    <row r="43" spans="1:27" ht="15" x14ac:dyDescent="0.25">
      <c r="A43" s="131"/>
      <c r="B43" s="484"/>
      <c r="C43" s="889"/>
      <c r="D43" s="889"/>
      <c r="E43" s="889"/>
      <c r="F43" s="167">
        <f>ROW()</f>
        <v>43</v>
      </c>
      <c r="G43" s="165"/>
      <c r="H43" s="170"/>
      <c r="I43" s="170"/>
      <c r="J43" s="475"/>
      <c r="K43" s="145"/>
      <c r="L43" s="145"/>
      <c r="R43" s="201"/>
      <c r="S43" s="201"/>
      <c r="T43" s="201"/>
      <c r="U43" s="145"/>
      <c r="V43" s="145"/>
      <c r="W43" s="145"/>
      <c r="X43" s="145"/>
      <c r="Y43" s="145"/>
      <c r="Z43" s="145"/>
      <c r="AA43" s="145"/>
    </row>
    <row r="44" spans="1:27" ht="15" x14ac:dyDescent="0.25">
      <c r="A44" s="131"/>
      <c r="B44" s="484"/>
      <c r="C44" s="485"/>
      <c r="D44" s="485"/>
      <c r="E44" s="485"/>
      <c r="F44" s="167">
        <f>ROW()</f>
        <v>44</v>
      </c>
      <c r="G44" s="165" t="s">
        <v>185</v>
      </c>
      <c r="H44" s="643">
        <f>+H40</f>
        <v>0.51500000000000001</v>
      </c>
      <c r="I44" s="643">
        <f>I40*0.79</f>
        <v>4.0163204233009703E-2</v>
      </c>
      <c r="J44" s="473">
        <f>ROUND(J40*0.79,4)</f>
        <v>2.07E-2</v>
      </c>
      <c r="K44" s="145"/>
      <c r="L44" s="145"/>
      <c r="R44" s="201"/>
      <c r="S44" s="201"/>
      <c r="T44" s="201"/>
      <c r="U44" s="145"/>
      <c r="V44" s="145"/>
      <c r="W44" s="145"/>
      <c r="X44" s="145"/>
      <c r="Y44" s="145"/>
      <c r="Z44" s="145"/>
      <c r="AA44" s="145"/>
    </row>
    <row r="45" spans="1:27" ht="15" x14ac:dyDescent="0.25">
      <c r="A45" s="131"/>
      <c r="B45"/>
      <c r="C45"/>
      <c r="D45"/>
      <c r="E45"/>
      <c r="F45" s="167">
        <f>ROW()</f>
        <v>45</v>
      </c>
      <c r="G45" s="165" t="s">
        <v>182</v>
      </c>
      <c r="H45" s="643">
        <f>+H41</f>
        <v>0.48499999999999999</v>
      </c>
      <c r="I45" s="643">
        <f>+I41</f>
        <v>9.2499999999999999E-2</v>
      </c>
      <c r="J45" s="473">
        <f>ROUND(H45*I45,4)</f>
        <v>4.4900000000000002E-2</v>
      </c>
      <c r="K45" s="145"/>
      <c r="L45" s="145"/>
      <c r="R45" s="145"/>
      <c r="S45" s="145"/>
      <c r="T45" s="145"/>
      <c r="U45" s="145"/>
      <c r="V45" s="145"/>
      <c r="W45" s="145"/>
      <c r="X45" s="145"/>
      <c r="Y45" s="145"/>
      <c r="Z45" s="145"/>
      <c r="AA45" s="145"/>
    </row>
    <row r="46" spans="1:27" ht="15" x14ac:dyDescent="0.25">
      <c r="A46" s="131"/>
      <c r="B46"/>
      <c r="C46"/>
      <c r="D46"/>
      <c r="E46"/>
      <c r="F46" s="167">
        <f>ROW()</f>
        <v>46</v>
      </c>
      <c r="G46" s="476" t="s">
        <v>189</v>
      </c>
      <c r="H46" s="477">
        <f>SUM(H44:H45)</f>
        <v>1</v>
      </c>
      <c r="I46" s="478"/>
      <c r="J46" s="479">
        <f>SUM(J44:J45)</f>
        <v>6.5600000000000006E-2</v>
      </c>
      <c r="K46" s="145"/>
      <c r="L46" s="145"/>
      <c r="R46" s="145"/>
      <c r="S46" s="145"/>
      <c r="T46" s="145"/>
      <c r="U46" s="145"/>
      <c r="V46" s="145"/>
      <c r="W46" s="145"/>
      <c r="X46" s="145"/>
      <c r="Y46" s="145"/>
      <c r="Z46" s="145"/>
      <c r="AA46" s="145"/>
    </row>
    <row r="47" spans="1:27" ht="15" x14ac:dyDescent="0.25">
      <c r="A47" s="131"/>
      <c r="B47" s="197"/>
      <c r="C47"/>
      <c r="D47"/>
      <c r="E47"/>
      <c r="K47" s="145"/>
      <c r="L47" s="145"/>
      <c r="R47" s="145"/>
      <c r="S47" s="145"/>
      <c r="T47" s="145"/>
      <c r="U47" s="145"/>
      <c r="V47" s="145"/>
      <c r="W47" s="145"/>
      <c r="X47" s="145"/>
      <c r="Y47" s="145"/>
      <c r="Z47" s="145"/>
      <c r="AA47" s="145"/>
    </row>
    <row r="48" spans="1:27" ht="15" x14ac:dyDescent="0.25">
      <c r="A48" s="131"/>
      <c r="B48" s="197"/>
      <c r="C48"/>
      <c r="D48"/>
      <c r="E48"/>
      <c r="F48"/>
      <c r="G48" s="684"/>
      <c r="H48" s="145"/>
      <c r="I48" s="145"/>
      <c r="J48" s="145"/>
      <c r="K48" s="145"/>
      <c r="L48" s="145"/>
      <c r="R48" s="145"/>
      <c r="S48" s="145"/>
      <c r="T48" s="145"/>
      <c r="U48" s="145"/>
      <c r="V48" s="145"/>
      <c r="W48" s="145"/>
      <c r="X48" s="145"/>
      <c r="Y48" s="145"/>
      <c r="Z48" s="145"/>
      <c r="AA48" s="145"/>
    </row>
    <row r="49" spans="1:27" ht="15" x14ac:dyDescent="0.25">
      <c r="A49" s="131"/>
      <c r="C49"/>
      <c r="D49"/>
      <c r="E49"/>
      <c r="F49" s="145"/>
      <c r="G49" s="145"/>
      <c r="H49" s="145"/>
      <c r="I49" s="145"/>
      <c r="J49" s="145"/>
      <c r="K49" s="145"/>
      <c r="L49" s="145"/>
      <c r="R49" s="145"/>
      <c r="S49" s="145"/>
      <c r="T49" s="145"/>
      <c r="U49" s="145"/>
      <c r="V49" s="145"/>
      <c r="W49" s="145"/>
      <c r="X49" s="145"/>
      <c r="Y49" s="145"/>
      <c r="Z49" s="145"/>
      <c r="AA49" s="145"/>
    </row>
    <row r="50" spans="1:27" ht="15" x14ac:dyDescent="0.25">
      <c r="A50" s="131"/>
      <c r="C50"/>
      <c r="D50"/>
      <c r="E50"/>
      <c r="F50" s="145"/>
      <c r="G50" s="145"/>
      <c r="H50" s="145"/>
      <c r="I50" s="145"/>
      <c r="J50" s="145"/>
      <c r="K50" s="145"/>
      <c r="L50" s="145"/>
      <c r="R50" s="145"/>
      <c r="S50" s="145"/>
      <c r="T50" s="145"/>
      <c r="U50" s="145"/>
      <c r="V50" s="145"/>
      <c r="W50" s="145"/>
      <c r="X50" s="145"/>
      <c r="Y50" s="145"/>
      <c r="Z50" s="145"/>
      <c r="AA50" s="145"/>
    </row>
    <row r="51" spans="1:27" ht="15" x14ac:dyDescent="0.25">
      <c r="A51" s="131"/>
      <c r="C51"/>
      <c r="D51"/>
      <c r="E51"/>
      <c r="F51" s="145"/>
      <c r="G51" s="145"/>
      <c r="H51" s="145"/>
      <c r="I51" s="145"/>
      <c r="J51" s="145"/>
      <c r="K51" s="145"/>
      <c r="L51" s="145"/>
      <c r="R51" s="145"/>
      <c r="S51" s="145"/>
      <c r="T51" s="145"/>
      <c r="U51" s="145"/>
      <c r="V51" s="145"/>
      <c r="W51" s="145"/>
      <c r="X51" s="145"/>
      <c r="Y51" s="145"/>
      <c r="Z51" s="145"/>
      <c r="AA51" s="145"/>
    </row>
    <row r="52" spans="1:27" ht="15" x14ac:dyDescent="0.25">
      <c r="A52" s="131"/>
      <c r="C52"/>
      <c r="D52"/>
      <c r="E52"/>
      <c r="F52" s="145"/>
      <c r="G52" s="145"/>
      <c r="H52" s="145"/>
      <c r="I52" s="145"/>
      <c r="J52" s="145"/>
      <c r="K52" s="145"/>
      <c r="L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</row>
    <row r="53" spans="1:27" ht="15" x14ac:dyDescent="0.25">
      <c r="A53" s="131"/>
      <c r="C53"/>
      <c r="D53"/>
      <c r="E53"/>
      <c r="F53" s="145"/>
      <c r="G53" s="145"/>
      <c r="H53" s="145"/>
      <c r="I53" s="145"/>
      <c r="J53" s="145"/>
      <c r="K53" s="145"/>
      <c r="L53" s="145"/>
      <c r="R53" s="145"/>
      <c r="S53" s="145"/>
      <c r="T53" s="145"/>
      <c r="U53" s="145"/>
      <c r="V53" s="145"/>
      <c r="W53" s="145"/>
      <c r="X53" s="145"/>
      <c r="Y53" s="145"/>
      <c r="Z53" s="145"/>
      <c r="AA53" s="145"/>
    </row>
    <row r="54" spans="1:27" ht="15" x14ac:dyDescent="0.25">
      <c r="A54" s="131"/>
      <c r="C54"/>
      <c r="D54"/>
      <c r="E54"/>
      <c r="F54" s="145"/>
      <c r="G54" s="145"/>
      <c r="H54" s="145"/>
      <c r="I54" s="145"/>
      <c r="J54" s="145"/>
      <c r="K54" s="145"/>
      <c r="L54" s="145"/>
      <c r="R54" s="145"/>
      <c r="S54" s="145"/>
      <c r="T54" s="145"/>
      <c r="U54" s="145"/>
      <c r="V54" s="145"/>
      <c r="W54" s="145"/>
      <c r="X54" s="145"/>
      <c r="Y54" s="145"/>
      <c r="Z54" s="145"/>
      <c r="AA54" s="145"/>
    </row>
    <row r="55" spans="1:27" ht="15" x14ac:dyDescent="0.25">
      <c r="A55" s="131"/>
      <c r="C55"/>
      <c r="D55"/>
      <c r="E55"/>
      <c r="F55" s="145"/>
      <c r="G55" s="145"/>
      <c r="H55" s="145"/>
      <c r="I55" s="145"/>
      <c r="J55" s="145"/>
      <c r="K55" s="145"/>
      <c r="L55" s="145"/>
      <c r="R55" s="145"/>
      <c r="S55" s="145"/>
      <c r="T55" s="145"/>
      <c r="U55" s="145"/>
      <c r="V55" s="145"/>
      <c r="W55" s="145"/>
      <c r="X55" s="145"/>
      <c r="Y55" s="145"/>
      <c r="Z55" s="145"/>
      <c r="AA55" s="145"/>
    </row>
    <row r="56" spans="1:27" ht="15" x14ac:dyDescent="0.25">
      <c r="A56" s="131"/>
      <c r="C56"/>
      <c r="D56"/>
      <c r="E56"/>
      <c r="F56" s="145"/>
      <c r="G56" s="145"/>
      <c r="H56" s="145"/>
      <c r="I56" s="145"/>
      <c r="J56" s="145"/>
      <c r="K56" s="145"/>
      <c r="L56" s="145"/>
      <c r="R56" s="145"/>
      <c r="S56" s="145"/>
      <c r="T56" s="145"/>
      <c r="U56" s="145"/>
      <c r="V56" s="145"/>
      <c r="W56" s="145"/>
      <c r="X56" s="145"/>
      <c r="Y56" s="145"/>
      <c r="Z56" s="145"/>
      <c r="AA56" s="145"/>
    </row>
    <row r="57" spans="1:27" ht="15" x14ac:dyDescent="0.25">
      <c r="A57" s="131"/>
      <c r="F57" s="145"/>
      <c r="G57" s="145"/>
      <c r="H57" s="145"/>
      <c r="I57" s="145"/>
      <c r="J57" s="145"/>
      <c r="K57" s="145"/>
      <c r="L57" s="145"/>
      <c r="R57" s="145"/>
      <c r="S57" s="145"/>
      <c r="T57" s="145"/>
      <c r="U57" s="145"/>
      <c r="V57" s="145"/>
      <c r="W57" s="145"/>
      <c r="X57" s="145"/>
      <c r="Y57" s="145"/>
      <c r="Z57" s="145"/>
      <c r="AA57" s="145"/>
    </row>
    <row r="58" spans="1:27" ht="15" x14ac:dyDescent="0.25">
      <c r="A58" s="131"/>
      <c r="C58" s="128"/>
      <c r="D58" s="128"/>
      <c r="E58" s="128"/>
      <c r="F58" s="145"/>
      <c r="G58" s="145"/>
      <c r="H58" s="145"/>
      <c r="I58" s="145"/>
      <c r="J58" s="145"/>
      <c r="K58" s="145"/>
      <c r="L58" s="145"/>
      <c r="R58" s="145"/>
      <c r="S58" s="145"/>
      <c r="T58" s="145"/>
      <c r="U58" s="145"/>
      <c r="V58" s="145"/>
      <c r="W58" s="145"/>
      <c r="X58" s="145"/>
      <c r="Y58" s="145"/>
      <c r="Z58" s="145"/>
      <c r="AA58" s="145"/>
    </row>
    <row r="59" spans="1:27" ht="15" x14ac:dyDescent="0.25">
      <c r="A59" s="131"/>
      <c r="C59" s="128"/>
      <c r="D59" s="128"/>
      <c r="E59" s="128"/>
      <c r="F59" s="145"/>
      <c r="G59" s="145"/>
      <c r="H59" s="145"/>
      <c r="I59" s="145"/>
      <c r="J59" s="145"/>
      <c r="K59" s="145"/>
      <c r="L59" s="145"/>
      <c r="R59" s="145"/>
      <c r="S59" s="145"/>
      <c r="T59" s="145"/>
      <c r="U59" s="145"/>
      <c r="V59" s="145"/>
      <c r="W59" s="145"/>
      <c r="X59" s="145"/>
      <c r="Y59" s="145"/>
      <c r="Z59" s="145"/>
      <c r="AA59" s="145"/>
    </row>
    <row r="60" spans="1:27" ht="15" x14ac:dyDescent="0.25">
      <c r="A60" s="131"/>
      <c r="C60" s="128"/>
      <c r="D60" s="128"/>
      <c r="E60" s="128"/>
      <c r="F60" s="145"/>
      <c r="G60" s="145"/>
      <c r="H60" s="145"/>
      <c r="I60" s="145"/>
      <c r="J60" s="145"/>
      <c r="K60" s="145"/>
      <c r="L60" s="145"/>
      <c r="R60" s="145"/>
      <c r="S60" s="145"/>
      <c r="T60" s="145"/>
      <c r="U60" s="145"/>
      <c r="V60" s="145"/>
      <c r="W60" s="145"/>
      <c r="X60" s="145"/>
      <c r="Y60" s="145"/>
      <c r="Z60" s="145"/>
      <c r="AA60" s="145"/>
    </row>
    <row r="61" spans="1:27" ht="15" x14ac:dyDescent="0.25">
      <c r="A61" s="131"/>
      <c r="B61" s="200"/>
      <c r="C61" s="139"/>
      <c r="D61" s="139"/>
      <c r="E61" s="139"/>
      <c r="F61" s="145"/>
      <c r="G61" s="145"/>
      <c r="H61" s="145"/>
      <c r="I61" s="145"/>
      <c r="J61" s="145"/>
      <c r="K61" s="145"/>
      <c r="L61" s="145"/>
      <c r="R61" s="145"/>
      <c r="S61" s="145"/>
      <c r="T61" s="145"/>
      <c r="U61" s="145"/>
      <c r="V61" s="145"/>
      <c r="W61" s="145"/>
      <c r="X61" s="145"/>
      <c r="Y61" s="145"/>
      <c r="Z61" s="145"/>
      <c r="AA61" s="145"/>
    </row>
    <row r="62" spans="1:27" ht="15" x14ac:dyDescent="0.25">
      <c r="A62" s="145"/>
      <c r="B62" s="145"/>
      <c r="C62" s="145"/>
      <c r="D62" s="145"/>
      <c r="E62" s="145"/>
      <c r="F62" s="145"/>
      <c r="G62" s="145"/>
      <c r="H62" s="145"/>
      <c r="I62" s="145"/>
      <c r="J62" s="145"/>
      <c r="K62" s="145"/>
      <c r="L62" s="145"/>
      <c r="R62" s="145"/>
      <c r="S62" s="145"/>
      <c r="T62" s="145"/>
      <c r="U62" s="145"/>
      <c r="V62" s="145"/>
      <c r="W62" s="145"/>
      <c r="X62" s="145"/>
      <c r="Y62" s="145"/>
      <c r="Z62" s="145"/>
      <c r="AA62" s="145"/>
    </row>
    <row r="63" spans="1:27" ht="15" x14ac:dyDescent="0.25">
      <c r="A63" s="145"/>
      <c r="B63" s="145"/>
      <c r="C63" s="145"/>
      <c r="D63" s="145"/>
      <c r="E63" s="145"/>
      <c r="F63" s="145"/>
      <c r="G63" s="145"/>
      <c r="H63" s="145"/>
      <c r="I63" s="145"/>
      <c r="J63" s="145"/>
      <c r="K63" s="145"/>
      <c r="L63" s="145"/>
      <c r="R63" s="145"/>
      <c r="S63" s="145"/>
      <c r="T63" s="145"/>
      <c r="U63" s="145"/>
      <c r="V63" s="145"/>
      <c r="W63" s="145"/>
      <c r="X63" s="145"/>
      <c r="Y63" s="145"/>
      <c r="Z63" s="145"/>
      <c r="AA63" s="145"/>
    </row>
    <row r="64" spans="1:27" ht="15" x14ac:dyDescent="0.25">
      <c r="A64" s="145"/>
      <c r="B64" s="145"/>
      <c r="C64" s="145"/>
      <c r="D64" s="145"/>
      <c r="E64" s="145"/>
      <c r="F64" s="145"/>
      <c r="G64" s="145"/>
      <c r="H64" s="145"/>
      <c r="I64" s="145"/>
      <c r="J64" s="145"/>
      <c r="K64" s="145"/>
      <c r="L64" s="145"/>
      <c r="R64" s="145"/>
      <c r="S64" s="145"/>
      <c r="T64" s="145"/>
      <c r="U64" s="145"/>
      <c r="V64" s="145"/>
      <c r="W64" s="145"/>
      <c r="X64" s="145"/>
      <c r="Y64" s="145"/>
      <c r="Z64" s="145"/>
      <c r="AA64" s="145"/>
    </row>
    <row r="65" spans="1:27" ht="15" x14ac:dyDescent="0.25">
      <c r="A65" s="145"/>
      <c r="B65" s="145"/>
      <c r="C65" s="145"/>
      <c r="D65" s="145"/>
      <c r="E65" s="145"/>
      <c r="F65" s="145"/>
      <c r="G65" s="145"/>
      <c r="H65" s="145"/>
      <c r="I65" s="145"/>
      <c r="J65" s="145"/>
      <c r="K65" s="145"/>
      <c r="L65" s="145"/>
      <c r="R65" s="145"/>
      <c r="S65" s="145"/>
      <c r="T65" s="145"/>
      <c r="U65" s="145"/>
      <c r="V65" s="145"/>
      <c r="W65" s="145"/>
      <c r="X65" s="145"/>
      <c r="Y65" s="145"/>
      <c r="Z65" s="145"/>
      <c r="AA65" s="145"/>
    </row>
    <row r="66" spans="1:27" ht="15" x14ac:dyDescent="0.25">
      <c r="A66" s="145"/>
      <c r="B66" s="145"/>
      <c r="C66" s="145"/>
      <c r="D66" s="145"/>
      <c r="E66" s="145"/>
      <c r="F66" s="145"/>
      <c r="G66" s="145"/>
      <c r="H66" s="145"/>
      <c r="I66" s="145"/>
      <c r="J66" s="145"/>
      <c r="K66" s="145"/>
      <c r="L66" s="145"/>
      <c r="R66" s="145"/>
      <c r="S66" s="145"/>
      <c r="T66" s="145"/>
      <c r="U66" s="145"/>
      <c r="V66" s="145"/>
      <c r="W66" s="145"/>
      <c r="X66" s="145"/>
      <c r="Y66" s="145"/>
      <c r="Z66" s="145"/>
      <c r="AA66" s="145"/>
    </row>
    <row r="67" spans="1:27" ht="15" x14ac:dyDescent="0.25">
      <c r="A67" s="145"/>
      <c r="B67" s="145"/>
      <c r="C67" s="145"/>
      <c r="D67" s="145"/>
      <c r="E67" s="145"/>
      <c r="F67" s="145"/>
      <c r="G67" s="145"/>
      <c r="H67" s="145"/>
      <c r="I67" s="145"/>
      <c r="J67" s="145"/>
      <c r="K67" s="145"/>
      <c r="L67" s="145"/>
      <c r="R67" s="145"/>
      <c r="S67" s="145"/>
      <c r="T67" s="145"/>
      <c r="U67" s="145"/>
      <c r="V67" s="145"/>
      <c r="W67" s="145"/>
      <c r="X67" s="145"/>
      <c r="Y67" s="145"/>
      <c r="Z67" s="145"/>
      <c r="AA67" s="145"/>
    </row>
    <row r="68" spans="1:27" ht="15" x14ac:dyDescent="0.25">
      <c r="A68" s="145"/>
      <c r="B68" s="145"/>
      <c r="C68" s="145"/>
      <c r="D68" s="145"/>
      <c r="E68" s="145"/>
      <c r="F68" s="145"/>
      <c r="G68" s="145"/>
      <c r="H68" s="145"/>
      <c r="I68" s="145"/>
      <c r="J68" s="145"/>
      <c r="K68" s="145"/>
      <c r="L68" s="145"/>
      <c r="R68" s="145"/>
      <c r="S68" s="145"/>
      <c r="T68" s="145"/>
      <c r="U68" s="145"/>
      <c r="V68" s="145"/>
      <c r="W68" s="145"/>
      <c r="X68" s="145"/>
      <c r="Y68" s="145"/>
      <c r="Z68" s="145"/>
      <c r="AA68" s="145"/>
    </row>
    <row r="69" spans="1:27" ht="15" x14ac:dyDescent="0.25">
      <c r="A69" s="145"/>
      <c r="B69" s="145"/>
      <c r="C69" s="145"/>
      <c r="D69" s="145"/>
      <c r="E69" s="145"/>
      <c r="F69" s="145"/>
      <c r="G69" s="145"/>
      <c r="H69" s="145"/>
      <c r="I69" s="145"/>
      <c r="J69" s="145"/>
      <c r="K69" s="145"/>
      <c r="L69" s="145"/>
      <c r="R69" s="145"/>
      <c r="S69" s="145"/>
      <c r="T69" s="145"/>
      <c r="U69" s="145"/>
      <c r="V69" s="145"/>
      <c r="W69" s="145"/>
      <c r="X69" s="145"/>
      <c r="Y69" s="145"/>
      <c r="Z69" s="145"/>
      <c r="AA69" s="145"/>
    </row>
    <row r="70" spans="1:27" ht="15" x14ac:dyDescent="0.25">
      <c r="A70" s="145"/>
      <c r="B70" s="145"/>
      <c r="C70" s="145"/>
      <c r="D70" s="145"/>
      <c r="E70" s="145"/>
      <c r="F70" s="145"/>
      <c r="G70" s="145"/>
      <c r="H70" s="145"/>
      <c r="I70" s="145"/>
      <c r="J70" s="145"/>
      <c r="K70" s="145"/>
      <c r="L70" s="145"/>
      <c r="R70" s="145"/>
      <c r="S70" s="145"/>
      <c r="T70" s="145"/>
      <c r="U70" s="145"/>
      <c r="V70" s="145"/>
      <c r="W70" s="145"/>
      <c r="X70" s="145"/>
      <c r="Y70" s="145"/>
      <c r="Z70" s="145"/>
      <c r="AA70" s="145"/>
    </row>
    <row r="71" spans="1:27" ht="15" x14ac:dyDescent="0.25">
      <c r="A71" s="145"/>
      <c r="B71" s="145"/>
      <c r="C71" s="145"/>
      <c r="D71" s="145"/>
      <c r="E71" s="145"/>
      <c r="F71" s="145"/>
      <c r="G71" s="145"/>
      <c r="H71" s="145"/>
      <c r="I71" s="145"/>
      <c r="J71" s="145"/>
      <c r="K71" s="145"/>
      <c r="L71" s="145"/>
      <c r="R71" s="145"/>
      <c r="S71" s="145"/>
      <c r="T71" s="145"/>
      <c r="U71" s="145"/>
      <c r="V71" s="145"/>
      <c r="W71" s="145"/>
      <c r="X71" s="145"/>
      <c r="Y71" s="145"/>
      <c r="Z71" s="145"/>
      <c r="AA71" s="145"/>
    </row>
    <row r="72" spans="1:27" ht="15" x14ac:dyDescent="0.25">
      <c r="A72" s="145"/>
      <c r="B72" s="145"/>
      <c r="C72" s="145"/>
      <c r="D72" s="145"/>
      <c r="E72" s="145"/>
      <c r="F72" s="145"/>
      <c r="G72" s="145"/>
      <c r="H72" s="145"/>
      <c r="I72" s="145"/>
      <c r="J72" s="145"/>
      <c r="K72" s="145"/>
      <c r="L72" s="145"/>
      <c r="R72" s="145"/>
      <c r="S72" s="145"/>
      <c r="T72" s="145"/>
      <c r="U72" s="145"/>
      <c r="V72" s="145"/>
      <c r="W72" s="145"/>
      <c r="X72" s="145"/>
      <c r="Y72" s="145"/>
      <c r="Z72" s="145"/>
      <c r="AA72" s="145"/>
    </row>
    <row r="73" spans="1:27" ht="15" x14ac:dyDescent="0.25">
      <c r="A73" s="145"/>
      <c r="B73" s="145"/>
      <c r="C73" s="145"/>
      <c r="D73" s="145"/>
      <c r="E73" s="145"/>
      <c r="F73" s="145"/>
      <c r="G73" s="145"/>
      <c r="H73" s="145"/>
      <c r="I73" s="145"/>
      <c r="J73" s="145"/>
      <c r="K73" s="145"/>
      <c r="L73" s="145"/>
      <c r="R73" s="145"/>
      <c r="S73" s="145"/>
      <c r="T73" s="145"/>
      <c r="U73" s="145"/>
      <c r="V73" s="145"/>
      <c r="W73" s="145"/>
      <c r="X73" s="145"/>
      <c r="Y73" s="145"/>
      <c r="Z73" s="145"/>
      <c r="AA73" s="145"/>
    </row>
    <row r="74" spans="1:27" ht="15" x14ac:dyDescent="0.25">
      <c r="A74" s="145"/>
      <c r="B74" s="145"/>
      <c r="C74" s="145"/>
      <c r="D74" s="145"/>
      <c r="E74" s="145"/>
      <c r="F74" s="145"/>
      <c r="G74" s="145"/>
      <c r="H74" s="145"/>
      <c r="I74" s="145"/>
      <c r="J74" s="145"/>
      <c r="K74" s="145"/>
      <c r="L74" s="145"/>
      <c r="R74" s="145"/>
      <c r="S74" s="145"/>
      <c r="T74" s="145"/>
      <c r="U74" s="145"/>
      <c r="V74" s="145"/>
      <c r="W74" s="145"/>
      <c r="X74" s="145"/>
      <c r="Y74" s="145"/>
      <c r="Z74" s="145"/>
      <c r="AA74" s="145"/>
    </row>
    <row r="75" spans="1:27" ht="15" x14ac:dyDescent="0.25">
      <c r="A75" s="145"/>
      <c r="B75" s="145"/>
      <c r="C75" s="145"/>
      <c r="D75" s="145"/>
      <c r="E75" s="145"/>
      <c r="F75" s="145"/>
      <c r="G75" s="145"/>
      <c r="H75" s="145"/>
      <c r="I75" s="145"/>
      <c r="J75" s="145"/>
      <c r="K75" s="145"/>
      <c r="L75" s="145"/>
      <c r="R75" s="145"/>
      <c r="S75" s="145"/>
      <c r="T75" s="145"/>
      <c r="U75" s="145"/>
      <c r="V75" s="145"/>
      <c r="W75" s="145"/>
      <c r="X75" s="145"/>
      <c r="Y75" s="145"/>
      <c r="Z75" s="145"/>
      <c r="AA75" s="145"/>
    </row>
    <row r="76" spans="1:27" ht="15" x14ac:dyDescent="0.25">
      <c r="A76" s="145"/>
      <c r="B76" s="145"/>
      <c r="C76" s="145"/>
      <c r="D76" s="145"/>
      <c r="E76" s="145"/>
      <c r="F76" s="145"/>
      <c r="G76" s="145"/>
      <c r="H76" s="145"/>
      <c r="I76" s="145"/>
      <c r="J76" s="145"/>
      <c r="K76" s="145"/>
      <c r="L76" s="145"/>
      <c r="R76" s="145"/>
      <c r="S76" s="145"/>
      <c r="T76" s="145"/>
      <c r="U76" s="145"/>
      <c r="V76" s="145"/>
      <c r="W76" s="145"/>
      <c r="X76" s="145"/>
      <c r="Y76" s="145"/>
      <c r="Z76" s="145"/>
      <c r="AA76" s="145"/>
    </row>
    <row r="77" spans="1:27" ht="15" x14ac:dyDescent="0.25">
      <c r="A77" s="145"/>
      <c r="B77" s="145"/>
      <c r="C77" s="145"/>
      <c r="D77" s="145"/>
      <c r="E77" s="145"/>
      <c r="F77" s="145"/>
      <c r="G77" s="145"/>
      <c r="H77" s="145"/>
      <c r="I77" s="145"/>
      <c r="J77" s="145"/>
      <c r="K77" s="145"/>
      <c r="L77" s="145"/>
      <c r="R77" s="145"/>
      <c r="S77" s="145"/>
      <c r="T77" s="145"/>
      <c r="U77" s="145"/>
      <c r="V77" s="145"/>
      <c r="W77" s="145"/>
      <c r="X77" s="145"/>
      <c r="Y77" s="145"/>
      <c r="Z77" s="145"/>
      <c r="AA77" s="145"/>
    </row>
    <row r="78" spans="1:27" ht="15" x14ac:dyDescent="0.25">
      <c r="A78" s="145"/>
      <c r="B78" s="145"/>
      <c r="C78" s="145"/>
      <c r="D78" s="145"/>
      <c r="E78" s="145"/>
      <c r="F78" s="145"/>
      <c r="G78" s="145"/>
      <c r="H78" s="145"/>
      <c r="I78" s="145"/>
      <c r="J78" s="145"/>
      <c r="K78" s="145"/>
      <c r="L78" s="145"/>
      <c r="R78" s="145"/>
      <c r="S78" s="145"/>
      <c r="T78" s="145"/>
      <c r="U78" s="145"/>
      <c r="V78" s="145"/>
      <c r="W78" s="145"/>
      <c r="X78" s="145"/>
      <c r="Y78" s="145"/>
      <c r="Z78" s="145"/>
      <c r="AA78" s="145"/>
    </row>
    <row r="79" spans="1:27" ht="15" x14ac:dyDescent="0.25">
      <c r="A79" s="145"/>
      <c r="B79" s="145"/>
      <c r="C79" s="145"/>
      <c r="D79" s="145"/>
      <c r="E79" s="145"/>
      <c r="F79" s="145"/>
      <c r="G79" s="145"/>
      <c r="H79" s="145"/>
      <c r="I79" s="145"/>
      <c r="J79" s="145"/>
      <c r="K79" s="145"/>
      <c r="L79" s="145"/>
      <c r="R79" s="145"/>
      <c r="S79" s="145"/>
      <c r="T79" s="145"/>
      <c r="U79" s="145"/>
      <c r="V79" s="145"/>
      <c r="W79" s="145"/>
      <c r="X79" s="145"/>
      <c r="Y79" s="145"/>
      <c r="Z79" s="145"/>
      <c r="AA79" s="145"/>
    </row>
    <row r="80" spans="1:27" ht="15" x14ac:dyDescent="0.25">
      <c r="A80" s="145"/>
      <c r="B80" s="145"/>
      <c r="C80" s="145"/>
      <c r="D80" s="145"/>
      <c r="E80" s="145"/>
      <c r="F80" s="145"/>
      <c r="G80" s="145"/>
      <c r="H80" s="145"/>
      <c r="I80" s="145"/>
      <c r="J80" s="145"/>
      <c r="K80" s="145"/>
      <c r="L80" s="145"/>
      <c r="R80" s="145"/>
      <c r="S80" s="145"/>
      <c r="T80" s="145"/>
      <c r="U80" s="145"/>
      <c r="V80" s="145"/>
      <c r="W80" s="145"/>
      <c r="X80" s="145"/>
      <c r="Y80" s="145"/>
      <c r="Z80" s="145"/>
      <c r="AA80" s="145"/>
    </row>
    <row r="81" spans="1:27" ht="15" x14ac:dyDescent="0.25">
      <c r="A81" s="145"/>
      <c r="B81" s="145"/>
      <c r="C81" s="145"/>
      <c r="D81" s="145"/>
      <c r="E81" s="145"/>
      <c r="F81" s="145"/>
      <c r="G81" s="145"/>
      <c r="H81" s="145"/>
      <c r="I81" s="145"/>
      <c r="J81" s="145"/>
      <c r="K81" s="145"/>
      <c r="L81" s="145"/>
      <c r="R81" s="145"/>
      <c r="S81" s="145"/>
      <c r="T81" s="145"/>
      <c r="U81" s="145"/>
      <c r="V81" s="145"/>
      <c r="W81" s="145"/>
      <c r="X81" s="145"/>
      <c r="Y81" s="145"/>
      <c r="Z81" s="145"/>
      <c r="AA81" s="145"/>
    </row>
    <row r="82" spans="1:27" ht="15" x14ac:dyDescent="0.25">
      <c r="A82" s="145"/>
      <c r="B82" s="145"/>
      <c r="C82" s="145"/>
      <c r="D82" s="145"/>
      <c r="E82" s="145"/>
      <c r="F82" s="145"/>
      <c r="G82" s="145"/>
      <c r="H82" s="145"/>
      <c r="I82" s="145"/>
      <c r="J82" s="145"/>
      <c r="K82" s="145"/>
      <c r="L82" s="145"/>
      <c r="R82" s="145"/>
      <c r="S82" s="145"/>
      <c r="T82" s="145"/>
      <c r="U82" s="145"/>
      <c r="V82" s="145"/>
      <c r="W82" s="145"/>
      <c r="X82" s="145"/>
      <c r="Y82" s="145"/>
      <c r="Z82" s="145"/>
      <c r="AA82" s="145"/>
    </row>
    <row r="83" spans="1:27" ht="15" x14ac:dyDescent="0.25">
      <c r="A83" s="145"/>
      <c r="B83" s="145"/>
      <c r="C83" s="145"/>
      <c r="D83" s="145"/>
      <c r="E83" s="145"/>
      <c r="F83" s="145"/>
      <c r="G83" s="145"/>
      <c r="H83" s="145"/>
      <c r="I83" s="145"/>
      <c r="J83" s="145"/>
      <c r="K83" s="145"/>
      <c r="L83" s="145"/>
      <c r="R83" s="145"/>
      <c r="S83" s="145"/>
      <c r="T83" s="145"/>
      <c r="U83" s="145"/>
      <c r="V83" s="145"/>
      <c r="W83" s="145"/>
      <c r="X83" s="145"/>
      <c r="Y83" s="145"/>
      <c r="Z83" s="145"/>
      <c r="AA83" s="145"/>
    </row>
    <row r="84" spans="1:27" ht="15" x14ac:dyDescent="0.25">
      <c r="A84" s="145"/>
      <c r="B84" s="145"/>
      <c r="C84" s="145"/>
      <c r="D84" s="145"/>
      <c r="E84" s="145"/>
      <c r="F84" s="145"/>
      <c r="G84" s="145"/>
      <c r="H84" s="145"/>
      <c r="I84" s="145"/>
      <c r="J84" s="145"/>
      <c r="K84" s="145"/>
      <c r="L84" s="145"/>
      <c r="R84" s="145"/>
      <c r="S84" s="145"/>
      <c r="T84" s="145"/>
      <c r="U84" s="145"/>
      <c r="V84" s="145"/>
      <c r="W84" s="145"/>
      <c r="X84" s="145"/>
      <c r="Y84" s="145"/>
      <c r="Z84" s="145"/>
      <c r="AA84" s="145"/>
    </row>
    <row r="85" spans="1:27" ht="15" x14ac:dyDescent="0.25">
      <c r="A85" s="145"/>
      <c r="B85" s="145"/>
      <c r="C85" s="145"/>
      <c r="D85" s="145"/>
      <c r="E85" s="145"/>
      <c r="F85" s="145"/>
      <c r="G85" s="145"/>
      <c r="H85" s="145"/>
      <c r="I85" s="145"/>
      <c r="J85" s="145"/>
      <c r="K85" s="145"/>
      <c r="L85" s="145"/>
      <c r="R85" s="145"/>
      <c r="S85" s="145"/>
      <c r="T85" s="145"/>
      <c r="U85" s="145"/>
      <c r="V85" s="145"/>
      <c r="W85" s="145"/>
      <c r="X85" s="145"/>
      <c r="Y85" s="145"/>
      <c r="Z85" s="145"/>
      <c r="AA85" s="145"/>
    </row>
    <row r="86" spans="1:27" ht="15" x14ac:dyDescent="0.25">
      <c r="A86" s="145"/>
      <c r="B86" s="145"/>
      <c r="C86" s="145"/>
      <c r="D86" s="145"/>
      <c r="E86" s="145"/>
      <c r="F86" s="145"/>
      <c r="G86" s="145"/>
      <c r="H86" s="145"/>
      <c r="I86" s="145"/>
      <c r="J86" s="145"/>
      <c r="K86" s="145"/>
      <c r="L86" s="145"/>
      <c r="R86" s="145"/>
      <c r="S86" s="145"/>
      <c r="T86" s="145"/>
      <c r="U86" s="145"/>
      <c r="V86" s="145"/>
      <c r="W86" s="145"/>
      <c r="X86" s="145"/>
      <c r="Y86" s="145"/>
      <c r="Z86" s="145"/>
      <c r="AA86" s="145"/>
    </row>
    <row r="87" spans="1:27" ht="15" x14ac:dyDescent="0.25">
      <c r="A87" s="145"/>
      <c r="B87" s="145"/>
      <c r="C87" s="145"/>
      <c r="D87" s="145"/>
      <c r="E87" s="145"/>
      <c r="F87" s="145"/>
      <c r="G87" s="145"/>
      <c r="H87" s="145"/>
      <c r="I87" s="145"/>
      <c r="J87" s="145"/>
      <c r="K87" s="145"/>
      <c r="L87" s="145"/>
      <c r="R87" s="145"/>
      <c r="S87" s="145"/>
      <c r="T87" s="145"/>
      <c r="U87" s="145"/>
      <c r="V87" s="145"/>
      <c r="W87" s="145"/>
      <c r="X87" s="145"/>
      <c r="Y87" s="145"/>
      <c r="Z87" s="145"/>
      <c r="AA87" s="145"/>
    </row>
    <row r="88" spans="1:27" ht="15" x14ac:dyDescent="0.25">
      <c r="A88" s="145"/>
      <c r="B88" s="145"/>
      <c r="C88" s="145"/>
      <c r="D88" s="145"/>
      <c r="E88" s="145"/>
      <c r="F88" s="145"/>
      <c r="G88" s="145"/>
      <c r="H88" s="145"/>
      <c r="I88" s="145"/>
      <c r="J88" s="145"/>
      <c r="K88" s="145"/>
      <c r="L88" s="145"/>
      <c r="R88" s="145"/>
      <c r="S88" s="145"/>
      <c r="T88" s="145"/>
      <c r="U88" s="145"/>
      <c r="V88" s="145"/>
      <c r="W88" s="145"/>
      <c r="X88" s="145"/>
      <c r="Y88" s="145"/>
      <c r="Z88" s="145"/>
      <c r="AA88" s="145"/>
    </row>
    <row r="89" spans="1:27" ht="15" x14ac:dyDescent="0.25">
      <c r="A89" s="145"/>
      <c r="B89" s="145"/>
      <c r="C89" s="145"/>
      <c r="D89" s="145"/>
      <c r="E89" s="145"/>
      <c r="F89" s="145"/>
      <c r="G89" s="145"/>
      <c r="H89" s="145"/>
      <c r="I89" s="145"/>
      <c r="J89" s="145"/>
      <c r="K89" s="145"/>
      <c r="L89" s="145"/>
      <c r="R89" s="145"/>
      <c r="S89" s="145"/>
      <c r="T89" s="145"/>
      <c r="U89" s="145"/>
      <c r="V89" s="145"/>
      <c r="W89" s="145"/>
      <c r="X89" s="145"/>
      <c r="Y89" s="145"/>
      <c r="Z89" s="145"/>
      <c r="AA89" s="145"/>
    </row>
    <row r="90" spans="1:27" ht="15" x14ac:dyDescent="0.25">
      <c r="A90" s="145"/>
      <c r="B90" s="145"/>
      <c r="C90" s="145"/>
      <c r="D90" s="145"/>
      <c r="E90" s="145"/>
      <c r="F90" s="145"/>
      <c r="G90" s="145"/>
      <c r="H90" s="145"/>
      <c r="I90" s="145"/>
      <c r="J90" s="145"/>
      <c r="K90" s="145"/>
      <c r="L90" s="145"/>
      <c r="R90" s="145"/>
      <c r="S90" s="145"/>
      <c r="T90" s="145"/>
      <c r="U90" s="145"/>
      <c r="V90" s="145"/>
      <c r="W90" s="145"/>
      <c r="X90" s="145"/>
      <c r="Y90" s="145"/>
      <c r="Z90" s="145"/>
      <c r="AA90" s="145"/>
    </row>
    <row r="91" spans="1:27" ht="15" x14ac:dyDescent="0.25">
      <c r="A91" s="145"/>
      <c r="B91" s="145"/>
      <c r="C91" s="145"/>
      <c r="D91" s="145"/>
      <c r="E91" s="145"/>
      <c r="F91" s="145"/>
      <c r="G91" s="145"/>
      <c r="H91" s="145"/>
      <c r="I91" s="145"/>
      <c r="J91" s="145"/>
      <c r="K91" s="145"/>
      <c r="L91" s="145"/>
      <c r="R91" s="145"/>
      <c r="S91" s="145"/>
      <c r="T91" s="145"/>
      <c r="U91" s="145"/>
      <c r="V91" s="145"/>
      <c r="W91" s="145"/>
      <c r="X91" s="145"/>
      <c r="Y91" s="145"/>
      <c r="Z91" s="145"/>
      <c r="AA91" s="145"/>
    </row>
    <row r="92" spans="1:27" ht="15" x14ac:dyDescent="0.25">
      <c r="A92" s="145"/>
      <c r="B92" s="145"/>
      <c r="C92" s="145"/>
      <c r="D92" s="145"/>
      <c r="E92" s="145"/>
      <c r="F92" s="145"/>
      <c r="G92" s="145"/>
      <c r="H92" s="145"/>
      <c r="I92" s="145"/>
      <c r="J92" s="145"/>
      <c r="K92" s="145"/>
      <c r="L92" s="145"/>
      <c r="R92" s="145"/>
      <c r="S92" s="145"/>
      <c r="T92" s="145"/>
      <c r="U92" s="145"/>
      <c r="V92" s="145"/>
      <c r="W92" s="145"/>
      <c r="X92" s="145"/>
      <c r="Y92" s="145"/>
      <c r="Z92" s="145"/>
      <c r="AA92" s="145"/>
    </row>
    <row r="93" spans="1:27" ht="15" x14ac:dyDescent="0.25">
      <c r="A93" s="145"/>
      <c r="B93" s="145"/>
      <c r="C93" s="145"/>
      <c r="D93" s="145"/>
      <c r="E93" s="145"/>
      <c r="F93" s="145"/>
      <c r="G93" s="145"/>
      <c r="H93" s="145"/>
      <c r="I93" s="145"/>
      <c r="J93" s="145"/>
      <c r="K93" s="145"/>
      <c r="L93" s="145"/>
      <c r="R93" s="145"/>
      <c r="S93" s="145"/>
      <c r="T93" s="145"/>
      <c r="U93" s="145"/>
      <c r="V93" s="145"/>
      <c r="W93" s="145"/>
      <c r="X93" s="145"/>
      <c r="Y93" s="145"/>
      <c r="Z93" s="145"/>
      <c r="AA93" s="145"/>
    </row>
    <row r="94" spans="1:27" ht="15" x14ac:dyDescent="0.25">
      <c r="A94" s="145"/>
      <c r="B94" s="145"/>
      <c r="C94" s="145"/>
      <c r="D94" s="145"/>
      <c r="E94" s="145"/>
      <c r="F94" s="145"/>
      <c r="G94" s="145"/>
      <c r="H94" s="145"/>
      <c r="I94" s="145"/>
      <c r="J94" s="145"/>
      <c r="K94" s="145"/>
      <c r="L94" s="145"/>
      <c r="R94" s="145"/>
      <c r="S94" s="145"/>
      <c r="T94" s="145"/>
      <c r="U94" s="145"/>
      <c r="V94" s="145"/>
      <c r="W94" s="145"/>
      <c r="X94" s="145"/>
      <c r="Y94" s="145"/>
      <c r="Z94" s="145"/>
      <c r="AA94" s="145"/>
    </row>
    <row r="95" spans="1:27" ht="15" x14ac:dyDescent="0.25">
      <c r="A95" s="145"/>
      <c r="B95" s="145"/>
      <c r="C95" s="145"/>
      <c r="D95" s="145"/>
      <c r="E95" s="145"/>
      <c r="F95" s="145"/>
      <c r="G95" s="145"/>
      <c r="H95" s="145"/>
      <c r="I95" s="145"/>
      <c r="J95" s="145"/>
      <c r="K95" s="145"/>
      <c r="L95" s="145"/>
      <c r="R95" s="145"/>
      <c r="S95" s="145"/>
      <c r="T95" s="145"/>
      <c r="U95" s="145"/>
      <c r="V95" s="145"/>
      <c r="W95" s="145"/>
      <c r="X95" s="145"/>
      <c r="Y95" s="145"/>
      <c r="Z95" s="145"/>
      <c r="AA95" s="145"/>
    </row>
    <row r="96" spans="1:27" ht="15" x14ac:dyDescent="0.25">
      <c r="A96" s="145"/>
      <c r="B96" s="145"/>
      <c r="C96" s="145"/>
      <c r="D96" s="145"/>
      <c r="E96" s="145"/>
      <c r="F96" s="145"/>
      <c r="G96" s="145"/>
      <c r="H96" s="145"/>
      <c r="I96" s="145"/>
      <c r="J96" s="145"/>
      <c r="K96" s="145"/>
      <c r="L96" s="145"/>
      <c r="R96" s="145"/>
      <c r="S96" s="145"/>
      <c r="T96" s="145"/>
      <c r="U96" s="145"/>
      <c r="V96" s="145"/>
      <c r="W96" s="145"/>
      <c r="X96" s="145"/>
      <c r="Y96" s="145"/>
      <c r="Z96" s="145"/>
      <c r="AA96" s="145"/>
    </row>
    <row r="97" spans="1:27" ht="15" x14ac:dyDescent="0.25">
      <c r="A97" s="145"/>
      <c r="B97" s="145"/>
      <c r="C97" s="145"/>
      <c r="D97" s="145"/>
      <c r="E97" s="145"/>
      <c r="F97" s="145"/>
      <c r="G97" s="145"/>
      <c r="H97" s="145"/>
      <c r="I97" s="145"/>
      <c r="J97" s="145"/>
      <c r="K97" s="145"/>
      <c r="L97" s="145"/>
      <c r="R97" s="145"/>
      <c r="S97" s="145"/>
      <c r="T97" s="145"/>
      <c r="U97" s="145"/>
      <c r="V97" s="145"/>
      <c r="W97" s="145"/>
      <c r="X97" s="145"/>
      <c r="Y97" s="145"/>
      <c r="Z97" s="145"/>
      <c r="AA97" s="145"/>
    </row>
    <row r="98" spans="1:27" ht="15" x14ac:dyDescent="0.25">
      <c r="A98" s="145"/>
      <c r="B98" s="145"/>
      <c r="C98" s="145"/>
      <c r="D98" s="145"/>
      <c r="E98" s="145"/>
      <c r="F98" s="145"/>
      <c r="G98" s="145"/>
      <c r="H98" s="145"/>
      <c r="I98" s="145"/>
      <c r="J98" s="145"/>
      <c r="K98" s="145"/>
      <c r="L98" s="145"/>
      <c r="R98" s="145"/>
      <c r="S98" s="145"/>
      <c r="T98" s="145"/>
      <c r="U98" s="145"/>
      <c r="V98" s="145"/>
      <c r="W98" s="145"/>
      <c r="X98" s="145"/>
      <c r="Y98" s="145"/>
      <c r="Z98" s="145"/>
      <c r="AA98" s="145"/>
    </row>
    <row r="99" spans="1:27" ht="15" x14ac:dyDescent="0.25">
      <c r="A99" s="145"/>
      <c r="B99" s="145"/>
      <c r="C99" s="145"/>
      <c r="D99" s="145"/>
      <c r="E99" s="145"/>
      <c r="F99" s="145"/>
      <c r="G99" s="145"/>
      <c r="H99" s="145"/>
      <c r="I99" s="145"/>
      <c r="J99" s="145"/>
      <c r="K99" s="145"/>
      <c r="L99" s="145"/>
      <c r="R99" s="145"/>
      <c r="S99" s="145"/>
      <c r="T99" s="145"/>
      <c r="U99" s="145"/>
      <c r="V99" s="145"/>
      <c r="W99" s="145"/>
      <c r="X99" s="145"/>
      <c r="Y99" s="145"/>
      <c r="Z99" s="145"/>
      <c r="AA99" s="145"/>
    </row>
    <row r="100" spans="1:27" ht="15" x14ac:dyDescent="0.25">
      <c r="A100" s="145"/>
      <c r="B100" s="145"/>
      <c r="C100" s="145"/>
      <c r="D100" s="145"/>
      <c r="E100" s="145"/>
      <c r="F100" s="145"/>
      <c r="G100" s="145"/>
      <c r="H100" s="145"/>
      <c r="I100" s="145"/>
      <c r="J100" s="145"/>
      <c r="K100" s="145"/>
      <c r="L100" s="145"/>
      <c r="R100" s="145"/>
      <c r="S100" s="145"/>
      <c r="T100" s="145"/>
      <c r="U100" s="145"/>
      <c r="V100" s="145"/>
      <c r="W100" s="145"/>
      <c r="X100" s="145"/>
      <c r="Y100" s="145"/>
      <c r="Z100" s="145"/>
      <c r="AA100" s="145"/>
    </row>
    <row r="101" spans="1:27" ht="15" x14ac:dyDescent="0.25">
      <c r="A101" s="145"/>
      <c r="B101" s="145"/>
      <c r="C101" s="145"/>
      <c r="D101" s="145"/>
      <c r="E101" s="145"/>
      <c r="F101" s="145"/>
      <c r="G101" s="145"/>
      <c r="H101" s="145"/>
      <c r="I101" s="145"/>
      <c r="J101" s="145"/>
      <c r="K101" s="145"/>
      <c r="L101" s="145"/>
      <c r="R101" s="145"/>
      <c r="S101" s="145"/>
      <c r="T101" s="145"/>
      <c r="U101" s="145"/>
      <c r="V101" s="145"/>
      <c r="W101" s="145"/>
      <c r="X101" s="145"/>
      <c r="Y101" s="145"/>
      <c r="Z101" s="145"/>
      <c r="AA101" s="145"/>
    </row>
    <row r="102" spans="1:27" ht="15" x14ac:dyDescent="0.25">
      <c r="A102" s="145"/>
      <c r="B102" s="145"/>
      <c r="C102" s="145"/>
      <c r="D102" s="145"/>
      <c r="E102" s="145"/>
      <c r="F102" s="145"/>
      <c r="G102" s="145"/>
      <c r="H102" s="145"/>
      <c r="I102" s="145"/>
      <c r="J102" s="145"/>
      <c r="K102" s="145"/>
      <c r="L102" s="145"/>
      <c r="R102" s="145"/>
      <c r="S102" s="145"/>
      <c r="T102" s="145"/>
      <c r="U102" s="145"/>
      <c r="V102" s="145"/>
      <c r="W102" s="145"/>
      <c r="X102" s="145"/>
      <c r="Y102" s="145"/>
      <c r="Z102" s="145"/>
      <c r="AA102" s="145"/>
    </row>
    <row r="103" spans="1:27" ht="15" x14ac:dyDescent="0.25">
      <c r="A103" s="145"/>
      <c r="B103" s="145"/>
      <c r="C103" s="145"/>
      <c r="D103" s="145"/>
      <c r="E103" s="145"/>
      <c r="F103" s="145"/>
      <c r="G103" s="145"/>
      <c r="H103" s="145"/>
      <c r="I103" s="145"/>
      <c r="J103" s="145"/>
      <c r="K103" s="145"/>
      <c r="L103" s="145"/>
      <c r="R103" s="145"/>
      <c r="S103" s="145"/>
      <c r="T103" s="145"/>
      <c r="U103" s="145"/>
      <c r="V103" s="145"/>
      <c r="W103" s="145"/>
      <c r="X103" s="145"/>
      <c r="Y103" s="145"/>
      <c r="Z103" s="145"/>
      <c r="AA103" s="145"/>
    </row>
    <row r="104" spans="1:27" ht="15" x14ac:dyDescent="0.25">
      <c r="A104" s="145"/>
      <c r="B104" s="145"/>
      <c r="C104" s="145"/>
      <c r="D104" s="145"/>
      <c r="E104" s="145"/>
      <c r="F104" s="145"/>
      <c r="G104" s="145"/>
      <c r="H104" s="145"/>
      <c r="I104" s="145"/>
      <c r="J104" s="145"/>
      <c r="K104" s="145"/>
      <c r="L104" s="145"/>
      <c r="R104" s="145"/>
      <c r="S104" s="145"/>
      <c r="T104" s="145"/>
      <c r="U104" s="145"/>
      <c r="V104" s="145"/>
      <c r="W104" s="145"/>
      <c r="X104" s="145"/>
      <c r="Y104" s="145"/>
      <c r="Z104" s="145"/>
      <c r="AA104" s="145"/>
    </row>
    <row r="105" spans="1:27" ht="15" x14ac:dyDescent="0.25">
      <c r="A105" s="145"/>
      <c r="B105" s="145"/>
      <c r="C105" s="145"/>
      <c r="D105" s="145"/>
      <c r="E105" s="145"/>
      <c r="F105" s="145"/>
      <c r="G105" s="145"/>
      <c r="H105" s="145"/>
      <c r="I105" s="145"/>
      <c r="J105" s="145"/>
      <c r="K105" s="145"/>
      <c r="L105" s="145"/>
      <c r="R105" s="145"/>
      <c r="S105" s="145"/>
      <c r="T105" s="145"/>
      <c r="U105" s="145"/>
      <c r="V105" s="145"/>
      <c r="W105" s="145"/>
      <c r="X105" s="145"/>
      <c r="Y105" s="145"/>
      <c r="Z105" s="145"/>
      <c r="AA105" s="145"/>
    </row>
    <row r="106" spans="1:27" ht="15" x14ac:dyDescent="0.25">
      <c r="A106" s="145"/>
      <c r="B106" s="145"/>
      <c r="C106" s="145"/>
      <c r="D106" s="145"/>
      <c r="E106" s="145"/>
      <c r="F106" s="145"/>
      <c r="G106" s="145"/>
      <c r="H106" s="145"/>
      <c r="I106" s="145"/>
      <c r="J106" s="145"/>
      <c r="K106" s="145"/>
      <c r="L106" s="145"/>
      <c r="R106" s="145"/>
      <c r="S106" s="145"/>
      <c r="T106" s="145"/>
      <c r="U106" s="145"/>
      <c r="V106" s="145"/>
      <c r="W106" s="145"/>
      <c r="X106" s="145"/>
      <c r="Y106" s="145"/>
      <c r="Z106" s="145"/>
      <c r="AA106" s="145"/>
    </row>
    <row r="107" spans="1:27" ht="15" x14ac:dyDescent="0.25">
      <c r="A107" s="145"/>
      <c r="B107" s="145"/>
      <c r="C107" s="145"/>
      <c r="D107" s="145"/>
      <c r="E107" s="145"/>
      <c r="F107" s="145"/>
      <c r="G107" s="145"/>
      <c r="H107" s="145"/>
      <c r="I107" s="145"/>
      <c r="J107" s="145"/>
      <c r="K107" s="145"/>
      <c r="L107" s="145"/>
      <c r="R107" s="145"/>
      <c r="S107" s="145"/>
      <c r="T107" s="145"/>
      <c r="U107" s="145"/>
      <c r="V107" s="145"/>
      <c r="W107" s="145"/>
      <c r="X107" s="145"/>
      <c r="Y107" s="145"/>
      <c r="Z107" s="145"/>
      <c r="AA107" s="145"/>
    </row>
    <row r="108" spans="1:27" ht="15" x14ac:dyDescent="0.25">
      <c r="A108" s="145"/>
      <c r="B108" s="145"/>
      <c r="C108" s="145"/>
      <c r="D108" s="145"/>
      <c r="E108" s="145"/>
      <c r="F108" s="145"/>
      <c r="G108" s="145"/>
      <c r="H108" s="145"/>
      <c r="I108" s="145"/>
      <c r="J108" s="145"/>
      <c r="K108" s="145"/>
      <c r="L108" s="145"/>
      <c r="R108" s="145"/>
      <c r="S108" s="145"/>
      <c r="T108" s="145"/>
      <c r="U108" s="145"/>
      <c r="V108" s="145"/>
      <c r="W108" s="145"/>
      <c r="X108" s="145"/>
      <c r="Y108" s="145"/>
      <c r="Z108" s="145"/>
      <c r="AA108" s="145"/>
    </row>
    <row r="109" spans="1:27" ht="15" x14ac:dyDescent="0.25">
      <c r="A109" s="145"/>
      <c r="B109" s="145"/>
      <c r="C109" s="145"/>
      <c r="D109" s="145"/>
      <c r="E109" s="145"/>
      <c r="F109" s="145"/>
      <c r="G109" s="145"/>
      <c r="H109" s="145"/>
      <c r="I109" s="145"/>
      <c r="J109" s="145"/>
      <c r="K109" s="145"/>
      <c r="L109" s="145"/>
      <c r="R109" s="145"/>
      <c r="S109" s="145"/>
      <c r="T109" s="145"/>
      <c r="U109" s="145"/>
      <c r="V109" s="145"/>
      <c r="W109" s="145"/>
      <c r="X109" s="145"/>
      <c r="Y109" s="145"/>
      <c r="Z109" s="145"/>
      <c r="AA109" s="145"/>
    </row>
    <row r="110" spans="1:27" ht="15" x14ac:dyDescent="0.25">
      <c r="A110" s="145"/>
      <c r="B110" s="145"/>
      <c r="C110" s="145"/>
      <c r="D110" s="145"/>
      <c r="E110" s="145"/>
      <c r="F110" s="145"/>
      <c r="G110" s="145"/>
      <c r="H110" s="145"/>
      <c r="I110" s="145"/>
      <c r="J110" s="145"/>
      <c r="K110" s="145"/>
      <c r="L110" s="145"/>
      <c r="R110" s="145"/>
      <c r="S110" s="145"/>
      <c r="T110" s="145"/>
      <c r="U110" s="145"/>
      <c r="V110" s="145"/>
      <c r="W110" s="145"/>
      <c r="X110" s="145"/>
      <c r="Y110" s="145"/>
      <c r="Z110" s="145"/>
      <c r="AA110" s="145"/>
    </row>
    <row r="111" spans="1:27" ht="15" x14ac:dyDescent="0.25">
      <c r="A111" s="145"/>
      <c r="B111" s="145"/>
      <c r="C111" s="145"/>
      <c r="D111" s="145"/>
      <c r="E111" s="145"/>
      <c r="F111" s="145"/>
      <c r="G111" s="145"/>
      <c r="H111" s="145"/>
      <c r="I111" s="145"/>
      <c r="J111" s="145"/>
      <c r="K111" s="145"/>
      <c r="L111" s="145"/>
      <c r="R111" s="145"/>
      <c r="S111" s="145"/>
      <c r="T111" s="145"/>
      <c r="U111" s="145"/>
      <c r="V111" s="145"/>
      <c r="W111" s="145"/>
      <c r="X111" s="145"/>
      <c r="Y111" s="145"/>
      <c r="Z111" s="145"/>
      <c r="AA111" s="145"/>
    </row>
    <row r="112" spans="1:27" ht="15" x14ac:dyDescent="0.25">
      <c r="A112" s="145"/>
      <c r="B112" s="145"/>
      <c r="C112" s="145"/>
      <c r="D112" s="145"/>
      <c r="E112" s="145"/>
      <c r="F112" s="145"/>
      <c r="G112" s="145"/>
      <c r="H112" s="145"/>
      <c r="I112" s="145"/>
      <c r="J112" s="145"/>
      <c r="K112" s="145"/>
      <c r="L112" s="145"/>
      <c r="R112" s="145"/>
      <c r="S112" s="145"/>
      <c r="T112" s="145"/>
      <c r="U112" s="145"/>
      <c r="V112" s="145"/>
      <c r="W112" s="145"/>
      <c r="X112" s="145"/>
      <c r="Y112" s="145"/>
      <c r="Z112" s="145"/>
      <c r="AA112" s="145"/>
    </row>
    <row r="113" spans="1:27" ht="15" x14ac:dyDescent="0.25">
      <c r="A113" s="145"/>
      <c r="B113" s="145"/>
      <c r="C113" s="145"/>
      <c r="D113" s="145"/>
      <c r="E113" s="145"/>
      <c r="F113" s="145"/>
      <c r="G113" s="145"/>
      <c r="H113" s="145"/>
      <c r="I113" s="145"/>
      <c r="J113" s="145"/>
      <c r="K113" s="145"/>
      <c r="L113" s="145"/>
      <c r="R113" s="145"/>
      <c r="S113" s="145"/>
      <c r="T113" s="145"/>
      <c r="U113" s="145"/>
      <c r="V113" s="145"/>
      <c r="W113" s="145"/>
      <c r="X113" s="145"/>
      <c r="Y113" s="145"/>
      <c r="Z113" s="145"/>
      <c r="AA113" s="145"/>
    </row>
    <row r="114" spans="1:27" ht="15" x14ac:dyDescent="0.25">
      <c r="A114" s="145"/>
      <c r="B114" s="145"/>
      <c r="C114" s="145"/>
      <c r="D114" s="145"/>
      <c r="E114" s="145"/>
      <c r="F114" s="145"/>
      <c r="G114" s="145"/>
      <c r="H114" s="145"/>
      <c r="I114" s="145"/>
      <c r="J114" s="145"/>
      <c r="K114" s="145"/>
      <c r="L114" s="145"/>
      <c r="R114" s="145"/>
      <c r="S114" s="145"/>
      <c r="T114" s="145"/>
      <c r="U114" s="145"/>
      <c r="V114" s="145"/>
      <c r="W114" s="145"/>
      <c r="X114" s="145"/>
      <c r="Y114" s="145"/>
      <c r="Z114" s="145"/>
      <c r="AA114" s="145"/>
    </row>
    <row r="115" spans="1:27" ht="15" x14ac:dyDescent="0.25">
      <c r="A115" s="145"/>
      <c r="B115" s="145"/>
      <c r="C115" s="145"/>
      <c r="D115" s="145"/>
      <c r="E115" s="145"/>
      <c r="F115" s="145"/>
      <c r="G115" s="145"/>
      <c r="H115" s="145"/>
      <c r="I115" s="145"/>
      <c r="J115" s="145"/>
      <c r="K115" s="145"/>
      <c r="L115" s="145"/>
      <c r="R115" s="145"/>
      <c r="S115" s="145"/>
      <c r="T115" s="145"/>
      <c r="U115" s="145"/>
      <c r="V115" s="145"/>
      <c r="W115" s="145"/>
      <c r="X115" s="145"/>
      <c r="Y115" s="145"/>
      <c r="Z115" s="145"/>
      <c r="AA115" s="145"/>
    </row>
    <row r="116" spans="1:27" ht="15" x14ac:dyDescent="0.25">
      <c r="A116" s="145"/>
      <c r="B116" s="145"/>
      <c r="C116" s="145"/>
      <c r="D116" s="145"/>
      <c r="E116" s="145"/>
      <c r="F116" s="145"/>
      <c r="G116" s="145"/>
      <c r="H116" s="145"/>
      <c r="I116" s="145"/>
      <c r="J116" s="145"/>
      <c r="K116" s="145"/>
      <c r="L116" s="145"/>
      <c r="R116" s="145"/>
      <c r="S116" s="145"/>
      <c r="T116" s="145"/>
      <c r="U116" s="145"/>
      <c r="V116" s="145"/>
      <c r="W116" s="145"/>
      <c r="X116" s="145"/>
      <c r="Y116" s="145"/>
      <c r="Z116" s="145"/>
      <c r="AA116" s="145"/>
    </row>
    <row r="117" spans="1:27" ht="15" x14ac:dyDescent="0.25">
      <c r="A117" s="145"/>
      <c r="B117" s="145"/>
      <c r="C117" s="145"/>
      <c r="D117" s="145"/>
      <c r="E117" s="145"/>
      <c r="F117" s="145"/>
      <c r="G117" s="145"/>
      <c r="H117" s="145"/>
      <c r="I117" s="145"/>
      <c r="J117" s="145"/>
      <c r="K117" s="145"/>
      <c r="L117" s="145"/>
      <c r="R117" s="145"/>
      <c r="S117" s="145"/>
      <c r="T117" s="145"/>
      <c r="U117" s="145"/>
      <c r="V117" s="145"/>
      <c r="W117" s="145"/>
      <c r="X117" s="145"/>
      <c r="Y117" s="145"/>
      <c r="Z117" s="145"/>
      <c r="AA117" s="145"/>
    </row>
    <row r="118" spans="1:27" ht="15" x14ac:dyDescent="0.25">
      <c r="A118" s="145"/>
      <c r="B118" s="145"/>
      <c r="C118" s="145"/>
      <c r="D118" s="145"/>
      <c r="E118" s="145"/>
      <c r="F118" s="145"/>
      <c r="G118" s="145"/>
      <c r="H118" s="145"/>
      <c r="I118" s="145"/>
      <c r="J118" s="145"/>
      <c r="K118" s="145"/>
      <c r="L118" s="145"/>
      <c r="R118" s="145"/>
      <c r="S118" s="145"/>
      <c r="T118" s="145"/>
      <c r="U118" s="145"/>
      <c r="V118" s="145"/>
      <c r="W118" s="145"/>
      <c r="X118" s="145"/>
      <c r="Y118" s="145"/>
      <c r="Z118" s="145"/>
      <c r="AA118" s="145"/>
    </row>
    <row r="119" spans="1:27" ht="15" x14ac:dyDescent="0.25">
      <c r="A119" s="145"/>
      <c r="B119" s="145"/>
      <c r="C119" s="145"/>
      <c r="D119" s="145"/>
      <c r="E119" s="145"/>
      <c r="F119" s="145"/>
      <c r="G119" s="145"/>
      <c r="H119" s="145"/>
      <c r="I119" s="145"/>
      <c r="J119" s="145"/>
      <c r="K119" s="145"/>
      <c r="L119" s="145"/>
      <c r="R119" s="145"/>
      <c r="S119" s="145"/>
      <c r="T119" s="145"/>
      <c r="U119" s="145"/>
      <c r="V119" s="145"/>
      <c r="W119" s="145"/>
      <c r="X119" s="145"/>
      <c r="Y119" s="145"/>
      <c r="Z119" s="145"/>
      <c r="AA119" s="145"/>
    </row>
    <row r="120" spans="1:27" ht="15" x14ac:dyDescent="0.25">
      <c r="A120" s="145"/>
      <c r="B120" s="145"/>
      <c r="C120" s="145"/>
      <c r="D120" s="145"/>
      <c r="E120" s="145"/>
      <c r="F120" s="145"/>
      <c r="G120" s="145"/>
      <c r="H120" s="145"/>
      <c r="I120" s="145"/>
      <c r="J120" s="145"/>
      <c r="K120" s="145"/>
      <c r="L120" s="145"/>
      <c r="R120" s="145"/>
      <c r="S120" s="145"/>
      <c r="T120" s="145"/>
      <c r="U120" s="145"/>
      <c r="V120" s="145"/>
      <c r="W120" s="145"/>
      <c r="X120" s="145"/>
      <c r="Y120" s="145"/>
      <c r="Z120" s="145"/>
      <c r="AA120" s="145"/>
    </row>
    <row r="121" spans="1:27" ht="15" x14ac:dyDescent="0.25">
      <c r="A121" s="145"/>
      <c r="B121" s="145"/>
      <c r="C121" s="145"/>
      <c r="D121" s="145"/>
      <c r="E121" s="145"/>
      <c r="F121" s="145"/>
      <c r="G121" s="145"/>
      <c r="H121" s="145"/>
      <c r="I121" s="145"/>
      <c r="J121" s="145"/>
      <c r="K121" s="145"/>
      <c r="L121" s="145"/>
      <c r="R121" s="145"/>
      <c r="S121" s="145"/>
      <c r="T121" s="145"/>
      <c r="U121" s="145"/>
      <c r="V121" s="145"/>
      <c r="W121" s="145"/>
      <c r="X121" s="145"/>
      <c r="Y121" s="145"/>
      <c r="Z121" s="145"/>
      <c r="AA121" s="145"/>
    </row>
    <row r="122" spans="1:27" ht="15" x14ac:dyDescent="0.25">
      <c r="A122" s="145"/>
      <c r="B122" s="145"/>
      <c r="C122" s="145"/>
      <c r="D122" s="145"/>
      <c r="E122" s="145"/>
      <c r="F122" s="145"/>
      <c r="G122" s="145"/>
      <c r="H122" s="145"/>
      <c r="I122" s="145"/>
      <c r="J122" s="145"/>
      <c r="K122" s="145"/>
      <c r="L122" s="145"/>
      <c r="R122" s="145"/>
      <c r="S122" s="145"/>
      <c r="T122" s="145"/>
      <c r="U122" s="145"/>
      <c r="V122" s="145"/>
      <c r="W122" s="145"/>
      <c r="X122" s="145"/>
      <c r="Y122" s="145"/>
      <c r="Z122" s="145"/>
      <c r="AA122" s="145"/>
    </row>
    <row r="123" spans="1:27" ht="15" x14ac:dyDescent="0.25">
      <c r="A123" s="145"/>
      <c r="B123" s="145"/>
      <c r="C123" s="145"/>
      <c r="D123" s="145"/>
      <c r="E123" s="145"/>
      <c r="F123" s="145"/>
      <c r="G123" s="145"/>
      <c r="H123" s="145"/>
      <c r="I123" s="145"/>
      <c r="J123" s="145"/>
      <c r="K123" s="145"/>
      <c r="L123" s="145"/>
      <c r="R123" s="145"/>
      <c r="S123" s="145"/>
      <c r="T123" s="145"/>
      <c r="U123" s="145"/>
      <c r="V123" s="145"/>
      <c r="W123" s="145"/>
      <c r="X123" s="145"/>
      <c r="Y123" s="145"/>
      <c r="Z123" s="145"/>
      <c r="AA123" s="145"/>
    </row>
    <row r="124" spans="1:27" ht="15" x14ac:dyDescent="0.25">
      <c r="A124" s="145"/>
      <c r="B124" s="145"/>
      <c r="C124" s="145"/>
      <c r="D124" s="145"/>
      <c r="E124" s="145"/>
      <c r="F124" s="145"/>
      <c r="G124" s="145"/>
      <c r="H124" s="145"/>
      <c r="I124" s="145"/>
      <c r="J124" s="145"/>
      <c r="K124" s="145"/>
      <c r="L124" s="145"/>
      <c r="R124" s="145"/>
      <c r="S124" s="145"/>
      <c r="T124" s="145"/>
      <c r="U124" s="145"/>
      <c r="V124" s="145"/>
      <c r="W124" s="145"/>
      <c r="X124" s="145"/>
      <c r="Y124" s="145"/>
      <c r="Z124" s="145"/>
      <c r="AA124" s="145"/>
    </row>
    <row r="125" spans="1:27" ht="15" x14ac:dyDescent="0.25">
      <c r="A125" s="145"/>
      <c r="B125" s="145"/>
      <c r="C125" s="145"/>
      <c r="D125" s="145"/>
      <c r="E125" s="145"/>
      <c r="F125" s="145"/>
      <c r="G125" s="145"/>
      <c r="H125" s="145"/>
      <c r="I125" s="145"/>
      <c r="J125" s="145"/>
      <c r="K125" s="145"/>
      <c r="L125" s="145"/>
      <c r="R125" s="145"/>
      <c r="S125" s="145"/>
      <c r="T125" s="145"/>
      <c r="U125" s="145"/>
      <c r="V125" s="145"/>
      <c r="W125" s="145"/>
      <c r="X125" s="145"/>
      <c r="Y125" s="145"/>
      <c r="Z125" s="145"/>
      <c r="AA125" s="145"/>
    </row>
    <row r="126" spans="1:27" ht="15" x14ac:dyDescent="0.25">
      <c r="A126" s="145"/>
      <c r="B126" s="145"/>
      <c r="C126" s="145"/>
      <c r="D126" s="145"/>
      <c r="E126" s="145"/>
      <c r="F126" s="145"/>
      <c r="G126" s="145"/>
      <c r="H126" s="145"/>
      <c r="I126" s="145"/>
      <c r="J126" s="145"/>
      <c r="K126" s="145"/>
      <c r="L126" s="145"/>
      <c r="R126" s="145"/>
      <c r="S126" s="145"/>
      <c r="T126" s="145"/>
      <c r="U126" s="145"/>
      <c r="V126" s="145"/>
      <c r="W126" s="145"/>
      <c r="X126" s="145"/>
      <c r="Y126" s="145"/>
      <c r="Z126" s="145"/>
      <c r="AA126" s="145"/>
    </row>
    <row r="127" spans="1:27" ht="15" x14ac:dyDescent="0.25">
      <c r="A127" s="145"/>
      <c r="B127" s="145"/>
      <c r="C127" s="145"/>
      <c r="D127" s="145"/>
      <c r="E127" s="145"/>
      <c r="F127" s="145"/>
      <c r="G127" s="145"/>
      <c r="H127" s="145"/>
      <c r="I127" s="145"/>
      <c r="J127" s="145"/>
      <c r="K127" s="145"/>
      <c r="L127" s="145"/>
      <c r="R127" s="145"/>
      <c r="S127" s="145"/>
      <c r="T127" s="145"/>
      <c r="U127" s="145"/>
      <c r="V127" s="145"/>
      <c r="W127" s="145"/>
      <c r="X127" s="145"/>
      <c r="Y127" s="145"/>
      <c r="Z127" s="145"/>
      <c r="AA127" s="145"/>
    </row>
    <row r="128" spans="1:27" ht="15" x14ac:dyDescent="0.25">
      <c r="A128" s="145"/>
      <c r="B128" s="145"/>
      <c r="C128" s="145"/>
      <c r="D128" s="145"/>
      <c r="E128" s="145"/>
      <c r="F128" s="145"/>
      <c r="G128" s="145"/>
      <c r="H128" s="145"/>
      <c r="I128" s="145"/>
      <c r="J128" s="145"/>
      <c r="K128" s="145"/>
      <c r="L128" s="145"/>
      <c r="R128" s="145"/>
      <c r="S128" s="145"/>
      <c r="T128" s="145"/>
      <c r="U128" s="145"/>
      <c r="V128" s="145"/>
      <c r="W128" s="145"/>
      <c r="X128" s="145"/>
      <c r="Y128" s="145"/>
      <c r="Z128" s="145"/>
      <c r="AA128" s="145"/>
    </row>
    <row r="129" spans="1:27" ht="15" x14ac:dyDescent="0.25">
      <c r="A129" s="145"/>
      <c r="B129" s="145"/>
      <c r="C129" s="145"/>
      <c r="D129" s="145"/>
      <c r="E129" s="145"/>
      <c r="F129" s="145"/>
      <c r="G129" s="145"/>
      <c r="H129" s="145"/>
      <c r="I129" s="145"/>
      <c r="J129" s="145"/>
      <c r="K129" s="145"/>
      <c r="L129" s="145"/>
      <c r="R129" s="145"/>
      <c r="S129" s="145"/>
      <c r="T129" s="145"/>
      <c r="U129" s="145"/>
      <c r="V129" s="145"/>
      <c r="W129" s="145"/>
      <c r="X129" s="145"/>
      <c r="Y129" s="145"/>
      <c r="Z129" s="145"/>
      <c r="AA129" s="145"/>
    </row>
    <row r="130" spans="1:27" ht="15" x14ac:dyDescent="0.25">
      <c r="A130" s="145"/>
      <c r="B130" s="145"/>
      <c r="C130" s="145"/>
      <c r="D130" s="145"/>
      <c r="E130" s="145"/>
      <c r="F130" s="145"/>
      <c r="G130" s="145"/>
      <c r="H130" s="145"/>
      <c r="I130" s="145"/>
      <c r="J130" s="145"/>
      <c r="K130" s="145"/>
      <c r="L130" s="145"/>
      <c r="R130" s="145"/>
      <c r="S130" s="145"/>
      <c r="T130" s="145"/>
      <c r="U130" s="145"/>
      <c r="V130" s="145"/>
      <c r="W130" s="145"/>
      <c r="X130" s="145"/>
      <c r="Y130" s="145"/>
      <c r="Z130" s="145"/>
      <c r="AA130" s="145"/>
    </row>
    <row r="131" spans="1:27" ht="15" x14ac:dyDescent="0.25">
      <c r="A131" s="145"/>
      <c r="B131" s="145"/>
      <c r="C131" s="145"/>
      <c r="D131" s="145"/>
      <c r="E131" s="145"/>
      <c r="F131" s="145"/>
      <c r="G131" s="145"/>
      <c r="H131" s="145"/>
      <c r="I131" s="145"/>
      <c r="J131" s="145"/>
      <c r="K131" s="145"/>
      <c r="L131" s="145"/>
      <c r="R131" s="145"/>
      <c r="S131" s="145"/>
      <c r="T131" s="145"/>
      <c r="U131" s="145"/>
      <c r="V131" s="145"/>
      <c r="W131" s="145"/>
      <c r="X131" s="145"/>
      <c r="Y131" s="145"/>
      <c r="Z131" s="145"/>
      <c r="AA131" s="145"/>
    </row>
    <row r="132" spans="1:27" ht="15" x14ac:dyDescent="0.25">
      <c r="A132" s="145"/>
      <c r="B132" s="145"/>
      <c r="C132" s="145"/>
      <c r="D132" s="145"/>
      <c r="E132" s="145"/>
      <c r="F132" s="145"/>
      <c r="G132" s="145"/>
      <c r="H132" s="145"/>
      <c r="I132" s="145"/>
      <c r="J132" s="145"/>
      <c r="K132" s="145"/>
      <c r="L132" s="145"/>
      <c r="R132" s="145"/>
      <c r="S132" s="145"/>
      <c r="T132" s="145"/>
      <c r="U132" s="145"/>
      <c r="V132" s="145"/>
      <c r="W132" s="145"/>
      <c r="X132" s="145"/>
      <c r="Y132" s="145"/>
      <c r="Z132" s="145"/>
      <c r="AA132" s="145"/>
    </row>
    <row r="133" spans="1:27" ht="15" x14ac:dyDescent="0.25">
      <c r="A133" s="145"/>
      <c r="B133" s="145"/>
      <c r="C133" s="145"/>
      <c r="D133" s="145"/>
      <c r="E133" s="145"/>
      <c r="F133" s="145"/>
      <c r="G133" s="145"/>
      <c r="H133" s="145"/>
      <c r="I133" s="145"/>
      <c r="J133" s="145"/>
      <c r="K133" s="145"/>
      <c r="L133" s="145"/>
      <c r="R133" s="145"/>
      <c r="S133" s="145"/>
      <c r="T133" s="145"/>
      <c r="U133" s="145"/>
      <c r="V133" s="145"/>
      <c r="W133" s="145"/>
      <c r="X133" s="145"/>
      <c r="Y133" s="145"/>
      <c r="Z133" s="145"/>
      <c r="AA133" s="145"/>
    </row>
    <row r="134" spans="1:27" ht="15" x14ac:dyDescent="0.25">
      <c r="A134" s="145"/>
      <c r="B134" s="145"/>
      <c r="C134" s="145"/>
      <c r="D134" s="145"/>
      <c r="E134" s="145"/>
      <c r="F134" s="145"/>
      <c r="G134" s="145"/>
      <c r="H134" s="145"/>
      <c r="I134" s="145"/>
      <c r="J134" s="145"/>
      <c r="K134" s="145"/>
      <c r="L134" s="145"/>
    </row>
    <row r="135" spans="1:27" ht="15" x14ac:dyDescent="0.25">
      <c r="A135" s="145"/>
      <c r="B135" s="145"/>
      <c r="C135" s="145"/>
      <c r="D135" s="145"/>
      <c r="E135" s="145"/>
      <c r="F135" s="145"/>
      <c r="G135" s="145"/>
      <c r="H135" s="145"/>
      <c r="I135" s="145"/>
      <c r="J135" s="145"/>
      <c r="K135" s="145"/>
      <c r="L135" s="145"/>
    </row>
    <row r="136" spans="1:27" ht="15" x14ac:dyDescent="0.25">
      <c r="A136" s="145"/>
      <c r="B136" s="145"/>
      <c r="C136" s="145"/>
      <c r="D136" s="145"/>
      <c r="E136" s="145"/>
      <c r="F136" s="145"/>
      <c r="G136" s="145"/>
      <c r="H136" s="145"/>
      <c r="I136" s="145"/>
      <c r="J136" s="145"/>
      <c r="K136" s="145"/>
      <c r="L136" s="145"/>
    </row>
    <row r="137" spans="1:27" ht="15" x14ac:dyDescent="0.25">
      <c r="A137" s="145"/>
      <c r="B137" s="145"/>
      <c r="C137" s="145"/>
      <c r="D137" s="145"/>
      <c r="E137" s="145"/>
      <c r="F137" s="145"/>
      <c r="G137" s="145"/>
      <c r="H137" s="145"/>
      <c r="I137" s="145"/>
      <c r="J137" s="145"/>
      <c r="K137" s="145"/>
      <c r="L137" s="145"/>
    </row>
    <row r="138" spans="1:27" ht="15" x14ac:dyDescent="0.25">
      <c r="A138" s="145"/>
      <c r="B138" s="145"/>
      <c r="C138" s="145"/>
      <c r="D138" s="145"/>
      <c r="E138" s="145"/>
      <c r="F138" s="145"/>
      <c r="G138" s="145"/>
      <c r="H138" s="145"/>
      <c r="I138" s="145"/>
      <c r="J138" s="145"/>
      <c r="K138" s="145"/>
      <c r="L138" s="145"/>
    </row>
    <row r="139" spans="1:27" ht="15" x14ac:dyDescent="0.25">
      <c r="A139" s="145"/>
      <c r="B139" s="145"/>
      <c r="C139" s="145"/>
      <c r="D139" s="145"/>
      <c r="E139" s="145"/>
      <c r="F139" s="145"/>
      <c r="G139" s="145"/>
      <c r="H139" s="145"/>
      <c r="I139" s="145"/>
      <c r="J139" s="145"/>
      <c r="K139" s="145"/>
      <c r="L139" s="145"/>
    </row>
    <row r="140" spans="1:27" ht="15" x14ac:dyDescent="0.25">
      <c r="A140" s="145"/>
      <c r="B140" s="145"/>
      <c r="C140" s="145"/>
      <c r="D140" s="145"/>
      <c r="E140" s="145"/>
      <c r="F140" s="145"/>
      <c r="G140" s="145"/>
      <c r="H140" s="145"/>
      <c r="I140" s="145"/>
      <c r="J140" s="145"/>
      <c r="K140" s="145"/>
      <c r="L140" s="145"/>
    </row>
    <row r="141" spans="1:27" ht="15" x14ac:dyDescent="0.25">
      <c r="A141" s="145"/>
      <c r="B141" s="145"/>
      <c r="C141" s="145"/>
      <c r="D141" s="145"/>
      <c r="E141" s="145"/>
      <c r="F141" s="145"/>
      <c r="G141" s="145"/>
      <c r="H141" s="145"/>
      <c r="I141" s="145"/>
      <c r="J141" s="145"/>
      <c r="K141" s="145"/>
      <c r="L141" s="145"/>
    </row>
    <row r="142" spans="1:27" ht="15" x14ac:dyDescent="0.25">
      <c r="A142" s="145"/>
      <c r="B142" s="145"/>
      <c r="C142" s="145"/>
      <c r="D142" s="145"/>
      <c r="E142" s="145"/>
      <c r="F142" s="145"/>
      <c r="G142" s="145"/>
      <c r="H142" s="145"/>
      <c r="I142" s="145"/>
      <c r="J142" s="145"/>
      <c r="K142" s="145"/>
      <c r="L142" s="145"/>
    </row>
    <row r="143" spans="1:27" ht="15" x14ac:dyDescent="0.25">
      <c r="A143" s="145"/>
      <c r="B143" s="145"/>
      <c r="C143" s="145"/>
      <c r="D143" s="145"/>
      <c r="E143" s="145"/>
      <c r="F143" s="145"/>
      <c r="G143" s="145"/>
      <c r="H143" s="145"/>
      <c r="I143" s="145"/>
      <c r="J143" s="145"/>
      <c r="K143" s="145"/>
      <c r="L143" s="145"/>
    </row>
    <row r="144" spans="1:27" ht="15" x14ac:dyDescent="0.25">
      <c r="A144" s="145"/>
      <c r="B144" s="145"/>
      <c r="C144" s="145"/>
      <c r="D144" s="145"/>
      <c r="E144" s="145"/>
      <c r="F144" s="145"/>
      <c r="G144" s="145"/>
      <c r="H144" s="145"/>
      <c r="I144" s="145"/>
      <c r="J144" s="145"/>
      <c r="K144" s="145"/>
      <c r="L144" s="145"/>
    </row>
    <row r="145" spans="1:12" ht="15" x14ac:dyDescent="0.25">
      <c r="A145" s="145"/>
      <c r="B145" s="145"/>
      <c r="C145" s="145"/>
      <c r="D145" s="145"/>
      <c r="E145" s="145"/>
      <c r="F145" s="145"/>
      <c r="G145" s="145"/>
      <c r="H145" s="145"/>
      <c r="I145" s="145"/>
      <c r="J145" s="145"/>
      <c r="K145" s="145"/>
      <c r="L145" s="145"/>
    </row>
    <row r="146" spans="1:12" ht="15" x14ac:dyDescent="0.25">
      <c r="A146" s="145"/>
      <c r="B146" s="145"/>
      <c r="C146" s="145"/>
      <c r="D146" s="145"/>
      <c r="E146" s="145"/>
      <c r="F146" s="145"/>
      <c r="G146" s="145"/>
      <c r="H146" s="145"/>
      <c r="I146" s="145"/>
      <c r="J146" s="145"/>
      <c r="K146" s="145"/>
      <c r="L146" s="145"/>
    </row>
    <row r="147" spans="1:12" ht="15" x14ac:dyDescent="0.25">
      <c r="A147" s="145"/>
      <c r="B147" s="145"/>
      <c r="C147" s="145"/>
      <c r="D147" s="145"/>
      <c r="E147" s="145"/>
      <c r="F147" s="145"/>
      <c r="G147" s="145"/>
      <c r="H147" s="145"/>
      <c r="I147" s="145"/>
      <c r="J147" s="145"/>
      <c r="K147" s="145"/>
      <c r="L147" s="145"/>
    </row>
    <row r="148" spans="1:12" ht="15" x14ac:dyDescent="0.25">
      <c r="A148" s="145"/>
      <c r="B148" s="145"/>
      <c r="C148" s="145"/>
      <c r="D148" s="145"/>
      <c r="E148" s="145"/>
      <c r="F148" s="145"/>
      <c r="G148" s="145"/>
      <c r="H148" s="145"/>
      <c r="I148" s="145"/>
      <c r="J148" s="145"/>
      <c r="K148" s="145"/>
      <c r="L148" s="145"/>
    </row>
    <row r="149" spans="1:12" ht="15" x14ac:dyDescent="0.25">
      <c r="A149" s="145"/>
      <c r="B149" s="145"/>
      <c r="C149" s="145"/>
      <c r="D149" s="145"/>
      <c r="E149" s="145"/>
      <c r="F149" s="145"/>
      <c r="G149" s="145"/>
      <c r="H149" s="145"/>
      <c r="I149" s="145"/>
      <c r="J149" s="145"/>
      <c r="K149" s="145"/>
      <c r="L149" s="145"/>
    </row>
    <row r="150" spans="1:12" ht="15" x14ac:dyDescent="0.25">
      <c r="A150" s="145"/>
      <c r="B150" s="145"/>
      <c r="C150" s="145"/>
      <c r="D150" s="145"/>
      <c r="E150" s="145"/>
      <c r="F150" s="145"/>
      <c r="G150" s="145"/>
      <c r="H150" s="145"/>
      <c r="I150" s="145"/>
      <c r="J150" s="145"/>
      <c r="K150" s="145"/>
      <c r="L150" s="145"/>
    </row>
    <row r="151" spans="1:12" ht="15" x14ac:dyDescent="0.25">
      <c r="A151" s="145"/>
      <c r="B151" s="145"/>
      <c r="C151" s="145"/>
      <c r="D151" s="145"/>
      <c r="E151" s="145"/>
      <c r="F151" s="145"/>
      <c r="G151" s="145"/>
      <c r="H151" s="145"/>
      <c r="I151" s="145"/>
      <c r="J151" s="145"/>
      <c r="K151" s="145"/>
      <c r="L151" s="145"/>
    </row>
    <row r="152" spans="1:12" ht="15" x14ac:dyDescent="0.25">
      <c r="A152" s="145"/>
      <c r="B152" s="145"/>
      <c r="C152" s="145"/>
      <c r="D152" s="145"/>
      <c r="E152" s="145"/>
      <c r="F152" s="145"/>
      <c r="G152" s="145"/>
      <c r="H152" s="145"/>
      <c r="I152" s="145"/>
      <c r="J152" s="145"/>
      <c r="K152" s="145"/>
      <c r="L152" s="145"/>
    </row>
    <row r="153" spans="1:12" ht="15" x14ac:dyDescent="0.25">
      <c r="A153" s="145"/>
      <c r="B153" s="145"/>
      <c r="C153" s="145"/>
      <c r="D153" s="145"/>
      <c r="E153" s="145"/>
      <c r="F153" s="145"/>
      <c r="G153" s="145"/>
      <c r="H153" s="145"/>
      <c r="I153" s="145"/>
      <c r="J153" s="145"/>
      <c r="K153" s="145"/>
      <c r="L153" s="145"/>
    </row>
    <row r="154" spans="1:12" ht="15" x14ac:dyDescent="0.25">
      <c r="A154" s="145"/>
      <c r="B154" s="145"/>
      <c r="C154" s="145"/>
      <c r="D154" s="145"/>
      <c r="E154" s="145"/>
      <c r="F154" s="145"/>
      <c r="G154" s="145"/>
      <c r="H154" s="145"/>
      <c r="I154" s="145"/>
      <c r="J154" s="145"/>
      <c r="K154" s="145"/>
      <c r="L154" s="145"/>
    </row>
    <row r="155" spans="1:12" ht="15" x14ac:dyDescent="0.25">
      <c r="A155" s="145"/>
      <c r="B155" s="145"/>
      <c r="C155" s="145"/>
      <c r="D155" s="145"/>
      <c r="E155" s="145"/>
      <c r="F155" s="145"/>
      <c r="G155" s="145"/>
      <c r="H155" s="145"/>
      <c r="I155" s="145"/>
      <c r="J155" s="145"/>
      <c r="K155" s="145"/>
      <c r="L155" s="145"/>
    </row>
    <row r="156" spans="1:12" ht="15" x14ac:dyDescent="0.25">
      <c r="A156" s="145"/>
      <c r="B156" s="145"/>
      <c r="C156" s="145"/>
      <c r="D156" s="145"/>
      <c r="E156" s="145"/>
      <c r="F156" s="145"/>
      <c r="G156" s="145"/>
      <c r="H156" s="145"/>
      <c r="I156" s="145"/>
      <c r="J156" s="145"/>
      <c r="K156" s="145"/>
      <c r="L156" s="145"/>
    </row>
    <row r="157" spans="1:12" ht="15" x14ac:dyDescent="0.25">
      <c r="A157" s="145"/>
      <c r="B157" s="145"/>
      <c r="C157" s="145"/>
      <c r="D157" s="145"/>
      <c r="E157" s="145"/>
      <c r="F157" s="145"/>
      <c r="G157" s="145"/>
      <c r="H157" s="145"/>
      <c r="I157" s="145"/>
      <c r="J157" s="145"/>
      <c r="K157" s="145"/>
      <c r="L157" s="145"/>
    </row>
    <row r="158" spans="1:12" ht="15" x14ac:dyDescent="0.25">
      <c r="A158" s="145"/>
      <c r="B158" s="145"/>
      <c r="C158" s="145"/>
      <c r="D158" s="145"/>
      <c r="E158" s="145"/>
      <c r="F158" s="145"/>
      <c r="G158" s="145"/>
      <c r="H158" s="145"/>
      <c r="I158" s="145"/>
      <c r="J158" s="145"/>
      <c r="K158" s="145"/>
      <c r="L158" s="145"/>
    </row>
    <row r="159" spans="1:12" ht="15" x14ac:dyDescent="0.25">
      <c r="A159" s="145"/>
      <c r="B159" s="145"/>
      <c r="C159" s="145"/>
      <c r="D159" s="145"/>
      <c r="E159" s="145"/>
      <c r="F159" s="145"/>
      <c r="G159" s="145"/>
      <c r="H159" s="145"/>
      <c r="I159" s="145"/>
      <c r="J159" s="145"/>
      <c r="K159" s="145"/>
      <c r="L159" s="145"/>
    </row>
    <row r="160" spans="1:12" ht="15" x14ac:dyDescent="0.25">
      <c r="F160" s="145"/>
      <c r="G160" s="145"/>
      <c r="H160" s="145"/>
      <c r="I160" s="145"/>
      <c r="J160" s="145"/>
      <c r="K160" s="145"/>
      <c r="L160" s="145"/>
    </row>
    <row r="161" spans="6:12" ht="15" x14ac:dyDescent="0.25">
      <c r="F161" s="145"/>
      <c r="G161" s="145"/>
      <c r="H161" s="145"/>
      <c r="I161" s="145"/>
      <c r="J161" s="145"/>
      <c r="K161" s="145"/>
      <c r="L161" s="145"/>
    </row>
  </sheetData>
  <conditionalFormatting sqref="C35:E37">
    <cfRule type="cellIs" dxfId="531" priority="4" operator="notEqual">
      <formula>0</formula>
    </cfRule>
  </conditionalFormatting>
  <conditionalFormatting sqref="C42:E42">
    <cfRule type="cellIs" dxfId="530" priority="2" operator="notEqual">
      <formula>0</formula>
    </cfRule>
  </conditionalFormatting>
  <conditionalFormatting sqref="C43:E44">
    <cfRule type="cellIs" dxfId="529" priority="1" operator="notEqual">
      <formula>0</formula>
    </cfRule>
  </conditionalFormatting>
  <printOptions horizontalCentered="1"/>
  <pageMargins left="0.2" right="0.2" top="0.75" bottom="0.75" header="0.3" footer="0.3"/>
  <pageSetup scale="84" fitToHeight="0" orientation="portrait" horizontalDpi="4294967293" r:id="rId1"/>
  <colBreaks count="2" manualBreakCount="2">
    <brk id="5" max="1048575" man="1"/>
    <brk id="10" max="1048575" man="1"/>
  </colBreaks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S106"/>
  <sheetViews>
    <sheetView view="pageBreakPreview" zoomScale="60" zoomScaleNormal="85" workbookViewId="0">
      <pane xSplit="2" ySplit="13" topLeftCell="C23" activePane="bottomRight" state="frozen"/>
      <selection activeCell="B183" sqref="B183"/>
      <selection pane="topRight" activeCell="B183" sqref="B183"/>
      <selection pane="bottomLeft" activeCell="B183" sqref="B183"/>
      <selection pane="bottomRight" activeCell="H34" sqref="H34"/>
    </sheetView>
  </sheetViews>
  <sheetFormatPr defaultColWidth="9.140625" defaultRowHeight="12.75" outlineLevelRow="1" x14ac:dyDescent="0.2"/>
  <cols>
    <col min="1" max="1" width="4.85546875" style="1" bestFit="1" customWidth="1"/>
    <col min="2" max="2" width="35.140625" style="1" bestFit="1" customWidth="1"/>
    <col min="3" max="3" width="18.42578125" style="1" customWidth="1"/>
    <col min="4" max="4" width="15" style="1" customWidth="1"/>
    <col min="5" max="5" width="17.5703125" style="1" customWidth="1"/>
    <col min="6" max="6" width="15.42578125" style="1" customWidth="1"/>
    <col min="7" max="7" width="16.42578125" style="1" customWidth="1"/>
    <col min="8" max="8" width="15.140625" style="1" customWidth="1"/>
    <col min="9" max="9" width="16.140625" style="1" customWidth="1"/>
    <col min="10" max="10" width="16.5703125" style="1" customWidth="1"/>
    <col min="11" max="11" width="16.42578125" style="1" customWidth="1"/>
    <col min="12" max="12" width="15.140625" style="1" customWidth="1"/>
    <col min="13" max="13" width="17" style="1" customWidth="1"/>
    <col min="14" max="14" width="16.28515625" style="1" customWidth="1"/>
    <col min="15" max="15" width="17" style="1" customWidth="1"/>
    <col min="16" max="16" width="9.140625" style="1"/>
    <col min="17" max="17" width="15" style="644" bestFit="1" customWidth="1"/>
    <col min="18" max="18" width="16" style="644" bestFit="1" customWidth="1"/>
    <col min="19" max="19" width="15" style="644" bestFit="1" customWidth="1"/>
    <col min="20" max="16384" width="9.140625" style="1"/>
  </cols>
  <sheetData>
    <row r="1" spans="1:19" ht="14.25" x14ac:dyDescent="0.2">
      <c r="A1" s="3" t="s">
        <v>78</v>
      </c>
      <c r="N1" s="126" t="s">
        <v>1157</v>
      </c>
      <c r="O1" s="127"/>
    </row>
    <row r="2" spans="1:19" x14ac:dyDescent="0.2">
      <c r="A2" s="3" t="s">
        <v>394</v>
      </c>
    </row>
    <row r="3" spans="1:19" x14ac:dyDescent="0.2">
      <c r="A3" s="3" t="s">
        <v>79</v>
      </c>
    </row>
    <row r="4" spans="1:19" x14ac:dyDescent="0.2">
      <c r="A4" s="3" t="s">
        <v>134</v>
      </c>
    </row>
    <row r="5" spans="1:19" x14ac:dyDescent="0.2">
      <c r="A5" s="3" t="s">
        <v>135</v>
      </c>
    </row>
    <row r="6" spans="1:19" x14ac:dyDescent="0.2">
      <c r="A6" s="3"/>
      <c r="C6" s="410"/>
      <c r="D6" s="410"/>
      <c r="E6" s="410"/>
      <c r="F6" s="410"/>
      <c r="G6" s="410"/>
      <c r="H6" s="410"/>
      <c r="I6" s="410"/>
      <c r="J6" s="410"/>
      <c r="K6" s="410"/>
      <c r="L6" s="410"/>
      <c r="M6" s="410"/>
      <c r="N6" s="410"/>
      <c r="O6" s="410"/>
    </row>
    <row r="7" spans="1:19" x14ac:dyDescent="0.2">
      <c r="A7" s="3"/>
      <c r="C7" s="410" t="s">
        <v>385</v>
      </c>
      <c r="D7" s="410" t="s">
        <v>376</v>
      </c>
      <c r="E7" s="410" t="s">
        <v>376</v>
      </c>
      <c r="F7" s="410" t="s">
        <v>377</v>
      </c>
      <c r="G7" s="410" t="s">
        <v>377</v>
      </c>
      <c r="H7" s="410" t="s">
        <v>378</v>
      </c>
      <c r="I7" s="410" t="s">
        <v>378</v>
      </c>
      <c r="J7" s="410" t="s">
        <v>379</v>
      </c>
      <c r="K7" s="500" t="s">
        <v>380</v>
      </c>
      <c r="L7" s="410" t="s">
        <v>381</v>
      </c>
      <c r="M7" s="410" t="s">
        <v>382</v>
      </c>
      <c r="N7" s="410" t="s">
        <v>383</v>
      </c>
      <c r="O7" s="410" t="s">
        <v>384</v>
      </c>
    </row>
    <row r="8" spans="1:19" x14ac:dyDescent="0.2">
      <c r="A8" s="80"/>
      <c r="B8" s="81"/>
      <c r="C8" s="4"/>
      <c r="D8" s="5"/>
      <c r="E8" s="5"/>
      <c r="F8" s="5"/>
      <c r="G8" s="6"/>
      <c r="H8" s="4"/>
      <c r="I8" s="5"/>
      <c r="J8" s="5"/>
      <c r="K8" s="5"/>
      <c r="L8" s="5"/>
      <c r="M8" s="5"/>
      <c r="N8" s="5"/>
      <c r="O8" s="6"/>
    </row>
    <row r="9" spans="1:19" x14ac:dyDescent="0.2">
      <c r="A9" s="82"/>
      <c r="B9" s="83"/>
      <c r="C9" s="21"/>
      <c r="D9" s="47"/>
      <c r="E9" s="62"/>
      <c r="F9" s="110"/>
      <c r="G9" s="111" t="s">
        <v>63</v>
      </c>
      <c r="H9" s="112">
        <v>2022</v>
      </c>
      <c r="I9" s="75" t="s">
        <v>12</v>
      </c>
      <c r="J9" s="77">
        <v>2023</v>
      </c>
      <c r="K9" s="75" t="s">
        <v>12</v>
      </c>
      <c r="L9" s="77">
        <v>2024</v>
      </c>
      <c r="M9" s="75" t="s">
        <v>12</v>
      </c>
      <c r="N9" s="77">
        <v>2025</v>
      </c>
      <c r="O9" s="7" t="s">
        <v>12</v>
      </c>
    </row>
    <row r="10" spans="1:19" x14ac:dyDescent="0.2">
      <c r="A10" s="84"/>
      <c r="B10" s="85"/>
      <c r="C10" s="22" t="s">
        <v>55</v>
      </c>
      <c r="D10" s="48"/>
      <c r="E10" s="63" t="s">
        <v>11</v>
      </c>
      <c r="F10" s="49" t="s">
        <v>14</v>
      </c>
      <c r="G10" s="7" t="s">
        <v>12</v>
      </c>
      <c r="H10" s="34" t="s">
        <v>38</v>
      </c>
      <c r="I10" s="63" t="s">
        <v>33</v>
      </c>
      <c r="J10" s="49" t="s">
        <v>35</v>
      </c>
      <c r="K10" s="63" t="s">
        <v>33</v>
      </c>
      <c r="L10" s="49" t="s">
        <v>39</v>
      </c>
      <c r="M10" s="63" t="s">
        <v>33</v>
      </c>
      <c r="N10" s="49" t="s">
        <v>43</v>
      </c>
      <c r="O10" s="7" t="s">
        <v>33</v>
      </c>
    </row>
    <row r="11" spans="1:19" x14ac:dyDescent="0.2">
      <c r="A11" s="84"/>
      <c r="B11" s="85"/>
      <c r="C11" s="22" t="s">
        <v>5</v>
      </c>
      <c r="D11" s="49" t="s">
        <v>9</v>
      </c>
      <c r="E11" s="63" t="s">
        <v>13</v>
      </c>
      <c r="F11" s="49" t="s">
        <v>1065</v>
      </c>
      <c r="G11" s="7" t="s">
        <v>13</v>
      </c>
      <c r="H11" s="34" t="s">
        <v>37</v>
      </c>
      <c r="I11" s="63" t="s">
        <v>34</v>
      </c>
      <c r="J11" s="49" t="s">
        <v>37</v>
      </c>
      <c r="K11" s="63" t="s">
        <v>44</v>
      </c>
      <c r="L11" s="49" t="s">
        <v>37</v>
      </c>
      <c r="M11" s="63" t="s">
        <v>44</v>
      </c>
      <c r="N11" s="49" t="s">
        <v>37</v>
      </c>
      <c r="O11" s="7" t="s">
        <v>44</v>
      </c>
    </row>
    <row r="12" spans="1:19" x14ac:dyDescent="0.2">
      <c r="A12" s="86" t="s">
        <v>7</v>
      </c>
      <c r="B12" s="87" t="s">
        <v>8</v>
      </c>
      <c r="C12" s="23" t="s">
        <v>6</v>
      </c>
      <c r="D12" s="50" t="s">
        <v>10</v>
      </c>
      <c r="E12" s="64" t="s">
        <v>15</v>
      </c>
      <c r="F12" s="50" t="s">
        <v>10</v>
      </c>
      <c r="G12" s="8" t="s">
        <v>15</v>
      </c>
      <c r="H12" s="35" t="s">
        <v>10</v>
      </c>
      <c r="I12" s="64" t="s">
        <v>35</v>
      </c>
      <c r="J12" s="50" t="s">
        <v>10</v>
      </c>
      <c r="K12" s="64" t="s">
        <v>35</v>
      </c>
      <c r="L12" s="50" t="s">
        <v>10</v>
      </c>
      <c r="M12" s="64" t="s">
        <v>39</v>
      </c>
      <c r="N12" s="50" t="s">
        <v>10</v>
      </c>
      <c r="O12" s="8" t="s">
        <v>43</v>
      </c>
    </row>
    <row r="13" spans="1:19" x14ac:dyDescent="0.2">
      <c r="A13" s="88"/>
      <c r="B13" s="89"/>
      <c r="C13" s="24" t="str">
        <f>VLOOKUP(COLUMN(C1),'Named Ranges G'!$A$16:$B$568,2,FALSE)</f>
        <v>c</v>
      </c>
      <c r="D13" s="51" t="str">
        <f>VLOOKUP(COLUMN(D1),'Named Ranges G'!$A$16:$B$568,2,FALSE)</f>
        <v>d</v>
      </c>
      <c r="E13" s="65" t="str">
        <f>CONCATENATE(VLOOKUP(COLUMN(E1),'Named Ranges G'!$A$16:$B$568,2,FALSE)," = ",C13," + ",D13)</f>
        <v>e = c + d</v>
      </c>
      <c r="F13" s="51" t="str">
        <f>VLOOKUP(COLUMN(F1),'Named Ranges G'!$A$16:$B$568,2,FALSE)</f>
        <v>f</v>
      </c>
      <c r="G13" s="9" t="str">
        <f>CONCATENATE(VLOOKUP(COLUMN(G1),'Named Ranges G'!$A$16:$B$568,2,FALSE)," = ",VLOOKUP(COLUMN(E1),'Named Ranges G'!$A$16:$B$568,2,FALSE)," + ",F13)</f>
        <v>g = e + f</v>
      </c>
      <c r="H13" s="36" t="str">
        <f>VLOOKUP(COLUMN(H1),'Named Ranges G'!$A$16:$B$568,2,FALSE)</f>
        <v>h</v>
      </c>
      <c r="I13" s="65" t="str">
        <f>CONCATENATE(VLOOKUP(COLUMN(I1),'Named Ranges G'!$A$16:$B$568,2,FALSE)," = ",VLOOKUP(COLUMN(G1),'Named Ranges G'!$A$16:$B$568,2,FALSE)," + ",H13)</f>
        <v>i = g + h</v>
      </c>
      <c r="J13" s="51" t="str">
        <f>VLOOKUP(COLUMN(J1),'Named Ranges G'!$A$16:$B$568,2,FALSE)</f>
        <v>j</v>
      </c>
      <c r="K13" s="65" t="str">
        <f>CONCATENATE(VLOOKUP(COLUMN(K1),'Named Ranges G'!$A$16:$B$568,2,FALSE)," = ",VLOOKUP(COLUMN(I1),'Named Ranges G'!$A$16:$B$568,2,FALSE)," + ",J13)</f>
        <v>k = i + j</v>
      </c>
      <c r="L13" s="51" t="str">
        <f>VLOOKUP(COLUMN(L1),'Named Ranges G'!$A$16:$B$568,2,FALSE)</f>
        <v>l</v>
      </c>
      <c r="M13" s="65" t="str">
        <f>CONCATENATE(VLOOKUP(COLUMN(M1),'Named Ranges G'!$A$16:$B$568,2,FALSE)," = ",VLOOKUP(COLUMN(K1),'Named Ranges G'!$A$16:$B$568,2,FALSE)," + ",L13)</f>
        <v>m = k + l</v>
      </c>
      <c r="N13" s="51" t="str">
        <f>VLOOKUP(COLUMN(N1),'Named Ranges G'!$A$16:$B$568,2,FALSE)</f>
        <v>n</v>
      </c>
      <c r="O13" s="9" t="str">
        <f>CONCATENATE(VLOOKUP(COLUMN(O1),'Named Ranges G'!$A$16:$B$568,2,FALSE)," = ",VLOOKUP(COLUMN(M1),'Named Ranges G'!$A$16:$B$568,2,FALSE)," + ",N13)</f>
        <v>o = m + n</v>
      </c>
    </row>
    <row r="14" spans="1:19" x14ac:dyDescent="0.2">
      <c r="A14" s="90">
        <f>ROW()</f>
        <v>14</v>
      </c>
      <c r="B14" s="83" t="s">
        <v>0</v>
      </c>
      <c r="C14" s="25"/>
      <c r="D14" s="52"/>
      <c r="E14" s="66"/>
      <c r="F14" s="52"/>
      <c r="G14" s="10"/>
      <c r="H14" s="37"/>
      <c r="I14" s="66"/>
      <c r="J14" s="52"/>
      <c r="K14" s="66"/>
      <c r="L14" s="52"/>
      <c r="M14" s="66"/>
      <c r="N14" s="52"/>
      <c r="O14" s="10"/>
    </row>
    <row r="15" spans="1:19" x14ac:dyDescent="0.2">
      <c r="A15" s="90">
        <f>ROW()</f>
        <v>15</v>
      </c>
      <c r="B15" s="83" t="s">
        <v>51</v>
      </c>
      <c r="C15" s="26">
        <v>989598359.40999997</v>
      </c>
      <c r="D15" s="100">
        <f>'CRM-6.2'!AI13</f>
        <v>-466491523.89813811</v>
      </c>
      <c r="E15" s="102">
        <f t="shared" ref="E15:E18" si="0">SUM(C15:D15)</f>
        <v>523106835.51186186</v>
      </c>
      <c r="F15" s="100">
        <f>'CRM-6.2'!BW13</f>
        <v>-2518688.1742768884</v>
      </c>
      <c r="G15" s="104">
        <f>SUM(E15:F15)</f>
        <v>520588147.33758497</v>
      </c>
      <c r="H15" s="113">
        <f>'CRM-6.2'!DJ13</f>
        <v>15012199.290499585</v>
      </c>
      <c r="I15" s="114">
        <f>SUM(G15:H15)</f>
        <v>535600346.62808454</v>
      </c>
      <c r="J15" s="58">
        <f>'CRM-6.2'!EW13</f>
        <v>3182640.6072111833</v>
      </c>
      <c r="K15" s="114">
        <f>SUM(I15:J15)</f>
        <v>538782987.23529577</v>
      </c>
      <c r="L15" s="58">
        <f>'CRM-6.2'!GJ13</f>
        <v>4088503.6398947756</v>
      </c>
      <c r="M15" s="114">
        <f>SUM(K15:L15)</f>
        <v>542871490.8751905</v>
      </c>
      <c r="N15" s="58">
        <f>'CRM-6.2'!HW13</f>
        <v>854215.47975359601</v>
      </c>
      <c r="O15" s="11">
        <f>SUM(M15:N15)</f>
        <v>543725706.35494411</v>
      </c>
      <c r="Q15" s="645"/>
      <c r="R15" s="645"/>
      <c r="S15" s="645"/>
    </row>
    <row r="16" spans="1:19" x14ac:dyDescent="0.2">
      <c r="A16" s="90">
        <f>ROW()</f>
        <v>16</v>
      </c>
      <c r="B16" s="83" t="s">
        <v>52</v>
      </c>
      <c r="C16" s="27">
        <v>0</v>
      </c>
      <c r="D16" s="101">
        <f>'CRM-6.2'!AI14</f>
        <v>0</v>
      </c>
      <c r="E16" s="103">
        <f t="shared" si="0"/>
        <v>0</v>
      </c>
      <c r="F16" s="101">
        <f>'CRM-6.2'!BW14</f>
        <v>0</v>
      </c>
      <c r="G16" s="105">
        <f t="shared" ref="G16:G18" si="1">SUM(E16:F16)</f>
        <v>0</v>
      </c>
      <c r="H16" s="115">
        <f>'CRM-6.2'!DJ14</f>
        <v>0</v>
      </c>
      <c r="I16" s="103">
        <f t="shared" ref="I16:O18" si="2">SUM(G16:H16)</f>
        <v>0</v>
      </c>
      <c r="J16" s="101">
        <f>'CRM-6.2'!EW14</f>
        <v>0</v>
      </c>
      <c r="K16" s="103">
        <f t="shared" si="2"/>
        <v>0</v>
      </c>
      <c r="L16" s="101">
        <f>'CRM-6.2'!GJ14</f>
        <v>0</v>
      </c>
      <c r="M16" s="103">
        <f t="shared" si="2"/>
        <v>0</v>
      </c>
      <c r="N16" s="101">
        <f>'CRM-6.2'!HW14</f>
        <v>0</v>
      </c>
      <c r="O16" s="408">
        <f t="shared" si="2"/>
        <v>0</v>
      </c>
    </row>
    <row r="17" spans="1:15" x14ac:dyDescent="0.2">
      <c r="A17" s="90">
        <f>ROW()</f>
        <v>17</v>
      </c>
      <c r="B17" s="83" t="s">
        <v>53</v>
      </c>
      <c r="C17" s="27">
        <v>0</v>
      </c>
      <c r="D17" s="101">
        <f>'CRM-6.2'!AI15</f>
        <v>0</v>
      </c>
      <c r="E17" s="103">
        <f t="shared" si="0"/>
        <v>0</v>
      </c>
      <c r="F17" s="101">
        <f>'CRM-6.2'!BW15</f>
        <v>0</v>
      </c>
      <c r="G17" s="105">
        <f t="shared" si="1"/>
        <v>0</v>
      </c>
      <c r="H17" s="115">
        <f>'CRM-6.2'!DJ15</f>
        <v>0</v>
      </c>
      <c r="I17" s="103">
        <f t="shared" si="2"/>
        <v>0</v>
      </c>
      <c r="J17" s="101">
        <f>'CRM-6.2'!EW15</f>
        <v>0</v>
      </c>
      <c r="K17" s="103">
        <f t="shared" si="2"/>
        <v>0</v>
      </c>
      <c r="L17" s="101">
        <f>'CRM-6.2'!GJ15</f>
        <v>0</v>
      </c>
      <c r="M17" s="103">
        <f t="shared" si="2"/>
        <v>0</v>
      </c>
      <c r="N17" s="101">
        <f>'CRM-6.2'!HW15</f>
        <v>0</v>
      </c>
      <c r="O17" s="408">
        <f t="shared" si="2"/>
        <v>0</v>
      </c>
    </row>
    <row r="18" spans="1:15" x14ac:dyDescent="0.2">
      <c r="A18" s="90">
        <f>ROW()</f>
        <v>18</v>
      </c>
      <c r="B18" s="83" t="s">
        <v>54</v>
      </c>
      <c r="C18" s="27">
        <v>30704362.150000002</v>
      </c>
      <c r="D18" s="101">
        <f>'CRM-6.2'!AI16</f>
        <v>-126304.31000000052</v>
      </c>
      <c r="E18" s="103">
        <f t="shared" si="0"/>
        <v>30578057.840000004</v>
      </c>
      <c r="F18" s="101">
        <f>'CRM-6.2'!BW16</f>
        <v>-26527787.689999998</v>
      </c>
      <c r="G18" s="105">
        <f t="shared" si="1"/>
        <v>4050270.150000006</v>
      </c>
      <c r="H18" s="115">
        <f>'CRM-6.2'!DJ16</f>
        <v>0</v>
      </c>
      <c r="I18" s="103">
        <f t="shared" si="2"/>
        <v>4050270.150000006</v>
      </c>
      <c r="J18" s="101">
        <f>'CRM-6.2'!EW16</f>
        <v>-741782.0166666666</v>
      </c>
      <c r="K18" s="103">
        <f t="shared" si="2"/>
        <v>3308488.1333333394</v>
      </c>
      <c r="L18" s="101">
        <f>'CRM-6.2'!GJ16</f>
        <v>0</v>
      </c>
      <c r="M18" s="103">
        <f t="shared" si="2"/>
        <v>3308488.1333333394</v>
      </c>
      <c r="N18" s="101">
        <f>'CRM-6.2'!HW16</f>
        <v>0</v>
      </c>
      <c r="O18" s="408">
        <f t="shared" si="2"/>
        <v>3308488.1333333394</v>
      </c>
    </row>
    <row r="19" spans="1:15" x14ac:dyDescent="0.2">
      <c r="A19" s="90">
        <f>ROW()</f>
        <v>19</v>
      </c>
      <c r="B19" s="91" t="s">
        <v>62</v>
      </c>
      <c r="C19" s="95">
        <v>1020302721.5599999</v>
      </c>
      <c r="D19" s="96">
        <f t="shared" ref="C19:O19" si="3">SUM(D15:D18)</f>
        <v>-466617828.20813811</v>
      </c>
      <c r="E19" s="97">
        <f t="shared" si="3"/>
        <v>553684893.35186183</v>
      </c>
      <c r="F19" s="96">
        <f t="shared" si="3"/>
        <v>-29046475.864276886</v>
      </c>
      <c r="G19" s="98">
        <f t="shared" si="3"/>
        <v>524638417.48758495</v>
      </c>
      <c r="H19" s="99">
        <f t="shared" si="3"/>
        <v>15012199.290499585</v>
      </c>
      <c r="I19" s="97">
        <f t="shared" si="3"/>
        <v>539650616.77808452</v>
      </c>
      <c r="J19" s="96">
        <f t="shared" si="3"/>
        <v>2440858.5905445167</v>
      </c>
      <c r="K19" s="97">
        <f t="shared" si="3"/>
        <v>542091475.3686291</v>
      </c>
      <c r="L19" s="96">
        <f t="shared" si="3"/>
        <v>4088503.6398947756</v>
      </c>
      <c r="M19" s="97">
        <f t="shared" si="3"/>
        <v>546179979.00852382</v>
      </c>
      <c r="N19" s="96">
        <f t="shared" si="3"/>
        <v>854215.47975359601</v>
      </c>
      <c r="O19" s="98">
        <f t="shared" si="3"/>
        <v>547034194.48827744</v>
      </c>
    </row>
    <row r="20" spans="1:15" x14ac:dyDescent="0.2">
      <c r="A20" s="90">
        <f>ROW()</f>
        <v>20</v>
      </c>
      <c r="B20" s="91"/>
      <c r="C20" s="25"/>
      <c r="D20" s="52"/>
      <c r="E20" s="66"/>
      <c r="F20" s="52"/>
      <c r="G20" s="10"/>
      <c r="H20" s="37"/>
      <c r="I20" s="66"/>
      <c r="J20" s="52"/>
      <c r="K20" s="66"/>
      <c r="L20" s="52"/>
      <c r="M20" s="66"/>
      <c r="N20" s="52"/>
      <c r="O20" s="10"/>
    </row>
    <row r="21" spans="1:15" x14ac:dyDescent="0.2">
      <c r="A21" s="90">
        <f>ROW()</f>
        <v>21</v>
      </c>
      <c r="B21" s="91" t="s">
        <v>56</v>
      </c>
      <c r="C21" s="25"/>
      <c r="D21" s="52"/>
      <c r="E21" s="66"/>
      <c r="F21" s="52"/>
      <c r="G21" s="10"/>
      <c r="H21" s="37"/>
      <c r="I21" s="66"/>
      <c r="J21" s="52"/>
      <c r="K21" s="66"/>
      <c r="L21" s="52"/>
      <c r="M21" s="66"/>
      <c r="N21" s="52"/>
      <c r="O21" s="10"/>
    </row>
    <row r="22" spans="1:15" x14ac:dyDescent="0.2">
      <c r="A22" s="90">
        <f>ROW()</f>
        <v>22</v>
      </c>
      <c r="B22" s="91"/>
      <c r="C22" s="25"/>
      <c r="D22" s="52"/>
      <c r="E22" s="66"/>
      <c r="F22" s="52"/>
      <c r="G22" s="10"/>
      <c r="H22" s="37"/>
      <c r="I22" s="66"/>
      <c r="J22" s="52"/>
      <c r="K22" s="66"/>
      <c r="L22" s="52"/>
      <c r="M22" s="66"/>
      <c r="N22" s="52"/>
      <c r="O22" s="10"/>
    </row>
    <row r="23" spans="1:15" x14ac:dyDescent="0.2">
      <c r="A23" s="90">
        <f>ROW()</f>
        <v>23</v>
      </c>
      <c r="B23" s="91" t="s">
        <v>57</v>
      </c>
      <c r="C23" s="25"/>
      <c r="D23" s="52"/>
      <c r="E23" s="66"/>
      <c r="F23" s="52"/>
      <c r="G23" s="10"/>
      <c r="H23" s="37"/>
      <c r="I23" s="66"/>
      <c r="J23" s="52"/>
      <c r="K23" s="66"/>
      <c r="L23" s="52"/>
      <c r="M23" s="66"/>
      <c r="N23" s="52"/>
      <c r="O23" s="10"/>
    </row>
    <row r="24" spans="1:15" x14ac:dyDescent="0.2">
      <c r="A24" s="90">
        <f>ROW()</f>
        <v>24</v>
      </c>
      <c r="B24" s="91" t="s">
        <v>58</v>
      </c>
      <c r="C24" s="27">
        <v>0</v>
      </c>
      <c r="D24" s="101">
        <f>'CRM-6.2'!AI22</f>
        <v>0</v>
      </c>
      <c r="E24" s="103">
        <f>SUM(C24:D24)</f>
        <v>0</v>
      </c>
      <c r="F24" s="101">
        <f>'CRM-6.2'!BW22</f>
        <v>0</v>
      </c>
      <c r="G24" s="105">
        <f>SUM(E24:F24)</f>
        <v>0</v>
      </c>
      <c r="H24" s="115">
        <f>'CRM-6.2'!DJ22</f>
        <v>0</v>
      </c>
      <c r="I24" s="103">
        <f>SUM(G24:H24)</f>
        <v>0</v>
      </c>
      <c r="J24" s="101">
        <f>'CRM-6.2'!EW22</f>
        <v>0</v>
      </c>
      <c r="K24" s="103">
        <f>SUM(I24:J24)</f>
        <v>0</v>
      </c>
      <c r="L24" s="101">
        <f>'CRM-6.2'!GJ22</f>
        <v>0</v>
      </c>
      <c r="M24" s="103">
        <f>SUM(K24:L24)</f>
        <v>0</v>
      </c>
      <c r="N24" s="101">
        <f>'CRM-6.2'!HW22</f>
        <v>0</v>
      </c>
      <c r="O24" s="105">
        <f>SUM(M24:N24)</f>
        <v>0</v>
      </c>
    </row>
    <row r="25" spans="1:15" x14ac:dyDescent="0.2">
      <c r="A25" s="90">
        <f>ROW()</f>
        <v>25</v>
      </c>
      <c r="B25" s="91" t="s">
        <v>59</v>
      </c>
      <c r="C25" s="27">
        <v>364582892.41000003</v>
      </c>
      <c r="D25" s="101">
        <f>'CRM-6.2'!AI23</f>
        <v>-364508670.14999998</v>
      </c>
      <c r="E25" s="103">
        <f t="shared" ref="E25:E27" si="4">SUM(C25:D25)</f>
        <v>74222.260000050068</v>
      </c>
      <c r="F25" s="101">
        <f>'CRM-6.2'!BW23</f>
        <v>-74222.259999999995</v>
      </c>
      <c r="G25" s="105">
        <f t="shared" ref="G25:G27" si="5">SUM(E25:F25)</f>
        <v>5.0073140300810337E-8</v>
      </c>
      <c r="H25" s="115">
        <f>'CRM-6.2'!DJ23</f>
        <v>0</v>
      </c>
      <c r="I25" s="103">
        <f t="shared" ref="I25:O27" si="6">SUM(G25:H25)</f>
        <v>5.0073140300810337E-8</v>
      </c>
      <c r="J25" s="101">
        <f>'CRM-6.2'!EW23</f>
        <v>0</v>
      </c>
      <c r="K25" s="103">
        <f t="shared" si="6"/>
        <v>5.0073140300810337E-8</v>
      </c>
      <c r="L25" s="101">
        <f>'CRM-6.2'!GJ23</f>
        <v>0</v>
      </c>
      <c r="M25" s="103">
        <f t="shared" si="6"/>
        <v>5.0073140300810337E-8</v>
      </c>
      <c r="N25" s="101">
        <f>'CRM-6.2'!HW23</f>
        <v>0</v>
      </c>
      <c r="O25" s="105">
        <f t="shared" si="6"/>
        <v>5.0073140300810337E-8</v>
      </c>
    </row>
    <row r="26" spans="1:15" x14ac:dyDescent="0.2">
      <c r="A26" s="90">
        <f>ROW()</f>
        <v>26</v>
      </c>
      <c r="B26" s="91" t="s">
        <v>60</v>
      </c>
      <c r="C26" s="27">
        <v>0</v>
      </c>
      <c r="D26" s="101">
        <f>'CRM-6.2'!AI24</f>
        <v>0</v>
      </c>
      <c r="E26" s="103">
        <f t="shared" si="4"/>
        <v>0</v>
      </c>
      <c r="F26" s="101">
        <f>'CRM-6.2'!BW24</f>
        <v>0</v>
      </c>
      <c r="G26" s="105">
        <f t="shared" si="5"/>
        <v>0</v>
      </c>
      <c r="H26" s="115">
        <f>'CRM-6.2'!DJ24</f>
        <v>0</v>
      </c>
      <c r="I26" s="103">
        <f t="shared" si="6"/>
        <v>0</v>
      </c>
      <c r="J26" s="101">
        <f>'CRM-6.2'!EW24</f>
        <v>0</v>
      </c>
      <c r="K26" s="103">
        <f t="shared" si="6"/>
        <v>0</v>
      </c>
      <c r="L26" s="101">
        <f>'CRM-6.2'!GJ24</f>
        <v>0</v>
      </c>
      <c r="M26" s="103">
        <f t="shared" si="6"/>
        <v>0</v>
      </c>
      <c r="N26" s="101">
        <f>'CRM-6.2'!HW24</f>
        <v>0</v>
      </c>
      <c r="O26" s="105">
        <f t="shared" si="6"/>
        <v>0</v>
      </c>
    </row>
    <row r="27" spans="1:15" x14ac:dyDescent="0.2">
      <c r="A27" s="90">
        <f>ROW()</f>
        <v>27</v>
      </c>
      <c r="B27" s="91" t="s">
        <v>61</v>
      </c>
      <c r="C27" s="27">
        <v>0</v>
      </c>
      <c r="D27" s="101">
        <f>'CRM-6.2'!AI25</f>
        <v>0</v>
      </c>
      <c r="E27" s="103">
        <f t="shared" si="4"/>
        <v>0</v>
      </c>
      <c r="F27" s="101">
        <f>'CRM-6.2'!BW25</f>
        <v>0</v>
      </c>
      <c r="G27" s="105">
        <f t="shared" si="5"/>
        <v>0</v>
      </c>
      <c r="H27" s="115">
        <f>'CRM-6.2'!DJ25</f>
        <v>0</v>
      </c>
      <c r="I27" s="103">
        <f t="shared" si="6"/>
        <v>0</v>
      </c>
      <c r="J27" s="101">
        <f>'CRM-6.2'!EW25</f>
        <v>0</v>
      </c>
      <c r="K27" s="103">
        <f t="shared" si="6"/>
        <v>0</v>
      </c>
      <c r="L27" s="101">
        <f>'CRM-6.2'!GJ25</f>
        <v>0</v>
      </c>
      <c r="M27" s="103">
        <f t="shared" si="6"/>
        <v>0</v>
      </c>
      <c r="N27" s="101">
        <f>'CRM-6.2'!HW25</f>
        <v>0</v>
      </c>
      <c r="O27" s="105">
        <f t="shared" si="6"/>
        <v>0</v>
      </c>
    </row>
    <row r="28" spans="1:15" x14ac:dyDescent="0.2">
      <c r="A28" s="90">
        <f>ROW()</f>
        <v>28</v>
      </c>
      <c r="B28" s="91" t="s">
        <v>1</v>
      </c>
      <c r="C28" s="106">
        <v>364582892.41000003</v>
      </c>
      <c r="D28" s="107">
        <f t="shared" ref="C28:O28" si="7">SUM(D24:D27)</f>
        <v>-364508670.14999998</v>
      </c>
      <c r="E28" s="108">
        <f t="shared" si="7"/>
        <v>74222.260000050068</v>
      </c>
      <c r="F28" s="107">
        <f t="shared" si="7"/>
        <v>-74222.259999999995</v>
      </c>
      <c r="G28" s="109">
        <f t="shared" si="7"/>
        <v>5.0073140300810337E-8</v>
      </c>
      <c r="H28" s="120">
        <f t="shared" si="7"/>
        <v>0</v>
      </c>
      <c r="I28" s="121">
        <f t="shared" si="7"/>
        <v>5.0073140300810337E-8</v>
      </c>
      <c r="J28" s="122">
        <f t="shared" si="7"/>
        <v>0</v>
      </c>
      <c r="K28" s="121">
        <f t="shared" si="7"/>
        <v>5.0073140300810337E-8</v>
      </c>
      <c r="L28" s="122">
        <f t="shared" si="7"/>
        <v>0</v>
      </c>
      <c r="M28" s="121">
        <f t="shared" si="7"/>
        <v>5.0073140300810337E-8</v>
      </c>
      <c r="N28" s="122">
        <f t="shared" si="7"/>
        <v>0</v>
      </c>
      <c r="O28" s="123">
        <f t="shared" si="7"/>
        <v>5.0073140300810337E-8</v>
      </c>
    </row>
    <row r="29" spans="1:15" x14ac:dyDescent="0.2">
      <c r="A29" s="90">
        <f>ROW()</f>
        <v>29</v>
      </c>
      <c r="B29" s="91"/>
      <c r="C29" s="27"/>
      <c r="D29" s="53"/>
      <c r="E29" s="68"/>
      <c r="F29" s="53"/>
      <c r="G29" s="12"/>
      <c r="H29" s="116"/>
      <c r="I29" s="117"/>
      <c r="J29" s="118"/>
      <c r="K29" s="117"/>
      <c r="L29" s="118"/>
      <c r="M29" s="117"/>
      <c r="N29" s="118"/>
      <c r="O29" s="119"/>
    </row>
    <row r="30" spans="1:15" x14ac:dyDescent="0.2">
      <c r="A30" s="90">
        <f>ROW()</f>
        <v>30</v>
      </c>
      <c r="B30" s="91" t="s">
        <v>64</v>
      </c>
      <c r="C30" s="27">
        <v>6729370.9799999995</v>
      </c>
      <c r="D30" s="53">
        <f>'CRM-6.2'!AI28</f>
        <v>234690.72933170572</v>
      </c>
      <c r="E30" s="68">
        <f>SUM(C30:D30)</f>
        <v>6964061.7093317052</v>
      </c>
      <c r="F30" s="53">
        <f>'CRM-6.2'!BW28</f>
        <v>-71768.190266558202</v>
      </c>
      <c r="G30" s="12">
        <f>SUM(E30:F30)</f>
        <v>6892293.5190651473</v>
      </c>
      <c r="H30" s="116">
        <f>'CRM-6.2'!DJ28</f>
        <v>2653.2615301917995</v>
      </c>
      <c r="I30" s="117">
        <f>SUM(G30:H30)</f>
        <v>6894946.7805953389</v>
      </c>
      <c r="J30" s="118">
        <f>'CRM-6.2'!EW28</f>
        <v>5148623.6258202055</v>
      </c>
      <c r="K30" s="117">
        <f>SUM(I30:J30)</f>
        <v>12043570.406415544</v>
      </c>
      <c r="L30" s="118">
        <f>'CRM-6.2'!GJ28</f>
        <v>331946.93965469772</v>
      </c>
      <c r="M30" s="117">
        <f>SUM(K30:L30)</f>
        <v>12375517.346070243</v>
      </c>
      <c r="N30" s="118">
        <f>'CRM-6.2'!HW28</f>
        <v>361005.97138400463</v>
      </c>
      <c r="O30" s="119">
        <f>SUM(M30:N30)</f>
        <v>12736523.317454247</v>
      </c>
    </row>
    <row r="31" spans="1:15" x14ac:dyDescent="0.2">
      <c r="A31" s="90">
        <f>ROW()</f>
        <v>31</v>
      </c>
      <c r="B31" s="91" t="s">
        <v>65</v>
      </c>
      <c r="C31" s="27">
        <v>0</v>
      </c>
      <c r="D31" s="53">
        <f>'CRM-6.2'!AI29</f>
        <v>0</v>
      </c>
      <c r="E31" s="68">
        <f t="shared" ref="E31:E43" si="8">SUM(C31:D31)</f>
        <v>0</v>
      </c>
      <c r="F31" s="53">
        <f>'CRM-6.2'!BW29</f>
        <v>0</v>
      </c>
      <c r="G31" s="12">
        <f t="shared" ref="G31:G43" si="9">SUM(E31:F31)</f>
        <v>0</v>
      </c>
      <c r="H31" s="116">
        <f>'CRM-6.2'!DJ29</f>
        <v>0</v>
      </c>
      <c r="I31" s="117">
        <f t="shared" ref="I31:O43" si="10">SUM(G31:H31)</f>
        <v>0</v>
      </c>
      <c r="J31" s="118">
        <f>'CRM-6.2'!EW29</f>
        <v>0</v>
      </c>
      <c r="K31" s="117">
        <f t="shared" si="10"/>
        <v>0</v>
      </c>
      <c r="L31" s="118">
        <f>'CRM-6.2'!GJ29</f>
        <v>0</v>
      </c>
      <c r="M31" s="117">
        <f t="shared" si="10"/>
        <v>0</v>
      </c>
      <c r="N31" s="118">
        <f>'CRM-6.2'!HW29</f>
        <v>0</v>
      </c>
      <c r="O31" s="119">
        <f t="shared" si="10"/>
        <v>0</v>
      </c>
    </row>
    <row r="32" spans="1:15" x14ac:dyDescent="0.2">
      <c r="A32" s="90">
        <f>ROW()</f>
        <v>32</v>
      </c>
      <c r="B32" s="91" t="s">
        <v>66</v>
      </c>
      <c r="C32" s="27">
        <v>60208848.769999996</v>
      </c>
      <c r="D32" s="53">
        <f>'CRM-6.2'!AI30</f>
        <v>1645172.1580087931</v>
      </c>
      <c r="E32" s="68">
        <f t="shared" si="8"/>
        <v>61854020.928008787</v>
      </c>
      <c r="F32" s="53">
        <f>'CRM-6.2'!BW30</f>
        <v>-536750.33257821831</v>
      </c>
      <c r="G32" s="12">
        <f t="shared" si="9"/>
        <v>61317270.595430568</v>
      </c>
      <c r="H32" s="116">
        <f>'CRM-6.2'!DJ30</f>
        <v>19843.596493905876</v>
      </c>
      <c r="I32" s="117">
        <f t="shared" si="10"/>
        <v>61337114.191924475</v>
      </c>
      <c r="J32" s="118">
        <f>'CRM-6.2'!EW30</f>
        <v>9056185.629121488</v>
      </c>
      <c r="K32" s="117">
        <f t="shared" si="10"/>
        <v>70393299.821045965</v>
      </c>
      <c r="L32" s="118">
        <f>'CRM-6.2'!GJ30</f>
        <v>2177432.7514336724</v>
      </c>
      <c r="M32" s="117">
        <f t="shared" si="10"/>
        <v>72570732.572479635</v>
      </c>
      <c r="N32" s="118">
        <f>'CRM-6.2'!HW30</f>
        <v>2970462.7494252855</v>
      </c>
      <c r="O32" s="119">
        <f t="shared" si="10"/>
        <v>75541195.321904927</v>
      </c>
    </row>
    <row r="33" spans="1:19" x14ac:dyDescent="0.2">
      <c r="A33" s="90">
        <f>ROW()</f>
        <v>33</v>
      </c>
      <c r="B33" s="91" t="s">
        <v>67</v>
      </c>
      <c r="C33" s="27">
        <v>26440965.699999996</v>
      </c>
      <c r="D33" s="53">
        <f>'CRM-6.2'!AI31</f>
        <v>-1994127.6092573078</v>
      </c>
      <c r="E33" s="68">
        <f t="shared" si="8"/>
        <v>24446838.090742689</v>
      </c>
      <c r="F33" s="53">
        <f>'CRM-6.2'!BW31</f>
        <v>-226820.39807148956</v>
      </c>
      <c r="G33" s="12">
        <f t="shared" si="9"/>
        <v>24220017.692671198</v>
      </c>
      <c r="H33" s="116">
        <f>'CRM-6.2'!DJ31</f>
        <v>67323.584789520028</v>
      </c>
      <c r="I33" s="117">
        <f t="shared" si="10"/>
        <v>24287341.277460717</v>
      </c>
      <c r="J33" s="118">
        <f>'CRM-6.2'!EW31</f>
        <v>2970095.5283222408</v>
      </c>
      <c r="K33" s="117">
        <f t="shared" si="10"/>
        <v>27257436.805782959</v>
      </c>
      <c r="L33" s="118">
        <f>'CRM-6.2'!GJ31</f>
        <v>727818.77858953387</v>
      </c>
      <c r="M33" s="117">
        <f t="shared" si="10"/>
        <v>27985255.584372494</v>
      </c>
      <c r="N33" s="118">
        <f>'CRM-6.2'!HW31</f>
        <v>448022.41157360625</v>
      </c>
      <c r="O33" s="119">
        <f t="shared" si="10"/>
        <v>28433277.995946102</v>
      </c>
    </row>
    <row r="34" spans="1:19" x14ac:dyDescent="0.2">
      <c r="A34" s="90">
        <f>ROW()</f>
        <v>34</v>
      </c>
      <c r="B34" s="91" t="s">
        <v>68</v>
      </c>
      <c r="C34" s="27">
        <v>8116949.3900000006</v>
      </c>
      <c r="D34" s="53">
        <f>'CRM-6.2'!AI32</f>
        <v>-5468417.197166035</v>
      </c>
      <c r="E34" s="68">
        <f t="shared" si="8"/>
        <v>2648532.1928339656</v>
      </c>
      <c r="F34" s="53">
        <f>'CRM-6.2'!BW32</f>
        <v>-29017.276993831445</v>
      </c>
      <c r="G34" s="12">
        <f t="shared" si="9"/>
        <v>2619514.915840134</v>
      </c>
      <c r="H34" s="116">
        <f>'CRM-6.2'!DJ32</f>
        <v>1034.02437157646</v>
      </c>
      <c r="I34" s="117">
        <f t="shared" si="10"/>
        <v>2620548.9402117105</v>
      </c>
      <c r="J34" s="118">
        <f>'CRM-6.2'!EW32</f>
        <v>-146752.82513895584</v>
      </c>
      <c r="K34" s="117">
        <f t="shared" si="10"/>
        <v>2473796.1150727547</v>
      </c>
      <c r="L34" s="118">
        <f>'CRM-6.2'!GJ32</f>
        <v>49535.80876981101</v>
      </c>
      <c r="M34" s="117">
        <f t="shared" si="10"/>
        <v>2523331.9238425656</v>
      </c>
      <c r="N34" s="118">
        <f>'CRM-6.2'!HW32</f>
        <v>45763.026281460763</v>
      </c>
      <c r="O34" s="119">
        <f t="shared" si="10"/>
        <v>2569094.9501240263</v>
      </c>
    </row>
    <row r="35" spans="1:19" x14ac:dyDescent="0.2">
      <c r="A35" s="90">
        <f>ROW()</f>
        <v>35</v>
      </c>
      <c r="B35" s="91" t="s">
        <v>69</v>
      </c>
      <c r="C35" s="27">
        <v>18854358.350000001</v>
      </c>
      <c r="D35" s="53">
        <f>'CRM-6.2'!AI33</f>
        <v>-18854358.350000001</v>
      </c>
      <c r="E35" s="68">
        <f t="shared" si="8"/>
        <v>0</v>
      </c>
      <c r="F35" s="53">
        <f>'CRM-6.2'!BW33</f>
        <v>0</v>
      </c>
      <c r="G35" s="12">
        <f t="shared" si="9"/>
        <v>0</v>
      </c>
      <c r="H35" s="116">
        <f>'CRM-6.2'!DJ33</f>
        <v>0</v>
      </c>
      <c r="I35" s="117">
        <f t="shared" si="10"/>
        <v>0</v>
      </c>
      <c r="J35" s="118">
        <f>'CRM-6.2'!EW33</f>
        <v>0</v>
      </c>
      <c r="K35" s="117">
        <f t="shared" si="10"/>
        <v>0</v>
      </c>
      <c r="L35" s="118">
        <f>'CRM-6.2'!GJ33</f>
        <v>0</v>
      </c>
      <c r="M35" s="117">
        <f t="shared" si="10"/>
        <v>0</v>
      </c>
      <c r="N35" s="118">
        <f>'CRM-6.2'!HW33</f>
        <v>0</v>
      </c>
      <c r="O35" s="119">
        <f t="shared" si="10"/>
        <v>0</v>
      </c>
    </row>
    <row r="36" spans="1:19" x14ac:dyDescent="0.2">
      <c r="A36" s="90">
        <f>ROW()</f>
        <v>36</v>
      </c>
      <c r="B36" s="91" t="s">
        <v>70</v>
      </c>
      <c r="C36" s="27">
        <v>59502157.68999999</v>
      </c>
      <c r="D36" s="53">
        <f>'CRM-6.2'!AI34</f>
        <v>-951570.12547566462</v>
      </c>
      <c r="E36" s="68">
        <f t="shared" si="8"/>
        <v>58550587.564524323</v>
      </c>
      <c r="F36" s="53">
        <f>'CRM-6.2'!BW34</f>
        <v>863630.31975551066</v>
      </c>
      <c r="G36" s="12">
        <f t="shared" si="9"/>
        <v>59414217.884279832</v>
      </c>
      <c r="H36" s="116">
        <f>'CRM-6.2'!DJ34</f>
        <v>41602.460548182542</v>
      </c>
      <c r="I36" s="117">
        <f t="shared" si="10"/>
        <v>59455820.344828017</v>
      </c>
      <c r="J36" s="118">
        <f>'CRM-6.2'!EW34</f>
        <v>16122559.24217682</v>
      </c>
      <c r="K36" s="117">
        <f t="shared" si="10"/>
        <v>75578379.58700484</v>
      </c>
      <c r="L36" s="118">
        <f>'CRM-6.2'!GJ34</f>
        <v>1383023.2979790552</v>
      </c>
      <c r="M36" s="117">
        <f t="shared" si="10"/>
        <v>76961402.884983897</v>
      </c>
      <c r="N36" s="118">
        <f>'CRM-6.2'!HW34</f>
        <v>348787.56075446279</v>
      </c>
      <c r="O36" s="119">
        <f t="shared" si="10"/>
        <v>77310190.44573836</v>
      </c>
    </row>
    <row r="37" spans="1:19" x14ac:dyDescent="0.2">
      <c r="A37" s="90">
        <f>ROW()</f>
        <v>37</v>
      </c>
      <c r="B37" s="91" t="s">
        <v>71</v>
      </c>
      <c r="C37" s="27">
        <v>136291383.96000001</v>
      </c>
      <c r="D37" s="53">
        <f>'CRM-6.2'!AI35</f>
        <v>2663313.4357930301</v>
      </c>
      <c r="E37" s="68">
        <f t="shared" si="8"/>
        <v>138954697.39579305</v>
      </c>
      <c r="F37" s="53">
        <f>'CRM-6.2'!BW35</f>
        <v>505435.92641714058</v>
      </c>
      <c r="G37" s="12">
        <f t="shared" si="9"/>
        <v>139460133.32221019</v>
      </c>
      <c r="H37" s="116">
        <f>'CRM-6.2'!DJ35</f>
        <v>9619559.7636064105</v>
      </c>
      <c r="I37" s="117">
        <f t="shared" si="10"/>
        <v>149079693.08581659</v>
      </c>
      <c r="J37" s="118">
        <f>'CRM-6.2'!EW35</f>
        <v>14743881.259304285</v>
      </c>
      <c r="K37" s="117">
        <f t="shared" si="10"/>
        <v>163823574.34512088</v>
      </c>
      <c r="L37" s="118">
        <f>'CRM-6.2'!GJ35</f>
        <v>8158414.2964280266</v>
      </c>
      <c r="M37" s="117">
        <f t="shared" si="10"/>
        <v>171981988.6415489</v>
      </c>
      <c r="N37" s="118">
        <f>'CRM-6.2'!HW35</f>
        <v>8228124.0168127455</v>
      </c>
      <c r="O37" s="119">
        <f t="shared" si="10"/>
        <v>180210112.65836164</v>
      </c>
    </row>
    <row r="38" spans="1:19" x14ac:dyDescent="0.2">
      <c r="A38" s="90">
        <f>ROW()</f>
        <v>38</v>
      </c>
      <c r="B38" s="91" t="s">
        <v>72</v>
      </c>
      <c r="C38" s="27">
        <v>42880221.939999998</v>
      </c>
      <c r="D38" s="53">
        <f>'CRM-6.2'!AI36</f>
        <v>-2929263.4209680017</v>
      </c>
      <c r="E38" s="68">
        <f t="shared" si="8"/>
        <v>39950958.519031994</v>
      </c>
      <c r="F38" s="53">
        <f>'CRM-6.2'!BW36</f>
        <v>-1538045.9808940021</v>
      </c>
      <c r="G38" s="12">
        <f t="shared" si="9"/>
        <v>38412912.538137995</v>
      </c>
      <c r="H38" s="116">
        <f>'CRM-6.2'!DJ36</f>
        <v>-5136668.1484380011</v>
      </c>
      <c r="I38" s="117">
        <f t="shared" si="10"/>
        <v>33276244.389699996</v>
      </c>
      <c r="J38" s="118">
        <f>'CRM-6.2'!EW36</f>
        <v>-2959671.8233939987</v>
      </c>
      <c r="K38" s="117">
        <f t="shared" si="10"/>
        <v>30316572.566305995</v>
      </c>
      <c r="L38" s="118">
        <f>'CRM-6.2'!GJ36</f>
        <v>4378115.6893259967</v>
      </c>
      <c r="M38" s="117">
        <f t="shared" si="10"/>
        <v>34694688.255631991</v>
      </c>
      <c r="N38" s="118">
        <f>'CRM-6.2'!HW36</f>
        <v>2851471.1631520055</v>
      </c>
      <c r="O38" s="119">
        <f t="shared" si="10"/>
        <v>37546159.418783993</v>
      </c>
    </row>
    <row r="39" spans="1:19" x14ac:dyDescent="0.2">
      <c r="A39" s="90">
        <f>ROW()</f>
        <v>39</v>
      </c>
      <c r="B39" s="91" t="s">
        <v>73</v>
      </c>
      <c r="C39" s="27">
        <v>0</v>
      </c>
      <c r="D39" s="53">
        <f>'CRM-6.2'!AI37</f>
        <v>0</v>
      </c>
      <c r="E39" s="68">
        <f t="shared" si="8"/>
        <v>0</v>
      </c>
      <c r="F39" s="53">
        <f>'CRM-6.2'!BW37</f>
        <v>0</v>
      </c>
      <c r="G39" s="12">
        <f t="shared" si="9"/>
        <v>0</v>
      </c>
      <c r="H39" s="116">
        <f>'CRM-6.2'!DJ37</f>
        <v>0</v>
      </c>
      <c r="I39" s="117">
        <f t="shared" si="10"/>
        <v>0</v>
      </c>
      <c r="J39" s="118">
        <f>'CRM-6.2'!EW37</f>
        <v>154804.66349126305</v>
      </c>
      <c r="K39" s="117">
        <f t="shared" si="10"/>
        <v>154804.66349126305</v>
      </c>
      <c r="L39" s="118">
        <f>'CRM-6.2'!GJ37</f>
        <v>1702851.2984038936</v>
      </c>
      <c r="M39" s="117">
        <f t="shared" si="10"/>
        <v>1857655.9618951567</v>
      </c>
      <c r="N39" s="118">
        <f>'CRM-6.2'!HW37</f>
        <v>0</v>
      </c>
      <c r="O39" s="119">
        <f t="shared" si="10"/>
        <v>1857655.9618951567</v>
      </c>
    </row>
    <row r="40" spans="1:19" x14ac:dyDescent="0.2">
      <c r="A40" s="90">
        <f>ROW()</f>
        <v>40</v>
      </c>
      <c r="B40" s="91" t="s">
        <v>74</v>
      </c>
      <c r="C40" s="27">
        <v>5027874.79</v>
      </c>
      <c r="D40" s="53">
        <f>'CRM-6.2'!AI38</f>
        <v>-906212.38052478386</v>
      </c>
      <c r="E40" s="68">
        <f t="shared" si="8"/>
        <v>4121662.4094752162</v>
      </c>
      <c r="F40" s="53">
        <f>'CRM-6.2'!BW38</f>
        <v>6786114.8703381596</v>
      </c>
      <c r="G40" s="12">
        <f t="shared" si="9"/>
        <v>10907777.279813375</v>
      </c>
      <c r="H40" s="116">
        <f>'CRM-6.2'!DJ38</f>
        <v>0</v>
      </c>
      <c r="I40" s="117">
        <f t="shared" si="10"/>
        <v>10907777.279813375</v>
      </c>
      <c r="J40" s="118">
        <f>'CRM-6.2'!EW38</f>
        <v>8926954.7224317715</v>
      </c>
      <c r="K40" s="117">
        <f t="shared" si="10"/>
        <v>19834732.002245147</v>
      </c>
      <c r="L40" s="118">
        <f>'CRM-6.2'!GJ38</f>
        <v>-4378457.0469807265</v>
      </c>
      <c r="M40" s="117">
        <f t="shared" si="10"/>
        <v>15456274.955264419</v>
      </c>
      <c r="N40" s="118">
        <f>'CRM-6.2'!HW38</f>
        <v>-3591776.2410352011</v>
      </c>
      <c r="O40" s="119">
        <f t="shared" si="10"/>
        <v>11864498.714229219</v>
      </c>
    </row>
    <row r="41" spans="1:19" x14ac:dyDescent="0.2">
      <c r="A41" s="90">
        <f>ROW()</f>
        <v>41</v>
      </c>
      <c r="B41" s="91" t="s">
        <v>75</v>
      </c>
      <c r="C41" s="27">
        <v>104064825.77000001</v>
      </c>
      <c r="D41" s="53">
        <f>'CRM-6.2'!AI39</f>
        <v>-79135339.031802222</v>
      </c>
      <c r="E41" s="68">
        <f t="shared" si="8"/>
        <v>24929486.738197789</v>
      </c>
      <c r="F41" s="53">
        <f>'CRM-6.2'!BW39</f>
        <v>-1106060.6004934185</v>
      </c>
      <c r="G41" s="12">
        <f t="shared" si="9"/>
        <v>23823426.137704369</v>
      </c>
      <c r="H41" s="116">
        <f>'CRM-6.2'!DJ39</f>
        <v>579420.42905763828</v>
      </c>
      <c r="I41" s="117">
        <f t="shared" si="10"/>
        <v>24402846.566762008</v>
      </c>
      <c r="J41" s="118">
        <f>'CRM-6.2'!EW39</f>
        <v>857388.69464473147</v>
      </c>
      <c r="K41" s="117">
        <f t="shared" si="10"/>
        <v>25260235.261406738</v>
      </c>
      <c r="L41" s="118">
        <f>'CRM-6.2'!GJ39</f>
        <v>377086.03763044631</v>
      </c>
      <c r="M41" s="117">
        <f t="shared" si="10"/>
        <v>25637321.299037185</v>
      </c>
      <c r="N41" s="118">
        <f>'CRM-6.2'!HW39</f>
        <v>286322.88905443694</v>
      </c>
      <c r="O41" s="119">
        <f t="shared" si="10"/>
        <v>25923644.188091621</v>
      </c>
    </row>
    <row r="42" spans="1:19" x14ac:dyDescent="0.2">
      <c r="A42" s="90">
        <f>ROW()</f>
        <v>42</v>
      </c>
      <c r="B42" s="91" t="s">
        <v>76</v>
      </c>
      <c r="C42" s="27">
        <v>30995873.329999998</v>
      </c>
      <c r="D42" s="53">
        <f>'CRM-6.2'!AI40</f>
        <v>-8585681.6204232797</v>
      </c>
      <c r="E42" s="68">
        <f t="shared" si="8"/>
        <v>22410191.709576719</v>
      </c>
      <c r="F42" s="53">
        <f>'CRM-6.2'!BW40</f>
        <v>-7377538.9750596834</v>
      </c>
      <c r="G42" s="12">
        <f t="shared" si="9"/>
        <v>15032652.734517034</v>
      </c>
      <c r="H42" s="116">
        <f>'CRM-6.2'!DJ40</f>
        <v>524449.05078893946</v>
      </c>
      <c r="I42" s="117">
        <f t="shared" si="10"/>
        <v>15557101.785305973</v>
      </c>
      <c r="J42" s="118">
        <f>'CRM-6.2'!EW40</f>
        <v>-10909160.120579215</v>
      </c>
      <c r="K42" s="117">
        <f t="shared" si="10"/>
        <v>4647941.6647267584</v>
      </c>
      <c r="L42" s="118">
        <f>'CRM-6.2'!GJ40</f>
        <v>-3091757.2050505695</v>
      </c>
      <c r="M42" s="117">
        <f t="shared" si="10"/>
        <v>1556184.4596761889</v>
      </c>
      <c r="N42" s="118">
        <f>'CRM-6.2'!HW40</f>
        <v>-3213286.4941485538</v>
      </c>
      <c r="O42" s="119">
        <f t="shared" si="10"/>
        <v>-1657102.0344723649</v>
      </c>
    </row>
    <row r="43" spans="1:19" x14ac:dyDescent="0.2">
      <c r="A43" s="90">
        <f>ROW()</f>
        <v>43</v>
      </c>
      <c r="B43" s="91" t="s">
        <v>77</v>
      </c>
      <c r="C43" s="27">
        <v>7730962.7199999988</v>
      </c>
      <c r="D43" s="53">
        <f>'CRM-6.2'!AI41</f>
        <v>-8213900.9186974997</v>
      </c>
      <c r="E43" s="68">
        <f t="shared" si="8"/>
        <v>-482938.19869750086</v>
      </c>
      <c r="F43" s="53">
        <f>'CRM-6.2'!BW41</f>
        <v>489534.39253912517</v>
      </c>
      <c r="G43" s="12">
        <f t="shared" si="9"/>
        <v>6596.1938416243065</v>
      </c>
      <c r="H43" s="116">
        <f>'CRM-6.2'!DJ41</f>
        <v>-252779.03881400137</v>
      </c>
      <c r="I43" s="117">
        <f t="shared" si="10"/>
        <v>-246182.84497237706</v>
      </c>
      <c r="J43" s="118">
        <f>'CRM-6.2'!EW41</f>
        <v>-1441248.0251239983</v>
      </c>
      <c r="K43" s="117">
        <f t="shared" si="10"/>
        <v>-1687430.8700963752</v>
      </c>
      <c r="L43" s="118">
        <f>'CRM-6.2'!GJ41</f>
        <v>-527842.51771800278</v>
      </c>
      <c r="M43" s="117">
        <f t="shared" si="10"/>
        <v>-2215273.3878143779</v>
      </c>
      <c r="N43" s="118">
        <f>'CRM-6.2'!HW41</f>
        <v>-695730.51745199854</v>
      </c>
      <c r="O43" s="119">
        <f t="shared" si="10"/>
        <v>-2911003.9052663762</v>
      </c>
    </row>
    <row r="44" spans="1:19" x14ac:dyDescent="0.2">
      <c r="A44" s="90">
        <f>ROW()</f>
        <v>44</v>
      </c>
      <c r="B44" s="91" t="s">
        <v>3</v>
      </c>
      <c r="C44" s="28">
        <v>506843793.38999999</v>
      </c>
      <c r="D44" s="54">
        <f t="shared" ref="C44:I44" si="11">SUM(D30:D43)</f>
        <v>-122495694.33118129</v>
      </c>
      <c r="E44" s="69">
        <f t="shared" si="11"/>
        <v>384348099.05881876</v>
      </c>
      <c r="F44" s="54">
        <f t="shared" si="11"/>
        <v>-2241286.2453072658</v>
      </c>
      <c r="G44" s="13">
        <f t="shared" si="11"/>
        <v>382106812.81351143</v>
      </c>
      <c r="H44" s="39">
        <f t="shared" si="11"/>
        <v>5466438.9839343624</v>
      </c>
      <c r="I44" s="69">
        <f t="shared" si="11"/>
        <v>387573251.79744583</v>
      </c>
      <c r="J44" s="54">
        <f>(J19-J28)*0.21</f>
        <v>512580.30401434848</v>
      </c>
      <c r="K44" s="69">
        <f>SUM(K30:K43)</f>
        <v>430096912.36852235</v>
      </c>
      <c r="L44" s="54">
        <f>SUM(L30:L43)</f>
        <v>11288168.128465831</v>
      </c>
      <c r="M44" s="69">
        <f>SUM(M30:M43)</f>
        <v>441385080.4969883</v>
      </c>
      <c r="N44" s="54">
        <f>SUM(N30:N43)</f>
        <v>8039166.5358022535</v>
      </c>
      <c r="O44" s="13">
        <f>SUM(O30:O43)</f>
        <v>449424247.0327906</v>
      </c>
    </row>
    <row r="45" spans="1:19" x14ac:dyDescent="0.2">
      <c r="A45" s="90">
        <f>ROW()</f>
        <v>45</v>
      </c>
      <c r="B45" s="91" t="s">
        <v>2</v>
      </c>
      <c r="C45" s="28">
        <v>871426685.80000007</v>
      </c>
      <c r="D45" s="54">
        <f t="shared" ref="C45:O45" si="12">SUM(D28:D43)</f>
        <v>-487004364.48118109</v>
      </c>
      <c r="E45" s="69">
        <f t="shared" si="12"/>
        <v>384422321.31881875</v>
      </c>
      <c r="F45" s="54">
        <f t="shared" si="12"/>
        <v>-2315508.5053072656</v>
      </c>
      <c r="G45" s="13">
        <f t="shared" si="12"/>
        <v>382106812.81351149</v>
      </c>
      <c r="H45" s="39">
        <f t="shared" si="12"/>
        <v>5466438.9839343624</v>
      </c>
      <c r="I45" s="69">
        <f t="shared" si="12"/>
        <v>387573251.79744583</v>
      </c>
      <c r="J45" s="54">
        <f t="shared" si="12"/>
        <v>42523660.571076639</v>
      </c>
      <c r="K45" s="69">
        <f t="shared" si="12"/>
        <v>430096912.36852247</v>
      </c>
      <c r="L45" s="54">
        <f t="shared" si="12"/>
        <v>11288168.128465831</v>
      </c>
      <c r="M45" s="69">
        <f t="shared" si="12"/>
        <v>441385080.4969883</v>
      </c>
      <c r="N45" s="54">
        <f t="shared" si="12"/>
        <v>8039166.5358022535</v>
      </c>
      <c r="O45" s="13">
        <f t="shared" si="12"/>
        <v>449424247.0327906</v>
      </c>
    </row>
    <row r="46" spans="1:19" x14ac:dyDescent="0.2">
      <c r="A46" s="90">
        <f>ROW()</f>
        <v>46</v>
      </c>
      <c r="B46" s="83"/>
      <c r="C46" s="21"/>
      <c r="D46" s="55"/>
      <c r="E46" s="62"/>
      <c r="F46" s="55"/>
      <c r="G46" s="14"/>
      <c r="H46" s="40"/>
      <c r="I46" s="62"/>
      <c r="J46" s="55"/>
      <c r="K46" s="62"/>
      <c r="L46" s="55"/>
      <c r="M46" s="62"/>
      <c r="N46" s="55"/>
      <c r="O46" s="14"/>
    </row>
    <row r="47" spans="1:19" ht="13.5" thickBot="1" x14ac:dyDescent="0.25">
      <c r="A47" s="90">
        <f>ROW()</f>
        <v>47</v>
      </c>
      <c r="B47" s="92" t="s">
        <v>4</v>
      </c>
      <c r="C47" s="29">
        <v>148876035.75999987</v>
      </c>
      <c r="D47" s="56">
        <f t="shared" ref="C47:O47" si="13">D19-D45</f>
        <v>20386536.273042977</v>
      </c>
      <c r="E47" s="70">
        <f t="shared" si="13"/>
        <v>169262572.03304309</v>
      </c>
      <c r="F47" s="56">
        <f t="shared" si="13"/>
        <v>-26730967.358969621</v>
      </c>
      <c r="G47" s="15">
        <f t="shared" si="13"/>
        <v>142531604.67407346</v>
      </c>
      <c r="H47" s="41">
        <f t="shared" si="13"/>
        <v>9545760.3065652214</v>
      </c>
      <c r="I47" s="70">
        <f t="shared" si="13"/>
        <v>152077364.98063868</v>
      </c>
      <c r="J47" s="56">
        <f t="shared" si="13"/>
        <v>-40082801.980532125</v>
      </c>
      <c r="K47" s="70">
        <f t="shared" si="13"/>
        <v>111994563.00010663</v>
      </c>
      <c r="L47" s="56">
        <f t="shared" si="13"/>
        <v>-7199664.4885710552</v>
      </c>
      <c r="M47" s="70">
        <f t="shared" si="13"/>
        <v>104794898.51153553</v>
      </c>
      <c r="N47" s="56">
        <f t="shared" si="13"/>
        <v>-7184951.0560486577</v>
      </c>
      <c r="O47" s="15">
        <f t="shared" si="13"/>
        <v>97609947.455486834</v>
      </c>
      <c r="Q47" s="645"/>
      <c r="R47" s="645"/>
      <c r="S47" s="645"/>
    </row>
    <row r="48" spans="1:19" ht="13.5" thickTop="1" x14ac:dyDescent="0.2">
      <c r="A48" s="90">
        <f>ROW()</f>
        <v>48</v>
      </c>
      <c r="B48" s="83"/>
      <c r="C48" s="25"/>
      <c r="D48" s="52"/>
      <c r="E48" s="66"/>
      <c r="F48" s="52"/>
      <c r="G48" s="10"/>
      <c r="H48" s="37"/>
      <c r="I48" s="66"/>
      <c r="J48" s="52"/>
      <c r="K48" s="66"/>
      <c r="L48" s="52"/>
      <c r="M48" s="66"/>
      <c r="N48" s="52"/>
      <c r="O48" s="10"/>
    </row>
    <row r="49" spans="1:19" x14ac:dyDescent="0.2">
      <c r="A49" s="90">
        <f>ROW()</f>
        <v>49</v>
      </c>
      <c r="B49" s="83" t="s">
        <v>32</v>
      </c>
      <c r="C49" s="30">
        <v>6.0299999999999999E-2</v>
      </c>
      <c r="D49" s="57"/>
      <c r="E49" s="71">
        <f>ROUND(E47/E58,4)</f>
        <v>6.9099999999999995E-2</v>
      </c>
      <c r="F49" s="57"/>
      <c r="G49" s="16">
        <f>ROUND(G47/G58,4)</f>
        <v>5.6899999999999999E-2</v>
      </c>
      <c r="H49" s="42"/>
      <c r="I49" s="71">
        <f>ROUND(I47/I58,4)</f>
        <v>5.4600000000000003E-2</v>
      </c>
      <c r="J49" s="57"/>
      <c r="K49" s="71">
        <f>ROUND(K47/K58,4)</f>
        <v>3.9600000000000003E-2</v>
      </c>
      <c r="L49" s="57"/>
      <c r="M49" s="71">
        <f>ROUND(M47/M58,4)</f>
        <v>3.5400000000000001E-2</v>
      </c>
      <c r="N49" s="57"/>
      <c r="O49" s="16">
        <f>ROUND(O47/O58,4)</f>
        <v>3.1699999999999999E-2</v>
      </c>
      <c r="Q49" s="646"/>
      <c r="R49" s="646"/>
      <c r="S49" s="646"/>
    </row>
    <row r="50" spans="1:19" x14ac:dyDescent="0.2">
      <c r="A50" s="90">
        <f>ROW()</f>
        <v>50</v>
      </c>
      <c r="B50" s="83"/>
      <c r="C50" s="25"/>
      <c r="D50" s="52"/>
      <c r="E50" s="66"/>
      <c r="F50" s="52"/>
      <c r="G50" s="10"/>
      <c r="H50" s="37"/>
      <c r="I50" s="66"/>
      <c r="J50" s="52"/>
      <c r="K50" s="66"/>
      <c r="L50" s="52"/>
      <c r="M50" s="66"/>
      <c r="N50" s="52"/>
      <c r="O50" s="10"/>
    </row>
    <row r="51" spans="1:19" x14ac:dyDescent="0.2">
      <c r="A51" s="90">
        <f>ROW()</f>
        <v>51</v>
      </c>
      <c r="B51" s="91" t="s">
        <v>23</v>
      </c>
      <c r="C51" s="26">
        <v>4861847833.2406073</v>
      </c>
      <c r="D51" s="58">
        <f>'CRM-6.2'!AI51</f>
        <v>-8969469.1630760282</v>
      </c>
      <c r="E51" s="67">
        <f t="shared" ref="E51:O56" si="14">SUM(C51:D51)</f>
        <v>4852878364.0775309</v>
      </c>
      <c r="F51" s="58">
        <f>'CRM-6.2'!BW51</f>
        <v>132712190.22064666</v>
      </c>
      <c r="G51" s="11">
        <f t="shared" si="14"/>
        <v>4985590554.2981777</v>
      </c>
      <c r="H51" s="43">
        <f>'CRM-6.2'!DJ51</f>
        <v>398791204.92212379</v>
      </c>
      <c r="I51" s="67">
        <f t="shared" si="14"/>
        <v>5384381759.2203016</v>
      </c>
      <c r="J51" s="58">
        <f>'CRM-6.2'!EW51</f>
        <v>114673759.72937241</v>
      </c>
      <c r="K51" s="67">
        <f t="shared" si="14"/>
        <v>5499055518.9496737</v>
      </c>
      <c r="L51" s="58">
        <f>'CRM-6.2'!GJ51</f>
        <v>359944952.59145039</v>
      </c>
      <c r="M51" s="67">
        <f t="shared" si="14"/>
        <v>5859000471.5411243</v>
      </c>
      <c r="N51" s="58">
        <f>'CRM-6.2'!HW51</f>
        <v>291470745.26737231</v>
      </c>
      <c r="O51" s="11">
        <f t="shared" si="14"/>
        <v>6150471216.8084965</v>
      </c>
      <c r="Q51" s="645"/>
      <c r="R51" s="645"/>
      <c r="S51" s="645"/>
    </row>
    <row r="52" spans="1:19" x14ac:dyDescent="0.2">
      <c r="A52" s="90">
        <f>ROW()</f>
        <v>52</v>
      </c>
      <c r="B52" s="91" t="s">
        <v>24</v>
      </c>
      <c r="C52" s="27">
        <v>-1869688452.7552438</v>
      </c>
      <c r="D52" s="53">
        <f>'CRM-6.2'!AI52</f>
        <v>-38852142.255744696</v>
      </c>
      <c r="E52" s="68">
        <f t="shared" si="14"/>
        <v>-1908540595.0109885</v>
      </c>
      <c r="F52" s="53">
        <f>'CRM-6.2'!BW52</f>
        <v>-67941264.522140294</v>
      </c>
      <c r="G52" s="12">
        <f t="shared" si="14"/>
        <v>-1976481859.5331287</v>
      </c>
      <c r="H52" s="38">
        <f>'CRM-6.2'!DJ52</f>
        <v>-123361206.81744641</v>
      </c>
      <c r="I52" s="68">
        <f t="shared" si="14"/>
        <v>-2099843066.3505752</v>
      </c>
      <c r="J52" s="53">
        <f>'CRM-6.2'!EW52</f>
        <v>-63235897.064670697</v>
      </c>
      <c r="K52" s="68">
        <f t="shared" si="14"/>
        <v>-2163078963.415246</v>
      </c>
      <c r="L52" s="53">
        <f>'CRM-6.2'!GJ52</f>
        <v>-202018851.14492866</v>
      </c>
      <c r="M52" s="68">
        <f t="shared" si="14"/>
        <v>-2365097814.5601745</v>
      </c>
      <c r="N52" s="53">
        <f>'CRM-6.2'!HW52</f>
        <v>-182706581.79055512</v>
      </c>
      <c r="O52" s="12">
        <f t="shared" si="14"/>
        <v>-2547804396.3507295</v>
      </c>
    </row>
    <row r="53" spans="1:19" x14ac:dyDescent="0.2">
      <c r="A53" s="90">
        <f>ROW()</f>
        <v>53</v>
      </c>
      <c r="B53" s="91" t="s">
        <v>27</v>
      </c>
      <c r="C53" s="27">
        <v>15021855.649541667</v>
      </c>
      <c r="D53" s="53">
        <f>'CRM-6.2'!AI53</f>
        <v>-771864.64954166673</v>
      </c>
      <c r="E53" s="68">
        <f t="shared" si="14"/>
        <v>14249991</v>
      </c>
      <c r="F53" s="53">
        <f>'CRM-6.2'!BW53</f>
        <v>1559100.8489630222</v>
      </c>
      <c r="G53" s="12">
        <f t="shared" si="14"/>
        <v>15809091.848963022</v>
      </c>
      <c r="H53" s="38">
        <f>'CRM-6.2'!DJ53</f>
        <v>-135185.21999715455</v>
      </c>
      <c r="I53" s="68">
        <f t="shared" si="14"/>
        <v>15673906.628965868</v>
      </c>
      <c r="J53" s="53">
        <f>'CRM-6.2'!EW53</f>
        <v>-7154972.2095745057</v>
      </c>
      <c r="K53" s="68">
        <f t="shared" si="14"/>
        <v>8518934.419391362</v>
      </c>
      <c r="L53" s="53">
        <f>'CRM-6.2'!GJ53</f>
        <v>-31812339.127056319</v>
      </c>
      <c r="M53" s="68">
        <f t="shared" si="14"/>
        <v>-23293404.707664959</v>
      </c>
      <c r="N53" s="53">
        <f>'CRM-6.2'!HW53</f>
        <v>-4828037.1861368446</v>
      </c>
      <c r="O53" s="12">
        <f t="shared" si="14"/>
        <v>-28121441.893801805</v>
      </c>
    </row>
    <row r="54" spans="1:19" x14ac:dyDescent="0.2">
      <c r="A54" s="90">
        <f>ROW()</f>
        <v>54</v>
      </c>
      <c r="B54" s="91" t="s">
        <v>28</v>
      </c>
      <c r="C54" s="27">
        <v>-608829404.79057872</v>
      </c>
      <c r="D54" s="53">
        <f>'CRM-6.2'!AI54</f>
        <v>17828406.814575944</v>
      </c>
      <c r="E54" s="68">
        <f t="shared" si="14"/>
        <v>-591000997.97600281</v>
      </c>
      <c r="F54" s="53">
        <f>'CRM-6.2'!BW54</f>
        <v>-8613765.67019834</v>
      </c>
      <c r="G54" s="12">
        <f t="shared" si="14"/>
        <v>-599614763.64620113</v>
      </c>
      <c r="H54" s="38">
        <f>'CRM-6.2'!DJ54</f>
        <v>4096556.8180634631</v>
      </c>
      <c r="I54" s="68">
        <f t="shared" si="14"/>
        <v>-595518206.82813764</v>
      </c>
      <c r="J54" s="53">
        <f>'CRM-6.2'!EW54</f>
        <v>2059952.0360029934</v>
      </c>
      <c r="K54" s="68">
        <f t="shared" si="14"/>
        <v>-593458254.79213464</v>
      </c>
      <c r="L54" s="53">
        <f>'CRM-6.2'!GJ54</f>
        <v>3229343.1740339641</v>
      </c>
      <c r="M54" s="68">
        <f t="shared" si="14"/>
        <v>-590228911.61810064</v>
      </c>
      <c r="N54" s="53">
        <f>'CRM-6.2'!HW54</f>
        <v>11444976.73909533</v>
      </c>
      <c r="O54" s="12">
        <f t="shared" si="14"/>
        <v>-578783934.87900531</v>
      </c>
    </row>
    <row r="55" spans="1:19" x14ac:dyDescent="0.2">
      <c r="A55" s="90">
        <f>ROW()</f>
        <v>55</v>
      </c>
      <c r="B55" s="91" t="s">
        <v>29</v>
      </c>
      <c r="C55" s="27">
        <v>85966020.126853734</v>
      </c>
      <c r="D55" s="53">
        <f>'CRM-6.2'!AI55</f>
        <v>5087708.5119560659</v>
      </c>
      <c r="E55" s="68">
        <f t="shared" si="14"/>
        <v>91053728.6388098</v>
      </c>
      <c r="F55" s="53">
        <f>'CRM-6.2'!BW55</f>
        <v>0</v>
      </c>
      <c r="G55" s="12">
        <f t="shared" si="14"/>
        <v>91053728.6388098</v>
      </c>
      <c r="H55" s="38">
        <f>'CRM-6.2'!DJ55</f>
        <v>0</v>
      </c>
      <c r="I55" s="68">
        <f t="shared" si="14"/>
        <v>91053728.6388098</v>
      </c>
      <c r="J55" s="53">
        <f>'CRM-6.2'!EW55</f>
        <v>0</v>
      </c>
      <c r="K55" s="68">
        <f t="shared" si="14"/>
        <v>91053728.6388098</v>
      </c>
      <c r="L55" s="53">
        <f>'CRM-6.2'!GJ55</f>
        <v>0</v>
      </c>
      <c r="M55" s="68">
        <f t="shared" si="14"/>
        <v>91053728.6388098</v>
      </c>
      <c r="N55" s="53">
        <f>'CRM-6.2'!HW55</f>
        <v>0</v>
      </c>
      <c r="O55" s="12">
        <f t="shared" si="14"/>
        <v>91053728.6388098</v>
      </c>
    </row>
    <row r="56" spans="1:19" x14ac:dyDescent="0.2">
      <c r="A56" s="90">
        <f>ROW()</f>
        <v>56</v>
      </c>
      <c r="B56" s="91" t="s">
        <v>30</v>
      </c>
      <c r="C56" s="27">
        <v>-14021029.059628665</v>
      </c>
      <c r="D56" s="53">
        <f>'CRM-6.2'!AI56</f>
        <v>3615186.8179126643</v>
      </c>
      <c r="E56" s="68">
        <f t="shared" si="14"/>
        <v>-10405842.241716001</v>
      </c>
      <c r="F56" s="53">
        <f>'CRM-6.2'!BW56</f>
        <v>0</v>
      </c>
      <c r="G56" s="12">
        <f t="shared" si="14"/>
        <v>-10405842.241716001</v>
      </c>
      <c r="H56" s="38">
        <f>'CRM-6.2'!DJ56</f>
        <v>0</v>
      </c>
      <c r="I56" s="68">
        <f t="shared" si="14"/>
        <v>-10405842.241716001</v>
      </c>
      <c r="J56" s="53">
        <f>'CRM-6.2'!EW56</f>
        <v>0</v>
      </c>
      <c r="K56" s="68">
        <f t="shared" si="14"/>
        <v>-10405842.241716001</v>
      </c>
      <c r="L56" s="53">
        <f>'CRM-6.2'!GJ56</f>
        <v>0</v>
      </c>
      <c r="M56" s="68">
        <f t="shared" si="14"/>
        <v>-10405842.241716001</v>
      </c>
      <c r="N56" s="53">
        <f>'CRM-6.2'!HW56</f>
        <v>0</v>
      </c>
      <c r="O56" s="12">
        <f t="shared" si="14"/>
        <v>-10405842.241716001</v>
      </c>
    </row>
    <row r="57" spans="1:19" x14ac:dyDescent="0.2">
      <c r="A57" s="90">
        <f>ROW()</f>
        <v>57</v>
      </c>
      <c r="B57" s="91"/>
      <c r="C57" s="21"/>
      <c r="D57" s="55"/>
      <c r="E57" s="62"/>
      <c r="F57" s="55"/>
      <c r="G57" s="14"/>
      <c r="H57" s="40"/>
      <c r="I57" s="62"/>
      <c r="J57" s="55"/>
      <c r="K57" s="62"/>
      <c r="L57" s="55"/>
      <c r="M57" s="62"/>
      <c r="N57" s="55"/>
      <c r="O57" s="14"/>
      <c r="Q57" s="170"/>
      <c r="R57" s="170"/>
      <c r="S57" s="170"/>
    </row>
    <row r="58" spans="1:19" ht="13.5" thickBot="1" x14ac:dyDescent="0.25">
      <c r="A58" s="90">
        <f>ROW()</f>
        <v>58</v>
      </c>
      <c r="B58" s="92" t="s">
        <v>25</v>
      </c>
      <c r="C58" s="29">
        <v>2470296822.411552</v>
      </c>
      <c r="D58" s="56">
        <f t="shared" ref="D58:I58" si="15">SUM(D51:D57)</f>
        <v>-22062173.923917718</v>
      </c>
      <c r="E58" s="70">
        <f t="shared" si="15"/>
        <v>2448234648.4876337</v>
      </c>
      <c r="F58" s="56">
        <f t="shared" si="15"/>
        <v>57716260.877271056</v>
      </c>
      <c r="G58" s="15">
        <f t="shared" si="15"/>
        <v>2505950909.3649044</v>
      </c>
      <c r="H58" s="41">
        <f t="shared" ref="H58" si="16">SUM(H51:H57)</f>
        <v>279391369.70274365</v>
      </c>
      <c r="I58" s="70">
        <f t="shared" si="15"/>
        <v>2785342279.0676479</v>
      </c>
      <c r="J58" s="56">
        <f t="shared" ref="J58:O58" si="17">SUM(J51:J57)</f>
        <v>46342842.491130203</v>
      </c>
      <c r="K58" s="56">
        <f t="shared" si="17"/>
        <v>2831685121.5587778</v>
      </c>
      <c r="L58" s="56">
        <f t="shared" si="17"/>
        <v>129343105.49349938</v>
      </c>
      <c r="M58" s="56">
        <f t="shared" si="17"/>
        <v>2961028227.052278</v>
      </c>
      <c r="N58" s="56">
        <f t="shared" si="17"/>
        <v>115381103.02977568</v>
      </c>
      <c r="O58" s="892">
        <f t="shared" si="17"/>
        <v>3076409330.0820537</v>
      </c>
      <c r="Q58" s="647"/>
      <c r="R58" s="647"/>
      <c r="S58" s="647"/>
    </row>
    <row r="59" spans="1:19" ht="13.5" thickTop="1" x14ac:dyDescent="0.2">
      <c r="A59" s="90">
        <f>ROW()</f>
        <v>59</v>
      </c>
      <c r="B59" s="83"/>
      <c r="C59" s="25"/>
      <c r="D59" s="52"/>
      <c r="E59" s="66"/>
      <c r="F59" s="52"/>
      <c r="G59" s="10"/>
      <c r="H59" s="37"/>
      <c r="I59" s="66"/>
      <c r="J59" s="52"/>
      <c r="K59" s="66"/>
      <c r="L59" s="52"/>
      <c r="M59" s="66"/>
      <c r="N59" s="52"/>
      <c r="O59" s="10"/>
      <c r="Q59" s="642"/>
      <c r="R59" s="642"/>
      <c r="S59" s="642"/>
    </row>
    <row r="60" spans="1:19" x14ac:dyDescent="0.2">
      <c r="A60" s="90">
        <f>ROW()</f>
        <v>60</v>
      </c>
      <c r="B60" s="83" t="s">
        <v>31</v>
      </c>
      <c r="C60" s="30">
        <v>7.0500000000000007E-2</v>
      </c>
      <c r="D60" s="57">
        <f>C60</f>
        <v>7.0500000000000007E-2</v>
      </c>
      <c r="E60" s="71">
        <f t="shared" ref="E60:O60" si="18">D60</f>
        <v>7.0500000000000007E-2</v>
      </c>
      <c r="F60" s="57">
        <f t="shared" si="18"/>
        <v>7.0500000000000007E-2</v>
      </c>
      <c r="G60" s="16">
        <f t="shared" si="18"/>
        <v>7.0500000000000007E-2</v>
      </c>
      <c r="H60" s="42">
        <f t="shared" si="18"/>
        <v>7.0500000000000007E-2</v>
      </c>
      <c r="I60" s="71">
        <f t="shared" si="18"/>
        <v>7.0500000000000007E-2</v>
      </c>
      <c r="J60" s="57">
        <f t="shared" si="18"/>
        <v>7.0500000000000007E-2</v>
      </c>
      <c r="K60" s="71">
        <f t="shared" si="18"/>
        <v>7.0500000000000007E-2</v>
      </c>
      <c r="L60" s="57">
        <f>+'CRM-5'!J33</f>
        <v>7.0699999999999999E-2</v>
      </c>
      <c r="M60" s="71">
        <f t="shared" si="18"/>
        <v>7.0699999999999999E-2</v>
      </c>
      <c r="N60" s="57">
        <f>+'CRM-5'!J42</f>
        <v>7.1099999999999997E-2</v>
      </c>
      <c r="O60" s="16">
        <f t="shared" si="18"/>
        <v>7.1099999999999997E-2</v>
      </c>
      <c r="Q60" s="643"/>
      <c r="R60" s="643"/>
      <c r="S60" s="643"/>
    </row>
    <row r="61" spans="1:19" x14ac:dyDescent="0.2">
      <c r="A61" s="90">
        <f>ROW()</f>
        <v>61</v>
      </c>
      <c r="B61" s="83"/>
      <c r="C61" s="30"/>
      <c r="D61" s="57"/>
      <c r="E61" s="71"/>
      <c r="F61" s="57"/>
      <c r="G61" s="16"/>
      <c r="H61" s="42"/>
      <c r="I61" s="71"/>
      <c r="J61" s="57"/>
      <c r="K61" s="71"/>
      <c r="L61" s="57"/>
      <c r="M61" s="71"/>
      <c r="N61" s="57"/>
      <c r="O61" s="16"/>
    </row>
    <row r="62" spans="1:19" x14ac:dyDescent="0.2">
      <c r="A62" s="90">
        <f>ROW()</f>
        <v>62</v>
      </c>
      <c r="B62" s="83" t="s">
        <v>48</v>
      </c>
      <c r="C62" s="31">
        <v>-25279890.220014572</v>
      </c>
      <c r="D62" s="59">
        <f>+D47-(D58*D60)</f>
        <v>21941919.534679174</v>
      </c>
      <c r="E62" s="72">
        <f>SUM(C62:D62)</f>
        <v>-3337970.6853353977</v>
      </c>
      <c r="F62" s="59">
        <f>+F47-(F58*F60)</f>
        <v>-30799963.750817232</v>
      </c>
      <c r="G62" s="17">
        <f>SUM(E62:F62)</f>
        <v>-34137934.43615263</v>
      </c>
      <c r="H62" s="44">
        <f>+H47-(H58*H60)</f>
        <v>-10151331.257478207</v>
      </c>
      <c r="I62" s="72">
        <f>SUM(G62:H62)</f>
        <v>-44289265.693630837</v>
      </c>
      <c r="J62" s="59">
        <f>+J47-(J58*J60)</f>
        <v>-43349972.376156807</v>
      </c>
      <c r="K62" s="72">
        <f>SUM(I62:J62)</f>
        <v>-87639238.069787651</v>
      </c>
      <c r="L62" s="59">
        <f>+L47-(L58*L60)</f>
        <v>-16344222.046961462</v>
      </c>
      <c r="M62" s="72">
        <f>+M47-(M58*M60)</f>
        <v>-104549797.14106053</v>
      </c>
      <c r="N62" s="59">
        <f>+N47-(N58*N60)</f>
        <v>-15388547.481465708</v>
      </c>
      <c r="O62" s="630">
        <f>+O47-(O58*O60)</f>
        <v>-121122755.91334718</v>
      </c>
    </row>
    <row r="63" spans="1:19" x14ac:dyDescent="0.2">
      <c r="A63" s="90">
        <f>ROW()</f>
        <v>63</v>
      </c>
      <c r="B63" s="83" t="s">
        <v>26</v>
      </c>
      <c r="C63" s="32">
        <v>0.75480100000000006</v>
      </c>
      <c r="D63" s="60">
        <f>C63</f>
        <v>0.75480100000000006</v>
      </c>
      <c r="E63" s="73">
        <f t="shared" ref="E63:O63" si="19">D63</f>
        <v>0.75480100000000006</v>
      </c>
      <c r="F63" s="60">
        <f t="shared" si="19"/>
        <v>0.75480100000000006</v>
      </c>
      <c r="G63" s="18">
        <f t="shared" si="19"/>
        <v>0.75480100000000006</v>
      </c>
      <c r="H63" s="45">
        <f t="shared" si="19"/>
        <v>0.75480100000000006</v>
      </c>
      <c r="I63" s="73">
        <f t="shared" si="19"/>
        <v>0.75480100000000006</v>
      </c>
      <c r="J63" s="60">
        <f t="shared" si="19"/>
        <v>0.75480100000000006</v>
      </c>
      <c r="K63" s="73">
        <f t="shared" si="19"/>
        <v>0.75480100000000006</v>
      </c>
      <c r="L63" s="60">
        <f t="shared" si="19"/>
        <v>0.75480100000000006</v>
      </c>
      <c r="M63" s="73">
        <f t="shared" si="19"/>
        <v>0.75480100000000006</v>
      </c>
      <c r="N63" s="60">
        <f t="shared" si="19"/>
        <v>0.75480100000000006</v>
      </c>
      <c r="O63" s="631">
        <f t="shared" si="19"/>
        <v>0.75480100000000006</v>
      </c>
      <c r="Q63" s="648"/>
      <c r="R63" s="648"/>
      <c r="S63" s="648"/>
    </row>
    <row r="64" spans="1:19" x14ac:dyDescent="0.2">
      <c r="A64" s="90">
        <f>ROW()</f>
        <v>64</v>
      </c>
      <c r="B64" s="83"/>
      <c r="C64" s="21"/>
      <c r="D64" s="55"/>
      <c r="E64" s="62"/>
      <c r="F64" s="55"/>
      <c r="G64" s="482"/>
      <c r="H64" s="40"/>
      <c r="I64" s="62"/>
      <c r="J64" s="55"/>
      <c r="K64" s="62"/>
      <c r="L64" s="55"/>
      <c r="M64" s="62"/>
      <c r="N64" s="55"/>
      <c r="O64" s="632"/>
    </row>
    <row r="65" spans="1:19" ht="13.5" thickBot="1" x14ac:dyDescent="0.25">
      <c r="A65" s="90">
        <f>ROW()</f>
        <v>65</v>
      </c>
      <c r="B65" s="93" t="s">
        <v>1014</v>
      </c>
      <c r="C65" s="29">
        <v>33492126.030588951</v>
      </c>
      <c r="D65" s="56">
        <f t="shared" ref="D65" si="20">-D62/D63</f>
        <v>-29069807.187164795</v>
      </c>
      <c r="E65" s="70">
        <f>SUM(C65:D65)</f>
        <v>4422318.8434241563</v>
      </c>
      <c r="F65" s="56">
        <f t="shared" ref="F65:H65" si="21">-F62/F63</f>
        <v>40805409.307641655</v>
      </c>
      <c r="G65" s="19">
        <f>SUM(E65:F65)</f>
        <v>45227728.151065812</v>
      </c>
      <c r="H65" s="41">
        <f t="shared" si="21"/>
        <v>13449016.70437401</v>
      </c>
      <c r="I65" s="76">
        <f>SUM(G65:H65)</f>
        <v>58676744.855439819</v>
      </c>
      <c r="J65" s="56">
        <f t="shared" ref="J65" si="22">-J62/J63</f>
        <v>57432319.745412104</v>
      </c>
      <c r="K65" s="76">
        <f>SUM(I65:J65)</f>
        <v>116109064.60085192</v>
      </c>
      <c r="L65" s="56">
        <f t="shared" ref="L65" si="23">-L62/L63</f>
        <v>21653683.615895398</v>
      </c>
      <c r="M65" s="76">
        <f>-M62/M63</f>
        <v>138513061.24536204</v>
      </c>
      <c r="N65" s="56">
        <f t="shared" ref="N65" si="24">-N62/N63</f>
        <v>20387555.768296156</v>
      </c>
      <c r="O65" s="633">
        <f>-O62/O63</f>
        <v>160469787.28611538</v>
      </c>
    </row>
    <row r="66" spans="1:19" ht="13.5" hidden="1" outlineLevel="1" thickTop="1" x14ac:dyDescent="0.2">
      <c r="A66" s="90"/>
      <c r="B66" s="83"/>
      <c r="C66" s="25"/>
      <c r="D66" s="52"/>
      <c r="E66" s="66"/>
      <c r="F66" s="52"/>
      <c r="G66" s="10"/>
      <c r="H66" s="37"/>
      <c r="I66" s="66"/>
      <c r="J66" s="52"/>
      <c r="K66" s="66"/>
      <c r="L66" s="483"/>
      <c r="M66" s="66"/>
      <c r="N66" s="52"/>
      <c r="O66" s="634"/>
    </row>
    <row r="67" spans="1:19" hidden="1" outlineLevel="1" x14ac:dyDescent="0.2">
      <c r="A67" s="90"/>
      <c r="B67" s="83"/>
      <c r="C67" s="25"/>
      <c r="D67" s="52"/>
      <c r="E67" s="66"/>
      <c r="F67" s="52"/>
      <c r="G67" s="17"/>
      <c r="H67" s="37"/>
      <c r="I67" s="72"/>
      <c r="J67" s="52"/>
      <c r="K67" s="72"/>
      <c r="L67" s="52"/>
      <c r="M67" s="72"/>
      <c r="N67" s="52"/>
      <c r="O67" s="630"/>
    </row>
    <row r="68" spans="1:19" hidden="1" outlineLevel="1" x14ac:dyDescent="0.2">
      <c r="A68" s="90"/>
      <c r="B68" s="83"/>
      <c r="C68" s="25"/>
      <c r="D68" s="52"/>
      <c r="E68" s="66"/>
      <c r="F68" s="52"/>
      <c r="G68" s="482"/>
      <c r="H68" s="37"/>
      <c r="I68" s="62"/>
      <c r="J68" s="52"/>
      <c r="K68" s="62"/>
      <c r="L68" s="52"/>
      <c r="M68" s="62"/>
      <c r="N68" s="52"/>
      <c r="O68" s="632"/>
      <c r="Q68" s="170"/>
      <c r="R68" s="170"/>
      <c r="S68" s="170"/>
    </row>
    <row r="69" spans="1:19" ht="13.5" hidden="1" outlineLevel="1" thickBot="1" x14ac:dyDescent="0.25">
      <c r="A69" s="90"/>
      <c r="B69" s="83"/>
      <c r="C69" s="25"/>
      <c r="D69" s="52"/>
      <c r="E69" s="66"/>
      <c r="F69" s="52"/>
      <c r="G69" s="15"/>
      <c r="H69" s="37"/>
      <c r="I69" s="70"/>
      <c r="J69" s="78"/>
      <c r="K69" s="70"/>
      <c r="L69" s="52"/>
      <c r="M69" s="70"/>
      <c r="N69" s="52"/>
      <c r="O69" s="635"/>
      <c r="Q69" s="647"/>
      <c r="R69" s="647"/>
      <c r="S69" s="647"/>
    </row>
    <row r="70" spans="1:19" ht="13.5" collapsed="1" thickTop="1" x14ac:dyDescent="0.2">
      <c r="A70" s="90">
        <f>ROW()</f>
        <v>70</v>
      </c>
      <c r="B70" s="83"/>
      <c r="C70" s="25"/>
      <c r="D70" s="52"/>
      <c r="E70" s="66"/>
      <c r="F70" s="52"/>
      <c r="G70" s="19"/>
      <c r="H70" s="37"/>
      <c r="I70" s="76"/>
      <c r="J70" s="411"/>
      <c r="K70" s="76"/>
      <c r="L70" s="412"/>
      <c r="M70" s="76"/>
      <c r="N70" s="412"/>
      <c r="O70" s="633"/>
    </row>
    <row r="71" spans="1:19" x14ac:dyDescent="0.2">
      <c r="A71" s="90">
        <f>ROW()</f>
        <v>71</v>
      </c>
      <c r="B71" s="83" t="s">
        <v>1016</v>
      </c>
      <c r="C71" s="25"/>
      <c r="D71" s="52"/>
      <c r="E71" s="66"/>
      <c r="F71" s="52"/>
      <c r="G71" s="76"/>
      <c r="H71" s="37"/>
      <c r="I71" s="76"/>
      <c r="J71" s="414" t="s">
        <v>386</v>
      </c>
      <c r="K71" s="76">
        <f>K65</f>
        <v>116109064.60085192</v>
      </c>
      <c r="L71" s="415" t="s">
        <v>387</v>
      </c>
      <c r="M71" s="76">
        <f>M65-K65</f>
        <v>22403996.64451012</v>
      </c>
      <c r="N71" s="416" t="s">
        <v>388</v>
      </c>
      <c r="O71" s="633">
        <f>O65-M65</f>
        <v>21956726.040753335</v>
      </c>
    </row>
    <row r="72" spans="1:19" x14ac:dyDescent="0.2">
      <c r="A72" s="90">
        <f>ROW()</f>
        <v>72</v>
      </c>
      <c r="B72" s="83"/>
      <c r="C72" s="25"/>
      <c r="D72" s="52"/>
      <c r="E72" s="66"/>
      <c r="F72" s="52"/>
      <c r="G72" s="19"/>
      <c r="H72" s="37"/>
      <c r="I72" s="76"/>
      <c r="J72" s="414"/>
      <c r="K72" s="76"/>
      <c r="L72" s="415"/>
      <c r="M72" s="76"/>
      <c r="N72" s="416"/>
      <c r="O72" s="633"/>
    </row>
    <row r="73" spans="1:19" x14ac:dyDescent="0.2">
      <c r="A73" s="90">
        <f>ROW()</f>
        <v>73</v>
      </c>
      <c r="B73" s="83" t="s">
        <v>989</v>
      </c>
      <c r="C73" s="25"/>
      <c r="D73" s="52"/>
      <c r="E73" s="66"/>
      <c r="F73" s="52"/>
      <c r="G73" s="76"/>
      <c r="H73" s="37"/>
      <c r="I73" s="76"/>
      <c r="J73" s="414"/>
      <c r="K73" s="76">
        <f>G65</f>
        <v>45227728.151065812</v>
      </c>
      <c r="L73" s="415"/>
      <c r="M73" s="76"/>
      <c r="N73" s="637"/>
      <c r="O73" s="638"/>
    </row>
    <row r="74" spans="1:19" x14ac:dyDescent="0.2">
      <c r="A74" s="90">
        <f>ROW()</f>
        <v>74</v>
      </c>
      <c r="B74" s="83" t="s">
        <v>1015</v>
      </c>
      <c r="C74" s="25"/>
      <c r="D74" s="52"/>
      <c r="E74" s="66"/>
      <c r="F74" s="52"/>
      <c r="G74" s="76"/>
      <c r="H74" s="37"/>
      <c r="I74" s="76"/>
      <c r="J74" s="414"/>
      <c r="K74" s="68">
        <f>K65-K73-K75</f>
        <v>-7399465.2719296217</v>
      </c>
      <c r="L74" s="640"/>
      <c r="M74" s="639">
        <f>M76-M75</f>
        <v>-29306670.098020568</v>
      </c>
      <c r="N74" s="641"/>
      <c r="O74" s="639">
        <f>O76-O75</f>
        <v>-16422033.900828898</v>
      </c>
    </row>
    <row r="75" spans="1:19" x14ac:dyDescent="0.2">
      <c r="A75" s="90">
        <f>ROW()</f>
        <v>75</v>
      </c>
      <c r="B75" s="83" t="s">
        <v>990</v>
      </c>
      <c r="C75" s="25"/>
      <c r="D75" s="52"/>
      <c r="E75" s="66"/>
      <c r="F75" s="52"/>
      <c r="G75" s="76"/>
      <c r="H75" s="37"/>
      <c r="I75" s="76"/>
      <c r="J75" s="414"/>
      <c r="K75" s="852">
        <v>78280801.721715733</v>
      </c>
      <c r="L75" s="853"/>
      <c r="M75" s="852">
        <v>51710666.742530689</v>
      </c>
      <c r="N75" s="854"/>
      <c r="O75" s="855">
        <v>38378759.941582233</v>
      </c>
    </row>
    <row r="76" spans="1:19" x14ac:dyDescent="0.2">
      <c r="A76" s="90">
        <f>ROW()</f>
        <v>76</v>
      </c>
      <c r="B76" s="93" t="s">
        <v>45</v>
      </c>
      <c r="C76" s="25"/>
      <c r="D76" s="52"/>
      <c r="E76" s="66"/>
      <c r="F76" s="52"/>
      <c r="G76" s="76"/>
      <c r="H76" s="37"/>
      <c r="I76" s="76"/>
      <c r="J76" s="414"/>
      <c r="K76" s="723">
        <f>K71</f>
        <v>116109064.60085192</v>
      </c>
      <c r="L76" s="415"/>
      <c r="M76" s="723">
        <f>M71</f>
        <v>22403996.64451012</v>
      </c>
      <c r="N76" s="416"/>
      <c r="O76" s="724">
        <f>O71</f>
        <v>21956726.040753335</v>
      </c>
    </row>
    <row r="77" spans="1:19" s="675" customFormat="1" x14ac:dyDescent="0.2">
      <c r="A77" s="90">
        <f>ROW()</f>
        <v>77</v>
      </c>
      <c r="B77" s="83"/>
      <c r="C77" s="25"/>
      <c r="D77" s="52"/>
      <c r="E77" s="66"/>
      <c r="F77" s="52"/>
      <c r="G77" s="722"/>
      <c r="H77" s="37"/>
      <c r="I77" s="76"/>
      <c r="J77" s="414"/>
      <c r="K77" s="76"/>
      <c r="L77" s="415"/>
      <c r="M77" s="76"/>
      <c r="N77" s="416"/>
      <c r="O77" s="633"/>
      <c r="Q77" s="644"/>
      <c r="R77" s="644"/>
      <c r="S77" s="644"/>
    </row>
    <row r="78" spans="1:19" s="675" customFormat="1" x14ac:dyDescent="0.2">
      <c r="A78" s="90">
        <f>ROW()</f>
        <v>78</v>
      </c>
      <c r="B78" s="83" t="s">
        <v>46</v>
      </c>
      <c r="C78" s="25"/>
      <c r="D78" s="52"/>
      <c r="E78" s="66"/>
      <c r="F78" s="52"/>
      <c r="G78" s="722"/>
      <c r="H78" s="37"/>
      <c r="I78" s="76"/>
      <c r="J78" s="414"/>
      <c r="K78" s="76">
        <f>'CRM-5'!C28</f>
        <v>-19634469.503728706</v>
      </c>
      <c r="L78" s="415"/>
      <c r="M78" s="76">
        <f>'CRM-5'!D28</f>
        <v>-931738.9937799871</v>
      </c>
      <c r="N78" s="416"/>
      <c r="O78" s="633">
        <f>'CRM-5'!E28</f>
        <v>5865.8057800494134</v>
      </c>
      <c r="Q78" s="644"/>
      <c r="R78" s="644"/>
      <c r="S78" s="644"/>
    </row>
    <row r="79" spans="1:19" s="675" customFormat="1" x14ac:dyDescent="0.2">
      <c r="A79" s="90">
        <f>ROW()</f>
        <v>79</v>
      </c>
      <c r="B79" s="83"/>
      <c r="C79" s="25"/>
      <c r="D79" s="52"/>
      <c r="E79" s="66"/>
      <c r="F79" s="52"/>
      <c r="G79" s="722"/>
      <c r="H79" s="37"/>
      <c r="I79" s="76"/>
      <c r="J79" s="414"/>
      <c r="K79" s="723"/>
      <c r="L79" s="415"/>
      <c r="M79" s="723"/>
      <c r="N79" s="416"/>
      <c r="O79" s="724"/>
      <c r="Q79" s="644"/>
      <c r="R79" s="644"/>
      <c r="S79" s="644"/>
    </row>
    <row r="80" spans="1:19" s="675" customFormat="1" ht="13.5" thickBot="1" x14ac:dyDescent="0.25">
      <c r="A80" s="90">
        <f>ROW()</f>
        <v>80</v>
      </c>
      <c r="B80" s="83" t="s">
        <v>47</v>
      </c>
      <c r="C80" s="25"/>
      <c r="D80" s="52"/>
      <c r="E80" s="66"/>
      <c r="F80" s="52"/>
      <c r="G80" s="722"/>
      <c r="H80" s="37"/>
      <c r="I80" s="76"/>
      <c r="J80" s="414"/>
      <c r="K80" s="70">
        <f>SUM(K76:K79)</f>
        <v>96474595.097123221</v>
      </c>
      <c r="L80" s="415"/>
      <c r="M80" s="70">
        <f>SUM(M76:M79)</f>
        <v>21472257.650730133</v>
      </c>
      <c r="N80" s="416"/>
      <c r="O80" s="635">
        <f>SUM(O76:O79)</f>
        <v>21962591.846533384</v>
      </c>
      <c r="Q80" s="644"/>
      <c r="R80" s="644"/>
      <c r="S80" s="644"/>
    </row>
    <row r="81" spans="1:19" ht="13.5" thickTop="1" x14ac:dyDescent="0.2">
      <c r="A81" s="413">
        <f>ROW()</f>
        <v>81</v>
      </c>
      <c r="B81" s="94"/>
      <c r="C81" s="33"/>
      <c r="D81" s="61"/>
      <c r="E81" s="74"/>
      <c r="F81" s="61"/>
      <c r="G81" s="20"/>
      <c r="H81" s="46"/>
      <c r="I81" s="74"/>
      <c r="J81" s="79"/>
      <c r="K81" s="204"/>
      <c r="L81" s="203"/>
      <c r="M81" s="204"/>
      <c r="N81" s="203"/>
      <c r="O81" s="205"/>
    </row>
    <row r="82" spans="1:19" x14ac:dyDescent="0.2">
      <c r="A82" s="2"/>
    </row>
    <row r="83" spans="1:19" x14ac:dyDescent="0.2">
      <c r="B83" s="207" t="s">
        <v>203</v>
      </c>
      <c r="C83" s="208">
        <f>'CRM-6.2'!C44-C47</f>
        <v>0</v>
      </c>
      <c r="D83" s="207"/>
      <c r="E83" s="208">
        <f>'CRM-6.2'!AJ44-E47</f>
        <v>0</v>
      </c>
      <c r="F83" s="207"/>
      <c r="G83" s="208">
        <f>'CRM-6.2'!BX44-G47</f>
        <v>0</v>
      </c>
      <c r="H83" s="207"/>
      <c r="I83" s="208">
        <f>'CRM-6.2'!DK44-I47</f>
        <v>0</v>
      </c>
      <c r="J83" s="207"/>
      <c r="K83" s="208">
        <f>'CRM-6.2'!EX44-K47</f>
        <v>0</v>
      </c>
      <c r="L83" s="207"/>
      <c r="M83" s="208">
        <f>'CRM-6.2'!GK44-M47</f>
        <v>0</v>
      </c>
      <c r="N83" s="207"/>
      <c r="O83" s="208">
        <v>0</v>
      </c>
    </row>
    <row r="84" spans="1:19" x14ac:dyDescent="0.2">
      <c r="B84" s="207" t="s">
        <v>204</v>
      </c>
      <c r="C84" s="208">
        <f>'CRM-6.2'!C57-C58</f>
        <v>0</v>
      </c>
      <c r="D84" s="207"/>
      <c r="E84" s="208">
        <f>'CRM-6.2'!AJ57-E58</f>
        <v>0</v>
      </c>
      <c r="F84" s="207"/>
      <c r="G84" s="208">
        <f>'CRM-6.2'!BX57-G58</f>
        <v>0</v>
      </c>
      <c r="H84" s="207"/>
      <c r="I84" s="208">
        <f>'CRM-6.2'!DK57-I58</f>
        <v>0</v>
      </c>
      <c r="J84" s="207"/>
      <c r="K84" s="208">
        <f>'CRM-6.2'!EX57-K58</f>
        <v>0</v>
      </c>
      <c r="L84" s="207"/>
      <c r="M84" s="208">
        <f>'CRM-6.2'!GK57-M58</f>
        <v>0</v>
      </c>
      <c r="N84" s="207"/>
      <c r="O84" s="208">
        <f>'CRM-6.2'!HX57-O58</f>
        <v>0</v>
      </c>
    </row>
    <row r="85" spans="1:19" s="804" customFormat="1" x14ac:dyDescent="0.2">
      <c r="B85" s="207" t="s">
        <v>1109</v>
      </c>
      <c r="C85" s="208"/>
      <c r="D85" s="207"/>
      <c r="E85" s="208"/>
      <c r="F85" s="207"/>
      <c r="G85" s="208"/>
      <c r="H85" s="207"/>
      <c r="I85" s="208"/>
      <c r="J85" s="207"/>
      <c r="K85" s="208">
        <f>ROUND('[1]Rate Impacts_RY#1'!$Y$25-'[1]Rate Impacts_RY#1'!$U$25-K80,0)</f>
        <v>0</v>
      </c>
      <c r="L85" s="207"/>
      <c r="M85" s="208">
        <f>ROUND('[1]Rate Impacts_RY#2'!$M$24-M80,0)</f>
        <v>-1</v>
      </c>
      <c r="N85" s="207"/>
      <c r="O85" s="208">
        <f>ROUND('[1]Rate Impacts_RY#3'!$M$24-O80,0)</f>
        <v>0</v>
      </c>
      <c r="Q85" s="644"/>
      <c r="R85" s="644"/>
      <c r="S85" s="644"/>
    </row>
    <row r="86" spans="1:19" x14ac:dyDescent="0.2">
      <c r="B86" s="207" t="s">
        <v>1110</v>
      </c>
      <c r="K86" s="887"/>
      <c r="L86" s="887"/>
      <c r="M86" s="887"/>
      <c r="N86" s="887"/>
      <c r="O86" s="887"/>
    </row>
    <row r="87" spans="1:19" x14ac:dyDescent="0.2">
      <c r="K87" s="887"/>
      <c r="L87" s="887"/>
      <c r="M87" s="887"/>
      <c r="N87" s="887"/>
      <c r="O87" s="887"/>
    </row>
    <row r="88" spans="1:19" x14ac:dyDescent="0.2">
      <c r="K88" s="887"/>
      <c r="L88" s="887"/>
      <c r="M88" s="887"/>
      <c r="N88" s="887"/>
      <c r="O88" s="887"/>
    </row>
    <row r="89" spans="1:19" ht="15" x14ac:dyDescent="0.25">
      <c r="B89"/>
      <c r="C89"/>
      <c r="D89"/>
      <c r="E89"/>
      <c r="F89"/>
      <c r="G89"/>
      <c r="H89"/>
      <c r="I89"/>
      <c r="J89"/>
      <c r="K89" s="888"/>
      <c r="L89" s="888"/>
      <c r="M89" s="888"/>
      <c r="N89" s="888"/>
      <c r="O89" s="888"/>
      <c r="P89"/>
    </row>
    <row r="90" spans="1:19" ht="15" x14ac:dyDescent="0.25">
      <c r="B90"/>
      <c r="C90"/>
      <c r="D90"/>
      <c r="E90"/>
      <c r="F90"/>
      <c r="G90"/>
      <c r="H90"/>
      <c r="I90"/>
      <c r="J90"/>
      <c r="K90" s="888"/>
      <c r="L90" s="888"/>
      <c r="M90" s="888"/>
      <c r="N90" s="888"/>
      <c r="O90" s="888"/>
      <c r="P90"/>
    </row>
    <row r="91" spans="1:19" ht="15" x14ac:dyDescent="0.25">
      <c r="B91"/>
      <c r="C91"/>
      <c r="D91"/>
      <c r="E91"/>
      <c r="F91"/>
      <c r="G91"/>
      <c r="H91"/>
      <c r="I91"/>
      <c r="J91"/>
      <c r="K91" s="888"/>
      <c r="L91" s="888"/>
      <c r="M91" s="888"/>
      <c r="N91" s="888"/>
      <c r="O91" s="888"/>
      <c r="P91"/>
    </row>
    <row r="92" spans="1:19" ht="15" x14ac:dyDescent="0.25">
      <c r="B92"/>
      <c r="C92"/>
      <c r="D92"/>
      <c r="E92"/>
      <c r="F92"/>
      <c r="G92"/>
      <c r="H92"/>
      <c r="I92"/>
      <c r="J92"/>
      <c r="K92" s="888"/>
      <c r="L92" s="888"/>
      <c r="M92" s="888"/>
      <c r="N92" s="888"/>
      <c r="O92" s="888"/>
      <c r="P92"/>
    </row>
    <row r="93" spans="1:19" ht="15" x14ac:dyDescent="0.25">
      <c r="B93"/>
      <c r="C93"/>
      <c r="D93"/>
      <c r="E93"/>
      <c r="F93"/>
      <c r="G93"/>
      <c r="H93"/>
      <c r="I93"/>
      <c r="J93"/>
      <c r="K93" s="888"/>
      <c r="L93" s="888"/>
      <c r="M93" s="888"/>
      <c r="N93" s="888"/>
      <c r="O93" s="888"/>
      <c r="P93"/>
    </row>
    <row r="94" spans="1:19" ht="15" x14ac:dyDescent="0.25">
      <c r="B94"/>
      <c r="C94"/>
      <c r="D94"/>
      <c r="E94"/>
      <c r="F94"/>
      <c r="G94"/>
      <c r="H94"/>
      <c r="I94"/>
      <c r="J94"/>
      <c r="K94" s="888"/>
      <c r="L94" s="888"/>
      <c r="M94" s="888"/>
      <c r="N94" s="888"/>
      <c r="O94" s="888"/>
      <c r="P94"/>
    </row>
    <row r="95" spans="1:19" ht="15" x14ac:dyDescent="0.25">
      <c r="B95"/>
      <c r="C95"/>
      <c r="D95"/>
      <c r="E95"/>
      <c r="F95"/>
      <c r="G95"/>
      <c r="H95"/>
      <c r="I95"/>
      <c r="J95"/>
      <c r="K95" s="888"/>
      <c r="L95" s="888"/>
      <c r="M95" s="888"/>
      <c r="N95" s="888"/>
      <c r="O95" s="888"/>
      <c r="P95"/>
    </row>
    <row r="96" spans="1:19" ht="15" x14ac:dyDescent="0.25"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</row>
    <row r="97" spans="2:16" ht="15" x14ac:dyDescent="0.25">
      <c r="B97"/>
      <c r="C97"/>
      <c r="D97"/>
      <c r="E97"/>
      <c r="F97"/>
      <c r="G97"/>
      <c r="H97"/>
      <c r="I97"/>
      <c r="J97"/>
      <c r="K97" s="421"/>
      <c r="L97"/>
      <c r="M97" s="421"/>
      <c r="N97"/>
      <c r="O97" s="421"/>
      <c r="P97"/>
    </row>
    <row r="98" spans="2:16" ht="15" x14ac:dyDescent="0.25">
      <c r="B98"/>
      <c r="C98"/>
      <c r="D98"/>
      <c r="E98"/>
      <c r="F98"/>
      <c r="G98"/>
      <c r="H98"/>
      <c r="I98"/>
      <c r="J98"/>
      <c r="K98" s="421"/>
      <c r="L98"/>
      <c r="M98" s="421"/>
      <c r="N98"/>
      <c r="O98" s="421"/>
      <c r="P98"/>
    </row>
    <row r="99" spans="2:16" ht="15" x14ac:dyDescent="0.25">
      <c r="B99"/>
      <c r="C99"/>
      <c r="D99"/>
      <c r="E99"/>
      <c r="F99"/>
      <c r="G99"/>
      <c r="H99"/>
      <c r="I99"/>
      <c r="J99"/>
      <c r="K99" s="421"/>
      <c r="L99"/>
      <c r="M99" s="421"/>
      <c r="N99"/>
      <c r="O99" s="421"/>
      <c r="P99"/>
    </row>
    <row r="100" spans="2:16" ht="15" x14ac:dyDescent="0.25">
      <c r="B100"/>
      <c r="C100"/>
      <c r="D100"/>
      <c r="E100"/>
      <c r="F100"/>
      <c r="G100"/>
      <c r="H100"/>
      <c r="I100"/>
      <c r="J100"/>
      <c r="K100" s="421"/>
      <c r="L100"/>
      <c r="M100" s="421"/>
      <c r="N100"/>
      <c r="O100" s="421"/>
      <c r="P100"/>
    </row>
    <row r="101" spans="2:16" ht="15" x14ac:dyDescent="0.25">
      <c r="K101" s="421"/>
      <c r="M101" s="421"/>
      <c r="O101" s="421"/>
    </row>
    <row r="102" spans="2:16" ht="15" x14ac:dyDescent="0.25">
      <c r="K102" s="421"/>
      <c r="M102" s="421"/>
      <c r="O102" s="421"/>
    </row>
    <row r="103" spans="2:16" ht="15" x14ac:dyDescent="0.25">
      <c r="K103" s="421"/>
      <c r="M103" s="421"/>
      <c r="O103" s="421"/>
    </row>
    <row r="104" spans="2:16" ht="15" x14ac:dyDescent="0.25">
      <c r="K104" s="421"/>
      <c r="M104" s="421"/>
      <c r="O104" s="421"/>
    </row>
    <row r="105" spans="2:16" ht="15" x14ac:dyDescent="0.25">
      <c r="K105" s="421"/>
      <c r="M105" s="421"/>
      <c r="O105" s="421"/>
    </row>
    <row r="106" spans="2:16" ht="15" x14ac:dyDescent="0.25">
      <c r="K106" s="421"/>
      <c r="M106" s="421"/>
      <c r="O106" s="421"/>
    </row>
  </sheetData>
  <conditionalFormatting sqref="C83:C84">
    <cfRule type="cellIs" dxfId="528" priority="20" operator="notEqual">
      <formula>0</formula>
    </cfRule>
  </conditionalFormatting>
  <conditionalFormatting sqref="E83:E84">
    <cfRule type="cellIs" dxfId="527" priority="13" operator="notEqual">
      <formula>0</formula>
    </cfRule>
  </conditionalFormatting>
  <conditionalFormatting sqref="G83:G84">
    <cfRule type="cellIs" dxfId="526" priority="12" operator="notEqual">
      <formula>0</formula>
    </cfRule>
  </conditionalFormatting>
  <conditionalFormatting sqref="I83:I84">
    <cfRule type="cellIs" dxfId="525" priority="11" operator="notEqual">
      <formula>0</formula>
    </cfRule>
  </conditionalFormatting>
  <conditionalFormatting sqref="K83:K84">
    <cfRule type="cellIs" dxfId="524" priority="10" operator="notEqual">
      <formula>0</formula>
    </cfRule>
  </conditionalFormatting>
  <conditionalFormatting sqref="M83:M84">
    <cfRule type="cellIs" dxfId="523" priority="9" operator="notEqual">
      <formula>0</formula>
    </cfRule>
  </conditionalFormatting>
  <conditionalFormatting sqref="O83:O84">
    <cfRule type="cellIs" dxfId="522" priority="8" operator="notEqual">
      <formula>0</formula>
    </cfRule>
  </conditionalFormatting>
  <conditionalFormatting sqref="C85">
    <cfRule type="cellIs" dxfId="521" priority="7" operator="notEqual">
      <formula>0</formula>
    </cfRule>
  </conditionalFormatting>
  <conditionalFormatting sqref="E85">
    <cfRule type="cellIs" dxfId="520" priority="6" operator="notEqual">
      <formula>0</formula>
    </cfRule>
  </conditionalFormatting>
  <conditionalFormatting sqref="G85">
    <cfRule type="cellIs" dxfId="519" priority="5" operator="notEqual">
      <formula>0</formula>
    </cfRule>
  </conditionalFormatting>
  <conditionalFormatting sqref="I85">
    <cfRule type="cellIs" dxfId="518" priority="4" operator="notEqual">
      <formula>0</formula>
    </cfRule>
  </conditionalFormatting>
  <conditionalFormatting sqref="K85">
    <cfRule type="cellIs" dxfId="517" priority="3" operator="notEqual">
      <formula>0</formula>
    </cfRule>
  </conditionalFormatting>
  <conditionalFormatting sqref="M85">
    <cfRule type="cellIs" dxfId="516" priority="2" operator="notEqual">
      <formula>0</formula>
    </cfRule>
  </conditionalFormatting>
  <conditionalFormatting sqref="O85">
    <cfRule type="cellIs" dxfId="515" priority="1" operator="notEqual">
      <formula>0</formula>
    </cfRule>
  </conditionalFormatting>
  <printOptions horizontalCentered="1"/>
  <pageMargins left="0.2" right="0.2" top="0.5" bottom="0.5" header="0.3" footer="0.3"/>
  <pageSetup scale="54" orientation="landscape" horizontalDpi="4294967293" r:id="rId1"/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B200"/>
  <sheetViews>
    <sheetView view="pageBreakPreview" zoomScale="60" zoomScaleNormal="85" workbookViewId="0">
      <pane xSplit="2" ySplit="10" topLeftCell="C11" activePane="bottomRight" state="frozen"/>
      <selection activeCell="B183" sqref="B183"/>
      <selection pane="topRight" activeCell="B183" sqref="B183"/>
      <selection pane="bottomLeft" activeCell="B183" sqref="B183"/>
      <selection pane="bottomRight" activeCell="C12" sqref="C12:C63"/>
    </sheetView>
  </sheetViews>
  <sheetFormatPr defaultColWidth="9.140625" defaultRowHeight="12.75" outlineLevelCol="1" x14ac:dyDescent="0.2"/>
  <cols>
    <col min="1" max="1" width="4.5703125" style="125" bestFit="1" customWidth="1"/>
    <col min="2" max="2" width="41.7109375" style="125" customWidth="1"/>
    <col min="3" max="3" width="17.28515625" style="125" customWidth="1"/>
    <col min="4" max="4" width="15.28515625" style="125" customWidth="1"/>
    <col min="5" max="5" width="16.7109375" style="125" customWidth="1"/>
    <col min="6" max="6" width="17" style="125" customWidth="1"/>
    <col min="7" max="7" width="14.140625" style="125" customWidth="1"/>
    <col min="8" max="8" width="17.5703125" style="125" customWidth="1"/>
    <col min="9" max="21" width="15.28515625" style="125" customWidth="1"/>
    <col min="22" max="22" width="16" style="125" customWidth="1"/>
    <col min="23" max="23" width="15.28515625" style="125" customWidth="1"/>
    <col min="24" max="24" width="16.85546875" style="125" customWidth="1"/>
    <col min="25" max="26" width="15.28515625" style="125" customWidth="1" outlineLevel="1"/>
    <col min="27" max="27" width="15.28515625" style="125" customWidth="1"/>
    <col min="28" max="28" width="15.28515625" style="125" customWidth="1" outlineLevel="1"/>
    <col min="29" max="29" width="17.85546875" style="125" bestFit="1" customWidth="1"/>
    <col min="30" max="31" width="16.85546875" style="125" customWidth="1" outlineLevel="1"/>
    <col min="32" max="32" width="16.85546875" style="125" customWidth="1"/>
    <col min="33" max="33" width="15.28515625" style="125" customWidth="1"/>
    <col min="34" max="34" width="15.28515625" style="125" customWidth="1" outlineLevel="1"/>
    <col min="35" max="35" width="16.28515625" style="125" bestFit="1" customWidth="1"/>
    <col min="36" max="36" width="17.140625" style="125" customWidth="1"/>
    <col min="37" max="37" width="15.28515625" style="125" customWidth="1"/>
    <col min="38" max="38" width="14.85546875" style="125" customWidth="1" outlineLevel="1"/>
    <col min="39" max="39" width="18" style="125" bestFit="1" customWidth="1"/>
    <col min="40" max="41" width="15.28515625" style="125" customWidth="1"/>
    <col min="42" max="44" width="15.28515625" style="125" customWidth="1" outlineLevel="1"/>
    <col min="45" max="45" width="15.28515625" style="125" customWidth="1"/>
    <col min="46" max="47" width="15.28515625" style="125" customWidth="1" outlineLevel="1"/>
    <col min="48" max="48" width="16" style="125" customWidth="1" outlineLevel="1"/>
    <col min="49" max="49" width="15.28515625" style="125" customWidth="1" outlineLevel="1"/>
    <col min="50" max="50" width="16" style="125" customWidth="1"/>
    <col min="51" max="51" width="15.28515625" style="125" customWidth="1"/>
    <col min="52" max="52" width="15.28515625" style="125" customWidth="1" outlineLevel="1"/>
    <col min="53" max="53" width="15.28515625" style="125" customWidth="1"/>
    <col min="54" max="54" width="18.140625" style="125" customWidth="1" outlineLevel="1"/>
    <col min="55" max="55" width="15.28515625" style="125" customWidth="1" outlineLevel="1"/>
    <col min="56" max="56" width="16" style="125" customWidth="1" outlineLevel="1"/>
    <col min="57" max="59" width="15.28515625" style="125" customWidth="1" outlineLevel="1"/>
    <col min="60" max="61" width="15.28515625" style="125" customWidth="1"/>
    <col min="62" max="62" width="17.5703125" style="125" customWidth="1" outlineLevel="1"/>
    <col min="63" max="63" width="15.28515625" style="125" customWidth="1"/>
    <col min="64" max="64" width="15.28515625" style="125" customWidth="1" outlineLevel="1"/>
    <col min="65" max="66" width="15.28515625" style="676" customWidth="1"/>
    <col min="67" max="67" width="17.140625" style="125" customWidth="1"/>
    <col min="68" max="68" width="17.85546875" style="125" customWidth="1"/>
    <col min="69" max="70" width="15.28515625" style="125" customWidth="1"/>
    <col min="71" max="71" width="15.28515625" style="125" customWidth="1" outlineLevel="1"/>
    <col min="72" max="73" width="15.28515625" style="125" customWidth="1"/>
    <col min="74" max="74" width="15.28515625" style="125" customWidth="1" outlineLevel="1"/>
    <col min="75" max="75" width="16.28515625" style="125" bestFit="1" customWidth="1"/>
    <col min="76" max="76" width="17.28515625" style="125" bestFit="1" customWidth="1"/>
    <col min="77" max="77" width="15.28515625" style="125" customWidth="1"/>
    <col min="78" max="78" width="15.28515625" style="125" customWidth="1" outlineLevel="1"/>
    <col min="79" max="79" width="17.140625" style="125" customWidth="1" outlineLevel="1"/>
    <col min="80" max="81" width="15.28515625" style="125" customWidth="1"/>
    <col min="82" max="86" width="15.28515625" style="676" customWidth="1" outlineLevel="1"/>
    <col min="87" max="87" width="15.28515625" style="125" customWidth="1"/>
    <col min="88" max="99" width="15.28515625" style="676" customWidth="1" outlineLevel="1"/>
    <col min="100" max="101" width="15.28515625" style="125" customWidth="1"/>
    <col min="102" max="102" width="15.28515625" style="676" customWidth="1" outlineLevel="1"/>
    <col min="103" max="103" width="15.28515625" style="125" customWidth="1"/>
    <col min="104" max="104" width="15.28515625" style="676" customWidth="1" outlineLevel="1"/>
    <col min="105" max="106" width="15.28515625" style="676" customWidth="1"/>
    <col min="107" max="107" width="18.5703125" style="125" customWidth="1"/>
    <col min="108" max="110" width="15.28515625" style="125" customWidth="1"/>
    <col min="111" max="111" width="15.28515625" style="676" customWidth="1" outlineLevel="1"/>
    <col min="112" max="112" width="15.28515625" style="125" customWidth="1"/>
    <col min="113" max="113" width="15.28515625" style="676" customWidth="1" outlineLevel="1"/>
    <col min="114" max="114" width="20" style="125" customWidth="1"/>
    <col min="115" max="115" width="17.28515625" style="125" bestFit="1" customWidth="1"/>
    <col min="116" max="116" width="15.28515625" style="125" customWidth="1"/>
    <col min="117" max="118" width="15.28515625" style="676" customWidth="1" outlineLevel="1"/>
    <col min="119" max="120" width="15.28515625" style="125" customWidth="1"/>
    <col min="121" max="125" width="15.28515625" style="676" customWidth="1" outlineLevel="1"/>
    <col min="126" max="126" width="15.28515625" style="125" customWidth="1"/>
    <col min="127" max="129" width="15.28515625" style="676" customWidth="1" outlineLevel="1"/>
    <col min="130" max="130" width="15.28515625" style="125" customWidth="1"/>
    <col min="131" max="136" width="15.28515625" style="676" customWidth="1" outlineLevel="1"/>
    <col min="137" max="137" width="15.28515625" style="125" customWidth="1"/>
    <col min="138" max="138" width="15.28515625" style="676" customWidth="1" outlineLevel="1"/>
    <col min="139" max="140" width="15.28515625" style="125" customWidth="1"/>
    <col min="141" max="141" width="17.85546875" style="125" bestFit="1" customWidth="1"/>
    <col min="142" max="142" width="15.28515625" style="125" customWidth="1"/>
    <col min="143" max="143" width="15.28515625" style="676" customWidth="1" outlineLevel="1"/>
    <col min="144" max="145" width="15.28515625" style="676" customWidth="1"/>
    <col min="146" max="146" width="17.28515625" style="125" customWidth="1"/>
    <col min="147" max="147" width="17.85546875" style="125" bestFit="1" customWidth="1"/>
    <col min="148" max="152" width="15.28515625" style="125" customWidth="1"/>
    <col min="153" max="153" width="16.28515625" style="125" bestFit="1" customWidth="1"/>
    <col min="154" max="154" width="17.28515625" style="125" bestFit="1" customWidth="1"/>
    <col min="155" max="155" width="15.28515625" style="125" customWidth="1"/>
    <col min="156" max="157" width="15.28515625" style="676" customWidth="1" outlineLevel="1"/>
    <col min="158" max="158" width="15.28515625" style="125" customWidth="1"/>
    <col min="159" max="159" width="16" style="125" bestFit="1" customWidth="1"/>
    <col min="160" max="164" width="15.28515625" style="676" customWidth="1" outlineLevel="1"/>
    <col min="165" max="165" width="15.28515625" style="125" customWidth="1"/>
    <col min="166" max="175" width="15.28515625" style="676" customWidth="1" outlineLevel="1"/>
    <col min="176" max="176" width="15.28515625" style="125" customWidth="1"/>
    <col min="177" max="177" width="15.28515625" style="676" customWidth="1" outlineLevel="1"/>
    <col min="178" max="179" width="15.28515625" style="125" customWidth="1"/>
    <col min="180" max="180" width="15.28515625" style="676" customWidth="1" outlineLevel="1"/>
    <col min="181" max="181" width="15.28515625" style="125" customWidth="1"/>
    <col min="182" max="182" width="15.28515625" style="676" customWidth="1" outlineLevel="1"/>
    <col min="183" max="184" width="15.28515625" style="676" customWidth="1"/>
    <col min="185" max="185" width="16.85546875" style="125" customWidth="1"/>
    <col min="186" max="186" width="17.85546875" style="125" customWidth="1"/>
    <col min="187" max="191" width="15.28515625" style="125" customWidth="1"/>
    <col min="192" max="192" width="16.28515625" style="125" bestFit="1" customWidth="1"/>
    <col min="193" max="193" width="17.28515625" style="125" bestFit="1" customWidth="1"/>
    <col min="194" max="194" width="15.28515625" style="125" customWidth="1"/>
    <col min="195" max="196" width="15.28515625" style="676" customWidth="1" outlineLevel="1"/>
    <col min="197" max="198" width="15.28515625" style="125" customWidth="1"/>
    <col min="199" max="203" width="15.28515625" style="676" customWidth="1" outlineLevel="1"/>
    <col min="204" max="204" width="15.28515625" style="125" customWidth="1"/>
    <col min="205" max="214" width="15.28515625" style="676" customWidth="1" outlineLevel="1"/>
    <col min="215" max="215" width="15.28515625" style="125" customWidth="1"/>
    <col min="216" max="216" width="16.140625" style="676" customWidth="1" outlineLevel="1"/>
    <col min="217" max="220" width="15.28515625" style="125" customWidth="1"/>
    <col min="221" max="221" width="15.28515625" style="676" customWidth="1" outlineLevel="1"/>
    <col min="222" max="223" width="15.28515625" style="676" customWidth="1"/>
    <col min="224" max="224" width="18.28515625" style="125" customWidth="1"/>
    <col min="225" max="228" width="15.28515625" style="125" customWidth="1"/>
    <col min="229" max="229" width="15.28515625" style="676" customWidth="1" outlineLevel="1"/>
    <col min="230" max="230" width="15.28515625" style="125" customWidth="1"/>
    <col min="231" max="231" width="16.28515625" style="125" bestFit="1" customWidth="1"/>
    <col min="232" max="232" width="17.28515625" style="125" bestFit="1" customWidth="1"/>
    <col min="233" max="233" width="2.28515625" style="125" customWidth="1"/>
    <col min="234" max="234" width="9.140625" style="125"/>
    <col min="235" max="235" width="13.5703125" style="125" bestFit="1" customWidth="1"/>
    <col min="236" max="16384" width="9.140625" style="125"/>
  </cols>
  <sheetData>
    <row r="1" spans="1:236" ht="15" x14ac:dyDescent="0.25">
      <c r="A1" s="124" t="s">
        <v>78</v>
      </c>
      <c r="C1" s="514">
        <f>'CRM-6.1'!C47-C44</f>
        <v>0</v>
      </c>
      <c r="D1" s="514">
        <f>ROUND('CRM_7.1'!E62-'CRM-6.2'!D44-D46,0)</f>
        <v>0</v>
      </c>
      <c r="E1" s="514">
        <f>ROUND('CRM_7.1'!U51-'CRM-6.2'!E44-E46,0)</f>
        <v>0</v>
      </c>
      <c r="F1" s="514">
        <f>ROUND('CRM_7.1'!AK30-'CRM-6.2'!F44-F46,0)</f>
        <v>0</v>
      </c>
      <c r="G1" s="514">
        <f>ROUND('CRM_7.1'!BA22-'CRM-6.2'!G44-G46,0)</f>
        <v>0</v>
      </c>
      <c r="H1" s="514">
        <f>ROUND('CRM_7.1'!BQ24-'CRM-6.2'!H44-H46,0)</f>
        <v>0</v>
      </c>
      <c r="I1" s="687">
        <f>ROUND('CRM_7.1'!CG20-'CRM-6.2'!I44-I46,0)</f>
        <v>0</v>
      </c>
      <c r="J1" s="514">
        <f>ROUND('CRM_7.1'!CW22-'CRM-6.2'!J44-J46,0)</f>
        <v>0</v>
      </c>
      <c r="K1" s="514">
        <f>ROUND('CRM_7.1'!DM21-'CRM-6.2'!K44-K46,0)</f>
        <v>0</v>
      </c>
      <c r="L1" s="514">
        <f>ROUND('CRM_7.1'!EC27-'CRM-6.2'!L44-L46,0)</f>
        <v>0</v>
      </c>
      <c r="M1" s="514">
        <f>ROUND('CRM_7.1'!ES23-'CRM-6.2'!M44-M46,0)</f>
        <v>0</v>
      </c>
      <c r="N1" s="514">
        <f>ROUND('CRM_7.1'!FI32-'CRM-6.2'!N44-N46,0)</f>
        <v>0</v>
      </c>
      <c r="O1" s="514">
        <f>ROUND('CRM_7.1'!FY36-'CRM-6.2'!O44-O46,0)</f>
        <v>0</v>
      </c>
      <c r="P1" s="514">
        <f>ROUND('CRM_7.1'!GO18-'CRM-6.2'!P44-P46,0)</f>
        <v>0</v>
      </c>
      <c r="Q1" s="514">
        <f>ROUND('CRM_7.1'!HE21-'CRM-6.2'!Q44-Q46,0)</f>
        <v>0</v>
      </c>
      <c r="R1" s="514">
        <f>ROUND('CRM_7.1'!HU22-'CRM-6.2'!R44-R46,0)</f>
        <v>0</v>
      </c>
      <c r="S1" s="514">
        <f>ROUND('CRM_7.1'!IK23-'CRM-6.2'!S44-S46,0)</f>
        <v>0</v>
      </c>
      <c r="T1" s="514">
        <f>ROUND('CRM_7.1'!JA20-'CRM-6.2'!T44-T46,0)</f>
        <v>0</v>
      </c>
      <c r="U1" s="514">
        <f>ROUND('CRM_7.1'!JQ33-'CRM-6.2'!U44-U46,0)</f>
        <v>0</v>
      </c>
      <c r="V1" s="514">
        <f>ROUND('CRM_7.1'!KG22-'CRM-6.2'!V46-V44,0)</f>
        <v>0</v>
      </c>
      <c r="W1" s="514">
        <f>ROUND('CRM_7.1'!KW35-'CRM-6.2'!W46,0)+ROUND('CRM_7.1'!KW30-'CRM-6.2'!W44,0)</f>
        <v>0</v>
      </c>
      <c r="X1" s="514">
        <f>ROUND('CRM_7.1'!LM22-'CRM-6.2'!X44-X46,0)</f>
        <v>0</v>
      </c>
      <c r="Y1" s="768">
        <f>ROUND('CRM_7.1'!MC31-'CRM-6.2'!Y44-Y46,0)</f>
        <v>0</v>
      </c>
      <c r="Z1" s="768">
        <f>'CRM_7.1'!MS19-'CRM-6.2'!Z46+'CRM_7.1'!MS31-'CRM-6.2'!Z44</f>
        <v>0</v>
      </c>
      <c r="AA1" s="514">
        <f>ROUND('CRM_7.1'!NI46-'CRM-6.2'!AA44,0)+ROUND('CRM_7.1'!NI35-'CRM-6.2'!AA46,0)</f>
        <v>0</v>
      </c>
      <c r="AB1" s="768">
        <f>ROUND('CRM_7.1'!NY49-'CRM-6.2'!AB44,0)+ROUND('CRM_7.1'!NY36-'CRM-6.2'!AB46,0)</f>
        <v>0</v>
      </c>
      <c r="AC1" s="514">
        <f>ROUND('CRM_7.1'!OO21-'CRM-6.2'!AC44-AC46,0)</f>
        <v>0</v>
      </c>
      <c r="AD1" s="768">
        <f>ROUND('CRM_7.1'!PE23-'CRM-6.2'!AD46-AD44,0)</f>
        <v>0</v>
      </c>
      <c r="AE1" s="768" t="e">
        <f>ROUND('CRM-7.2'!#REF!-'CRM-6.2'!AE44-AE46,0)</f>
        <v>#REF!</v>
      </c>
      <c r="AF1" s="514">
        <f>'CRM-7.2'!E44-AF44+'CRM-7.2'!E33-AF46</f>
        <v>0</v>
      </c>
      <c r="AG1" s="514">
        <f>ROUND('CRM-7.2'!U32-'CRM-6.2'!AG44,0)+ROUND('CRM-7.2'!U40-'CRM-6.2'!AG46,0)</f>
        <v>0</v>
      </c>
      <c r="AH1" s="768">
        <f>ROUND('CRM-7.2'!AK47-'CRM-6.2'!AH44,0)+ROUND('CRM-7.2'!AK36-'CRM-6.2'!AH46,0)</f>
        <v>0</v>
      </c>
      <c r="AI1" s="514">
        <f>'CRM-6.1'!D47-AI44</f>
        <v>0</v>
      </c>
      <c r="AJ1" s="514">
        <f>'CRM-6.1'!E47-AJ44</f>
        <v>0</v>
      </c>
      <c r="AK1" s="514">
        <f>ROUND('CRM_7.1'!G62-'CRM-6.2'!AK44-AK46,0)</f>
        <v>0</v>
      </c>
      <c r="AL1" s="768">
        <f>ROUND('CRM_7.1'!W51-'CRM-6.2'!AL44-AL46,0)</f>
        <v>0</v>
      </c>
      <c r="AM1" s="514">
        <f>ROUND('CRM_7.1'!AM30-'CRM-6.2'!AM44-AM46,0)</f>
        <v>0</v>
      </c>
      <c r="AN1" s="514">
        <f>ROUND('CRM_7.1'!BC22-'CRM-6.2'!AN44+'CRM_7.1'!BC24-AN46,0)</f>
        <v>0</v>
      </c>
      <c r="AO1" s="514">
        <f>ROUND('CRM_7.1'!BS24-'CRM-6.2'!AO44-AO46,0)</f>
        <v>0</v>
      </c>
      <c r="AP1" s="768">
        <f>ROUND('CRM_7.1'!CI20-'CRM-6.2'!AP44-AP46,0)</f>
        <v>0</v>
      </c>
      <c r="AQ1" s="768">
        <f>ROUND('CRM_7.1'!CY22-'CRM-6.2'!AQ44-AQ46,0)</f>
        <v>0</v>
      </c>
      <c r="AR1" s="768">
        <f>ROUND('CRM_7.1'!DO21-'CRM-6.2'!AR44-AR46,0)</f>
        <v>0</v>
      </c>
      <c r="AS1" s="514">
        <f>ROUND('CRM_7.1'!EE27-'CRM-6.2'!AS44-AS46,0)</f>
        <v>0</v>
      </c>
      <c r="AT1" s="768">
        <f>ROUND('CRM_7.1'!EU23-'CRM-6.2'!AT44-AT46,0)</f>
        <v>0</v>
      </c>
      <c r="AU1" s="768">
        <f>ROUND('CRM_7.1'!FK32-'CRM-6.2'!AU44-AU46,0)</f>
        <v>0</v>
      </c>
      <c r="AV1" s="768">
        <f>ROUND('CRM_7.1'!GA36-'CRM-6.2'!AV44-AV46,0)</f>
        <v>0</v>
      </c>
      <c r="AW1" s="768">
        <f>ROUND('CRM_7.1'!GQ18-'CRM-6.2'!AW44-AW46,0)</f>
        <v>0</v>
      </c>
      <c r="AX1" s="514">
        <f>ROUND('CRM_7.1'!HG21-'CRM-6.2'!AX44-AX46,0)</f>
        <v>0</v>
      </c>
      <c r="AY1" s="514">
        <f>ROUND('CRM_7.1'!HW22-'CRM-6.2'!AY44-AY46,0)</f>
        <v>0</v>
      </c>
      <c r="AZ1" s="768">
        <f>ROUND('CRM_7.1'!IM23-'CRM-6.2'!AZ44-AZ46,0)</f>
        <v>0</v>
      </c>
      <c r="BA1" s="514">
        <f>ROUND('CRM_7.1'!JC20-'CRM-6.2'!BA44-BA46,0)</f>
        <v>0</v>
      </c>
      <c r="BB1" s="768">
        <f>ROUND('CRM_7.1'!JS33-'CRM-6.2'!BB44-BB46,0)</f>
        <v>0</v>
      </c>
      <c r="BC1" s="768">
        <f>ROUND('CRM_7.1'!KI22-'CRM-6.2'!BC46-BC44,0)</f>
        <v>0</v>
      </c>
      <c r="BD1" s="768">
        <f>ROUND('CRM_7.1'!KY35-'CRM-6.2'!BD46-BD44,0)</f>
        <v>0</v>
      </c>
      <c r="BE1" s="768">
        <f>'CRM_7.1'!LO22-BE44-BE46</f>
        <v>0</v>
      </c>
      <c r="BF1" s="768">
        <f>ROUND('CRM_7.1'!ME31-'CRM-6.2'!BF44-BF46,0)</f>
        <v>0</v>
      </c>
      <c r="BG1" s="768">
        <f>'CRM_7.1'!MU19-'CRM-6.2'!BG46+'CRM_7.1'!MU31-'CRM-6.2'!BG44</f>
        <v>0</v>
      </c>
      <c r="BH1" s="514">
        <f>ROUND('CRM_7.1'!NK46-BH44,0)+ROUND('CRM_7.1'!NK35-BH46,0)</f>
        <v>0</v>
      </c>
      <c r="BI1" s="514">
        <f>ROUND('CRM_7.1'!OA49-'CRM-6.2'!BI44,0)+ROUND('CRM_7.1'!OA36-'CRM-6.2'!BI46,0)</f>
        <v>0</v>
      </c>
      <c r="BJ1" s="768">
        <f>ROUND('CRM_7.1'!OQ21-'CRM-6.2'!BJ44-BJ46,0)</f>
        <v>0</v>
      </c>
      <c r="BK1" s="514">
        <f>ROUND('CRM_7.1'!PG23-'CRM-6.2'!BK46-BK44,0)</f>
        <v>0</v>
      </c>
      <c r="BL1" s="768">
        <f>ROUND('CRM_7.1'!PX24-'CRM-6.2'!BL46-BL44,0)</f>
        <v>0</v>
      </c>
      <c r="BM1" s="687">
        <f>'CRM_7.1'!QN31-BM44+'CRM_7.1'!QN36-BM46</f>
        <v>0</v>
      </c>
      <c r="BN1" s="687">
        <f>ROUND('CRM_7.1'!$RD$30-BN44,0)+ROUND('CRM_7.1'!$RD$35-BN46,0)</f>
        <v>0</v>
      </c>
      <c r="BO1" s="687">
        <f>ROUND('CRM_7.1'!$RT$26-BO44,0)+ROUND('CRM_7.1'!$RT$31-BO46,0)</f>
        <v>0</v>
      </c>
      <c r="BP1" s="687">
        <f>ROUND('CRM_7.1'!$RT$44-BP44,0)+ROUND('CRM_7.1'!$RT$49-BP46,0)</f>
        <v>0</v>
      </c>
      <c r="BQ1" s="687">
        <f>ROUND('CRM_7.1'!$RT$62-BQ44,0)+ROUND('CRM_7.1'!$RT$67-BQ46,0)</f>
        <v>0</v>
      </c>
      <c r="BR1" s="687">
        <f>ROUND('CRM_7.1'!$RT$80-BR44,0)+ROUND('CRM_7.1'!$RT$85-BR46,0)</f>
        <v>0</v>
      </c>
      <c r="BS1" s="768" t="e">
        <f>ROUND('CRM-7.2'!#REF!-BS44-BS46,0)</f>
        <v>#REF!</v>
      </c>
      <c r="BT1" s="514">
        <f>'CRM-7.2'!G44-BT44+'CRM-7.2'!G33-BT46</f>
        <v>0</v>
      </c>
      <c r="BU1" s="514">
        <f>ROUND('CRM-7.2'!W32-'CRM-6.2'!BU44,0)+ROUND('CRM-7.2'!W40-'CRM-6.2'!BU46,0)</f>
        <v>0</v>
      </c>
      <c r="BV1" s="768">
        <f>ROUND('CRM-7.2'!AM47-'CRM-6.2'!BV44,0)+ROUND('CRM-7.2'!AM22-'CRM-6.2'!BV46,0)</f>
        <v>0</v>
      </c>
      <c r="BW1" s="514"/>
      <c r="BX1" s="514">
        <f>ROUND('[2]Revenue Detail'!$AE$26-'CRM-6.2'!BX13+'[2]Revenue Detail'!$AE$36-'CRM-6.2'!BX16,0)</f>
        <v>0</v>
      </c>
      <c r="BY1" s="514">
        <f>ROUND('CRM_7.1'!I62-'CRM-6.2'!BY44-BY46,0)</f>
        <v>0</v>
      </c>
      <c r="BZ1" s="768">
        <f>ROUND('CRM_7.1'!Y51-'CRM-6.2'!BZ44-BZ46,0)</f>
        <v>0</v>
      </c>
      <c r="CA1" s="768">
        <f>ROUND('CRM_7.1'!AO32-'CRM-6.2'!CA44-CA46,0)</f>
        <v>0</v>
      </c>
      <c r="CB1" s="514">
        <f>ROUND('CRM_7.1'!BE22-'CRM-6.2'!CB44+'CRM_7.1'!BE24-CB46,0)</f>
        <v>0</v>
      </c>
      <c r="CC1" s="514">
        <f>ROUND('CRM_7.1'!BU24-'CRM-6.2'!CC44-CC46,0)</f>
        <v>0</v>
      </c>
      <c r="CD1" s="768">
        <f>'CRM_7.1'!CK20-CD44-CD46</f>
        <v>0</v>
      </c>
      <c r="CE1" s="768">
        <f>ROUND('CRM_7.1'!DA22-'CRM-6.2'!CE44-CE46,0)</f>
        <v>0</v>
      </c>
      <c r="CF1" s="768">
        <f>ROUND('CRM_7.1'!DQ21-'CRM-6.2'!CF44-CF46,0)</f>
        <v>0</v>
      </c>
      <c r="CG1" s="768">
        <f>ROUND('CRM_7.1'!EG27-'CRM-6.2'!CG44-CG46,0)</f>
        <v>0</v>
      </c>
      <c r="CH1" s="768">
        <f>ROUND('CRM_7.1'!EW23-'CRM-6.2'!CH44-CH46,0)</f>
        <v>0</v>
      </c>
      <c r="CI1" s="514">
        <f>ROUND('CRM_7.1'!FM32-'CRM-6.2'!CI44-CI46,0)</f>
        <v>0</v>
      </c>
      <c r="CJ1" s="768">
        <f>ROUND('CRM_7.1'!GC36-'CRM-6.2'!CJ44-CJ46,0)</f>
        <v>0</v>
      </c>
      <c r="CK1" s="768">
        <f>ROUND('CRM_7.1'!GS18-'CRM-6.2'!CK44-CK46,0)</f>
        <v>0</v>
      </c>
      <c r="CL1" s="768">
        <f>ROUND('CRM_7.1'!HI21-'CRM-6.2'!CL44-CL46,0)</f>
        <v>0</v>
      </c>
      <c r="CM1" s="768">
        <f>ROUND('CRM_7.1'!HY22-'CRM-6.2'!CM44-CM46,0)</f>
        <v>0</v>
      </c>
      <c r="CN1" s="768">
        <f>ROUND('CRM_7.1'!IO23-'CRM-6.2'!CN44-CN46,0)</f>
        <v>0</v>
      </c>
      <c r="CO1" s="768">
        <f>ROUND('CRM_7.1'!JE20-'CRM-6.2'!CO44-CO46,0)</f>
        <v>0</v>
      </c>
      <c r="CP1" s="768">
        <f>ROUND('CRM_7.1'!JU33-'CRM-6.2'!CP44-CP46,0)</f>
        <v>0</v>
      </c>
      <c r="CQ1" s="768">
        <f>ROUND('CRM_7.1'!KK22-'CRM-6.2'!CQ46-CQ44,0)</f>
        <v>0</v>
      </c>
      <c r="CR1" s="768">
        <f>ROUND('CRM_7.1'!LA35-'CRM-6.2'!CR46,0)+ROUND('CRM_7.1'!LA30-'CRM-6.2'!CR44,0)</f>
        <v>0</v>
      </c>
      <c r="CS1" s="768">
        <f>'CRM_7.1'!LQ22-CS44-CS46</f>
        <v>0</v>
      </c>
      <c r="CT1" s="768">
        <f>ROUND('CRM_7.1'!MG31-'CRM-6.2'!CT44-CT46,0)</f>
        <v>0</v>
      </c>
      <c r="CU1" s="768">
        <f>'CRM_7.1'!MW19+'CRM_7.1'!MW31-'CRM-6.2'!CU44-'CRM-6.2'!CU46</f>
        <v>0</v>
      </c>
      <c r="CV1" s="514">
        <f>ROUND('CRM_7.1'!NM46-'CRM-6.2'!CV44,0)+ROUND('CRM_7.1'!NM35-'CRM-6.2'!CV46,0)</f>
        <v>0</v>
      </c>
      <c r="CW1" s="514">
        <f>ROUND('CRM_7.1'!OC49-'CRM-6.2'!CW44,0)+ROUND('CRM_7.1'!OC36-'CRM-6.2'!CW46,0)</f>
        <v>0</v>
      </c>
      <c r="CX1" s="768">
        <f>ROUND('CRM_7.1'!OS21-'CRM-6.2'!CX44-CX46,0)</f>
        <v>0</v>
      </c>
      <c r="CY1" s="514">
        <f>ROUND('CRM_7.1'!PI23-'CRM-6.2'!CY46-CY44,0)</f>
        <v>0</v>
      </c>
      <c r="CZ1" s="768">
        <f>ROUND('CRM_7.1'!PZ24-'CRM-6.2'!CZ44-CZ46,0)</f>
        <v>0</v>
      </c>
      <c r="DA1" s="687">
        <f>'CRM_7.1'!QP31-DA44+'CRM_7.1'!QP36-DA46</f>
        <v>0</v>
      </c>
      <c r="DB1" s="687">
        <f>ROUND('CRM_7.1'!$RF$30-DB44,0)+ROUND('CRM_7.1'!$RF$35-DB46,0)</f>
        <v>0</v>
      </c>
      <c r="DC1" s="687">
        <f>ROUND('CRM_7.1'!$RV$26-DC44,0)+ROUND('CRM_7.1'!$RV$31-DC46,0)</f>
        <v>0</v>
      </c>
      <c r="DD1" s="687">
        <f>ROUND('CRM_7.1'!$RV$44-DD44,0)+ROUND('CRM_7.1'!$RV$49-DD46,0)</f>
        <v>0</v>
      </c>
      <c r="DE1" s="687">
        <f>ROUND('CRM_7.1'!$RV$62-DE44,0)+ROUND('CRM_7.1'!$RV$67-DE46,0)</f>
        <v>0</v>
      </c>
      <c r="DF1" s="687">
        <f>ROUND('CRM_7.1'!$RV$80-DF44,0)+ROUND('CRM_7.1'!$RV$85-DF46,0)</f>
        <v>0</v>
      </c>
      <c r="DG1" s="768">
        <f>'CRM-7.2'!I44-DG44+'CRM-7.2'!I33-DG46</f>
        <v>0</v>
      </c>
      <c r="DH1" s="514">
        <f>ROUND('CRM-7.2'!Y32-'CRM-6.2'!DH44,0)+ROUND('CRM-7.2'!Y40-'CRM-6.2'!DH46,0)</f>
        <v>0</v>
      </c>
      <c r="DI1" s="768">
        <f>ROUND('CRM-7.2'!AO47-'CRM-6.2'!DI44-DI46,0)</f>
        <v>0</v>
      </c>
      <c r="DJ1" s="514">
        <f>DJ57-'CRM-6.1'!H58+'CRM-6.1'!H47-DJ44</f>
        <v>0</v>
      </c>
      <c r="DK1" s="514">
        <f>ROUND('[2]Revenue Detail'!$AH$38-DK17,0)</f>
        <v>0</v>
      </c>
      <c r="DL1" s="514">
        <f>ROUND('CRM_7.1'!K62-'CRM-6.2'!DL44-DL46,0)</f>
        <v>0</v>
      </c>
      <c r="DM1" s="768">
        <f>ROUND('CRM_7.1'!AA51-'CRM-6.2'!DM44-DM46,0)</f>
        <v>0</v>
      </c>
      <c r="DN1" s="768">
        <f>ROUND('CRM_7.1'!AQ32-'CRM-6.2'!DN44-DN46,0)</f>
        <v>0</v>
      </c>
      <c r="DO1" s="514">
        <f>ROUND('CRM_7.1'!BG22-'CRM-6.2'!DO44+'CRM_7.1'!BG24-DO46,0)</f>
        <v>0</v>
      </c>
      <c r="DP1" s="514">
        <f>ROUND('CRM_7.1'!BW24-'CRM-6.2'!DP44-DP46,0)</f>
        <v>0</v>
      </c>
      <c r="DQ1" s="768">
        <f>'CRM_7.1'!CM20-DQ44-DQ46</f>
        <v>0</v>
      </c>
      <c r="DR1" s="768">
        <f>ROUND('CRM_7.1'!DC22-'CRM-6.2'!DR44-DR46,0)</f>
        <v>0</v>
      </c>
      <c r="DS1" s="768">
        <f>ROUND('CRM_7.1'!DS21-'CRM-6.2'!DS44-DS46,0)</f>
        <v>0</v>
      </c>
      <c r="DT1" s="768">
        <f>ROUND('CRM_7.1'!EI27-'CRM-6.2'!DT44-DT46,0)</f>
        <v>0</v>
      </c>
      <c r="DU1" s="768">
        <f>ROUND('CRM_7.1'!EY23-'CRM-6.2'!DU44-DU46,0)</f>
        <v>0</v>
      </c>
      <c r="DV1" s="514">
        <f>ROUND('CRM_7.1'!FO32-'CRM-6.2'!DV44-DV46,0)</f>
        <v>0</v>
      </c>
      <c r="DW1" s="768">
        <f>ROUND('CRM_7.1'!GE36-'CRM-6.2'!DW44-DW46,0)</f>
        <v>0</v>
      </c>
      <c r="DX1" s="768">
        <f>ROUND('CRM_7.1'!GU18-'CRM-6.2'!DX44-DX46,0)</f>
        <v>0</v>
      </c>
      <c r="DY1" s="768">
        <f>ROUND('CRM_7.1'!HK21-'CRM-6.2'!DY44-DY46,0)</f>
        <v>0</v>
      </c>
      <c r="DZ1" s="514">
        <f>ROUND('CRM_7.1'!IA22-'CRM-6.2'!DZ44-DZ46,0)</f>
        <v>0</v>
      </c>
      <c r="EA1" s="768">
        <f>ROUND('CRM_7.1'!IQ23-'CRM-6.2'!EA44-EA46,0)</f>
        <v>0</v>
      </c>
      <c r="EB1" s="768">
        <f>ROUND('CRM_7.1'!JG20-'CRM-6.2'!EB44-EB46,0)</f>
        <v>0</v>
      </c>
      <c r="EC1" s="768">
        <f>ROUND('CRM_7.1'!JW33-'CRM-6.2'!EC44-EC46,0)</f>
        <v>0</v>
      </c>
      <c r="ED1" s="768">
        <f>ROUND('CRM_7.1'!KM22-'CRM-6.2'!ED46-ED44,0)</f>
        <v>0</v>
      </c>
      <c r="EE1" s="768">
        <f>ROUND('CRM_7.1'!LC35-'CRM-6.2'!EE46,0)+ROUND('CRM_7.1'!LC30-'CRM-6.2'!EE44,0)</f>
        <v>0</v>
      </c>
      <c r="EF1" s="768">
        <f>'CRM_7.1'!LS22-EF44-EF46</f>
        <v>0</v>
      </c>
      <c r="EG1" s="514">
        <f>ROUND('CRM_7.1'!MI31-'CRM-6.2'!EG44-EG46,0)</f>
        <v>0</v>
      </c>
      <c r="EH1" s="768">
        <f>ROUND('CRM_7.1'!MY29+'CRM_7.1'!MY40-'CRM-6.2'!EH46-'CRM-6.2'!EH44,0)</f>
        <v>0</v>
      </c>
      <c r="EI1" s="514">
        <f>ROUND('CRM_7.1'!NO46-'CRM-6.2'!EI44,0)+ROUND('CRM_7.1'!NO35-'CRM-6.2'!EI46,0)</f>
        <v>0</v>
      </c>
      <c r="EJ1" s="514">
        <f>ROUND('CRM_7.1'!OE49-'CRM-6.2'!EJ44,0)+ROUND('CRM_7.1'!OE36-'CRM-6.2'!EJ46,0)</f>
        <v>0</v>
      </c>
      <c r="EK1" s="514">
        <f>ROUND('CRM_7.1'!OU21-'CRM-6.2'!EK44-EK46,0)</f>
        <v>0</v>
      </c>
      <c r="EL1" s="514">
        <f>ROUND('CRM_7.1'!PK23-'CRM-6.2'!EL46,0)+ROUND('CRM_7.1'!PK31-'CRM-6.2'!EL44,0)</f>
        <v>0</v>
      </c>
      <c r="EM1" s="768">
        <f>ROUND('CRM_7.1'!QB24-'CRM-6.2'!EM44-EM46,0)</f>
        <v>0</v>
      </c>
      <c r="EN1" s="687">
        <f>'CRM_7.1'!QR31-EN44+'CRM_7.1'!QR36-EN46</f>
        <v>0</v>
      </c>
      <c r="EO1" s="687">
        <f>ROUND('CRM_7.1'!$RH$30-EO44,0)+ROUND('CRM_7.1'!$RH$35-EO46,0)</f>
        <v>0</v>
      </c>
      <c r="EP1" s="687">
        <f>ROUND('CRM_7.1'!$RX$26-EP44,0)+ROUND('CRM_7.1'!$RX$31-EP46,0)</f>
        <v>0</v>
      </c>
      <c r="EQ1" s="687">
        <f>ROUND('CRM_7.1'!$RX$44-EQ44,0)+ROUND('CRM_7.1'!$RX$49-EQ46,0)</f>
        <v>0</v>
      </c>
      <c r="ER1" s="687">
        <f>ROUND('CRM_7.1'!$RX$62-ER44,0)+ROUND('CRM_7.1'!$RX$67-ER46,0)</f>
        <v>0</v>
      </c>
      <c r="ES1" s="687">
        <f>ROUND('CRM_7.1'!$RX$80-ES44,0)+ROUND('CRM_7.1'!$RX$85-ES46,0)</f>
        <v>0</v>
      </c>
      <c r="ET1" s="514">
        <f>'CRM-7.2'!K44-ET44+'CRM-7.2'!K33-ET46</f>
        <v>0</v>
      </c>
      <c r="EU1" s="514">
        <f>ROUND('CRM-7.2'!AA32-'CRM-6.2'!EU44,0)+ROUND('CRM-7.2'!AA40-'CRM-6.2'!EU46,0)</f>
        <v>0</v>
      </c>
      <c r="EV1" s="514">
        <f>ROUND('CRM-7.2'!AQ47-'CRM-6.2'!EV44,0)+ROUND('CRM-7.2'!AQ36-'CRM-6.2'!EV46,0)</f>
        <v>0</v>
      </c>
      <c r="EW1" s="514">
        <f>'CRM-6.1'!J58-EW46+'CRM-6.1'!J47-EW44</f>
        <v>0</v>
      </c>
      <c r="EX1" s="514">
        <f>ROUND('[2]Revenue Detail'!$AL$38-EX17,0)</f>
        <v>0</v>
      </c>
      <c r="EY1" s="514">
        <f>ROUND('CRM_7.1'!M62-'CRM-6.2'!EY44-EY46,0)</f>
        <v>0</v>
      </c>
      <c r="EZ1" s="768">
        <f>ROUND('CRM_7.1'!AC51-'CRM-6.2'!EZ44-EZ46,0)</f>
        <v>0</v>
      </c>
      <c r="FA1" s="768">
        <f>ROUND('CRM_7.1'!AS32-'CRM-6.2'!FA44-FA46,0)</f>
        <v>0</v>
      </c>
      <c r="FB1" s="514">
        <f>ROUND('CRM_7.1'!BI22-'CRM-6.2'!FB44+'CRM_7.1'!BI24-FB46,0)</f>
        <v>0</v>
      </c>
      <c r="FC1" s="514">
        <f>ROUND('CRM_7.1'!BY24-'CRM-6.2'!FC44-FC46,0)</f>
        <v>0</v>
      </c>
      <c r="FD1" s="768">
        <f>'CRM_7.1'!CO20-FD44-FD46</f>
        <v>0</v>
      </c>
      <c r="FE1" s="768">
        <f>ROUND('CRM_7.1'!DE22-'CRM-6.2'!FE44-FE46,0)</f>
        <v>0</v>
      </c>
      <c r="FF1" s="768">
        <f>ROUND('CRM_7.1'!DU21-'CRM-6.2'!FF44-FF46,0)</f>
        <v>0</v>
      </c>
      <c r="FG1" s="768">
        <f>ROUND('CRM_7.1'!EK27-'CRM-6.2'!FG44-FG46,0)</f>
        <v>0</v>
      </c>
      <c r="FH1" s="768">
        <f>ROUND('CRM_7.1'!FA23-'CRM-6.2'!FH44-FH46,0)</f>
        <v>0</v>
      </c>
      <c r="FI1" s="514">
        <f>ROUND('CRM_7.1'!FQ32-'CRM-6.2'!FI44-FI46,0)</f>
        <v>0</v>
      </c>
      <c r="FJ1" s="768">
        <f>ROUND('CRM_7.1'!GG36-'CRM-6.2'!FJ44-FJ46,0)</f>
        <v>0</v>
      </c>
      <c r="FK1" s="768">
        <f>ROUND('CRM_7.1'!GW18-'CRM-6.2'!FK44-FK46,0)</f>
        <v>0</v>
      </c>
      <c r="FL1" s="768">
        <f>ROUND('CRM_7.1'!HM21-'CRM-6.2'!FL44-FL46,0)</f>
        <v>0</v>
      </c>
      <c r="FM1" s="768">
        <f>ROUND('CRM_7.1'!IC22-'CRM-6.2'!FM44-FM46,0)</f>
        <v>0</v>
      </c>
      <c r="FN1" s="768">
        <f>ROUND('CRM_7.1'!IS23-'CRM-6.2'!FN44-FN46,0)</f>
        <v>0</v>
      </c>
      <c r="FO1" s="768">
        <f>ROUND('CRM_7.1'!JI20-'CRM-6.2'!FO44-FO46,0)</f>
        <v>0</v>
      </c>
      <c r="FP1" s="768">
        <f>ROUND('CRM_7.1'!JY33-'CRM-6.2'!FP44-FP46,0)</f>
        <v>0</v>
      </c>
      <c r="FQ1" s="768">
        <f>ROUND('CRM_7.1'!KO22-'CRM-6.2'!FQ46-FQ44,0)</f>
        <v>0</v>
      </c>
      <c r="FR1" s="768">
        <f>ROUND('CRM_7.1'!LE35-'CRM-6.2'!FR46,0)+ROUND('CRM_7.1'!LE30-'CRM-6.2'!FR44,0)</f>
        <v>0</v>
      </c>
      <c r="FS1" s="768">
        <f>'CRM_7.1'!LU22-FS44-FS46</f>
        <v>0</v>
      </c>
      <c r="FT1" s="514">
        <f>ROUND('CRM_7.1'!MK31-'CRM-6.2'!FT44-FT46,0)</f>
        <v>0</v>
      </c>
      <c r="FU1" s="768">
        <f>ROUND('CRM_7.1'!NA29+'CRM_7.1'!NA40-FU46-FU44,0)</f>
        <v>0</v>
      </c>
      <c r="FV1" s="514">
        <f>ROUND('CRM_7.1'!NQ46-'CRM-6.2'!FV44,0)+ROUND('CRM_7.1'!NQ35-'CRM-6.2'!FV46,0)</f>
        <v>0</v>
      </c>
      <c r="FW1" s="514">
        <f>ROUND('CRM_7.1'!OG49-'CRM-6.2'!FW44,0)+ROUND('CRM_7.1'!OG36-'CRM-6.2'!FW46,0)</f>
        <v>0</v>
      </c>
      <c r="FX1" s="768">
        <f>ROUND('CRM_7.1'!OW21-'CRM-6.2'!FX44-FX46,0)</f>
        <v>0</v>
      </c>
      <c r="FY1" s="514">
        <f>ROUND('CRM_7.1'!PM23-'CRM-6.2'!FY46,0)+ROUND('CRM_7.1'!PM31-'CRM-6.2'!FY44,0)</f>
        <v>0</v>
      </c>
      <c r="FZ1" s="768">
        <f>ROUND('CRM_7.1'!QD24-'CRM-6.2'!FZ44-FZ46,0)</f>
        <v>0</v>
      </c>
      <c r="GA1" s="687">
        <f>'CRM_7.1'!QT31-GA44+'CRM_7.1'!QT36-GA46</f>
        <v>0</v>
      </c>
      <c r="GB1" s="687">
        <f>ROUND('CRM_7.1'!$RJ$30-GB44,0)+ROUND('CRM_7.1'!$RJ$35-GB46,0)</f>
        <v>0</v>
      </c>
      <c r="GC1" s="687">
        <f>ROUND('CRM_7.1'!$RZ$26-GC44,0)+ROUND('CRM_7.1'!$RZ$31-GC46,0)</f>
        <v>0</v>
      </c>
      <c r="GD1" s="687">
        <f>ROUND('CRM_7.1'!$RZ$44-GD44,0)+ROUND('CRM_7.1'!$RZ$49-GD46,0)</f>
        <v>0</v>
      </c>
      <c r="GE1" s="687">
        <f>ROUND('CRM_7.1'!$RZ$62-GE44,0)+ROUND('CRM_7.1'!$RZ$67-GE46,0)</f>
        <v>0</v>
      </c>
      <c r="GF1" s="687">
        <f>ROUND('CRM_7.1'!$RZ$80-GF44,0)+ROUND('CRM_7.1'!$RZ$85-GF46,0)</f>
        <v>0</v>
      </c>
      <c r="GG1" s="514">
        <f>'CRM-7.2'!M44-GG44+'CRM-7.2'!M33-GG46</f>
        <v>0</v>
      </c>
      <c r="GH1" s="514">
        <f>ROUND('CRM-7.2'!AC32-'CRM-6.2'!GH44,0)+ROUND('CRM-7.2'!AC40-'CRM-6.2'!GH46,0)</f>
        <v>0</v>
      </c>
      <c r="GI1" s="514">
        <f>ROUND('CRM-7.2'!AS47-GI44,0)+ROUND('CRM-7.2'!AS36-GI46,0)</f>
        <v>0</v>
      </c>
      <c r="GJ1" s="514">
        <f>'CRM-6.1'!L58-GJ46+'CRM-6.1'!L47-GJ44</f>
        <v>0</v>
      </c>
      <c r="GK1" s="514">
        <f>ROUND('[2]Revenue Detail'!$AO$38-GK17,0)</f>
        <v>0</v>
      </c>
      <c r="GL1" s="514">
        <f>ROUND('CRM_7.1'!O62-'CRM-6.2'!GL44-GL46,0)</f>
        <v>0</v>
      </c>
      <c r="GM1" s="768">
        <f>ROUND('CRM_7.1'!AE51-'CRM-6.2'!GM44-GM46,0)</f>
        <v>0</v>
      </c>
      <c r="GN1" s="768">
        <f>ROUND('CRM_7.1'!AU32-'CRM-6.2'!GN44-GN46,0)</f>
        <v>0</v>
      </c>
      <c r="GO1" s="514">
        <f>ROUND('CRM_7.1'!BK22-'CRM-6.2'!GO44+'CRM_7.1'!BK24-GO46,0)</f>
        <v>0</v>
      </c>
      <c r="GP1" s="514">
        <f>ROUND('CRM_7.1'!CA24-'CRM-6.2'!GP44-GP46,0)</f>
        <v>0</v>
      </c>
      <c r="GQ1" s="768">
        <f>'CRM_7.1'!CQ20-GQ44-GQ46</f>
        <v>0</v>
      </c>
      <c r="GR1" s="768">
        <f>ROUND('CRM_7.1'!DG22-'CRM-6.2'!GR44-GR46,0)</f>
        <v>0</v>
      </c>
      <c r="GS1" s="768">
        <f>ROUND('CRM_7.1'!DW21-'CRM-6.2'!GS44-GS46,0)</f>
        <v>0</v>
      </c>
      <c r="GT1" s="768">
        <f>ROUND('CRM_7.1'!EM27-'CRM-6.2'!GT44-GT46,0)</f>
        <v>0</v>
      </c>
      <c r="GU1" s="768">
        <f>ROUND('CRM_7.1'!FC23-'CRM-6.2'!GU44-GU46,0)</f>
        <v>0</v>
      </c>
      <c r="GV1" s="514">
        <f>ROUND('CRM_7.1'!FS32-'CRM-6.2'!GV44-GV46,0)</f>
        <v>0</v>
      </c>
      <c r="GW1" s="768">
        <f>ROUND('CRM_7.1'!GI36-'CRM-6.2'!GW44-GW46,0)</f>
        <v>0</v>
      </c>
      <c r="GX1" s="768">
        <f>ROUND('CRM_7.1'!GY18-'CRM-6.2'!GX44-GX46,0)</f>
        <v>0</v>
      </c>
      <c r="GY1" s="768">
        <f>ROUND('CRM_7.1'!HO21-'CRM-6.2'!GY44-GY46,0)</f>
        <v>0</v>
      </c>
      <c r="GZ1" s="768">
        <f>ROUND('CRM_7.1'!IE22-'CRM-6.2'!GZ44-GZ46,0)</f>
        <v>0</v>
      </c>
      <c r="HA1" s="768">
        <f>ROUND('CRM_7.1'!IU23-'CRM-6.2'!HA44-HA46,0)</f>
        <v>0</v>
      </c>
      <c r="HB1" s="768">
        <f>ROUND('CRM_7.1'!JK20-'CRM-6.2'!HB44-HB46,0)</f>
        <v>0</v>
      </c>
      <c r="HC1" s="768">
        <f>ROUND('CRM_7.1'!KA33-'CRM-6.2'!HC44-HC46,0)</f>
        <v>0</v>
      </c>
      <c r="HD1" s="768">
        <f>ROUND('CRM_7.1'!KQ22-'CRM-6.2'!HD46-HD44,0)</f>
        <v>0</v>
      </c>
      <c r="HE1" s="768">
        <f>ROUND('CRM_7.1'!LG35-'CRM-6.2'!HE46,0)+ROUND('CRM_7.1'!LG30-'CRM-6.2'!HE44,0)</f>
        <v>0</v>
      </c>
      <c r="HF1" s="768">
        <f>'CRM_7.1'!LW22-HF44-HF46</f>
        <v>0</v>
      </c>
      <c r="HG1" s="514">
        <f>ROUND('CRM_7.1'!MM31-'CRM-6.2'!HG44-HG46,0)</f>
        <v>0</v>
      </c>
      <c r="HH1" s="768">
        <f>ROUND('CRM_7.1'!NC29+'CRM_7.1'!NC40-HH44-HH46,0)</f>
        <v>0</v>
      </c>
      <c r="HI1" s="514">
        <f>ROUND('CRM_7.1'!NS46-'CRM-6.2'!HI44,0)+ROUND('CRM_7.1'!NS35-'CRM-6.2'!HI46,0)</f>
        <v>0</v>
      </c>
      <c r="HJ1" s="514">
        <f>ROUND('CRM_7.1'!OI49-'CRM-6.2'!HJ44,0)+ROUND('CRM_7.1'!OI36-'CRM-6.2'!HJ46,0)</f>
        <v>0</v>
      </c>
      <c r="HK1" s="514">
        <f>ROUND('CRM_7.1'!OY21-'CRM-6.2'!HK44-HK46,0)</f>
        <v>0</v>
      </c>
      <c r="HL1" s="514">
        <f>ROUND('CRM_7.1'!PO23-'CRM-6.2'!HL46,0)+ROUND('CRM_7.1'!PO31-'CRM-6.2'!HL44,0)</f>
        <v>0</v>
      </c>
      <c r="HM1" s="768">
        <f>ROUND('CRM_7.1'!QF24-'CRM-6.2'!HM44-HM46,0)</f>
        <v>0</v>
      </c>
      <c r="HN1" s="687">
        <f>'CRM_7.1'!QV31-HN44+'CRM_7.1'!QV36-HN46</f>
        <v>0</v>
      </c>
      <c r="HO1" s="687">
        <f>ROUND('CRM_7.1'!$RL$30-HO44,0)+ROUND('CRM_7.1'!$RL$35-HO46,0)</f>
        <v>0</v>
      </c>
      <c r="HP1" s="687">
        <f>ROUND('CRM_7.1'!$SB$26-HP44,0)+ROUND('CRM_7.1'!$SB$31-HP46,0)</f>
        <v>0</v>
      </c>
      <c r="HQ1" s="687">
        <f>ROUND('CRM_7.1'!$SB$44-HQ44,0)+ROUND('CRM_7.1'!$SB$49-HQ46,0)</f>
        <v>0</v>
      </c>
      <c r="HR1" s="687">
        <f>ROUND('CRM_7.1'!$SB$62-HR44,0)+ROUND('CRM_7.1'!$SB$67-HR46,0)</f>
        <v>0</v>
      </c>
      <c r="HS1" s="687">
        <f>ROUND('CRM_7.1'!$SB$80-HS44,0)+ROUND('CRM_7.1'!$SB$85-HS46,0)</f>
        <v>0</v>
      </c>
      <c r="HT1" s="514">
        <f>'CRM-7.2'!O44-HT44+'CRM-7.2'!O33-HT46</f>
        <v>0</v>
      </c>
      <c r="HU1" s="768">
        <f>ROUND('CRM-7.2'!AE32-'CRM-6.2'!HU44,0)+ROUND('CRM-7.2'!AE21-'CRM-6.2'!HU46,0)</f>
        <v>0</v>
      </c>
      <c r="HV1" s="514">
        <f>ROUND('CRM-7.2'!AU47-'CRM-6.2'!HV44,0)+ROUND('CRM-7.2'!AU36-'CRM-6.2'!HV46,0)</f>
        <v>0</v>
      </c>
      <c r="HW1" s="514">
        <f>'CRM-6.1'!N58-HW46+'CRM-6.1'!N47-HW44</f>
        <v>0</v>
      </c>
      <c r="HX1" s="514">
        <f>ROUND('[2]Revenue Detail'!$AR$38-HX17,0)</f>
        <v>0</v>
      </c>
      <c r="HY1" s="125" t="s">
        <v>1053</v>
      </c>
      <c r="IA1" s="664"/>
    </row>
    <row r="2" spans="1:236" ht="15" x14ac:dyDescent="0.25">
      <c r="A2" s="124" t="s">
        <v>394</v>
      </c>
      <c r="D2" s="676"/>
      <c r="E2" s="676"/>
      <c r="F2" s="676"/>
      <c r="G2" s="676"/>
      <c r="H2" s="895" t="s">
        <v>1122</v>
      </c>
      <c r="I2" s="896"/>
      <c r="J2" s="804"/>
      <c r="K2" s="804"/>
      <c r="L2" s="804"/>
      <c r="M2" s="804"/>
      <c r="N2" s="804"/>
      <c r="O2" s="895" t="s">
        <v>1123</v>
      </c>
      <c r="P2" s="896"/>
      <c r="Q2" s="804"/>
      <c r="R2" s="804"/>
      <c r="S2" s="804"/>
      <c r="T2" s="804"/>
      <c r="U2" s="804"/>
      <c r="V2" s="895" t="s">
        <v>1124</v>
      </c>
      <c r="W2" s="896"/>
      <c r="X2" s="804"/>
      <c r="Y2" s="768">
        <f>IF(ABS(Y57+Y44)&gt;0,1000000,0)</f>
        <v>0</v>
      </c>
      <c r="Z2" s="768">
        <f>IF(ABS(Z57+Z44)&gt;0,1000000,0)</f>
        <v>0</v>
      </c>
      <c r="AA2" s="804"/>
      <c r="AB2" s="768">
        <f>IF(ABS(AB57+AB44)&gt;0,1000000,0)</f>
        <v>0</v>
      </c>
      <c r="AC2" s="895" t="s">
        <v>1125</v>
      </c>
      <c r="AD2" s="896"/>
      <c r="AE2" s="768">
        <f t="shared" ref="AE2" si="0">IF(ABS(AE57+AE44)&gt;0,1000000,0)</f>
        <v>0</v>
      </c>
      <c r="AF2" s="804"/>
      <c r="AG2" s="804"/>
      <c r="AH2" s="768">
        <f>IF(ABS(AH57+AH44)&gt;0,1000000,0)</f>
        <v>0</v>
      </c>
      <c r="AI2" s="895" t="s">
        <v>1126</v>
      </c>
      <c r="AJ2" s="896"/>
      <c r="AK2" s="804"/>
      <c r="AL2" s="768">
        <f>IF(ABS(AL57+AL44)&gt;0,1000000,0)</f>
        <v>0</v>
      </c>
      <c r="AM2" s="804"/>
      <c r="AN2" s="804"/>
      <c r="AO2" s="895" t="s">
        <v>1127</v>
      </c>
      <c r="AP2" s="896"/>
      <c r="AQ2" s="768">
        <f t="shared" ref="AQ2:AR2" si="1">IF(ABS(AQ57+AQ44)&gt;0,1000000,0)</f>
        <v>0</v>
      </c>
      <c r="AR2" s="768">
        <f t="shared" si="1"/>
        <v>0</v>
      </c>
      <c r="AS2" s="804"/>
      <c r="AT2" s="768">
        <f>IF(ABS(AT57+AT46)&gt;0,1000000,0)</f>
        <v>0</v>
      </c>
      <c r="AU2" s="768">
        <f>IF(ABS(AU57+AU46)&gt;0,1000000,0)</f>
        <v>0</v>
      </c>
      <c r="AV2" s="895" t="s">
        <v>1128</v>
      </c>
      <c r="AW2" s="896"/>
      <c r="AX2" s="804"/>
      <c r="AY2" s="804"/>
      <c r="AZ2" s="768">
        <f>IF(ABS(AZ57+AZ44)&gt;0,1000000,0)</f>
        <v>0</v>
      </c>
      <c r="BA2" s="804"/>
      <c r="BB2" s="768">
        <f t="shared" ref="BB2:BG2" si="2">IF(ABS(BB57+BB44)&gt;0,1000000,0)</f>
        <v>0</v>
      </c>
      <c r="BC2" s="895" t="s">
        <v>1129</v>
      </c>
      <c r="BD2" s="896"/>
      <c r="BE2" s="768">
        <f t="shared" si="2"/>
        <v>0</v>
      </c>
      <c r="BF2" s="768">
        <f t="shared" si="2"/>
        <v>0</v>
      </c>
      <c r="BG2" s="768">
        <f t="shared" si="2"/>
        <v>0</v>
      </c>
      <c r="BH2" s="804"/>
      <c r="BI2" s="804"/>
      <c r="BJ2" s="895" t="s">
        <v>1130</v>
      </c>
      <c r="BK2" s="896"/>
      <c r="BL2" s="768">
        <f>IF(ABS(BL57+BL44)&gt;0,1000000,0)</f>
        <v>0</v>
      </c>
      <c r="BM2" s="804"/>
      <c r="BN2" s="804"/>
      <c r="BO2" s="804"/>
      <c r="BP2" s="804"/>
      <c r="BQ2" s="895" t="s">
        <v>1131</v>
      </c>
      <c r="BR2" s="896"/>
      <c r="BS2" s="768">
        <f>IF(ABS(BS57+BS44)&gt;0,1000000,0)</f>
        <v>0</v>
      </c>
      <c r="BT2" s="804"/>
      <c r="BU2" s="804"/>
      <c r="BV2" s="768">
        <f>IF(ABS(BV57+BV44)&gt;0,1000000,0)</f>
        <v>0</v>
      </c>
      <c r="BW2" s="895" t="s">
        <v>1132</v>
      </c>
      <c r="BX2" s="896"/>
      <c r="BY2" s="804"/>
      <c r="BZ2" s="768">
        <f t="shared" ref="BZ2:CA2" si="3">IF(ABS(BZ57+BZ44)&gt;0,1000000,0)</f>
        <v>0</v>
      </c>
      <c r="CA2" s="768">
        <f t="shared" si="3"/>
        <v>0</v>
      </c>
      <c r="CB2" s="804"/>
      <c r="CC2" s="895" t="s">
        <v>1133</v>
      </c>
      <c r="CD2" s="896"/>
      <c r="CE2" s="768">
        <f t="shared" ref="CE2:CH2" si="4">IF(ABS(CE57+CE44)&gt;0,1000000,0)</f>
        <v>0</v>
      </c>
      <c r="CF2" s="768">
        <f t="shared" si="4"/>
        <v>0</v>
      </c>
      <c r="CG2" s="768">
        <f t="shared" si="4"/>
        <v>0</v>
      </c>
      <c r="CH2" s="768">
        <f t="shared" si="4"/>
        <v>0</v>
      </c>
      <c r="CI2" s="804"/>
      <c r="CJ2" s="895" t="s">
        <v>1134</v>
      </c>
      <c r="CK2" s="896"/>
      <c r="CL2" s="768">
        <f t="shared" ref="CL2:CU2" si="5">IF(ABS(CL57+CL44)&gt;0,1000000,0)</f>
        <v>0</v>
      </c>
      <c r="CM2" s="768">
        <f t="shared" si="5"/>
        <v>0</v>
      </c>
      <c r="CN2" s="768">
        <f t="shared" si="5"/>
        <v>0</v>
      </c>
      <c r="CO2" s="768">
        <f t="shared" si="5"/>
        <v>0</v>
      </c>
      <c r="CP2" s="768">
        <f t="shared" si="5"/>
        <v>0</v>
      </c>
      <c r="CQ2" s="895" t="s">
        <v>1135</v>
      </c>
      <c r="CR2" s="896"/>
      <c r="CS2" s="768">
        <f t="shared" si="5"/>
        <v>0</v>
      </c>
      <c r="CT2" s="768">
        <f t="shared" si="5"/>
        <v>0</v>
      </c>
      <c r="CU2" s="768">
        <f t="shared" si="5"/>
        <v>0</v>
      </c>
      <c r="CV2" s="804"/>
      <c r="CW2" s="804"/>
      <c r="CX2" s="895" t="s">
        <v>1136</v>
      </c>
      <c r="CY2" s="896"/>
      <c r="CZ2" s="768">
        <f>IF(ABS(CZ57+CZ44)&gt;0,1000000,0)</f>
        <v>0</v>
      </c>
      <c r="DA2" s="804"/>
      <c r="DB2" s="804"/>
      <c r="DC2" s="804"/>
      <c r="DD2" s="804"/>
      <c r="DE2" s="895" t="s">
        <v>1137</v>
      </c>
      <c r="DF2" s="896"/>
      <c r="DG2" s="768">
        <f>IF(ABS(DG57+DG44)&gt;0,1000000,0)</f>
        <v>0</v>
      </c>
      <c r="DH2" s="804"/>
      <c r="DI2" s="768">
        <f>IF(ABS(DI57+DI44)&gt;0,1000000,0)</f>
        <v>0</v>
      </c>
      <c r="DJ2" s="895" t="s">
        <v>1138</v>
      </c>
      <c r="DK2" s="896"/>
      <c r="DL2" s="804"/>
      <c r="DM2" s="768">
        <f t="shared" ref="DM2:DN2" si="6">IF(ABS(DM57+DM44)&gt;0,1000000,0)</f>
        <v>0</v>
      </c>
      <c r="DN2" s="768">
        <f t="shared" si="6"/>
        <v>0</v>
      </c>
      <c r="DO2" s="804"/>
      <c r="DP2" s="895" t="s">
        <v>1139</v>
      </c>
      <c r="DQ2" s="896"/>
      <c r="DR2" s="768">
        <f t="shared" ref="DR2:DU2" si="7">IF(ABS(DR57+DR44)&gt;0,1000000,0)</f>
        <v>0</v>
      </c>
      <c r="DS2" s="768">
        <f t="shared" si="7"/>
        <v>0</v>
      </c>
      <c r="DT2" s="768">
        <f t="shared" si="7"/>
        <v>0</v>
      </c>
      <c r="DU2" s="768">
        <f t="shared" si="7"/>
        <v>0</v>
      </c>
      <c r="DV2" s="804"/>
      <c r="DW2" s="895" t="s">
        <v>1140</v>
      </c>
      <c r="DX2" s="896"/>
      <c r="DY2" s="768">
        <f t="shared" ref="DY2" si="8">IF(ABS(DY57+DY44)&gt;0,1000000,0)</f>
        <v>0</v>
      </c>
      <c r="DZ2" s="804"/>
      <c r="EA2" s="768">
        <f t="shared" ref="EA2:EF2" si="9">IF(ABS(EA57+EA44)&gt;0,1000000,0)</f>
        <v>0</v>
      </c>
      <c r="EB2" s="768">
        <f t="shared" si="9"/>
        <v>0</v>
      </c>
      <c r="EC2" s="768">
        <f t="shared" si="9"/>
        <v>0</v>
      </c>
      <c r="ED2" s="895" t="s">
        <v>1141</v>
      </c>
      <c r="EE2" s="896"/>
      <c r="EF2" s="768">
        <f t="shared" si="9"/>
        <v>0</v>
      </c>
      <c r="EG2" s="804"/>
      <c r="EH2" s="768"/>
      <c r="EI2" s="804"/>
      <c r="EJ2" s="804"/>
      <c r="EK2" s="895" t="s">
        <v>1142</v>
      </c>
      <c r="EL2" s="896"/>
      <c r="EM2" s="768">
        <f>IF(ABS(EM57+EM44)&gt;0,1000000,0)</f>
        <v>0</v>
      </c>
      <c r="EN2" s="804"/>
      <c r="EO2" s="804"/>
      <c r="EP2" s="804"/>
      <c r="EQ2" s="804"/>
      <c r="ER2" s="895" t="s">
        <v>1143</v>
      </c>
      <c r="ES2" s="896"/>
      <c r="ET2" s="804"/>
      <c r="EU2" s="804"/>
      <c r="EV2" s="804"/>
      <c r="EW2" s="895" t="s">
        <v>1144</v>
      </c>
      <c r="EX2" s="896"/>
      <c r="EY2" s="804"/>
      <c r="EZ2" s="768">
        <f t="shared" ref="EZ2:FA2" si="10">IF(ABS(EZ57+EZ44)&gt;0,1000000,0)</f>
        <v>0</v>
      </c>
      <c r="FA2" s="768">
        <f t="shared" si="10"/>
        <v>0</v>
      </c>
      <c r="FB2" s="804"/>
      <c r="FC2" s="895" t="s">
        <v>1145</v>
      </c>
      <c r="FD2" s="896"/>
      <c r="FE2" s="768">
        <f t="shared" ref="FE2:FH2" si="11">IF(ABS(FE57+FE44)&gt;0,1000000,0)</f>
        <v>0</v>
      </c>
      <c r="FF2" s="768">
        <f t="shared" si="11"/>
        <v>0</v>
      </c>
      <c r="FG2" s="768">
        <f t="shared" si="11"/>
        <v>0</v>
      </c>
      <c r="FH2" s="768">
        <f t="shared" si="11"/>
        <v>0</v>
      </c>
      <c r="FI2" s="804"/>
      <c r="FJ2" s="895" t="s">
        <v>1146</v>
      </c>
      <c r="FK2" s="896"/>
      <c r="FL2" s="768">
        <f t="shared" ref="FL2:FS2" si="12">IF(ABS(FL57+FL44)&gt;0,1000000,0)</f>
        <v>0</v>
      </c>
      <c r="FM2" s="768">
        <f t="shared" si="12"/>
        <v>0</v>
      </c>
      <c r="FN2" s="768">
        <f t="shared" si="12"/>
        <v>0</v>
      </c>
      <c r="FO2" s="768">
        <f t="shared" si="12"/>
        <v>0</v>
      </c>
      <c r="FP2" s="768">
        <f t="shared" si="12"/>
        <v>0</v>
      </c>
      <c r="FQ2" s="895" t="s">
        <v>1147</v>
      </c>
      <c r="FR2" s="896"/>
      <c r="FS2" s="768">
        <f t="shared" si="12"/>
        <v>0</v>
      </c>
      <c r="FT2" s="804"/>
      <c r="FU2" s="768"/>
      <c r="FV2" s="804"/>
      <c r="FW2" s="804"/>
      <c r="FX2" s="895" t="s">
        <v>1148</v>
      </c>
      <c r="FY2" s="896"/>
      <c r="FZ2" s="768">
        <f>IF(ABS(FZ57+FZ44)&gt;0,1000000,0)</f>
        <v>0</v>
      </c>
      <c r="GA2" s="804"/>
      <c r="GB2" s="804"/>
      <c r="GC2" s="804"/>
      <c r="GD2" s="804"/>
      <c r="GE2" s="895" t="s">
        <v>1149</v>
      </c>
      <c r="GF2" s="896"/>
      <c r="GG2" s="804"/>
      <c r="GH2" s="804"/>
      <c r="GI2" s="804"/>
      <c r="GJ2" s="895" t="s">
        <v>1150</v>
      </c>
      <c r="GK2" s="896"/>
      <c r="GL2" s="804"/>
      <c r="GM2" s="768">
        <f t="shared" ref="GM2:GN2" si="13">IF(ABS(GM57+GM44)&gt;0,1000000,0)</f>
        <v>0</v>
      </c>
      <c r="GN2" s="768">
        <f t="shared" si="13"/>
        <v>0</v>
      </c>
      <c r="GO2" s="804"/>
      <c r="GP2" s="895" t="s">
        <v>1151</v>
      </c>
      <c r="GQ2" s="896"/>
      <c r="GR2" s="768">
        <f t="shared" ref="GR2:GU2" si="14">IF(ABS(GR57+GR44)&gt;0,1000000,0)</f>
        <v>0</v>
      </c>
      <c r="GS2" s="768">
        <f t="shared" si="14"/>
        <v>0</v>
      </c>
      <c r="GT2" s="768">
        <f t="shared" si="14"/>
        <v>0</v>
      </c>
      <c r="GU2" s="768">
        <f t="shared" si="14"/>
        <v>0</v>
      </c>
      <c r="GV2" s="804"/>
      <c r="GW2" s="895" t="s">
        <v>1152</v>
      </c>
      <c r="GX2" s="896"/>
      <c r="GY2" s="768">
        <f t="shared" ref="GY2:HF2" si="15">IF(ABS(GY57+GY44)&gt;0,1000000,0)</f>
        <v>0</v>
      </c>
      <c r="GZ2" s="768">
        <f t="shared" si="15"/>
        <v>0</v>
      </c>
      <c r="HA2" s="768">
        <f t="shared" si="15"/>
        <v>0</v>
      </c>
      <c r="HB2" s="768">
        <f t="shared" si="15"/>
        <v>0</v>
      </c>
      <c r="HC2" s="768">
        <f t="shared" si="15"/>
        <v>0</v>
      </c>
      <c r="HD2" s="895" t="s">
        <v>1153</v>
      </c>
      <c r="HE2" s="896"/>
      <c r="HF2" s="768">
        <f t="shared" si="15"/>
        <v>0</v>
      </c>
      <c r="HG2" s="804"/>
      <c r="HH2" s="768"/>
      <c r="HI2" s="804"/>
      <c r="HJ2" s="804"/>
      <c r="HK2" s="895" t="s">
        <v>1154</v>
      </c>
      <c r="HL2" s="896"/>
      <c r="HM2" s="768">
        <f>IF(ABS(HM57+HM44)&gt;0,1000000,0)</f>
        <v>0</v>
      </c>
      <c r="HN2" s="804"/>
      <c r="HO2" s="804"/>
      <c r="HP2" s="804"/>
      <c r="HQ2" s="804"/>
      <c r="HR2" s="895" t="s">
        <v>1155</v>
      </c>
      <c r="HS2" s="896"/>
      <c r="HT2" s="804"/>
      <c r="HU2" s="768">
        <f>IF(ABS(HU57+HU44)&gt;0,1000000,0)</f>
        <v>0</v>
      </c>
      <c r="HV2" s="895"/>
      <c r="HW2" s="895" t="s">
        <v>1156</v>
      </c>
      <c r="HX2" s="896"/>
      <c r="HY2" s="676" t="s">
        <v>1053</v>
      </c>
      <c r="IA2" s="664"/>
    </row>
    <row r="3" spans="1:236" x14ac:dyDescent="0.2">
      <c r="A3" s="124" t="s">
        <v>79</v>
      </c>
      <c r="C3" s="124"/>
      <c r="D3" s="629" t="str">
        <f t="shared" ref="D3:AH3" si="16">IF(ISBLANK(D1),"CHECK NEEDED","")</f>
        <v/>
      </c>
      <c r="E3" s="629" t="str">
        <f t="shared" si="16"/>
        <v/>
      </c>
      <c r="F3" s="629" t="str">
        <f t="shared" si="16"/>
        <v/>
      </c>
      <c r="G3" s="629" t="str">
        <f t="shared" si="16"/>
        <v/>
      </c>
      <c r="H3" s="629" t="str">
        <f t="shared" si="16"/>
        <v/>
      </c>
      <c r="I3" s="629" t="str">
        <f t="shared" si="16"/>
        <v/>
      </c>
      <c r="J3" s="629" t="str">
        <f t="shared" si="16"/>
        <v/>
      </c>
      <c r="K3" s="629" t="str">
        <f t="shared" si="16"/>
        <v/>
      </c>
      <c r="L3" s="629" t="str">
        <f t="shared" si="16"/>
        <v/>
      </c>
      <c r="M3" s="629" t="str">
        <f t="shared" si="16"/>
        <v/>
      </c>
      <c r="N3" s="629" t="str">
        <f t="shared" si="16"/>
        <v/>
      </c>
      <c r="O3" s="629" t="str">
        <f t="shared" si="16"/>
        <v/>
      </c>
      <c r="P3" s="629" t="str">
        <f t="shared" si="16"/>
        <v/>
      </c>
      <c r="Q3" s="629" t="str">
        <f t="shared" si="16"/>
        <v/>
      </c>
      <c r="R3" s="629" t="str">
        <f t="shared" si="16"/>
        <v/>
      </c>
      <c r="S3" s="629" t="str">
        <f t="shared" si="16"/>
        <v/>
      </c>
      <c r="T3" s="629" t="str">
        <f t="shared" si="16"/>
        <v/>
      </c>
      <c r="U3" s="629" t="str">
        <f t="shared" si="16"/>
        <v/>
      </c>
      <c r="V3" s="629" t="str">
        <f t="shared" si="16"/>
        <v/>
      </c>
      <c r="W3" s="629" t="str">
        <f t="shared" si="16"/>
        <v/>
      </c>
      <c r="X3" s="629" t="str">
        <f>IF(ISBLANK(X1),"CHECK NEEDED","")</f>
        <v/>
      </c>
      <c r="Y3" s="770" t="str">
        <f t="shared" si="16"/>
        <v/>
      </c>
      <c r="Z3" s="770" t="str">
        <f t="shared" si="16"/>
        <v/>
      </c>
      <c r="AA3" s="629" t="str">
        <f t="shared" si="16"/>
        <v/>
      </c>
      <c r="AB3" s="770" t="str">
        <f t="shared" si="16"/>
        <v/>
      </c>
      <c r="AC3" s="629" t="str">
        <f t="shared" si="16"/>
        <v/>
      </c>
      <c r="AD3" s="770" t="str">
        <f t="shared" si="16"/>
        <v/>
      </c>
      <c r="AE3" s="770" t="str">
        <f t="shared" si="16"/>
        <v/>
      </c>
      <c r="AF3" s="629" t="str">
        <f>IF(ISBLANK(AF1),"CHECK NEEDED","")</f>
        <v/>
      </c>
      <c r="AG3" s="629" t="str">
        <f t="shared" si="16"/>
        <v/>
      </c>
      <c r="AH3" s="770" t="str">
        <f t="shared" si="16"/>
        <v/>
      </c>
      <c r="AK3" s="629" t="str">
        <f t="shared" ref="AK3:BV3" si="17">IF(ISBLANK(AK1),"CHECK NEEDED","")</f>
        <v/>
      </c>
      <c r="AL3" s="770" t="str">
        <f t="shared" si="17"/>
        <v/>
      </c>
      <c r="AM3" s="629" t="str">
        <f t="shared" si="17"/>
        <v/>
      </c>
      <c r="AN3" s="629" t="str">
        <f t="shared" si="17"/>
        <v/>
      </c>
      <c r="AO3" s="629" t="str">
        <f t="shared" si="17"/>
        <v/>
      </c>
      <c r="AP3" s="770" t="str">
        <f t="shared" si="17"/>
        <v/>
      </c>
      <c r="AQ3" s="770" t="str">
        <f t="shared" si="17"/>
        <v/>
      </c>
      <c r="AR3" s="770" t="str">
        <f t="shared" si="17"/>
        <v/>
      </c>
      <c r="AS3" s="629" t="str">
        <f t="shared" si="17"/>
        <v/>
      </c>
      <c r="AT3" s="770" t="str">
        <f t="shared" si="17"/>
        <v/>
      </c>
      <c r="AU3" s="770" t="str">
        <f t="shared" si="17"/>
        <v/>
      </c>
      <c r="AV3" s="770" t="str">
        <f t="shared" si="17"/>
        <v/>
      </c>
      <c r="AW3" s="770" t="str">
        <f t="shared" si="17"/>
        <v/>
      </c>
      <c r="AX3" s="629" t="str">
        <f t="shared" si="17"/>
        <v/>
      </c>
      <c r="AY3" s="629" t="str">
        <f t="shared" si="17"/>
        <v/>
      </c>
      <c r="AZ3" s="770" t="str">
        <f t="shared" si="17"/>
        <v/>
      </c>
      <c r="BA3" s="629" t="str">
        <f t="shared" si="17"/>
        <v/>
      </c>
      <c r="BB3" s="770" t="str">
        <f t="shared" si="17"/>
        <v/>
      </c>
      <c r="BC3" s="770" t="str">
        <f t="shared" si="17"/>
        <v/>
      </c>
      <c r="BD3" s="770" t="str">
        <f t="shared" si="17"/>
        <v/>
      </c>
      <c r="BE3" s="770" t="str">
        <f t="shared" si="17"/>
        <v/>
      </c>
      <c r="BF3" s="770" t="str">
        <f t="shared" si="17"/>
        <v/>
      </c>
      <c r="BG3" s="770" t="str">
        <f t="shared" si="17"/>
        <v/>
      </c>
      <c r="BH3" s="629" t="str">
        <f t="shared" si="17"/>
        <v/>
      </c>
      <c r="BI3" s="629" t="str">
        <f t="shared" si="17"/>
        <v/>
      </c>
      <c r="BJ3" s="770" t="str">
        <f t="shared" si="17"/>
        <v/>
      </c>
      <c r="BK3" s="629" t="str">
        <f t="shared" si="17"/>
        <v/>
      </c>
      <c r="BL3" s="770" t="str">
        <f t="shared" si="17"/>
        <v/>
      </c>
      <c r="BM3" s="629" t="str">
        <f t="shared" ref="BM3:BN3" si="18">IF(ISBLANK(BM1),"CHECK NEEDED","")</f>
        <v/>
      </c>
      <c r="BN3" s="629" t="str">
        <f t="shared" si="18"/>
        <v/>
      </c>
      <c r="BO3" s="629" t="str">
        <f t="shared" si="17"/>
        <v/>
      </c>
      <c r="BP3" s="629" t="str">
        <f t="shared" si="17"/>
        <v/>
      </c>
      <c r="BQ3" s="629" t="str">
        <f t="shared" ref="BQ3:BR3" si="19">IF(ISBLANK(BQ1),"CHECK NEEDED","")</f>
        <v/>
      </c>
      <c r="BR3" s="629" t="str">
        <f t="shared" si="19"/>
        <v/>
      </c>
      <c r="BS3" s="770" t="str">
        <f t="shared" si="17"/>
        <v/>
      </c>
      <c r="BT3" s="629" t="str">
        <f t="shared" si="17"/>
        <v/>
      </c>
      <c r="BU3" s="629" t="str">
        <f t="shared" si="17"/>
        <v/>
      </c>
      <c r="BV3" s="770" t="str">
        <f t="shared" si="17"/>
        <v/>
      </c>
      <c r="BY3" s="629" t="str">
        <f t="shared" ref="BY3:DI3" si="20">IF(ISBLANK(BY1),"CHECK NEEDED","")</f>
        <v/>
      </c>
      <c r="BZ3" s="770" t="str">
        <f t="shared" si="20"/>
        <v/>
      </c>
      <c r="CA3" s="770" t="str">
        <f t="shared" si="20"/>
        <v/>
      </c>
      <c r="CB3" s="629" t="str">
        <f t="shared" si="20"/>
        <v/>
      </c>
      <c r="CC3" s="629" t="str">
        <f t="shared" si="20"/>
        <v/>
      </c>
      <c r="CD3" s="770" t="str">
        <f t="shared" si="20"/>
        <v/>
      </c>
      <c r="CE3" s="770" t="str">
        <f t="shared" si="20"/>
        <v/>
      </c>
      <c r="CF3" s="770" t="str">
        <f t="shared" si="20"/>
        <v/>
      </c>
      <c r="CG3" s="770" t="str">
        <f t="shared" si="20"/>
        <v/>
      </c>
      <c r="CH3" s="770" t="str">
        <f t="shared" si="20"/>
        <v/>
      </c>
      <c r="CI3" s="629" t="str">
        <f t="shared" si="20"/>
        <v/>
      </c>
      <c r="CJ3" s="770" t="str">
        <f t="shared" si="20"/>
        <v/>
      </c>
      <c r="CK3" s="770" t="str">
        <f t="shared" si="20"/>
        <v/>
      </c>
      <c r="CL3" s="770" t="str">
        <f t="shared" si="20"/>
        <v/>
      </c>
      <c r="CM3" s="770" t="str">
        <f t="shared" si="20"/>
        <v/>
      </c>
      <c r="CN3" s="770" t="str">
        <f t="shared" si="20"/>
        <v/>
      </c>
      <c r="CO3" s="770" t="str">
        <f t="shared" si="20"/>
        <v/>
      </c>
      <c r="CP3" s="770" t="str">
        <f t="shared" si="20"/>
        <v/>
      </c>
      <c r="CQ3" s="770" t="str">
        <f t="shared" si="20"/>
        <v/>
      </c>
      <c r="CR3" s="770" t="str">
        <f t="shared" si="20"/>
        <v/>
      </c>
      <c r="CS3" s="770" t="str">
        <f t="shared" si="20"/>
        <v/>
      </c>
      <c r="CT3" s="770" t="str">
        <f t="shared" si="20"/>
        <v/>
      </c>
      <c r="CU3" s="770" t="str">
        <f t="shared" si="20"/>
        <v/>
      </c>
      <c r="CV3" s="629" t="str">
        <f t="shared" si="20"/>
        <v/>
      </c>
      <c r="CW3" s="629" t="str">
        <f t="shared" si="20"/>
        <v/>
      </c>
      <c r="CX3" s="770" t="str">
        <f t="shared" si="20"/>
        <v/>
      </c>
      <c r="CY3" s="629" t="str">
        <f t="shared" si="20"/>
        <v/>
      </c>
      <c r="CZ3" s="770" t="str">
        <f t="shared" si="20"/>
        <v/>
      </c>
      <c r="DA3" s="629" t="str">
        <f t="shared" ref="DA3:DB3" si="21">IF(ISBLANK(DA1),"CHECK NEEDED","")</f>
        <v/>
      </c>
      <c r="DB3" s="629" t="str">
        <f t="shared" si="21"/>
        <v/>
      </c>
      <c r="DC3" s="629" t="str">
        <f t="shared" si="20"/>
        <v/>
      </c>
      <c r="DD3" s="629" t="str">
        <f t="shared" si="20"/>
        <v/>
      </c>
      <c r="DE3" s="629" t="str">
        <f t="shared" si="20"/>
        <v/>
      </c>
      <c r="DF3" s="629" t="str">
        <f t="shared" ref="DF3" si="22">IF(ISBLANK(DF1),"CHECK NEEDED","")</f>
        <v/>
      </c>
      <c r="DG3" s="770" t="str">
        <f t="shared" si="20"/>
        <v/>
      </c>
      <c r="DH3" s="629" t="str">
        <f t="shared" si="20"/>
        <v/>
      </c>
      <c r="DI3" s="770" t="str">
        <f t="shared" si="20"/>
        <v/>
      </c>
      <c r="DL3" s="629" t="str">
        <f t="shared" ref="DL3:EV3" si="23">IF(ISBLANK(DL1),"CHECK NEEDED","")</f>
        <v/>
      </c>
      <c r="DM3" s="770" t="str">
        <f t="shared" si="23"/>
        <v/>
      </c>
      <c r="DN3" s="770" t="str">
        <f t="shared" si="23"/>
        <v/>
      </c>
      <c r="DO3" s="629" t="str">
        <f t="shared" si="23"/>
        <v/>
      </c>
      <c r="DP3" s="629" t="str">
        <f t="shared" si="23"/>
        <v/>
      </c>
      <c r="DQ3" s="770" t="str">
        <f t="shared" si="23"/>
        <v/>
      </c>
      <c r="DR3" s="770" t="str">
        <f t="shared" si="23"/>
        <v/>
      </c>
      <c r="DS3" s="770" t="str">
        <f t="shared" si="23"/>
        <v/>
      </c>
      <c r="DT3" s="770" t="str">
        <f t="shared" si="23"/>
        <v/>
      </c>
      <c r="DU3" s="770" t="str">
        <f t="shared" si="23"/>
        <v/>
      </c>
      <c r="DV3" s="629" t="str">
        <f t="shared" si="23"/>
        <v/>
      </c>
      <c r="DW3" s="770" t="str">
        <f t="shared" si="23"/>
        <v/>
      </c>
      <c r="DX3" s="770" t="str">
        <f t="shared" si="23"/>
        <v/>
      </c>
      <c r="DY3" s="770" t="str">
        <f t="shared" si="23"/>
        <v/>
      </c>
      <c r="DZ3" s="629" t="str">
        <f t="shared" si="23"/>
        <v/>
      </c>
      <c r="EA3" s="770" t="str">
        <f t="shared" si="23"/>
        <v/>
      </c>
      <c r="EB3" s="770" t="str">
        <f t="shared" si="23"/>
        <v/>
      </c>
      <c r="EC3" s="770" t="str">
        <f t="shared" si="23"/>
        <v/>
      </c>
      <c r="ED3" s="770" t="str">
        <f t="shared" si="23"/>
        <v/>
      </c>
      <c r="EE3" s="770" t="str">
        <f t="shared" si="23"/>
        <v/>
      </c>
      <c r="EF3" s="770" t="str">
        <f t="shared" si="23"/>
        <v/>
      </c>
      <c r="EG3" s="629" t="str">
        <f t="shared" si="23"/>
        <v/>
      </c>
      <c r="EH3" s="770" t="str">
        <f t="shared" si="23"/>
        <v/>
      </c>
      <c r="EI3" s="629" t="str">
        <f t="shared" si="23"/>
        <v/>
      </c>
      <c r="EJ3" s="629" t="str">
        <f t="shared" si="23"/>
        <v/>
      </c>
      <c r="EK3" s="629" t="str">
        <f t="shared" si="23"/>
        <v/>
      </c>
      <c r="EL3" s="629" t="str">
        <f t="shared" si="23"/>
        <v/>
      </c>
      <c r="EM3" s="770" t="str">
        <f t="shared" si="23"/>
        <v/>
      </c>
      <c r="EN3" s="629" t="str">
        <f t="shared" ref="EN3:EO3" si="24">IF(ISBLANK(EN1),"CHECK NEEDED","")</f>
        <v/>
      </c>
      <c r="EO3" s="629" t="str">
        <f t="shared" si="24"/>
        <v/>
      </c>
      <c r="EP3" s="629" t="str">
        <f t="shared" si="23"/>
        <v/>
      </c>
      <c r="EQ3" s="629" t="str">
        <f t="shared" si="23"/>
        <v/>
      </c>
      <c r="ER3" s="629" t="str">
        <f t="shared" si="23"/>
        <v/>
      </c>
      <c r="ES3" s="629" t="str">
        <f t="shared" ref="ES3" si="25">IF(ISBLANK(ES1),"CHECK NEEDED","")</f>
        <v/>
      </c>
      <c r="ET3" s="629" t="str">
        <f t="shared" si="23"/>
        <v/>
      </c>
      <c r="EU3" s="629" t="str">
        <f t="shared" si="23"/>
        <v/>
      </c>
      <c r="EV3" s="629" t="str">
        <f t="shared" si="23"/>
        <v/>
      </c>
      <c r="EW3" s="676"/>
      <c r="EX3" s="676"/>
      <c r="EY3" s="629" t="str">
        <f t="shared" ref="EY3:GI3" si="26">IF(ISBLANK(EY1),"CHECK NEEDED","")</f>
        <v/>
      </c>
      <c r="EZ3" s="770" t="str">
        <f t="shared" si="26"/>
        <v/>
      </c>
      <c r="FA3" s="770" t="str">
        <f t="shared" si="26"/>
        <v/>
      </c>
      <c r="FB3" s="629" t="str">
        <f t="shared" si="26"/>
        <v/>
      </c>
      <c r="FC3" s="629" t="str">
        <f t="shared" si="26"/>
        <v/>
      </c>
      <c r="FD3" s="770" t="str">
        <f t="shared" si="26"/>
        <v/>
      </c>
      <c r="FE3" s="770" t="str">
        <f t="shared" si="26"/>
        <v/>
      </c>
      <c r="FF3" s="770" t="str">
        <f t="shared" si="26"/>
        <v/>
      </c>
      <c r="FG3" s="770" t="str">
        <f t="shared" si="26"/>
        <v/>
      </c>
      <c r="FH3" s="770" t="str">
        <f t="shared" si="26"/>
        <v/>
      </c>
      <c r="FI3" s="629" t="str">
        <f t="shared" si="26"/>
        <v/>
      </c>
      <c r="FJ3" s="770" t="str">
        <f t="shared" si="26"/>
        <v/>
      </c>
      <c r="FK3" s="770" t="str">
        <f t="shared" si="26"/>
        <v/>
      </c>
      <c r="FL3" s="770" t="str">
        <f t="shared" si="26"/>
        <v/>
      </c>
      <c r="FM3" s="770" t="str">
        <f t="shared" si="26"/>
        <v/>
      </c>
      <c r="FN3" s="770" t="str">
        <f t="shared" si="26"/>
        <v/>
      </c>
      <c r="FO3" s="770" t="str">
        <f t="shared" si="26"/>
        <v/>
      </c>
      <c r="FP3" s="770" t="str">
        <f t="shared" si="26"/>
        <v/>
      </c>
      <c r="FQ3" s="770" t="str">
        <f t="shared" si="26"/>
        <v/>
      </c>
      <c r="FR3" s="770" t="str">
        <f t="shared" si="26"/>
        <v/>
      </c>
      <c r="FS3" s="770" t="str">
        <f t="shared" si="26"/>
        <v/>
      </c>
      <c r="FT3" s="629" t="str">
        <f t="shared" si="26"/>
        <v/>
      </c>
      <c r="FU3" s="770" t="str">
        <f t="shared" si="26"/>
        <v/>
      </c>
      <c r="FV3" s="629" t="str">
        <f t="shared" si="26"/>
        <v/>
      </c>
      <c r="FW3" s="629" t="str">
        <f t="shared" si="26"/>
        <v/>
      </c>
      <c r="FX3" s="770" t="str">
        <f t="shared" si="26"/>
        <v/>
      </c>
      <c r="FY3" s="629" t="str">
        <f t="shared" si="26"/>
        <v/>
      </c>
      <c r="FZ3" s="770" t="str">
        <f t="shared" si="26"/>
        <v/>
      </c>
      <c r="GA3" s="629" t="str">
        <f>IF(ISBLANK(HN1),"CHECK NEEDED","")</f>
        <v/>
      </c>
      <c r="GB3" s="629" t="str">
        <f t="shared" ref="GB3" si="27">IF(ISBLANK(GB1),"CHECK NEEDED","")</f>
        <v/>
      </c>
      <c r="GC3" s="629" t="str">
        <f t="shared" si="26"/>
        <v/>
      </c>
      <c r="GD3" s="629" t="str">
        <f t="shared" si="26"/>
        <v/>
      </c>
      <c r="GE3" s="629" t="str">
        <f t="shared" si="26"/>
        <v/>
      </c>
      <c r="GF3" s="629" t="str">
        <f t="shared" ref="GF3" si="28">IF(ISBLANK(GF1),"CHECK NEEDED","")</f>
        <v/>
      </c>
      <c r="GG3" s="629" t="str">
        <f t="shared" si="26"/>
        <v/>
      </c>
      <c r="GH3" s="629" t="str">
        <f t="shared" si="26"/>
        <v/>
      </c>
      <c r="GI3" s="629" t="str">
        <f t="shared" si="26"/>
        <v/>
      </c>
      <c r="GJ3" s="124"/>
      <c r="GL3" s="629" t="str">
        <f t="shared" ref="GL3:HV3" si="29">IF(ISBLANK(GL1),"CHECK NEEDED","")</f>
        <v/>
      </c>
      <c r="GM3" s="770" t="str">
        <f t="shared" si="29"/>
        <v/>
      </c>
      <c r="GN3" s="770" t="str">
        <f t="shared" si="29"/>
        <v/>
      </c>
      <c r="GO3" s="629" t="str">
        <f t="shared" si="29"/>
        <v/>
      </c>
      <c r="GP3" s="629" t="str">
        <f t="shared" si="29"/>
        <v/>
      </c>
      <c r="GQ3" s="770" t="str">
        <f t="shared" si="29"/>
        <v/>
      </c>
      <c r="GR3" s="770" t="str">
        <f t="shared" si="29"/>
        <v/>
      </c>
      <c r="GS3" s="770" t="str">
        <f t="shared" si="29"/>
        <v/>
      </c>
      <c r="GT3" s="770" t="str">
        <f t="shared" si="29"/>
        <v/>
      </c>
      <c r="GU3" s="770" t="str">
        <f t="shared" si="29"/>
        <v/>
      </c>
      <c r="GV3" s="629" t="str">
        <f t="shared" si="29"/>
        <v/>
      </c>
      <c r="GW3" s="770" t="str">
        <f t="shared" si="29"/>
        <v/>
      </c>
      <c r="GX3" s="770" t="str">
        <f t="shared" si="29"/>
        <v/>
      </c>
      <c r="GY3" s="770" t="str">
        <f t="shared" si="29"/>
        <v/>
      </c>
      <c r="GZ3" s="770" t="str">
        <f t="shared" si="29"/>
        <v/>
      </c>
      <c r="HA3" s="770" t="str">
        <f t="shared" si="29"/>
        <v/>
      </c>
      <c r="HB3" s="770" t="str">
        <f t="shared" si="29"/>
        <v/>
      </c>
      <c r="HC3" s="770" t="str">
        <f t="shared" si="29"/>
        <v/>
      </c>
      <c r="HD3" s="770" t="str">
        <f t="shared" si="29"/>
        <v/>
      </c>
      <c r="HE3" s="770" t="str">
        <f t="shared" si="29"/>
        <v/>
      </c>
      <c r="HF3" s="770" t="str">
        <f t="shared" si="29"/>
        <v/>
      </c>
      <c r="HG3" s="629" t="str">
        <f t="shared" si="29"/>
        <v/>
      </c>
      <c r="HH3" s="770" t="str">
        <f t="shared" si="29"/>
        <v/>
      </c>
      <c r="HI3" s="629" t="str">
        <f t="shared" si="29"/>
        <v/>
      </c>
      <c r="HJ3" s="629" t="str">
        <f t="shared" si="29"/>
        <v/>
      </c>
      <c r="HK3" s="629" t="str">
        <f t="shared" si="29"/>
        <v/>
      </c>
      <c r="HL3" s="629" t="str">
        <f t="shared" si="29"/>
        <v/>
      </c>
      <c r="HM3" s="770" t="str">
        <f t="shared" si="29"/>
        <v/>
      </c>
      <c r="HN3" s="629" t="str">
        <f>IF(ISBLANK(#REF!),"CHECK NEEDED","")</f>
        <v/>
      </c>
      <c r="HO3" s="629" t="str">
        <f t="shared" ref="HO3" si="30">IF(ISBLANK(HO1),"CHECK NEEDED","")</f>
        <v/>
      </c>
      <c r="HP3" s="629" t="str">
        <f t="shared" si="29"/>
        <v/>
      </c>
      <c r="HQ3" s="629" t="str">
        <f t="shared" si="29"/>
        <v/>
      </c>
      <c r="HR3" s="629" t="str">
        <f t="shared" si="29"/>
        <v/>
      </c>
      <c r="HS3" s="629" t="str">
        <f t="shared" ref="HS3" si="31">IF(ISBLANK(HS1),"CHECK NEEDED","")</f>
        <v/>
      </c>
      <c r="HT3" s="629" t="str">
        <f t="shared" si="29"/>
        <v/>
      </c>
      <c r="HU3" s="770" t="str">
        <f t="shared" si="29"/>
        <v/>
      </c>
      <c r="HV3" s="629" t="str">
        <f t="shared" si="29"/>
        <v/>
      </c>
      <c r="HW3" s="124"/>
      <c r="HY3" s="676" t="s">
        <v>1053</v>
      </c>
      <c r="IA3" s="664"/>
    </row>
    <row r="4" spans="1:236" x14ac:dyDescent="0.2">
      <c r="A4" s="124" t="s">
        <v>134</v>
      </c>
      <c r="C4" s="124"/>
      <c r="Y4" s="769"/>
      <c r="Z4" s="769"/>
      <c r="AB4" s="769"/>
      <c r="AD4" s="769"/>
      <c r="AE4" s="769"/>
      <c r="AH4" s="769"/>
      <c r="AL4" s="769"/>
      <c r="AP4" s="769"/>
      <c r="AQ4" s="769"/>
      <c r="AR4" s="769"/>
      <c r="AT4" s="769"/>
      <c r="AU4" s="769"/>
      <c r="AV4" s="769"/>
      <c r="AW4" s="769"/>
      <c r="AZ4" s="769"/>
      <c r="BB4" s="769"/>
      <c r="BC4" s="769"/>
      <c r="BD4" s="769"/>
      <c r="BE4" s="769"/>
      <c r="BF4" s="769"/>
      <c r="BG4" s="769"/>
      <c r="BJ4" s="769"/>
      <c r="BL4" s="769"/>
      <c r="BS4" s="769"/>
      <c r="BV4" s="769"/>
      <c r="BZ4" s="769"/>
      <c r="CA4" s="769"/>
      <c r="CD4" s="769"/>
      <c r="CE4" s="769"/>
      <c r="CF4" s="769"/>
      <c r="CG4" s="769"/>
      <c r="CH4" s="769"/>
      <c r="CJ4" s="769"/>
      <c r="CK4" s="769"/>
      <c r="CL4" s="769"/>
      <c r="CM4" s="769"/>
      <c r="CN4" s="769"/>
      <c r="CO4" s="769"/>
      <c r="CP4" s="769"/>
      <c r="CQ4" s="769"/>
      <c r="CR4" s="769"/>
      <c r="CS4" s="769"/>
      <c r="CT4" s="769"/>
      <c r="CU4" s="769"/>
      <c r="CX4" s="769"/>
      <c r="CZ4" s="769"/>
      <c r="DG4" s="769"/>
      <c r="DI4" s="769"/>
      <c r="DM4" s="769"/>
      <c r="DN4" s="769"/>
      <c r="DQ4" s="769"/>
      <c r="DR4" s="769"/>
      <c r="DS4" s="769"/>
      <c r="DT4" s="769"/>
      <c r="DU4" s="769"/>
      <c r="DW4" s="769"/>
      <c r="DX4" s="769"/>
      <c r="DY4" s="769"/>
      <c r="EA4" s="769"/>
      <c r="EB4" s="769"/>
      <c r="EC4" s="769"/>
      <c r="ED4" s="769"/>
      <c r="EE4" s="769"/>
      <c r="EF4" s="769"/>
      <c r="EH4" s="769"/>
      <c r="EM4" s="769"/>
      <c r="EZ4" s="769"/>
      <c r="FA4" s="769"/>
      <c r="FD4" s="769"/>
      <c r="FE4" s="769"/>
      <c r="FF4" s="769"/>
      <c r="FG4" s="769"/>
      <c r="FH4" s="769"/>
      <c r="FJ4" s="769"/>
      <c r="FK4" s="769"/>
      <c r="FL4" s="769"/>
      <c r="FM4" s="769"/>
      <c r="FN4" s="769"/>
      <c r="FO4" s="769"/>
      <c r="FP4" s="769"/>
      <c r="FQ4" s="769"/>
      <c r="FR4" s="769"/>
      <c r="FS4" s="769"/>
      <c r="FU4" s="769"/>
      <c r="FX4" s="769"/>
      <c r="FZ4" s="769"/>
      <c r="GM4" s="769"/>
      <c r="GN4" s="769"/>
      <c r="GQ4" s="769"/>
      <c r="GR4" s="769"/>
      <c r="GS4" s="769"/>
      <c r="GT4" s="769"/>
      <c r="GU4" s="769"/>
      <c r="GW4" s="769"/>
      <c r="GX4" s="769"/>
      <c r="GY4" s="769"/>
      <c r="GZ4" s="769"/>
      <c r="HA4" s="769"/>
      <c r="HB4" s="769"/>
      <c r="HC4" s="769"/>
      <c r="HD4" s="769"/>
      <c r="HE4" s="769"/>
      <c r="HF4" s="769"/>
      <c r="HH4" s="769"/>
      <c r="HM4" s="769"/>
      <c r="HU4" s="769"/>
      <c r="HY4" s="676" t="s">
        <v>1053</v>
      </c>
      <c r="IA4" s="664"/>
    </row>
    <row r="5" spans="1:236" x14ac:dyDescent="0.2">
      <c r="A5" s="124"/>
      <c r="B5" s="661" t="e">
        <f>ROUND(SUM(D1:JK1),0)</f>
        <v>#REF!</v>
      </c>
      <c r="D5" s="470">
        <v>44348</v>
      </c>
      <c r="E5" s="470">
        <v>44348</v>
      </c>
      <c r="F5" s="470">
        <v>44348</v>
      </c>
      <c r="G5" s="470">
        <v>44348</v>
      </c>
      <c r="H5" s="470">
        <v>44348</v>
      </c>
      <c r="I5" s="470">
        <v>44348</v>
      </c>
      <c r="J5" s="470">
        <v>44348</v>
      </c>
      <c r="K5" s="470">
        <v>44348</v>
      </c>
      <c r="L5" s="470">
        <v>44348</v>
      </c>
      <c r="M5" s="470">
        <v>44348</v>
      </c>
      <c r="N5" s="470">
        <v>44348</v>
      </c>
      <c r="O5" s="470">
        <v>44348</v>
      </c>
      <c r="P5" s="470">
        <v>44348</v>
      </c>
      <c r="Q5" s="470">
        <v>44348</v>
      </c>
      <c r="R5" s="470">
        <v>44348</v>
      </c>
      <c r="S5" s="470">
        <v>44348</v>
      </c>
      <c r="T5" s="470">
        <v>44348</v>
      </c>
      <c r="U5" s="470">
        <v>44348</v>
      </c>
      <c r="V5" s="470">
        <v>44348</v>
      </c>
      <c r="W5" s="470">
        <v>44348</v>
      </c>
      <c r="X5" s="470">
        <v>44348</v>
      </c>
      <c r="Y5" s="771">
        <v>44348</v>
      </c>
      <c r="Z5" s="771">
        <v>44348</v>
      </c>
      <c r="AA5" s="470">
        <v>44348</v>
      </c>
      <c r="AB5" s="771">
        <v>44348</v>
      </c>
      <c r="AC5" s="470">
        <v>44348</v>
      </c>
      <c r="AD5" s="771">
        <v>44348</v>
      </c>
      <c r="AE5" s="771">
        <v>44348</v>
      </c>
      <c r="AF5" s="470">
        <v>44348</v>
      </c>
      <c r="AG5" s="470">
        <v>44348</v>
      </c>
      <c r="AH5" s="771">
        <v>44348</v>
      </c>
      <c r="AK5" s="470">
        <v>44531</v>
      </c>
      <c r="AL5" s="771">
        <v>44531</v>
      </c>
      <c r="AM5" s="470">
        <v>44531</v>
      </c>
      <c r="AN5" s="470">
        <v>44531</v>
      </c>
      <c r="AO5" s="470">
        <v>44531</v>
      </c>
      <c r="AP5" s="771">
        <v>44531</v>
      </c>
      <c r="AQ5" s="771">
        <v>44531</v>
      </c>
      <c r="AR5" s="771">
        <v>44531</v>
      </c>
      <c r="AS5" s="470">
        <v>44531</v>
      </c>
      <c r="AT5" s="771">
        <v>44531</v>
      </c>
      <c r="AU5" s="771">
        <v>44531</v>
      </c>
      <c r="AV5" s="771">
        <v>44531</v>
      </c>
      <c r="AW5" s="771">
        <v>44531</v>
      </c>
      <c r="AX5" s="470">
        <v>44531</v>
      </c>
      <c r="AY5" s="470">
        <v>44531</v>
      </c>
      <c r="AZ5" s="771">
        <v>44531</v>
      </c>
      <c r="BA5" s="470">
        <v>44531</v>
      </c>
      <c r="BB5" s="771">
        <v>44531</v>
      </c>
      <c r="BC5" s="771">
        <v>44531</v>
      </c>
      <c r="BD5" s="771">
        <v>44531</v>
      </c>
      <c r="BE5" s="771">
        <v>44531</v>
      </c>
      <c r="BF5" s="771">
        <v>44531</v>
      </c>
      <c r="BG5" s="771">
        <v>44531</v>
      </c>
      <c r="BH5" s="470">
        <v>44531</v>
      </c>
      <c r="BI5" s="470">
        <v>44531</v>
      </c>
      <c r="BJ5" s="771">
        <v>44531</v>
      </c>
      <c r="BK5" s="470">
        <v>44531</v>
      </c>
      <c r="BL5" s="771">
        <v>44531</v>
      </c>
      <c r="BM5" s="470">
        <v>44531</v>
      </c>
      <c r="BN5" s="470">
        <v>44531</v>
      </c>
      <c r="BO5" s="470">
        <v>44531</v>
      </c>
      <c r="BP5" s="470">
        <v>44531</v>
      </c>
      <c r="BQ5" s="470">
        <v>44531</v>
      </c>
      <c r="BR5" s="470">
        <v>44531</v>
      </c>
      <c r="BS5" s="771">
        <v>44531</v>
      </c>
      <c r="BT5" s="470">
        <v>44531</v>
      </c>
      <c r="BU5" s="470">
        <v>44531</v>
      </c>
      <c r="BV5" s="771">
        <v>44531</v>
      </c>
      <c r="BY5" s="470">
        <v>44896</v>
      </c>
      <c r="BZ5" s="771">
        <v>44896</v>
      </c>
      <c r="CA5" s="771">
        <v>44896</v>
      </c>
      <c r="CB5" s="470">
        <v>44896</v>
      </c>
      <c r="CC5" s="470">
        <v>44896</v>
      </c>
      <c r="CD5" s="771">
        <v>44896</v>
      </c>
      <c r="CE5" s="771">
        <v>44896</v>
      </c>
      <c r="CF5" s="771">
        <v>44896</v>
      </c>
      <c r="CG5" s="771">
        <v>44896</v>
      </c>
      <c r="CH5" s="771">
        <v>44896</v>
      </c>
      <c r="CI5" s="470">
        <v>44896</v>
      </c>
      <c r="CJ5" s="771">
        <v>44896</v>
      </c>
      <c r="CK5" s="771">
        <v>44896</v>
      </c>
      <c r="CL5" s="771">
        <v>44896</v>
      </c>
      <c r="CM5" s="771">
        <v>44896</v>
      </c>
      <c r="CN5" s="771">
        <v>44896</v>
      </c>
      <c r="CO5" s="771">
        <v>44896</v>
      </c>
      <c r="CP5" s="771">
        <v>44896</v>
      </c>
      <c r="CQ5" s="771">
        <v>44896</v>
      </c>
      <c r="CR5" s="771">
        <v>44896</v>
      </c>
      <c r="CS5" s="771">
        <v>44896</v>
      </c>
      <c r="CT5" s="771">
        <v>44896</v>
      </c>
      <c r="CU5" s="771">
        <v>44896</v>
      </c>
      <c r="CV5" s="470">
        <v>44896</v>
      </c>
      <c r="CW5" s="470">
        <v>44896</v>
      </c>
      <c r="CX5" s="771">
        <v>44896</v>
      </c>
      <c r="CY5" s="470">
        <v>44896</v>
      </c>
      <c r="CZ5" s="771">
        <v>44896</v>
      </c>
      <c r="DA5" s="470">
        <v>44896</v>
      </c>
      <c r="DB5" s="470">
        <v>44896</v>
      </c>
      <c r="DC5" s="470">
        <v>44896</v>
      </c>
      <c r="DD5" s="470">
        <v>44896</v>
      </c>
      <c r="DE5" s="470">
        <v>44896</v>
      </c>
      <c r="DF5" s="470">
        <v>44896</v>
      </c>
      <c r="DG5" s="771">
        <v>44896</v>
      </c>
      <c r="DH5" s="470">
        <v>44896</v>
      </c>
      <c r="DI5" s="771">
        <v>44896</v>
      </c>
      <c r="DL5" s="470">
        <v>45261</v>
      </c>
      <c r="DM5" s="771">
        <v>45261</v>
      </c>
      <c r="DN5" s="771">
        <v>45261</v>
      </c>
      <c r="DO5" s="470">
        <v>45261</v>
      </c>
      <c r="DP5" s="470">
        <v>45261</v>
      </c>
      <c r="DQ5" s="771">
        <v>45261</v>
      </c>
      <c r="DR5" s="771">
        <v>45261</v>
      </c>
      <c r="DS5" s="771">
        <v>45261</v>
      </c>
      <c r="DT5" s="771">
        <v>45261</v>
      </c>
      <c r="DU5" s="771">
        <v>45261</v>
      </c>
      <c r="DV5" s="470">
        <v>45261</v>
      </c>
      <c r="DW5" s="771">
        <v>45261</v>
      </c>
      <c r="DX5" s="771">
        <v>45261</v>
      </c>
      <c r="DY5" s="771">
        <v>45261</v>
      </c>
      <c r="DZ5" s="470">
        <v>45261</v>
      </c>
      <c r="EA5" s="771">
        <v>45261</v>
      </c>
      <c r="EB5" s="771">
        <v>45261</v>
      </c>
      <c r="EC5" s="771">
        <v>45261</v>
      </c>
      <c r="ED5" s="771">
        <v>45261</v>
      </c>
      <c r="EE5" s="771">
        <v>45261</v>
      </c>
      <c r="EF5" s="771">
        <v>45261</v>
      </c>
      <c r="EG5" s="470">
        <v>45261</v>
      </c>
      <c r="EH5" s="771">
        <v>45261</v>
      </c>
      <c r="EI5" s="470">
        <v>45261</v>
      </c>
      <c r="EJ5" s="470">
        <v>45261</v>
      </c>
      <c r="EK5" s="470">
        <v>45261</v>
      </c>
      <c r="EL5" s="470">
        <v>45261</v>
      </c>
      <c r="EM5" s="771">
        <v>45261</v>
      </c>
      <c r="EN5" s="470">
        <v>45261</v>
      </c>
      <c r="EO5" s="470">
        <v>45261</v>
      </c>
      <c r="EP5" s="470">
        <v>45261</v>
      </c>
      <c r="EQ5" s="470">
        <v>45261</v>
      </c>
      <c r="ER5" s="470">
        <v>45261</v>
      </c>
      <c r="ES5" s="470">
        <v>45261</v>
      </c>
      <c r="ET5" s="470">
        <v>45261</v>
      </c>
      <c r="EU5" s="470">
        <v>45261</v>
      </c>
      <c r="EV5" s="470">
        <v>45261</v>
      </c>
      <c r="EY5" s="470">
        <v>45627</v>
      </c>
      <c r="EZ5" s="771">
        <v>45627</v>
      </c>
      <c r="FA5" s="771">
        <v>45627</v>
      </c>
      <c r="FB5" s="470">
        <v>45627</v>
      </c>
      <c r="FC5" s="470">
        <v>45627</v>
      </c>
      <c r="FD5" s="771">
        <v>45627</v>
      </c>
      <c r="FE5" s="771">
        <v>45627</v>
      </c>
      <c r="FF5" s="771">
        <v>45627</v>
      </c>
      <c r="FG5" s="771">
        <v>45627</v>
      </c>
      <c r="FH5" s="771">
        <v>45627</v>
      </c>
      <c r="FI5" s="470">
        <v>45627</v>
      </c>
      <c r="FJ5" s="771">
        <v>45627</v>
      </c>
      <c r="FK5" s="771">
        <v>45627</v>
      </c>
      <c r="FL5" s="771">
        <v>45627</v>
      </c>
      <c r="FM5" s="771">
        <v>45627</v>
      </c>
      <c r="FN5" s="771">
        <v>45627</v>
      </c>
      <c r="FO5" s="771">
        <v>45627</v>
      </c>
      <c r="FP5" s="771">
        <v>45627</v>
      </c>
      <c r="FQ5" s="771">
        <v>45627</v>
      </c>
      <c r="FR5" s="771">
        <v>45627</v>
      </c>
      <c r="FS5" s="771">
        <v>45627</v>
      </c>
      <c r="FT5" s="470">
        <v>45627</v>
      </c>
      <c r="FU5" s="771">
        <v>45627</v>
      </c>
      <c r="FV5" s="470">
        <v>45627</v>
      </c>
      <c r="FW5" s="470">
        <v>45627</v>
      </c>
      <c r="FX5" s="771">
        <v>45627</v>
      </c>
      <c r="FY5" s="470">
        <v>45627</v>
      </c>
      <c r="FZ5" s="771">
        <v>45627</v>
      </c>
      <c r="GA5" s="470">
        <v>45627</v>
      </c>
      <c r="GB5" s="470">
        <v>45627</v>
      </c>
      <c r="GC5" s="470">
        <v>45627</v>
      </c>
      <c r="GD5" s="470">
        <v>45627</v>
      </c>
      <c r="GE5" s="470">
        <v>45627</v>
      </c>
      <c r="GF5" s="470">
        <v>45627</v>
      </c>
      <c r="GG5" s="470">
        <v>45627</v>
      </c>
      <c r="GH5" s="470">
        <v>45627</v>
      </c>
      <c r="GI5" s="470">
        <v>45627</v>
      </c>
      <c r="GL5" s="470">
        <v>45992</v>
      </c>
      <c r="GM5" s="771">
        <v>45992</v>
      </c>
      <c r="GN5" s="771">
        <v>45992</v>
      </c>
      <c r="GO5" s="470">
        <v>45992</v>
      </c>
      <c r="GP5" s="470">
        <v>45992</v>
      </c>
      <c r="GQ5" s="771">
        <v>45992</v>
      </c>
      <c r="GR5" s="771">
        <v>45992</v>
      </c>
      <c r="GS5" s="771">
        <v>45992</v>
      </c>
      <c r="GT5" s="771">
        <v>45992</v>
      </c>
      <c r="GU5" s="771">
        <v>45992</v>
      </c>
      <c r="GV5" s="470">
        <v>45992</v>
      </c>
      <c r="GW5" s="771">
        <v>45992</v>
      </c>
      <c r="GX5" s="771">
        <v>45992</v>
      </c>
      <c r="GY5" s="771">
        <v>45992</v>
      </c>
      <c r="GZ5" s="771">
        <v>45992</v>
      </c>
      <c r="HA5" s="771">
        <v>45992</v>
      </c>
      <c r="HB5" s="771">
        <v>45992</v>
      </c>
      <c r="HC5" s="771">
        <v>45992</v>
      </c>
      <c r="HD5" s="771">
        <v>45992</v>
      </c>
      <c r="HE5" s="771">
        <v>45992</v>
      </c>
      <c r="HF5" s="771">
        <v>45992</v>
      </c>
      <c r="HG5" s="470">
        <v>45992</v>
      </c>
      <c r="HH5" s="771">
        <v>45992</v>
      </c>
      <c r="HI5" s="470">
        <v>45992</v>
      </c>
      <c r="HJ5" s="470">
        <v>45992</v>
      </c>
      <c r="HK5" s="470">
        <v>45992</v>
      </c>
      <c r="HL5" s="470">
        <v>45992</v>
      </c>
      <c r="HM5" s="771">
        <v>45992</v>
      </c>
      <c r="HN5" s="470">
        <v>45992</v>
      </c>
      <c r="HO5" s="470">
        <v>45992</v>
      </c>
      <c r="HP5" s="470">
        <v>45992</v>
      </c>
      <c r="HQ5" s="470">
        <v>45992</v>
      </c>
      <c r="HR5" s="470">
        <v>45992</v>
      </c>
      <c r="HS5" s="470">
        <v>45992</v>
      </c>
      <c r="HT5" s="470">
        <v>45992</v>
      </c>
      <c r="HU5" s="771">
        <v>45992</v>
      </c>
      <c r="HV5" s="470">
        <v>45992</v>
      </c>
      <c r="HY5" s="676" t="s">
        <v>1053</v>
      </c>
      <c r="IA5" s="664"/>
    </row>
    <row r="6" spans="1:236" x14ac:dyDescent="0.2">
      <c r="B6" s="649" t="e">
        <f>IF(ROUND(SUM(D1:JK2,B7),0)=0,"+","NEEDS ATTENTION!!!")</f>
        <v>#REF!</v>
      </c>
      <c r="D6" s="371" t="s">
        <v>80</v>
      </c>
      <c r="E6" s="371" t="s">
        <v>80</v>
      </c>
      <c r="F6" s="371" t="s">
        <v>80</v>
      </c>
      <c r="G6" s="371" t="s">
        <v>80</v>
      </c>
      <c r="H6" s="371" t="s">
        <v>80</v>
      </c>
      <c r="I6" s="371" t="s">
        <v>80</v>
      </c>
      <c r="J6" s="371" t="s">
        <v>80</v>
      </c>
      <c r="K6" s="371" t="s">
        <v>80</v>
      </c>
      <c r="L6" s="371" t="s">
        <v>80</v>
      </c>
      <c r="M6" s="371" t="s">
        <v>80</v>
      </c>
      <c r="N6" s="371" t="s">
        <v>80</v>
      </c>
      <c r="O6" s="371" t="s">
        <v>80</v>
      </c>
      <c r="P6" s="371" t="s">
        <v>80</v>
      </c>
      <c r="Q6" s="371" t="s">
        <v>80</v>
      </c>
      <c r="R6" s="371" t="s">
        <v>80</v>
      </c>
      <c r="S6" s="371" t="s">
        <v>80</v>
      </c>
      <c r="T6" s="371" t="s">
        <v>80</v>
      </c>
      <c r="U6" s="371" t="s">
        <v>80</v>
      </c>
      <c r="V6" s="371" t="s">
        <v>80</v>
      </c>
      <c r="W6" s="371" t="s">
        <v>80</v>
      </c>
      <c r="X6" s="371" t="s">
        <v>80</v>
      </c>
      <c r="Y6" s="772" t="s">
        <v>80</v>
      </c>
      <c r="Z6" s="772" t="s">
        <v>80</v>
      </c>
      <c r="AA6" s="371" t="s">
        <v>80</v>
      </c>
      <c r="AB6" s="772" t="s">
        <v>80</v>
      </c>
      <c r="AC6" s="371" t="s">
        <v>80</v>
      </c>
      <c r="AD6" s="772" t="s">
        <v>80</v>
      </c>
      <c r="AE6" s="786" t="s">
        <v>391</v>
      </c>
      <c r="AF6" s="370" t="s">
        <v>391</v>
      </c>
      <c r="AG6" s="370" t="s">
        <v>391</v>
      </c>
      <c r="AH6" s="786" t="s">
        <v>391</v>
      </c>
      <c r="AK6" s="371" t="s">
        <v>80</v>
      </c>
      <c r="AL6" s="772" t="s">
        <v>80</v>
      </c>
      <c r="AM6" s="371" t="s">
        <v>80</v>
      </c>
      <c r="AN6" s="371" t="s">
        <v>80</v>
      </c>
      <c r="AO6" s="371" t="s">
        <v>80</v>
      </c>
      <c r="AP6" s="772" t="s">
        <v>80</v>
      </c>
      <c r="AQ6" s="772" t="s">
        <v>80</v>
      </c>
      <c r="AR6" s="772" t="s">
        <v>80</v>
      </c>
      <c r="AS6" s="371" t="s">
        <v>80</v>
      </c>
      <c r="AT6" s="772" t="s">
        <v>80</v>
      </c>
      <c r="AU6" s="772" t="s">
        <v>80</v>
      </c>
      <c r="AV6" s="772" t="s">
        <v>80</v>
      </c>
      <c r="AW6" s="772" t="s">
        <v>80</v>
      </c>
      <c r="AX6" s="371" t="s">
        <v>80</v>
      </c>
      <c r="AY6" s="371" t="s">
        <v>80</v>
      </c>
      <c r="AZ6" s="772" t="s">
        <v>80</v>
      </c>
      <c r="BA6" s="371" t="s">
        <v>80</v>
      </c>
      <c r="BB6" s="772" t="s">
        <v>80</v>
      </c>
      <c r="BC6" s="772" t="s">
        <v>80</v>
      </c>
      <c r="BD6" s="772" t="s">
        <v>80</v>
      </c>
      <c r="BE6" s="772" t="s">
        <v>80</v>
      </c>
      <c r="BF6" s="772" t="s">
        <v>80</v>
      </c>
      <c r="BG6" s="772" t="s">
        <v>80</v>
      </c>
      <c r="BH6" s="371" t="s">
        <v>80</v>
      </c>
      <c r="BI6" s="371" t="s">
        <v>80</v>
      </c>
      <c r="BJ6" s="772" t="s">
        <v>80</v>
      </c>
      <c r="BK6" s="371" t="s">
        <v>80</v>
      </c>
      <c r="BL6" s="772" t="s">
        <v>80</v>
      </c>
      <c r="BM6" s="371" t="s">
        <v>80</v>
      </c>
      <c r="BN6" s="371" t="s">
        <v>80</v>
      </c>
      <c r="BO6" s="371" t="s">
        <v>80</v>
      </c>
      <c r="BP6" s="371" t="s">
        <v>80</v>
      </c>
      <c r="BQ6" s="371" t="s">
        <v>80</v>
      </c>
      <c r="BR6" s="371" t="s">
        <v>80</v>
      </c>
      <c r="BS6" s="786" t="s">
        <v>391</v>
      </c>
      <c r="BT6" s="370" t="s">
        <v>391</v>
      </c>
      <c r="BU6" s="370" t="s">
        <v>391</v>
      </c>
      <c r="BV6" s="786" t="s">
        <v>391</v>
      </c>
      <c r="BW6" s="370"/>
      <c r="BY6" s="371" t="s">
        <v>80</v>
      </c>
      <c r="BZ6" s="772" t="s">
        <v>80</v>
      </c>
      <c r="CA6" s="772" t="s">
        <v>80</v>
      </c>
      <c r="CB6" s="371" t="s">
        <v>80</v>
      </c>
      <c r="CC6" s="371" t="s">
        <v>80</v>
      </c>
      <c r="CD6" s="772" t="s">
        <v>80</v>
      </c>
      <c r="CE6" s="772" t="s">
        <v>80</v>
      </c>
      <c r="CF6" s="772" t="s">
        <v>80</v>
      </c>
      <c r="CG6" s="772" t="s">
        <v>80</v>
      </c>
      <c r="CH6" s="772" t="s">
        <v>80</v>
      </c>
      <c r="CI6" s="371" t="s">
        <v>80</v>
      </c>
      <c r="CJ6" s="772" t="s">
        <v>80</v>
      </c>
      <c r="CK6" s="772" t="s">
        <v>80</v>
      </c>
      <c r="CL6" s="772" t="s">
        <v>80</v>
      </c>
      <c r="CM6" s="772" t="s">
        <v>80</v>
      </c>
      <c r="CN6" s="772" t="s">
        <v>80</v>
      </c>
      <c r="CO6" s="772" t="s">
        <v>80</v>
      </c>
      <c r="CP6" s="772" t="s">
        <v>80</v>
      </c>
      <c r="CQ6" s="772" t="s">
        <v>80</v>
      </c>
      <c r="CR6" s="772" t="s">
        <v>80</v>
      </c>
      <c r="CS6" s="772" t="s">
        <v>80</v>
      </c>
      <c r="CT6" s="772" t="s">
        <v>80</v>
      </c>
      <c r="CU6" s="772" t="s">
        <v>80</v>
      </c>
      <c r="CV6" s="371" t="s">
        <v>80</v>
      </c>
      <c r="CW6" s="371" t="s">
        <v>80</v>
      </c>
      <c r="CX6" s="772" t="s">
        <v>80</v>
      </c>
      <c r="CY6" s="371" t="s">
        <v>80</v>
      </c>
      <c r="CZ6" s="772" t="s">
        <v>80</v>
      </c>
      <c r="DA6" s="371" t="s">
        <v>80</v>
      </c>
      <c r="DB6" s="371" t="s">
        <v>80</v>
      </c>
      <c r="DC6" s="371" t="s">
        <v>80</v>
      </c>
      <c r="DD6" s="371" t="s">
        <v>80</v>
      </c>
      <c r="DE6" s="371" t="s">
        <v>80</v>
      </c>
      <c r="DF6" s="371" t="s">
        <v>80</v>
      </c>
      <c r="DG6" s="772" t="s">
        <v>391</v>
      </c>
      <c r="DH6" s="370" t="s">
        <v>391</v>
      </c>
      <c r="DI6" s="772" t="s">
        <v>391</v>
      </c>
      <c r="DL6" s="371" t="s">
        <v>80</v>
      </c>
      <c r="DM6" s="772" t="s">
        <v>80</v>
      </c>
      <c r="DN6" s="772" t="s">
        <v>80</v>
      </c>
      <c r="DO6" s="371" t="s">
        <v>80</v>
      </c>
      <c r="DP6" s="371" t="s">
        <v>80</v>
      </c>
      <c r="DQ6" s="772" t="s">
        <v>80</v>
      </c>
      <c r="DR6" s="772" t="s">
        <v>80</v>
      </c>
      <c r="DS6" s="772" t="s">
        <v>80</v>
      </c>
      <c r="DT6" s="772" t="s">
        <v>80</v>
      </c>
      <c r="DU6" s="772" t="s">
        <v>80</v>
      </c>
      <c r="DV6" s="371" t="s">
        <v>80</v>
      </c>
      <c r="DW6" s="772" t="s">
        <v>80</v>
      </c>
      <c r="DX6" s="772" t="s">
        <v>80</v>
      </c>
      <c r="DY6" s="772" t="s">
        <v>80</v>
      </c>
      <c r="DZ6" s="371" t="s">
        <v>80</v>
      </c>
      <c r="EA6" s="772" t="s">
        <v>80</v>
      </c>
      <c r="EB6" s="772" t="s">
        <v>80</v>
      </c>
      <c r="EC6" s="772" t="s">
        <v>80</v>
      </c>
      <c r="ED6" s="772" t="s">
        <v>80</v>
      </c>
      <c r="EE6" s="772" t="s">
        <v>80</v>
      </c>
      <c r="EF6" s="772" t="s">
        <v>80</v>
      </c>
      <c r="EG6" s="371" t="s">
        <v>80</v>
      </c>
      <c r="EH6" s="772" t="s">
        <v>80</v>
      </c>
      <c r="EI6" s="371" t="s">
        <v>80</v>
      </c>
      <c r="EJ6" s="371" t="s">
        <v>80</v>
      </c>
      <c r="EK6" s="371" t="s">
        <v>80</v>
      </c>
      <c r="EL6" s="371" t="s">
        <v>80</v>
      </c>
      <c r="EM6" s="772" t="s">
        <v>80</v>
      </c>
      <c r="EN6" s="371" t="s">
        <v>80</v>
      </c>
      <c r="EO6" s="371" t="s">
        <v>80</v>
      </c>
      <c r="EP6" s="371" t="s">
        <v>80</v>
      </c>
      <c r="EQ6" s="371" t="s">
        <v>80</v>
      </c>
      <c r="ER6" s="371" t="s">
        <v>80</v>
      </c>
      <c r="ES6" s="371" t="s">
        <v>80</v>
      </c>
      <c r="ET6" s="370" t="s">
        <v>391</v>
      </c>
      <c r="EU6" s="370" t="s">
        <v>391</v>
      </c>
      <c r="EV6" s="370" t="s">
        <v>391</v>
      </c>
      <c r="EY6" s="371" t="s">
        <v>80</v>
      </c>
      <c r="EZ6" s="772" t="s">
        <v>80</v>
      </c>
      <c r="FA6" s="772" t="s">
        <v>80</v>
      </c>
      <c r="FB6" s="371" t="s">
        <v>80</v>
      </c>
      <c r="FC6" s="371" t="s">
        <v>80</v>
      </c>
      <c r="FD6" s="772" t="s">
        <v>80</v>
      </c>
      <c r="FE6" s="772" t="s">
        <v>80</v>
      </c>
      <c r="FF6" s="772" t="s">
        <v>80</v>
      </c>
      <c r="FG6" s="772" t="s">
        <v>80</v>
      </c>
      <c r="FH6" s="772" t="s">
        <v>80</v>
      </c>
      <c r="FI6" s="371" t="s">
        <v>80</v>
      </c>
      <c r="FJ6" s="772" t="s">
        <v>80</v>
      </c>
      <c r="FK6" s="772" t="s">
        <v>80</v>
      </c>
      <c r="FL6" s="772" t="s">
        <v>80</v>
      </c>
      <c r="FM6" s="772" t="s">
        <v>80</v>
      </c>
      <c r="FN6" s="772" t="s">
        <v>80</v>
      </c>
      <c r="FO6" s="772" t="s">
        <v>80</v>
      </c>
      <c r="FP6" s="772" t="s">
        <v>80</v>
      </c>
      <c r="FQ6" s="772" t="s">
        <v>80</v>
      </c>
      <c r="FR6" s="772" t="s">
        <v>80</v>
      </c>
      <c r="FS6" s="772" t="s">
        <v>80</v>
      </c>
      <c r="FT6" s="371" t="s">
        <v>80</v>
      </c>
      <c r="FU6" s="772" t="s">
        <v>80</v>
      </c>
      <c r="FV6" s="371" t="s">
        <v>80</v>
      </c>
      <c r="FW6" s="371" t="s">
        <v>80</v>
      </c>
      <c r="FX6" s="772" t="s">
        <v>80</v>
      </c>
      <c r="FY6" s="371" t="s">
        <v>80</v>
      </c>
      <c r="FZ6" s="772" t="s">
        <v>80</v>
      </c>
      <c r="GA6" s="371" t="s">
        <v>80</v>
      </c>
      <c r="GB6" s="371" t="s">
        <v>80</v>
      </c>
      <c r="GC6" s="371" t="s">
        <v>80</v>
      </c>
      <c r="GD6" s="371" t="s">
        <v>80</v>
      </c>
      <c r="GE6" s="371" t="s">
        <v>80</v>
      </c>
      <c r="GF6" s="371" t="s">
        <v>80</v>
      </c>
      <c r="GG6" s="370" t="s">
        <v>391</v>
      </c>
      <c r="GH6" s="370" t="s">
        <v>391</v>
      </c>
      <c r="GI6" s="370" t="s">
        <v>391</v>
      </c>
      <c r="GL6" s="371" t="s">
        <v>80</v>
      </c>
      <c r="GM6" s="772" t="s">
        <v>80</v>
      </c>
      <c r="GN6" s="772" t="s">
        <v>80</v>
      </c>
      <c r="GO6" s="371" t="s">
        <v>80</v>
      </c>
      <c r="GP6" s="371" t="s">
        <v>80</v>
      </c>
      <c r="GQ6" s="772" t="s">
        <v>80</v>
      </c>
      <c r="GR6" s="772" t="s">
        <v>80</v>
      </c>
      <c r="GS6" s="772" t="s">
        <v>80</v>
      </c>
      <c r="GT6" s="772" t="s">
        <v>80</v>
      </c>
      <c r="GU6" s="772" t="s">
        <v>80</v>
      </c>
      <c r="GV6" s="371" t="s">
        <v>80</v>
      </c>
      <c r="GW6" s="772" t="s">
        <v>80</v>
      </c>
      <c r="GX6" s="772" t="s">
        <v>80</v>
      </c>
      <c r="GY6" s="772" t="s">
        <v>80</v>
      </c>
      <c r="GZ6" s="772" t="s">
        <v>80</v>
      </c>
      <c r="HA6" s="772" t="s">
        <v>80</v>
      </c>
      <c r="HB6" s="772" t="s">
        <v>80</v>
      </c>
      <c r="HC6" s="772" t="s">
        <v>80</v>
      </c>
      <c r="HD6" s="772" t="s">
        <v>80</v>
      </c>
      <c r="HE6" s="772" t="s">
        <v>80</v>
      </c>
      <c r="HF6" s="772" t="s">
        <v>80</v>
      </c>
      <c r="HG6" s="371" t="s">
        <v>80</v>
      </c>
      <c r="HH6" s="772" t="s">
        <v>80</v>
      </c>
      <c r="HI6" s="371" t="s">
        <v>80</v>
      </c>
      <c r="HJ6" s="371" t="s">
        <v>80</v>
      </c>
      <c r="HK6" s="371" t="s">
        <v>80</v>
      </c>
      <c r="HL6" s="371" t="s">
        <v>80</v>
      </c>
      <c r="HM6" s="772" t="s">
        <v>80</v>
      </c>
      <c r="HN6" s="371" t="s">
        <v>80</v>
      </c>
      <c r="HO6" s="371" t="s">
        <v>80</v>
      </c>
      <c r="HP6" s="371" t="s">
        <v>80</v>
      </c>
      <c r="HQ6" s="371" t="s">
        <v>80</v>
      </c>
      <c r="HR6" s="371" t="s">
        <v>80</v>
      </c>
      <c r="HS6" s="371" t="s">
        <v>80</v>
      </c>
      <c r="HT6" s="370" t="s">
        <v>391</v>
      </c>
      <c r="HU6" s="772" t="s">
        <v>391</v>
      </c>
      <c r="HV6" s="370" t="s">
        <v>391</v>
      </c>
      <c r="HY6" s="676" t="s">
        <v>1053</v>
      </c>
      <c r="IA6" s="664"/>
    </row>
    <row r="7" spans="1:236" x14ac:dyDescent="0.2">
      <c r="B7" s="663"/>
      <c r="D7" s="129" t="s">
        <v>9</v>
      </c>
      <c r="E7" s="129" t="s">
        <v>9</v>
      </c>
      <c r="F7" s="129" t="s">
        <v>9</v>
      </c>
      <c r="G7" s="129" t="s">
        <v>9</v>
      </c>
      <c r="H7" s="129" t="s">
        <v>9</v>
      </c>
      <c r="I7" s="129" t="s">
        <v>9</v>
      </c>
      <c r="J7" s="129" t="s">
        <v>9</v>
      </c>
      <c r="K7" s="129" t="s">
        <v>9</v>
      </c>
      <c r="L7" s="129" t="s">
        <v>9</v>
      </c>
      <c r="M7" s="129" t="s">
        <v>9</v>
      </c>
      <c r="N7" s="129" t="s">
        <v>9</v>
      </c>
      <c r="O7" s="129" t="s">
        <v>9</v>
      </c>
      <c r="P7" s="129" t="s">
        <v>9</v>
      </c>
      <c r="Q7" s="129" t="s">
        <v>9</v>
      </c>
      <c r="R7" s="129" t="s">
        <v>9</v>
      </c>
      <c r="S7" s="129" t="s">
        <v>9</v>
      </c>
      <c r="T7" s="129" t="s">
        <v>9</v>
      </c>
      <c r="U7" s="129" t="s">
        <v>9</v>
      </c>
      <c r="V7" s="129" t="s">
        <v>9</v>
      </c>
      <c r="W7" s="129" t="s">
        <v>9</v>
      </c>
      <c r="X7" s="129" t="s">
        <v>9</v>
      </c>
      <c r="Y7" s="773" t="s">
        <v>9</v>
      </c>
      <c r="Z7" s="773" t="s">
        <v>9</v>
      </c>
      <c r="AA7" s="129" t="s">
        <v>9</v>
      </c>
      <c r="AB7" s="773" t="s">
        <v>9</v>
      </c>
      <c r="AC7" s="129" t="s">
        <v>9</v>
      </c>
      <c r="AD7" s="773" t="s">
        <v>9</v>
      </c>
      <c r="AE7" s="773" t="s">
        <v>9</v>
      </c>
      <c r="AF7" s="129" t="s">
        <v>9</v>
      </c>
      <c r="AG7" s="129" t="s">
        <v>9</v>
      </c>
      <c r="AH7" s="773" t="s">
        <v>9</v>
      </c>
      <c r="AK7" s="129" t="s">
        <v>14</v>
      </c>
      <c r="AL7" s="773" t="s">
        <v>14</v>
      </c>
      <c r="AM7" s="129" t="s">
        <v>14</v>
      </c>
      <c r="AN7" s="129" t="s">
        <v>14</v>
      </c>
      <c r="AO7" s="129" t="s">
        <v>14</v>
      </c>
      <c r="AP7" s="773" t="s">
        <v>14</v>
      </c>
      <c r="AQ7" s="773" t="s">
        <v>14</v>
      </c>
      <c r="AR7" s="773" t="s">
        <v>14</v>
      </c>
      <c r="AS7" s="129" t="s">
        <v>14</v>
      </c>
      <c r="AT7" s="773" t="s">
        <v>14</v>
      </c>
      <c r="AU7" s="773" t="s">
        <v>14</v>
      </c>
      <c r="AV7" s="773" t="s">
        <v>14</v>
      </c>
      <c r="AW7" s="773" t="s">
        <v>14</v>
      </c>
      <c r="AX7" s="129" t="s">
        <v>14</v>
      </c>
      <c r="AY7" s="129" t="s">
        <v>14</v>
      </c>
      <c r="AZ7" s="773" t="s">
        <v>14</v>
      </c>
      <c r="BA7" s="129" t="s">
        <v>14</v>
      </c>
      <c r="BB7" s="773" t="s">
        <v>14</v>
      </c>
      <c r="BC7" s="773" t="s">
        <v>14</v>
      </c>
      <c r="BD7" s="773" t="s">
        <v>14</v>
      </c>
      <c r="BE7" s="773" t="s">
        <v>14</v>
      </c>
      <c r="BF7" s="773" t="s">
        <v>14</v>
      </c>
      <c r="BG7" s="773" t="s">
        <v>14</v>
      </c>
      <c r="BH7" s="129" t="s">
        <v>14</v>
      </c>
      <c r="BI7" s="129" t="s">
        <v>14</v>
      </c>
      <c r="BJ7" s="773" t="s">
        <v>14</v>
      </c>
      <c r="BK7" s="129" t="s">
        <v>14</v>
      </c>
      <c r="BL7" s="773" t="s">
        <v>14</v>
      </c>
      <c r="BM7" s="677" t="s">
        <v>14</v>
      </c>
      <c r="BN7" s="677" t="s">
        <v>14</v>
      </c>
      <c r="BO7" s="129" t="s">
        <v>14</v>
      </c>
      <c r="BP7" s="129" t="s">
        <v>14</v>
      </c>
      <c r="BQ7" s="129" t="s">
        <v>14</v>
      </c>
      <c r="BR7" s="129" t="s">
        <v>14</v>
      </c>
      <c r="BS7" s="773" t="s">
        <v>14</v>
      </c>
      <c r="BT7" s="129" t="s">
        <v>14</v>
      </c>
      <c r="BU7" s="129" t="s">
        <v>14</v>
      </c>
      <c r="BV7" s="773" t="s">
        <v>14</v>
      </c>
      <c r="BY7" s="129" t="s">
        <v>38</v>
      </c>
      <c r="BZ7" s="773" t="s">
        <v>38</v>
      </c>
      <c r="CA7" s="773" t="s">
        <v>38</v>
      </c>
      <c r="CB7" s="129" t="s">
        <v>38</v>
      </c>
      <c r="CC7" s="129" t="s">
        <v>38</v>
      </c>
      <c r="CD7" s="773" t="s">
        <v>38</v>
      </c>
      <c r="CE7" s="773" t="s">
        <v>38</v>
      </c>
      <c r="CF7" s="773" t="s">
        <v>38</v>
      </c>
      <c r="CG7" s="773" t="s">
        <v>38</v>
      </c>
      <c r="CH7" s="773" t="s">
        <v>38</v>
      </c>
      <c r="CI7" s="129" t="s">
        <v>38</v>
      </c>
      <c r="CJ7" s="773" t="s">
        <v>38</v>
      </c>
      <c r="CK7" s="773" t="s">
        <v>38</v>
      </c>
      <c r="CL7" s="773" t="s">
        <v>38</v>
      </c>
      <c r="CM7" s="773" t="s">
        <v>38</v>
      </c>
      <c r="CN7" s="773" t="s">
        <v>38</v>
      </c>
      <c r="CO7" s="773" t="s">
        <v>38</v>
      </c>
      <c r="CP7" s="773" t="s">
        <v>38</v>
      </c>
      <c r="CQ7" s="773" t="s">
        <v>38</v>
      </c>
      <c r="CR7" s="773" t="s">
        <v>38</v>
      </c>
      <c r="CS7" s="773" t="s">
        <v>38</v>
      </c>
      <c r="CT7" s="773" t="s">
        <v>38</v>
      </c>
      <c r="CU7" s="773" t="s">
        <v>38</v>
      </c>
      <c r="CV7" s="129" t="s">
        <v>38</v>
      </c>
      <c r="CW7" s="129" t="s">
        <v>38</v>
      </c>
      <c r="CX7" s="773" t="s">
        <v>38</v>
      </c>
      <c r="CY7" s="129" t="s">
        <v>38</v>
      </c>
      <c r="CZ7" s="773" t="s">
        <v>38</v>
      </c>
      <c r="DA7" s="677" t="s">
        <v>38</v>
      </c>
      <c r="DB7" s="677" t="s">
        <v>38</v>
      </c>
      <c r="DC7" s="129" t="s">
        <v>38</v>
      </c>
      <c r="DD7" s="129" t="s">
        <v>38</v>
      </c>
      <c r="DE7" s="129" t="s">
        <v>38</v>
      </c>
      <c r="DF7" s="129" t="s">
        <v>38</v>
      </c>
      <c r="DG7" s="773" t="s">
        <v>38</v>
      </c>
      <c r="DH7" s="129" t="s">
        <v>38</v>
      </c>
      <c r="DI7" s="773" t="s">
        <v>38</v>
      </c>
      <c r="DL7" s="129" t="s">
        <v>35</v>
      </c>
      <c r="DM7" s="773" t="s">
        <v>35</v>
      </c>
      <c r="DN7" s="773" t="s">
        <v>35</v>
      </c>
      <c r="DO7" s="129" t="s">
        <v>35</v>
      </c>
      <c r="DP7" s="129" t="s">
        <v>35</v>
      </c>
      <c r="DQ7" s="773" t="s">
        <v>35</v>
      </c>
      <c r="DR7" s="773" t="s">
        <v>35</v>
      </c>
      <c r="DS7" s="773" t="s">
        <v>35</v>
      </c>
      <c r="DT7" s="773" t="s">
        <v>35</v>
      </c>
      <c r="DU7" s="773" t="s">
        <v>35</v>
      </c>
      <c r="DV7" s="129" t="s">
        <v>35</v>
      </c>
      <c r="DW7" s="773" t="s">
        <v>35</v>
      </c>
      <c r="DX7" s="773" t="s">
        <v>35</v>
      </c>
      <c r="DY7" s="773" t="s">
        <v>35</v>
      </c>
      <c r="DZ7" s="129" t="s">
        <v>35</v>
      </c>
      <c r="EA7" s="773" t="s">
        <v>35</v>
      </c>
      <c r="EB7" s="773" t="s">
        <v>35</v>
      </c>
      <c r="EC7" s="773" t="s">
        <v>35</v>
      </c>
      <c r="ED7" s="773" t="s">
        <v>35</v>
      </c>
      <c r="EE7" s="773" t="s">
        <v>35</v>
      </c>
      <c r="EF7" s="773" t="s">
        <v>35</v>
      </c>
      <c r="EG7" s="129" t="s">
        <v>35</v>
      </c>
      <c r="EH7" s="773" t="s">
        <v>35</v>
      </c>
      <c r="EI7" s="129" t="s">
        <v>35</v>
      </c>
      <c r="EJ7" s="129" t="s">
        <v>35</v>
      </c>
      <c r="EK7" s="129" t="s">
        <v>35</v>
      </c>
      <c r="EL7" s="129" t="s">
        <v>35</v>
      </c>
      <c r="EM7" s="773" t="s">
        <v>35</v>
      </c>
      <c r="EN7" s="677" t="s">
        <v>35</v>
      </c>
      <c r="EO7" s="677" t="s">
        <v>35</v>
      </c>
      <c r="EP7" s="129" t="s">
        <v>35</v>
      </c>
      <c r="EQ7" s="129" t="s">
        <v>35</v>
      </c>
      <c r="ER7" s="129" t="s">
        <v>35</v>
      </c>
      <c r="ES7" s="129" t="s">
        <v>35</v>
      </c>
      <c r="ET7" s="129" t="s">
        <v>35</v>
      </c>
      <c r="EU7" s="129" t="s">
        <v>35</v>
      </c>
      <c r="EV7" s="129" t="s">
        <v>35</v>
      </c>
      <c r="EY7" s="129" t="s">
        <v>39</v>
      </c>
      <c r="EZ7" s="773" t="s">
        <v>39</v>
      </c>
      <c r="FA7" s="773" t="s">
        <v>39</v>
      </c>
      <c r="FB7" s="129" t="s">
        <v>39</v>
      </c>
      <c r="FC7" s="129" t="s">
        <v>39</v>
      </c>
      <c r="FD7" s="773" t="s">
        <v>39</v>
      </c>
      <c r="FE7" s="773" t="s">
        <v>39</v>
      </c>
      <c r="FF7" s="773" t="s">
        <v>39</v>
      </c>
      <c r="FG7" s="773" t="s">
        <v>39</v>
      </c>
      <c r="FH7" s="773" t="s">
        <v>39</v>
      </c>
      <c r="FI7" s="129" t="s">
        <v>39</v>
      </c>
      <c r="FJ7" s="773" t="s">
        <v>39</v>
      </c>
      <c r="FK7" s="773" t="s">
        <v>39</v>
      </c>
      <c r="FL7" s="773" t="s">
        <v>39</v>
      </c>
      <c r="FM7" s="773" t="s">
        <v>39</v>
      </c>
      <c r="FN7" s="773" t="s">
        <v>39</v>
      </c>
      <c r="FO7" s="773" t="s">
        <v>39</v>
      </c>
      <c r="FP7" s="773" t="s">
        <v>39</v>
      </c>
      <c r="FQ7" s="773" t="s">
        <v>39</v>
      </c>
      <c r="FR7" s="773" t="s">
        <v>39</v>
      </c>
      <c r="FS7" s="773" t="s">
        <v>39</v>
      </c>
      <c r="FT7" s="129" t="s">
        <v>39</v>
      </c>
      <c r="FU7" s="773" t="s">
        <v>39</v>
      </c>
      <c r="FV7" s="129" t="s">
        <v>39</v>
      </c>
      <c r="FW7" s="129" t="s">
        <v>39</v>
      </c>
      <c r="FX7" s="773" t="s">
        <v>39</v>
      </c>
      <c r="FY7" s="129" t="s">
        <v>39</v>
      </c>
      <c r="FZ7" s="773" t="s">
        <v>39</v>
      </c>
      <c r="GA7" s="677" t="s">
        <v>39</v>
      </c>
      <c r="GB7" s="677" t="s">
        <v>39</v>
      </c>
      <c r="GC7" s="129" t="s">
        <v>39</v>
      </c>
      <c r="GD7" s="129" t="s">
        <v>39</v>
      </c>
      <c r="GE7" s="129" t="s">
        <v>39</v>
      </c>
      <c r="GF7" s="129" t="s">
        <v>39</v>
      </c>
      <c r="GG7" s="129" t="s">
        <v>39</v>
      </c>
      <c r="GH7" s="129" t="s">
        <v>39</v>
      </c>
      <c r="GI7" s="129" t="s">
        <v>39</v>
      </c>
      <c r="GL7" s="129" t="s">
        <v>43</v>
      </c>
      <c r="GM7" s="773" t="s">
        <v>43</v>
      </c>
      <c r="GN7" s="773" t="s">
        <v>43</v>
      </c>
      <c r="GO7" s="129" t="s">
        <v>43</v>
      </c>
      <c r="GP7" s="129" t="s">
        <v>43</v>
      </c>
      <c r="GQ7" s="773" t="s">
        <v>43</v>
      </c>
      <c r="GR7" s="773" t="s">
        <v>43</v>
      </c>
      <c r="GS7" s="773" t="s">
        <v>43</v>
      </c>
      <c r="GT7" s="773" t="s">
        <v>43</v>
      </c>
      <c r="GU7" s="773" t="s">
        <v>43</v>
      </c>
      <c r="GV7" s="129" t="s">
        <v>43</v>
      </c>
      <c r="GW7" s="773" t="s">
        <v>43</v>
      </c>
      <c r="GX7" s="773" t="s">
        <v>43</v>
      </c>
      <c r="GY7" s="773" t="s">
        <v>43</v>
      </c>
      <c r="GZ7" s="773" t="s">
        <v>43</v>
      </c>
      <c r="HA7" s="773" t="s">
        <v>43</v>
      </c>
      <c r="HB7" s="773" t="s">
        <v>43</v>
      </c>
      <c r="HC7" s="773" t="s">
        <v>43</v>
      </c>
      <c r="HD7" s="773" t="s">
        <v>43</v>
      </c>
      <c r="HE7" s="773" t="s">
        <v>43</v>
      </c>
      <c r="HF7" s="773" t="s">
        <v>43</v>
      </c>
      <c r="HG7" s="129" t="s">
        <v>43</v>
      </c>
      <c r="HH7" s="773" t="s">
        <v>43</v>
      </c>
      <c r="HI7" s="129" t="s">
        <v>43</v>
      </c>
      <c r="HJ7" s="129" t="s">
        <v>43</v>
      </c>
      <c r="HK7" s="129" t="s">
        <v>43</v>
      </c>
      <c r="HL7" s="129" t="s">
        <v>43</v>
      </c>
      <c r="HM7" s="773" t="s">
        <v>43</v>
      </c>
      <c r="HN7" s="677" t="s">
        <v>43</v>
      </c>
      <c r="HO7" s="677" t="s">
        <v>43</v>
      </c>
      <c r="HP7" s="129" t="s">
        <v>43</v>
      </c>
      <c r="HQ7" s="129" t="s">
        <v>43</v>
      </c>
      <c r="HR7" s="129" t="s">
        <v>43</v>
      </c>
      <c r="HS7" s="129" t="s">
        <v>43</v>
      </c>
      <c r="HT7" s="129" t="s">
        <v>43</v>
      </c>
      <c r="HU7" s="773" t="s">
        <v>43</v>
      </c>
      <c r="HV7" s="129" t="s">
        <v>43</v>
      </c>
      <c r="HY7" s="676" t="s">
        <v>1053</v>
      </c>
      <c r="IA7" s="664"/>
    </row>
    <row r="8" spans="1:236" x14ac:dyDescent="0.2">
      <c r="B8" s="662"/>
      <c r="U8" s="130"/>
      <c r="Y8" s="769"/>
      <c r="Z8" s="769"/>
      <c r="AB8" s="769"/>
      <c r="AD8" s="769"/>
      <c r="AE8" s="769"/>
      <c r="AH8" s="769"/>
      <c r="AL8" s="769"/>
      <c r="AN8" s="129" t="s">
        <v>81</v>
      </c>
      <c r="AO8" s="129" t="s">
        <v>81</v>
      </c>
      <c r="AP8" s="769"/>
      <c r="AQ8" s="769"/>
      <c r="AR8" s="769"/>
      <c r="AT8" s="769"/>
      <c r="AU8" s="769"/>
      <c r="AV8" s="769"/>
      <c r="AW8" s="769"/>
      <c r="AZ8" s="769"/>
      <c r="BB8" s="769"/>
      <c r="BC8" s="769"/>
      <c r="BD8" s="769"/>
      <c r="BE8" s="769"/>
      <c r="BF8" s="769"/>
      <c r="BG8" s="769"/>
      <c r="BJ8" s="769"/>
      <c r="BL8" s="769"/>
      <c r="BS8" s="769"/>
      <c r="BV8" s="769"/>
      <c r="BZ8" s="769"/>
      <c r="CA8" s="769"/>
      <c r="CB8" s="129" t="s">
        <v>81</v>
      </c>
      <c r="CC8" s="129" t="s">
        <v>81</v>
      </c>
      <c r="CD8" s="769"/>
      <c r="CE8" s="769"/>
      <c r="CF8" s="769"/>
      <c r="CG8" s="769"/>
      <c r="CH8" s="769"/>
      <c r="CJ8" s="769"/>
      <c r="CK8" s="769"/>
      <c r="CL8" s="769"/>
      <c r="CM8" s="769"/>
      <c r="CN8" s="769"/>
      <c r="CO8" s="769"/>
      <c r="CP8" s="769"/>
      <c r="CQ8" s="769"/>
      <c r="CR8" s="769"/>
      <c r="CS8" s="769"/>
      <c r="CT8" s="769"/>
      <c r="CU8" s="769"/>
      <c r="CX8" s="769"/>
      <c r="CZ8" s="769"/>
      <c r="DG8" s="769"/>
      <c r="DI8" s="769"/>
      <c r="DM8" s="769"/>
      <c r="DN8" s="769"/>
      <c r="DO8" s="129" t="s">
        <v>81</v>
      </c>
      <c r="DP8" s="129" t="s">
        <v>81</v>
      </c>
      <c r="DQ8" s="769"/>
      <c r="DR8" s="769"/>
      <c r="DS8" s="769"/>
      <c r="DT8" s="769"/>
      <c r="DU8" s="769"/>
      <c r="DW8" s="769"/>
      <c r="DX8" s="769"/>
      <c r="DY8" s="769"/>
      <c r="EA8" s="769"/>
      <c r="EB8" s="769"/>
      <c r="EC8" s="769"/>
      <c r="ED8" s="769"/>
      <c r="EE8" s="769"/>
      <c r="EF8" s="769"/>
      <c r="EH8" s="769"/>
      <c r="EM8" s="769"/>
      <c r="EZ8" s="769"/>
      <c r="FA8" s="769"/>
      <c r="FB8" s="129" t="s">
        <v>81</v>
      </c>
      <c r="FC8" s="129"/>
      <c r="FD8" s="769"/>
      <c r="FE8" s="769"/>
      <c r="FF8" s="769"/>
      <c r="FG8" s="769"/>
      <c r="FH8" s="769"/>
      <c r="FJ8" s="769"/>
      <c r="FK8" s="769"/>
      <c r="FL8" s="769"/>
      <c r="FM8" s="769"/>
      <c r="FN8" s="769"/>
      <c r="FO8" s="769"/>
      <c r="FP8" s="769"/>
      <c r="FQ8" s="769"/>
      <c r="FR8" s="769"/>
      <c r="FS8" s="769"/>
      <c r="FU8" s="769"/>
      <c r="FX8" s="769"/>
      <c r="FZ8" s="769"/>
      <c r="GM8" s="769"/>
      <c r="GN8" s="769"/>
      <c r="GO8" s="129" t="s">
        <v>81</v>
      </c>
      <c r="GP8" s="129" t="s">
        <v>81</v>
      </c>
      <c r="GQ8" s="769"/>
      <c r="GR8" s="769"/>
      <c r="GS8" s="769"/>
      <c r="GT8" s="769"/>
      <c r="GU8" s="769"/>
      <c r="GW8" s="769"/>
      <c r="GX8" s="769"/>
      <c r="GY8" s="769"/>
      <c r="GZ8" s="769"/>
      <c r="HA8" s="769"/>
      <c r="HB8" s="769"/>
      <c r="HC8" s="769"/>
      <c r="HD8" s="769"/>
      <c r="HE8" s="769"/>
      <c r="HF8" s="769"/>
      <c r="HH8" s="769"/>
      <c r="HM8" s="769"/>
      <c r="HU8" s="769"/>
      <c r="HY8" s="676" t="s">
        <v>1053</v>
      </c>
      <c r="IA8" s="664"/>
    </row>
    <row r="9" spans="1:236" x14ac:dyDescent="0.2">
      <c r="C9" s="378"/>
      <c r="D9" s="174">
        <f>VLOOKUP(D10,'Adj List'!$A$6:$D$465,3,FALSE)</f>
        <v>11.01</v>
      </c>
      <c r="E9" s="174">
        <f>VLOOKUP(E10,'Adj List'!$A$6:$D$465,3,FALSE)</f>
        <v>11.02</v>
      </c>
      <c r="F9" s="174">
        <f>VLOOKUP(F10,'Adj List'!$A$6:$D$465,3,FALSE)</f>
        <v>11.03</v>
      </c>
      <c r="G9" s="174">
        <f>VLOOKUP(G10,'Adj List'!$A$6:$D$465,3,FALSE)</f>
        <v>11.04</v>
      </c>
      <c r="H9" s="174">
        <f>VLOOKUP(H10,'Adj List'!$A$6:$D$465,3,FALSE)</f>
        <v>11.049999999999999</v>
      </c>
      <c r="I9" s="174">
        <f>VLOOKUP(I10,'Adj List'!$A$6:$D$465,3,FALSE)</f>
        <v>11.059999999999999</v>
      </c>
      <c r="J9" s="174">
        <f>VLOOKUP(J10,'Adj List'!$A$6:$D$465,3,FALSE)</f>
        <v>11.069999999999999</v>
      </c>
      <c r="K9" s="174">
        <f>VLOOKUP(K10,'Adj List'!$A$6:$D$465,3,FALSE)</f>
        <v>11.079999999999998</v>
      </c>
      <c r="L9" s="174">
        <f>VLOOKUP(L10,'Adj List'!$A$6:$D$465,3,FALSE)</f>
        <v>11.089999999999998</v>
      </c>
      <c r="M9" s="174">
        <f>VLOOKUP(M10,'Adj List'!$A$6:$D$465,3,FALSE)</f>
        <v>11.099999999999998</v>
      </c>
      <c r="N9" s="174">
        <f>VLOOKUP(N10,'Adj List'!$A$6:$D$465,3,FALSE)</f>
        <v>11.109999999999998</v>
      </c>
      <c r="O9" s="174">
        <f>VLOOKUP(O10,'Adj List'!$A$6:$D$465,3,FALSE)</f>
        <v>11.119999999999997</v>
      </c>
      <c r="P9" s="174">
        <f>VLOOKUP(P10,'Adj List'!$A$6:$D$465,3,FALSE)</f>
        <v>11.129999999999997</v>
      </c>
      <c r="Q9" s="174">
        <f>VLOOKUP(Q10,'Adj List'!$A$6:$D$465,3,FALSE)</f>
        <v>11.139999999999997</v>
      </c>
      <c r="R9" s="174">
        <f>VLOOKUP(R10,'Adj List'!$A$6:$D$465,3,FALSE)</f>
        <v>11.149999999999997</v>
      </c>
      <c r="S9" s="174">
        <f>VLOOKUP(S10,'Adj List'!$A$6:$D$465,3,FALSE)</f>
        <v>11.159999999999997</v>
      </c>
      <c r="T9" s="174">
        <f>VLOOKUP(T10,'Adj List'!$A$6:$D$465,3,FALSE)</f>
        <v>11.169999999999996</v>
      </c>
      <c r="U9" s="174">
        <f>VLOOKUP(U10,'Adj List'!$A$6:$D$465,3,FALSE)</f>
        <v>11.179999999999996</v>
      </c>
      <c r="V9" s="174">
        <f>VLOOKUP(V10,'Adj List'!$A$6:$D$465,3,FALSE)</f>
        <v>11.189999999999996</v>
      </c>
      <c r="W9" s="174">
        <f>VLOOKUP(W10,'Adj List'!$A$6:$D$465,3,FALSE)</f>
        <v>11.199999999999996</v>
      </c>
      <c r="X9" s="174">
        <f>VLOOKUP(X10,'Adj List'!$A$6:$D$465,3,FALSE)</f>
        <v>11.209999999999996</v>
      </c>
      <c r="Y9" s="774">
        <f>VLOOKUP(Y10,'Adj List'!$A$6:$D$465,3,FALSE)</f>
        <v>11.219999999999995</v>
      </c>
      <c r="Z9" s="774">
        <f>VLOOKUP(Z10,'Adj List'!$A$6:$D$465,3,FALSE)</f>
        <v>11.229999999999995</v>
      </c>
      <c r="AA9" s="174">
        <f>VLOOKUP(AA10,'Adj List'!$A$6:$D$465,3,FALSE)</f>
        <v>11.239999999999995</v>
      </c>
      <c r="AB9" s="774">
        <f>VLOOKUP(AB10,'Adj List'!$A$6:$D$465,3,FALSE)</f>
        <v>11.249999999999995</v>
      </c>
      <c r="AC9" s="174">
        <f>VLOOKUP(AC10,'Adj List'!$A$6:$D$465,3,FALSE)</f>
        <v>11.259999999999994</v>
      </c>
      <c r="AD9" s="774">
        <f>VLOOKUP(AD10,'Adj List'!$A$6:$D$465,3,FALSE)</f>
        <v>11.269999999999994</v>
      </c>
      <c r="AE9" s="774">
        <f>VLOOKUP(AE10,'Adj List'!$A$6:$D$465,3,FALSE)</f>
        <v>11.45</v>
      </c>
      <c r="AF9" s="174">
        <f>VLOOKUP(AF10,'Adj List'!$A$6:$D$465,3,FALSE)</f>
        <v>11.479999999999999</v>
      </c>
      <c r="AG9" s="174">
        <f>VLOOKUP(AG10,'Adj List'!$A$6:$D$465,3,FALSE)</f>
        <v>11.489999999999998</v>
      </c>
      <c r="AH9" s="774">
        <f>VLOOKUP(AH10,'Adj List'!$A$6:$D$465,3,FALSE)</f>
        <v>11.499999999999998</v>
      </c>
      <c r="AI9" s="378"/>
      <c r="AJ9" s="378"/>
      <c r="AK9" s="175">
        <f>VLOOKUP(AK10,'Adj List'!$A$6:$D$465,3,FALSE)</f>
        <v>11.01</v>
      </c>
      <c r="AL9" s="790">
        <f>VLOOKUP(AL10,'Adj List'!$A$6:$D$465,3,FALSE)</f>
        <v>11.02</v>
      </c>
      <c r="AM9" s="175">
        <f>VLOOKUP(AM10,'Adj List'!$A$6:$D$465,3,FALSE)</f>
        <v>11.03</v>
      </c>
      <c r="AN9" s="175">
        <f>VLOOKUP(AN10,'Adj List'!$A$6:$D$465,3,FALSE)</f>
        <v>11.04</v>
      </c>
      <c r="AO9" s="175">
        <f>VLOOKUP(AO10,'Adj List'!$A$6:$D$465,3,FALSE)</f>
        <v>11.049999999999999</v>
      </c>
      <c r="AP9" s="790">
        <f>VLOOKUP(AP10,'Adj List'!$A$6:$D$465,3,FALSE)</f>
        <v>11.059999999999999</v>
      </c>
      <c r="AQ9" s="790">
        <f>VLOOKUP(AQ10,'Adj List'!$A$6:$D$465,3,FALSE)</f>
        <v>11.069999999999999</v>
      </c>
      <c r="AR9" s="790">
        <f>VLOOKUP(AR10,'Adj List'!$A$6:$D$465,3,FALSE)</f>
        <v>11.079999999999998</v>
      </c>
      <c r="AS9" s="175">
        <f>VLOOKUP(AS10,'Adj List'!$A$6:$D$465,3,FALSE)</f>
        <v>11.089999999999998</v>
      </c>
      <c r="AT9" s="790">
        <f>VLOOKUP(AT10,'Adj List'!$A$6:$D$465,3,FALSE)</f>
        <v>11.099999999999998</v>
      </c>
      <c r="AU9" s="790">
        <f>VLOOKUP(AU10,'Adj List'!$A$6:$D$465,3,FALSE)</f>
        <v>11.109999999999998</v>
      </c>
      <c r="AV9" s="790">
        <f>VLOOKUP(AV10,'Adj List'!$A$6:$D$465,3,FALSE)</f>
        <v>11.119999999999997</v>
      </c>
      <c r="AW9" s="790">
        <f>VLOOKUP(AW10,'Adj List'!$A$6:$D$465,3,FALSE)</f>
        <v>11.129999999999997</v>
      </c>
      <c r="AX9" s="175">
        <f>VLOOKUP(AX10,'Adj List'!$A$6:$D$465,3,FALSE)</f>
        <v>11.139999999999997</v>
      </c>
      <c r="AY9" s="175">
        <f>VLOOKUP(AY10,'Adj List'!$A$6:$D$465,3,FALSE)</f>
        <v>11.149999999999997</v>
      </c>
      <c r="AZ9" s="790">
        <f>VLOOKUP(AZ10,'Adj List'!$A$6:$D$465,3,FALSE)</f>
        <v>11.159999999999997</v>
      </c>
      <c r="BA9" s="175">
        <f>VLOOKUP(BA10,'Adj List'!$A$6:$D$465,3,FALSE)</f>
        <v>11.169999999999996</v>
      </c>
      <c r="BB9" s="790">
        <f>VLOOKUP(BB10,'Adj List'!$A$6:$D$465,3,FALSE)</f>
        <v>11.179999999999996</v>
      </c>
      <c r="BC9" s="790">
        <f>VLOOKUP(BC10,'Adj List'!$A$6:$D$465,3,FALSE)</f>
        <v>11.189999999999996</v>
      </c>
      <c r="BD9" s="790">
        <f>VLOOKUP(BD10,'Adj List'!$A$6:$D$465,3,FALSE)</f>
        <v>11.199999999999996</v>
      </c>
      <c r="BE9" s="790">
        <f>VLOOKUP(BE10,'Adj List'!$A$6:$D$465,3,FALSE)</f>
        <v>11.209999999999996</v>
      </c>
      <c r="BF9" s="790">
        <f>VLOOKUP(BF10,'Adj List'!$A$6:$D$465,3,FALSE)</f>
        <v>11.219999999999995</v>
      </c>
      <c r="BG9" s="792">
        <f>VLOOKUP(BG10,'Adj List'!$A$6:$D$465,3,FALSE)</f>
        <v>11.229999999999995</v>
      </c>
      <c r="BH9" s="175">
        <f>VLOOKUP(BH10,'Adj List'!$A$6:$D$465,3,FALSE)</f>
        <v>11.239999999999995</v>
      </c>
      <c r="BI9" s="175">
        <f>VLOOKUP(BI10,'Adj List'!$A$6:$D$465,3,FALSE)</f>
        <v>11.249999999999995</v>
      </c>
      <c r="BJ9" s="790">
        <f>VLOOKUP(BJ10,'Adj List'!$A$6:$D$465,3,FALSE)</f>
        <v>11.259999999999994</v>
      </c>
      <c r="BK9" s="175">
        <f>VLOOKUP(BK10,'Adj List'!$A$6:$D$465,3,FALSE)</f>
        <v>11.269999999999994</v>
      </c>
      <c r="BL9" s="774">
        <f>VLOOKUP(BL10,'Adj List'!$A$6:$D$465,3,FALSE)</f>
        <v>11.279999999999994</v>
      </c>
      <c r="BM9" s="682">
        <f>VLOOKUP(BM10,'Adj List'!$A$6:$D$465,3,FALSE)</f>
        <v>11.289999999999994</v>
      </c>
      <c r="BN9" s="682">
        <f>VLOOKUP(BN10,'Adj List'!$A$6:$D$465,3,FALSE)</f>
        <v>11.299999999999994</v>
      </c>
      <c r="BO9" s="175">
        <f>VLOOKUP(BO10,'Adj List'!$A$6:$D$465,3,FALSE)</f>
        <v>11.309999999999993</v>
      </c>
      <c r="BP9" s="175">
        <f>VLOOKUP(BP10,'Adj List'!$A$6:$D$465,3,FALSE)</f>
        <v>11.319999999999993</v>
      </c>
      <c r="BQ9" s="175">
        <f>VLOOKUP(BQ10,'Adj List'!$A$6:$D$465,3,FALSE)</f>
        <v>11.329999999999993</v>
      </c>
      <c r="BR9" s="175">
        <f>VLOOKUP(BR10,'Adj List'!$A$6:$D$465,3,FALSE)</f>
        <v>11.339999999999993</v>
      </c>
      <c r="BS9" s="790">
        <f>VLOOKUP(BS10,'Adj List'!$A$6:$D$465,3,FALSE)</f>
        <v>11.45</v>
      </c>
      <c r="BT9" s="175">
        <f>VLOOKUP(BT10,'Adj List'!$A$6:$D$465,3,FALSE)</f>
        <v>11.479999999999999</v>
      </c>
      <c r="BU9" s="175">
        <f>VLOOKUP(BU10,'Adj List'!$A$6:$D$465,3,FALSE)</f>
        <v>11.489999999999998</v>
      </c>
      <c r="BV9" s="790">
        <f>VLOOKUP(BV10,'Adj List'!$A$6:$D$465,3,FALSE)</f>
        <v>11.499999999999998</v>
      </c>
      <c r="BW9" s="378"/>
      <c r="BX9" s="396" t="s">
        <v>194</v>
      </c>
      <c r="BY9" s="175">
        <f>VLOOKUP(BY10,'Adj List'!$A$6:$D$465,3,FALSE)</f>
        <v>11.01</v>
      </c>
      <c r="BZ9" s="790">
        <f>VLOOKUP(BZ10,'Adj List'!$A$6:$D$465,3,FALSE)</f>
        <v>11.02</v>
      </c>
      <c r="CA9" s="790">
        <f>VLOOKUP(CA10,'Adj List'!$A$6:$D$465,3,FALSE)</f>
        <v>11.03</v>
      </c>
      <c r="CB9" s="175">
        <f>VLOOKUP(CB10,'Adj List'!$A$6:$D$465,3,FALSE)</f>
        <v>11.04</v>
      </c>
      <c r="CC9" s="175">
        <f>VLOOKUP(CC10,'Adj List'!$A$6:$D$465,3,FALSE)</f>
        <v>11.049999999999999</v>
      </c>
      <c r="CD9" s="790">
        <f>VLOOKUP(CD10,'Adj List'!$A$6:$D$465,3,FALSE)</f>
        <v>11.059999999999999</v>
      </c>
      <c r="CE9" s="790">
        <f>VLOOKUP(CE10,'Adj List'!$A$6:$D$465,3,FALSE)</f>
        <v>11.069999999999999</v>
      </c>
      <c r="CF9" s="790">
        <f>VLOOKUP(CF10,'Adj List'!$A$6:$D$465,3,FALSE)</f>
        <v>11.079999999999998</v>
      </c>
      <c r="CG9" s="790">
        <f>VLOOKUP(CG10,'Adj List'!$A$6:$D$465,3,FALSE)</f>
        <v>11.089999999999998</v>
      </c>
      <c r="CH9" s="790">
        <f>VLOOKUP(CH10,'Adj List'!$A$6:$D$465,3,FALSE)</f>
        <v>11.099999999999998</v>
      </c>
      <c r="CI9" s="175">
        <f>VLOOKUP(CI10,'Adj List'!$A$6:$D$465,3,FALSE)</f>
        <v>11.109999999999998</v>
      </c>
      <c r="CJ9" s="790">
        <f>VLOOKUP(CJ10,'Adj List'!$A$6:$D$465,3,FALSE)</f>
        <v>11.119999999999997</v>
      </c>
      <c r="CK9" s="790">
        <f>VLOOKUP(CK10,'Adj List'!$A$6:$D$465,3,FALSE)</f>
        <v>11.129999999999997</v>
      </c>
      <c r="CL9" s="790">
        <f>VLOOKUP(CL10,'Adj List'!$A$6:$D$465,3,FALSE)</f>
        <v>11.139999999999997</v>
      </c>
      <c r="CM9" s="790">
        <f>VLOOKUP(CM10,'Adj List'!$A$6:$D$465,3,FALSE)</f>
        <v>11.149999999999997</v>
      </c>
      <c r="CN9" s="790">
        <f>VLOOKUP(CN10,'Adj List'!$A$6:$D$465,3,FALSE)</f>
        <v>11.159999999999997</v>
      </c>
      <c r="CO9" s="790">
        <f>VLOOKUP(CO10,'Adj List'!$A$6:$D$465,3,FALSE)</f>
        <v>11.169999999999996</v>
      </c>
      <c r="CP9" s="790">
        <f>VLOOKUP(CP10,'Adj List'!$A$6:$D$465,3,FALSE)</f>
        <v>11.179999999999996</v>
      </c>
      <c r="CQ9" s="790">
        <f>VLOOKUP(CQ10,'Adj List'!$A$6:$D$465,3,FALSE)</f>
        <v>11.189999999999996</v>
      </c>
      <c r="CR9" s="790">
        <f>VLOOKUP(CR10,'Adj List'!$A$6:$D$465,3,FALSE)</f>
        <v>11.199999999999996</v>
      </c>
      <c r="CS9" s="790">
        <f>VLOOKUP(CS10,'Adj List'!$A$6:$D$465,3,FALSE)</f>
        <v>11.209999999999996</v>
      </c>
      <c r="CT9" s="790">
        <f>VLOOKUP(CT10,'Adj List'!$A$6:$D$465,3,FALSE)</f>
        <v>11.219999999999995</v>
      </c>
      <c r="CU9" s="790">
        <f>VLOOKUP(CU10,'Adj List'!$A$6:$D$465,3,FALSE)</f>
        <v>11.229999999999995</v>
      </c>
      <c r="CV9" s="175">
        <f>VLOOKUP(CV10,'Adj List'!$A$6:$D$465,3,FALSE)</f>
        <v>11.239999999999995</v>
      </c>
      <c r="CW9" s="175">
        <f>VLOOKUP(CW10,'Adj List'!$A$6:$D$465,3,FALSE)</f>
        <v>11.249999999999995</v>
      </c>
      <c r="CX9" s="790">
        <f>VLOOKUP(CX10,'Adj List'!$A$6:$D$465,3,FALSE)</f>
        <v>11.259999999999994</v>
      </c>
      <c r="CY9" s="175">
        <f>VLOOKUP(CY10,'Adj List'!$A$6:$D$465,3,FALSE)</f>
        <v>11.269999999999994</v>
      </c>
      <c r="CZ9" s="790">
        <f>VLOOKUP(CZ10,'Adj List'!$A$6:$D$465,3,FALSE)</f>
        <v>11.279999999999994</v>
      </c>
      <c r="DA9" s="682">
        <f>VLOOKUP(DA10,'Adj List'!$A$6:$D$465,3,FALSE)</f>
        <v>11.289999999999994</v>
      </c>
      <c r="DB9" s="682">
        <f>VLOOKUP(DB10,'Adj List'!$A$6:$D$465,3,FALSE)</f>
        <v>11.299999999999994</v>
      </c>
      <c r="DC9" s="175">
        <f>VLOOKUP(DC10,'Adj List'!$A$6:$D$465,3,FALSE)</f>
        <v>11.309999999999993</v>
      </c>
      <c r="DD9" s="175">
        <f>VLOOKUP(DD10,'Adj List'!$A$6:$D$465,3,FALSE)</f>
        <v>11.319999999999993</v>
      </c>
      <c r="DE9" s="175">
        <f>VLOOKUP(DE10,'Adj List'!$A$6:$D$465,3,FALSE)</f>
        <v>11.329999999999993</v>
      </c>
      <c r="DF9" s="175">
        <f>VLOOKUP(DF10,'Adj List'!$A$6:$D$465,3,FALSE)</f>
        <v>11.339999999999993</v>
      </c>
      <c r="DG9" s="790">
        <f>VLOOKUP(DG10,'Adj List'!$A$6:$D$465,3,FALSE)</f>
        <v>11.479999999999999</v>
      </c>
      <c r="DH9" s="175">
        <f>VLOOKUP(DH10,'Adj List'!$A$6:$D$465,3,FALSE)</f>
        <v>11.489999999999998</v>
      </c>
      <c r="DI9" s="790">
        <f>VLOOKUP(DI10,'Adj List'!$A$6:$D$465,3,FALSE)</f>
        <v>11.499999999999998</v>
      </c>
      <c r="DJ9" s="378">
        <v>2022</v>
      </c>
      <c r="DK9" s="378">
        <v>2022</v>
      </c>
      <c r="DL9" s="175">
        <f>VLOOKUP(DL10,'Adj List'!$A$6:$D$465,3,FALSE)</f>
        <v>11.01</v>
      </c>
      <c r="DM9" s="790">
        <f>VLOOKUP(DM10,'Adj List'!$A$6:$D$465,3,FALSE)</f>
        <v>11.02</v>
      </c>
      <c r="DN9" s="790">
        <f>VLOOKUP(DN10,'Adj List'!$A$6:$D$465,3,FALSE)</f>
        <v>11.03</v>
      </c>
      <c r="DO9" s="175">
        <f>VLOOKUP(DO10,'Adj List'!$A$6:$D$465,3,FALSE)</f>
        <v>11.04</v>
      </c>
      <c r="DP9" s="175">
        <f>VLOOKUP(DP10,'Adj List'!$A$6:$D$465,3,FALSE)</f>
        <v>11.049999999999999</v>
      </c>
      <c r="DQ9" s="790">
        <f>VLOOKUP(DQ10,'Adj List'!$A$6:$D$465,3,FALSE)</f>
        <v>11.059999999999999</v>
      </c>
      <c r="DR9" s="790">
        <f>VLOOKUP(DR10,'Adj List'!$A$6:$D$465,3,FALSE)</f>
        <v>11.069999999999999</v>
      </c>
      <c r="DS9" s="790">
        <f>VLOOKUP(DS10,'Adj List'!$A$6:$D$465,3,FALSE)</f>
        <v>11.079999999999998</v>
      </c>
      <c r="DT9" s="790">
        <f>VLOOKUP(DT10,'Adj List'!$A$6:$D$465,3,FALSE)</f>
        <v>11.089999999999998</v>
      </c>
      <c r="DU9" s="790">
        <f>VLOOKUP(DU10,'Adj List'!$A$6:$D$465,3,FALSE)</f>
        <v>11.099999999999998</v>
      </c>
      <c r="DV9" s="175">
        <f>VLOOKUP(DV10,'Adj List'!$A$6:$D$465,3,FALSE)</f>
        <v>11.109999999999998</v>
      </c>
      <c r="DW9" s="790">
        <f>VLOOKUP(DW10,'Adj List'!$A$6:$D$465,3,FALSE)</f>
        <v>11.119999999999997</v>
      </c>
      <c r="DX9" s="790">
        <f>VLOOKUP(DX10,'Adj List'!$A$6:$D$465,3,FALSE)</f>
        <v>11.129999999999997</v>
      </c>
      <c r="DY9" s="790">
        <f>VLOOKUP(DY10,'Adj List'!$A$6:$D$465,3,FALSE)</f>
        <v>11.139999999999997</v>
      </c>
      <c r="DZ9" s="175">
        <f>VLOOKUP(DZ10,'Adj List'!$A$6:$D$465,3,FALSE)</f>
        <v>11.149999999999997</v>
      </c>
      <c r="EA9" s="790">
        <f>VLOOKUP(EA10,'Adj List'!$A$6:$D$465,3,FALSE)</f>
        <v>11.159999999999997</v>
      </c>
      <c r="EB9" s="790">
        <f>VLOOKUP(EB10,'Adj List'!$A$6:$D$465,3,FALSE)</f>
        <v>11.169999999999996</v>
      </c>
      <c r="EC9" s="790">
        <f>VLOOKUP(EC10,'Adj List'!$A$6:$D$465,3,FALSE)</f>
        <v>11.179999999999996</v>
      </c>
      <c r="ED9" s="790">
        <f>VLOOKUP(ED10,'Adj List'!$A$6:$D$465,3,FALSE)</f>
        <v>11.189999999999996</v>
      </c>
      <c r="EE9" s="790">
        <f>VLOOKUP(EE10,'Adj List'!$A$6:$D$465,3,FALSE)</f>
        <v>11.199999999999996</v>
      </c>
      <c r="EF9" s="790">
        <f>VLOOKUP(EF10,'Adj List'!$A$6:$D$465,3,FALSE)</f>
        <v>11.209999999999996</v>
      </c>
      <c r="EG9" s="682">
        <f>VLOOKUP(EG10,'Adj List'!$A$6:$D$465,3,FALSE)</f>
        <v>11.219999999999995</v>
      </c>
      <c r="EH9" s="790">
        <f>VLOOKUP(EH10,'Adj List'!$A$6:$D$465,3,FALSE)</f>
        <v>11.229999999999995</v>
      </c>
      <c r="EI9" s="175">
        <f>VLOOKUP(EI10,'Adj List'!$A$6:$D$465,3,FALSE)</f>
        <v>11.239999999999995</v>
      </c>
      <c r="EJ9" s="175">
        <f>VLOOKUP(EJ10,'Adj List'!$A$6:$D$465,3,FALSE)</f>
        <v>11.249999999999995</v>
      </c>
      <c r="EK9" s="175">
        <f>VLOOKUP(EK10,'Adj List'!$A$6:$D$465,3,FALSE)</f>
        <v>11.259999999999994</v>
      </c>
      <c r="EL9" s="175">
        <f>VLOOKUP(EL10,'Adj List'!$A$6:$D$465,3,FALSE)</f>
        <v>11.269999999999994</v>
      </c>
      <c r="EM9" s="790">
        <f>VLOOKUP(EM10,'Adj List'!$A$6:$D$465,3,FALSE)</f>
        <v>11.279999999999994</v>
      </c>
      <c r="EN9" s="682">
        <f>VLOOKUP(EN10,'Adj List'!$A$6:$D$465,3,FALSE)</f>
        <v>11.289999999999994</v>
      </c>
      <c r="EO9" s="682">
        <f>VLOOKUP(EO10,'Adj List'!$A$6:$D$465,3,FALSE)</f>
        <v>11.299999999999994</v>
      </c>
      <c r="EP9" s="175">
        <f>VLOOKUP(EP10,'Adj List'!$A$6:$D$465,3,FALSE)</f>
        <v>11.309999999999993</v>
      </c>
      <c r="EQ9" s="175">
        <f>VLOOKUP(EQ10,'Adj List'!$A$6:$D$465,3,FALSE)</f>
        <v>11.319999999999993</v>
      </c>
      <c r="ER9" s="175">
        <f>VLOOKUP(ER10,'Adj List'!$A$6:$D$465,3,FALSE)</f>
        <v>11.329999999999993</v>
      </c>
      <c r="ES9" s="175">
        <f>VLOOKUP(ES10,'Adj List'!$A$6:$D$465,3,FALSE)</f>
        <v>11.339999999999993</v>
      </c>
      <c r="ET9" s="175">
        <f>VLOOKUP(ET10,'Adj List'!$A$6:$D$465,3,FALSE)</f>
        <v>11.479999999999999</v>
      </c>
      <c r="EU9" s="175">
        <f>VLOOKUP(EU10,'Adj List'!$A$6:$D$465,3,FALSE)</f>
        <v>11.489999999999998</v>
      </c>
      <c r="EV9" s="175">
        <f>VLOOKUP(EV10,'Adj List'!$A$6:$D$465,3,FALSE)</f>
        <v>11.499999999999998</v>
      </c>
      <c r="EW9" s="378">
        <v>2023</v>
      </c>
      <c r="EX9" s="378">
        <v>2023</v>
      </c>
      <c r="EY9" s="175">
        <f>VLOOKUP(EY10,'Adj List'!$A$6:$D$465,3,FALSE)</f>
        <v>11.01</v>
      </c>
      <c r="EZ9" s="790">
        <f>VLOOKUP(EZ10,'Adj List'!$A$6:$D$465,3,FALSE)</f>
        <v>11.02</v>
      </c>
      <c r="FA9" s="790">
        <f>VLOOKUP(FA10,'Adj List'!$A$6:$D$465,3,FALSE)</f>
        <v>11.03</v>
      </c>
      <c r="FB9" s="175">
        <f>VLOOKUP(FB10,'Adj List'!$A$6:$D$465,3,FALSE)</f>
        <v>11.04</v>
      </c>
      <c r="FC9" s="175">
        <f>VLOOKUP(FC10,'Adj List'!$A$6:$D$465,3,FALSE)</f>
        <v>11.049999999999999</v>
      </c>
      <c r="FD9" s="790">
        <f>VLOOKUP(FD10,'Adj List'!$A$6:$D$465,3,FALSE)</f>
        <v>11.059999999999999</v>
      </c>
      <c r="FE9" s="790">
        <f>VLOOKUP(FE10,'Adj List'!$A$6:$D$465,3,FALSE)</f>
        <v>11.069999999999999</v>
      </c>
      <c r="FF9" s="790">
        <f>VLOOKUP(FF10,'Adj List'!$A$6:$D$465,3,FALSE)</f>
        <v>11.079999999999998</v>
      </c>
      <c r="FG9" s="790">
        <f>VLOOKUP(FG10,'Adj List'!$A$6:$D$465,3,FALSE)</f>
        <v>11.089999999999998</v>
      </c>
      <c r="FH9" s="790">
        <f>VLOOKUP(FH10,'Adj List'!$A$6:$D$465,3,FALSE)</f>
        <v>11.099999999999998</v>
      </c>
      <c r="FI9" s="175">
        <f>VLOOKUP(FI10,'Adj List'!$A$6:$D$465,3,FALSE)</f>
        <v>11.109999999999998</v>
      </c>
      <c r="FJ9" s="790">
        <f>VLOOKUP(FJ10,'Adj List'!$A$6:$D$465,3,FALSE)</f>
        <v>11.119999999999997</v>
      </c>
      <c r="FK9" s="790">
        <f>VLOOKUP(FK10,'Adj List'!$A$6:$D$465,3,FALSE)</f>
        <v>11.129999999999997</v>
      </c>
      <c r="FL9" s="790">
        <f>VLOOKUP(FL10,'Adj List'!$A$6:$D$465,3,FALSE)</f>
        <v>11.139999999999997</v>
      </c>
      <c r="FM9" s="790">
        <f>VLOOKUP(FM10,'Adj List'!$A$6:$D$465,3,FALSE)</f>
        <v>11.149999999999997</v>
      </c>
      <c r="FN9" s="790">
        <f>VLOOKUP(FN10,'Adj List'!$A$6:$D$465,3,FALSE)</f>
        <v>11.159999999999997</v>
      </c>
      <c r="FO9" s="790">
        <f>VLOOKUP(FO10,'Adj List'!$A$6:$D$465,3,FALSE)</f>
        <v>11.169999999999996</v>
      </c>
      <c r="FP9" s="790">
        <f>VLOOKUP(FP10,'Adj List'!$A$6:$D$465,3,FALSE)</f>
        <v>11.179999999999996</v>
      </c>
      <c r="FQ9" s="790">
        <f>VLOOKUP(FQ10,'Adj List'!$A$6:$D$465,3,FALSE)</f>
        <v>11.189999999999996</v>
      </c>
      <c r="FR9" s="790">
        <f>VLOOKUP(FR10,'Adj List'!$A$6:$D$465,3,FALSE)</f>
        <v>11.199999999999996</v>
      </c>
      <c r="FS9" s="790">
        <f>VLOOKUP(FS10,'Adj List'!$A$6:$D$465,3,FALSE)</f>
        <v>11.209999999999996</v>
      </c>
      <c r="FT9" s="682">
        <f>VLOOKUP(FT10,'Adj List'!$A$6:$D$465,3,FALSE)</f>
        <v>11.219999999999995</v>
      </c>
      <c r="FU9" s="790">
        <f>VLOOKUP(FU10,'Adj List'!$A$6:$D$465,3,FALSE)</f>
        <v>11.229999999999995</v>
      </c>
      <c r="FV9" s="175">
        <f>VLOOKUP(FV10,'Adj List'!$A$6:$D$465,3,FALSE)</f>
        <v>11.239999999999995</v>
      </c>
      <c r="FW9" s="175">
        <f>VLOOKUP(FW10,'Adj List'!$A$6:$D$465,3,FALSE)</f>
        <v>11.249999999999995</v>
      </c>
      <c r="FX9" s="790">
        <f>VLOOKUP(FX10,'Adj List'!$A$6:$D$465,3,FALSE)</f>
        <v>11.259999999999994</v>
      </c>
      <c r="FY9" s="175">
        <f>VLOOKUP(FY10,'Adj List'!$A$6:$D$465,3,FALSE)</f>
        <v>11.269999999999994</v>
      </c>
      <c r="FZ9" s="790">
        <f>VLOOKUP(FZ10,'Adj List'!$A$6:$D$465,3,FALSE)</f>
        <v>11.279999999999994</v>
      </c>
      <c r="GA9" s="682">
        <f>VLOOKUP(GA10,'Adj List'!$A$6:$D$465,3,FALSE)</f>
        <v>11.289999999999994</v>
      </c>
      <c r="GB9" s="682">
        <f>VLOOKUP(GB10,'Adj List'!$A$6:$D$465,3,FALSE)</f>
        <v>11.299999999999994</v>
      </c>
      <c r="GC9" s="175">
        <f>VLOOKUP(GC10,'Adj List'!$A$6:$D$465,3,FALSE)</f>
        <v>11.309999999999993</v>
      </c>
      <c r="GD9" s="175">
        <f>VLOOKUP(GD10,'Adj List'!$A$6:$D$465,3,FALSE)</f>
        <v>11.319999999999993</v>
      </c>
      <c r="GE9" s="175">
        <f>VLOOKUP(GE10,'Adj List'!$A$6:$D$465,3,FALSE)</f>
        <v>11.329999999999993</v>
      </c>
      <c r="GF9" s="175">
        <f>VLOOKUP(GF10,'Adj List'!$A$6:$D$465,3,FALSE)</f>
        <v>11.339999999999993</v>
      </c>
      <c r="GG9" s="175">
        <f>VLOOKUP(GG10,'Adj List'!$A$6:$D$465,3,FALSE)</f>
        <v>11.479999999999999</v>
      </c>
      <c r="GH9" s="175">
        <f>VLOOKUP(GH10,'Adj List'!$A$6:$D$465,3,FALSE)</f>
        <v>11.489999999999998</v>
      </c>
      <c r="GI9" s="175">
        <f>VLOOKUP(GI10,'Adj List'!$A$6:$D$465,3,FALSE)</f>
        <v>11.499999999999998</v>
      </c>
      <c r="GJ9" s="378">
        <v>2024</v>
      </c>
      <c r="GK9" s="378">
        <v>2024</v>
      </c>
      <c r="GL9" s="175">
        <f>VLOOKUP(GL10,'Adj List'!$A$6:$D$465,3,FALSE)</f>
        <v>11.01</v>
      </c>
      <c r="GM9" s="790">
        <f>VLOOKUP(GM10,'Adj List'!$A$6:$D$465,3,FALSE)</f>
        <v>11.02</v>
      </c>
      <c r="GN9" s="790">
        <f>VLOOKUP(GN10,'Adj List'!$A$6:$D$465,3,FALSE)</f>
        <v>11.03</v>
      </c>
      <c r="GO9" s="175">
        <f>VLOOKUP(GO10,'Adj List'!$A$6:$D$465,3,FALSE)</f>
        <v>11.04</v>
      </c>
      <c r="GP9" s="175">
        <f>VLOOKUP(GP10,'Adj List'!$A$6:$D$465,3,FALSE)</f>
        <v>11.049999999999999</v>
      </c>
      <c r="GQ9" s="790">
        <f>VLOOKUP(GQ10,'Adj List'!$A$6:$D$465,3,FALSE)</f>
        <v>11.059999999999999</v>
      </c>
      <c r="GR9" s="790">
        <f>VLOOKUP(GR10,'Adj List'!$A$6:$D$465,3,FALSE)</f>
        <v>11.069999999999999</v>
      </c>
      <c r="GS9" s="790">
        <f>VLOOKUP(GS10,'Adj List'!$A$6:$D$465,3,FALSE)</f>
        <v>11.079999999999998</v>
      </c>
      <c r="GT9" s="790">
        <f>VLOOKUP(GT10,'Adj List'!$A$6:$D$465,3,FALSE)</f>
        <v>11.089999999999998</v>
      </c>
      <c r="GU9" s="790">
        <f>VLOOKUP(GU10,'Adj List'!$A$6:$D$465,3,FALSE)</f>
        <v>11.099999999999998</v>
      </c>
      <c r="GV9" s="175">
        <f>VLOOKUP(GV10,'Adj List'!$A$6:$D$465,3,FALSE)</f>
        <v>11.109999999999998</v>
      </c>
      <c r="GW9" s="790">
        <f>VLOOKUP(GW10,'Adj List'!$A$6:$D$465,3,FALSE)</f>
        <v>11.119999999999997</v>
      </c>
      <c r="GX9" s="790">
        <f>VLOOKUP(GX10,'Adj List'!$A$6:$D$465,3,FALSE)</f>
        <v>11.129999999999997</v>
      </c>
      <c r="GY9" s="790">
        <f>VLOOKUP(GY10,'Adj List'!$A$6:$D$465,3,FALSE)</f>
        <v>11.139999999999997</v>
      </c>
      <c r="GZ9" s="790">
        <f>VLOOKUP(GZ10,'Adj List'!$A$6:$D$465,3,FALSE)</f>
        <v>11.149999999999997</v>
      </c>
      <c r="HA9" s="790">
        <f>VLOOKUP(HA10,'Adj List'!$A$6:$D$465,3,FALSE)</f>
        <v>11.159999999999997</v>
      </c>
      <c r="HB9" s="790">
        <f>VLOOKUP(HB10,'Adj List'!$A$6:$D$465,3,FALSE)</f>
        <v>11.169999999999996</v>
      </c>
      <c r="HC9" s="790">
        <f>VLOOKUP(HC10,'Adj List'!$A$6:$D$465,3,FALSE)</f>
        <v>11.179999999999996</v>
      </c>
      <c r="HD9" s="790">
        <f>VLOOKUP(HD10,'Adj List'!$A$6:$D$465,3,FALSE)</f>
        <v>11.189999999999996</v>
      </c>
      <c r="HE9" s="790">
        <f>VLOOKUP(HE10,'Adj List'!$A$6:$D$465,3,FALSE)</f>
        <v>11.199999999999996</v>
      </c>
      <c r="HF9" s="790">
        <f>VLOOKUP(HF10,'Adj List'!$A$6:$D$465,3,FALSE)</f>
        <v>11.209999999999996</v>
      </c>
      <c r="HG9" s="682">
        <f>VLOOKUP(HG10,'Adj List'!$A$6:$D$465,3,FALSE)</f>
        <v>11.219999999999995</v>
      </c>
      <c r="HH9" s="790">
        <f>VLOOKUP(HH10,'Adj List'!$A$6:$D$465,3,FALSE)</f>
        <v>11.229999999999995</v>
      </c>
      <c r="HI9" s="175">
        <f>VLOOKUP(HI10,'Adj List'!$A$6:$D$465,3,FALSE)</f>
        <v>11.239999999999995</v>
      </c>
      <c r="HJ9" s="175">
        <f>VLOOKUP(HJ10,'Adj List'!$A$6:$D$465,3,FALSE)</f>
        <v>11.249999999999995</v>
      </c>
      <c r="HK9" s="175">
        <f>VLOOKUP(HK10,'Adj List'!$A$6:$D$465,3,FALSE)</f>
        <v>11.259999999999994</v>
      </c>
      <c r="HL9" s="175">
        <f>VLOOKUP(HL10,'Adj List'!$A$6:$D$465,3,FALSE)</f>
        <v>11.269999999999994</v>
      </c>
      <c r="HM9" s="790">
        <f>VLOOKUP(HM10,'Adj List'!$A$6:$D$465,3,FALSE)</f>
        <v>11.279999999999994</v>
      </c>
      <c r="HN9" s="682">
        <f>VLOOKUP(HN10,'Adj List'!$A$6:$D$465,3,FALSE)</f>
        <v>11.289999999999994</v>
      </c>
      <c r="HO9" s="682">
        <f>VLOOKUP(HO10,'Adj List'!$A$6:$D$465,3,FALSE)</f>
        <v>11.299999999999994</v>
      </c>
      <c r="HP9" s="175">
        <f>VLOOKUP(HP10,'Adj List'!$A$6:$D$465,3,FALSE)</f>
        <v>11.309999999999993</v>
      </c>
      <c r="HQ9" s="175">
        <f>VLOOKUP(HQ10,'Adj List'!$A$6:$D$465,3,FALSE)</f>
        <v>11.319999999999993</v>
      </c>
      <c r="HR9" s="175">
        <f>VLOOKUP(HR10,'Adj List'!$A$6:$D$465,3,FALSE)</f>
        <v>11.329999999999993</v>
      </c>
      <c r="HS9" s="175">
        <f>VLOOKUP(HS10,'Adj List'!$A$6:$D$465,3,FALSE)</f>
        <v>11.339999999999993</v>
      </c>
      <c r="HT9" s="175">
        <f>VLOOKUP(HT10,'Adj List'!$A$6:$D$465,3,FALSE)</f>
        <v>11.479999999999999</v>
      </c>
      <c r="HU9" s="790">
        <f>VLOOKUP(HU10,'Adj List'!$A$6:$D$465,3,FALSE)</f>
        <v>11.489999999999998</v>
      </c>
      <c r="HV9" s="175">
        <f>VLOOKUP(HV10,'Adj List'!$A$6:$D$465,3,FALSE)</f>
        <v>11.499999999999998</v>
      </c>
      <c r="HW9" s="378">
        <v>2025</v>
      </c>
      <c r="HX9" s="378">
        <v>2025</v>
      </c>
      <c r="HY9" s="676" t="s">
        <v>1053</v>
      </c>
      <c r="IA9" s="664"/>
    </row>
    <row r="10" spans="1:236" ht="76.5" x14ac:dyDescent="0.2">
      <c r="A10" s="130" t="s">
        <v>7</v>
      </c>
      <c r="B10" s="177" t="s">
        <v>8</v>
      </c>
      <c r="C10" s="379" t="s">
        <v>192</v>
      </c>
      <c r="D10" s="374" t="str">
        <f>'Adj List'!A6</f>
        <v>REVENUES AND EXPENSES</v>
      </c>
      <c r="E10" s="374" t="str">
        <f>'Adj List'!A7</f>
        <v>PASS-THROUGH REVENUE &amp; EXPENSE</v>
      </c>
      <c r="F10" s="375" t="str">
        <f>'Adj List'!A8</f>
        <v>TEMPERATURE NORMALIZATION</v>
      </c>
      <c r="G10" s="374" t="str">
        <f>'Adj List'!A9</f>
        <v>FEDERAL INCOME TAX</v>
      </c>
      <c r="H10" s="374" t="str">
        <f>'Adj List'!A10</f>
        <v>TAX BENEFIT OF INTEREST</v>
      </c>
      <c r="I10" s="374" t="str">
        <f>'Adj List'!A11</f>
        <v>BAD DEBT EXPENSE</v>
      </c>
      <c r="J10" s="376" t="str">
        <f>'Adj List'!A12</f>
        <v>RATE CASE EXPENSE</v>
      </c>
      <c r="K10" s="374" t="str">
        <f>'Adj List'!A13</f>
        <v xml:space="preserve">EXCISE TAX </v>
      </c>
      <c r="L10" s="374" t="str">
        <f>'Adj List'!A14</f>
        <v>EMPLOYEE INSURANCE</v>
      </c>
      <c r="M10" s="374" t="str">
        <f>'Adj List'!A15</f>
        <v>INJURIES &amp; DAMAGES</v>
      </c>
      <c r="N10" s="374" t="str">
        <f>'Adj List'!A16</f>
        <v>INCENTIVE PAY</v>
      </c>
      <c r="O10" s="374" t="str">
        <f>'Adj List'!A17</f>
        <v>INVESTMENT PLAN</v>
      </c>
      <c r="P10" s="374" t="str">
        <f>'Adj List'!A18</f>
        <v>INTEREST ON  CUSTOMER DEPOSITS</v>
      </c>
      <c r="Q10" s="374" t="str">
        <f>'Adj List'!A19</f>
        <v>PROPERTY AND LIAB INSURANCE</v>
      </c>
      <c r="R10" s="374" t="str">
        <f>'Adj List'!A20</f>
        <v>DEFERRED GAINS AND LOSSES ON PROPERTY SALES</v>
      </c>
      <c r="S10" s="374" t="str">
        <f>'Adj List'!A21</f>
        <v>D&amp;O INSURANCE</v>
      </c>
      <c r="T10" s="374" t="str">
        <f>'Adj List'!A22</f>
        <v>PENSION PLAN</v>
      </c>
      <c r="U10" s="374" t="str">
        <f>'Adj List'!A23</f>
        <v>WAGE INCREASE</v>
      </c>
      <c r="V10" s="374" t="str">
        <f>'Adj List'!A24</f>
        <v>AMA TO EOP RATE BASE</v>
      </c>
      <c r="W10" s="374" t="str">
        <f>'Adj List'!A25</f>
        <v>AMA TO EOP DEPRECIATION</v>
      </c>
      <c r="X10" s="377" t="str">
        <f>'Adj List'!A26</f>
        <v>WUTC FILING FEE</v>
      </c>
      <c r="Y10" s="775" t="str">
        <f>'Adj List'!A27</f>
        <v>PRO FORMA O&amp;M</v>
      </c>
      <c r="Z10" s="775" t="str">
        <f>'Adj List'!A28</f>
        <v>AMR REGULATORY ASSET</v>
      </c>
      <c r="AA10" s="374" t="str">
        <f>'Adj List'!A29</f>
        <v>AMI PLANT AND DEFERRAL</v>
      </c>
      <c r="AB10" s="775" t="str">
        <f>'Adj List'!A30</f>
        <v>GTZ DEFERRAL</v>
      </c>
      <c r="AC10" s="374" t="str">
        <f>'Adj List'!A31</f>
        <v>ENVIRONMENTAL REMEDIATION</v>
      </c>
      <c r="AD10" s="787" t="str">
        <f>'Adj List'!A32</f>
        <v>COVID DEFERRAL</v>
      </c>
      <c r="AE10" s="787" t="str">
        <f>'Adj List'!A74</f>
        <v>OPEN 1A</v>
      </c>
      <c r="AF10" s="377" t="str">
        <f>'Adj List'!A77</f>
        <v>TACOMA LNG UPGRADE PLANT AND DEFERRAL</v>
      </c>
      <c r="AG10" s="377" t="str">
        <f>'Adj List'!A78</f>
        <v>REGULATORY ASSETS &amp; LIAB</v>
      </c>
      <c r="AH10" s="787" t="str">
        <f>'Adj List'!A79</f>
        <v>TACOMA LNG PLANT DEFERRAL</v>
      </c>
      <c r="AI10" s="379" t="s">
        <v>175</v>
      </c>
      <c r="AJ10" s="379" t="s">
        <v>176</v>
      </c>
      <c r="AK10" s="374" t="str">
        <f t="shared" ref="AK10:BD10" si="32">D10</f>
        <v>REVENUES AND EXPENSES</v>
      </c>
      <c r="AL10" s="775" t="str">
        <f t="shared" si="32"/>
        <v>PASS-THROUGH REVENUE &amp; EXPENSE</v>
      </c>
      <c r="AM10" s="375" t="str">
        <f t="shared" si="32"/>
        <v>TEMPERATURE NORMALIZATION</v>
      </c>
      <c r="AN10" s="374" t="str">
        <f t="shared" si="32"/>
        <v>FEDERAL INCOME TAX</v>
      </c>
      <c r="AO10" s="374" t="str">
        <f t="shared" si="32"/>
        <v>TAX BENEFIT OF INTEREST</v>
      </c>
      <c r="AP10" s="775" t="str">
        <f t="shared" si="32"/>
        <v>BAD DEBT EXPENSE</v>
      </c>
      <c r="AQ10" s="791" t="str">
        <f t="shared" si="32"/>
        <v>RATE CASE EXPENSE</v>
      </c>
      <c r="AR10" s="775" t="str">
        <f t="shared" si="32"/>
        <v xml:space="preserve">EXCISE TAX </v>
      </c>
      <c r="AS10" s="374" t="str">
        <f t="shared" si="32"/>
        <v>EMPLOYEE INSURANCE</v>
      </c>
      <c r="AT10" s="775" t="str">
        <f t="shared" si="32"/>
        <v>INJURIES &amp; DAMAGES</v>
      </c>
      <c r="AU10" s="775" t="str">
        <f t="shared" si="32"/>
        <v>INCENTIVE PAY</v>
      </c>
      <c r="AV10" s="775" t="str">
        <f t="shared" si="32"/>
        <v>INVESTMENT PLAN</v>
      </c>
      <c r="AW10" s="775" t="str">
        <f t="shared" si="32"/>
        <v>INTEREST ON  CUSTOMER DEPOSITS</v>
      </c>
      <c r="AX10" s="374" t="str">
        <f t="shared" si="32"/>
        <v>PROPERTY AND LIAB INSURANCE</v>
      </c>
      <c r="AY10" s="374" t="str">
        <f t="shared" si="32"/>
        <v>DEFERRED GAINS AND LOSSES ON PROPERTY SALES</v>
      </c>
      <c r="AZ10" s="775" t="str">
        <f t="shared" si="32"/>
        <v>D&amp;O INSURANCE</v>
      </c>
      <c r="BA10" s="374" t="str">
        <f t="shared" si="32"/>
        <v>PENSION PLAN</v>
      </c>
      <c r="BB10" s="775" t="str">
        <f t="shared" si="32"/>
        <v>WAGE INCREASE</v>
      </c>
      <c r="BC10" s="775" t="str">
        <f t="shared" si="32"/>
        <v>AMA TO EOP RATE BASE</v>
      </c>
      <c r="BD10" s="775" t="str">
        <f t="shared" si="32"/>
        <v>AMA TO EOP DEPRECIATION</v>
      </c>
      <c r="BE10" s="775" t="str">
        <f>'Adj List'!A26</f>
        <v>WUTC FILING FEE</v>
      </c>
      <c r="BF10" s="775" t="str">
        <f t="shared" ref="BF10:BK10" si="33">Y10</f>
        <v>PRO FORMA O&amp;M</v>
      </c>
      <c r="BG10" s="793" t="str">
        <f t="shared" si="33"/>
        <v>AMR REGULATORY ASSET</v>
      </c>
      <c r="BH10" s="374" t="str">
        <f t="shared" si="33"/>
        <v>AMI PLANT AND DEFERRAL</v>
      </c>
      <c r="BI10" s="374" t="str">
        <f t="shared" si="33"/>
        <v>GTZ DEFERRAL</v>
      </c>
      <c r="BJ10" s="775" t="str">
        <f t="shared" si="33"/>
        <v>ENVIRONMENTAL REMEDIATION</v>
      </c>
      <c r="BK10" s="377" t="str">
        <f t="shared" si="33"/>
        <v>COVID DEFERRAL</v>
      </c>
      <c r="BL10" s="787" t="str">
        <f>'Adj List'!A33</f>
        <v>ESTIMATED PLANT RETIREMENTS RATE BASE</v>
      </c>
      <c r="BM10" s="377" t="str">
        <f>'Adj List'!A34</f>
        <v>TEST YEAR PLANT ROLL FORWARD</v>
      </c>
      <c r="BN10" s="377" t="str">
        <f>'Adj List'!A35</f>
        <v>PROVISIONAL PROFORMA RETIREMENTS DEPRECIATION</v>
      </c>
      <c r="BO10" s="377" t="str">
        <f>'Adj List'!A36</f>
        <v>PROGRAMMATIC PROVISIONAL PROFORMA</v>
      </c>
      <c r="BP10" s="377" t="str">
        <f>'Adj List'!A37</f>
        <v>CUSTOMER DRIVEN PROGRAMMATIC PROVISIONAL PROFORMA</v>
      </c>
      <c r="BQ10" s="377" t="str">
        <f>'Adj List'!A38</f>
        <v>SPECIFIC PROVISIONAL PROFORMA</v>
      </c>
      <c r="BR10" s="377" t="str">
        <f>'Adj List'!A39</f>
        <v>PROJECTED PROVISIONAL PROFORMA</v>
      </c>
      <c r="BS10" s="787" t="str">
        <f>AE10</f>
        <v>OPEN 1A</v>
      </c>
      <c r="BT10" s="377" t="str">
        <f>AF10</f>
        <v>TACOMA LNG UPGRADE PLANT AND DEFERRAL</v>
      </c>
      <c r="BU10" s="377" t="str">
        <f>AG10</f>
        <v>REGULATORY ASSETS &amp; LIAB</v>
      </c>
      <c r="BV10" s="787" t="str">
        <f>AH10</f>
        <v>TACOMA LNG PLANT DEFERRAL</v>
      </c>
      <c r="BW10" s="379" t="s">
        <v>1066</v>
      </c>
      <c r="BX10" s="379" t="s">
        <v>193</v>
      </c>
      <c r="BY10" s="374" t="str">
        <f t="shared" ref="BY10:DF10" si="34">AK10</f>
        <v>REVENUES AND EXPENSES</v>
      </c>
      <c r="BZ10" s="775" t="str">
        <f t="shared" si="34"/>
        <v>PASS-THROUGH REVENUE &amp; EXPENSE</v>
      </c>
      <c r="CA10" s="794" t="str">
        <f t="shared" si="34"/>
        <v>TEMPERATURE NORMALIZATION</v>
      </c>
      <c r="CB10" s="374" t="str">
        <f t="shared" si="34"/>
        <v>FEDERAL INCOME TAX</v>
      </c>
      <c r="CC10" s="374" t="str">
        <f t="shared" si="34"/>
        <v>TAX BENEFIT OF INTEREST</v>
      </c>
      <c r="CD10" s="775" t="str">
        <f t="shared" si="34"/>
        <v>BAD DEBT EXPENSE</v>
      </c>
      <c r="CE10" s="775" t="str">
        <f t="shared" si="34"/>
        <v>RATE CASE EXPENSE</v>
      </c>
      <c r="CF10" s="775" t="str">
        <f t="shared" si="34"/>
        <v xml:space="preserve">EXCISE TAX </v>
      </c>
      <c r="CG10" s="775" t="str">
        <f t="shared" si="34"/>
        <v>EMPLOYEE INSURANCE</v>
      </c>
      <c r="CH10" s="775" t="str">
        <f t="shared" si="34"/>
        <v>INJURIES &amp; DAMAGES</v>
      </c>
      <c r="CI10" s="374" t="str">
        <f t="shared" si="34"/>
        <v>INCENTIVE PAY</v>
      </c>
      <c r="CJ10" s="775" t="str">
        <f t="shared" si="34"/>
        <v>INVESTMENT PLAN</v>
      </c>
      <c r="CK10" s="775" t="str">
        <f t="shared" si="34"/>
        <v>INTEREST ON  CUSTOMER DEPOSITS</v>
      </c>
      <c r="CL10" s="775" t="str">
        <f t="shared" si="34"/>
        <v>PROPERTY AND LIAB INSURANCE</v>
      </c>
      <c r="CM10" s="775" t="str">
        <f t="shared" si="34"/>
        <v>DEFERRED GAINS AND LOSSES ON PROPERTY SALES</v>
      </c>
      <c r="CN10" s="775" t="str">
        <f t="shared" si="34"/>
        <v>D&amp;O INSURANCE</v>
      </c>
      <c r="CO10" s="775" t="str">
        <f t="shared" si="34"/>
        <v>PENSION PLAN</v>
      </c>
      <c r="CP10" s="775" t="str">
        <f t="shared" si="34"/>
        <v>WAGE INCREASE</v>
      </c>
      <c r="CQ10" s="775" t="str">
        <f t="shared" si="34"/>
        <v>AMA TO EOP RATE BASE</v>
      </c>
      <c r="CR10" s="775" t="str">
        <f t="shared" si="34"/>
        <v>AMA TO EOP DEPRECIATION</v>
      </c>
      <c r="CS10" s="775" t="str">
        <f t="shared" si="34"/>
        <v>WUTC FILING FEE</v>
      </c>
      <c r="CT10" s="775" t="str">
        <f t="shared" si="34"/>
        <v>PRO FORMA O&amp;M</v>
      </c>
      <c r="CU10" s="775" t="str">
        <f t="shared" si="34"/>
        <v>AMR REGULATORY ASSET</v>
      </c>
      <c r="CV10" s="374" t="str">
        <f t="shared" si="34"/>
        <v>AMI PLANT AND DEFERRAL</v>
      </c>
      <c r="CW10" s="374" t="str">
        <f t="shared" si="34"/>
        <v>GTZ DEFERRAL</v>
      </c>
      <c r="CX10" s="775" t="str">
        <f t="shared" si="34"/>
        <v>ENVIRONMENTAL REMEDIATION</v>
      </c>
      <c r="CY10" s="377" t="str">
        <f t="shared" si="34"/>
        <v>COVID DEFERRAL</v>
      </c>
      <c r="CZ10" s="775" t="str">
        <f t="shared" si="34"/>
        <v>ESTIMATED PLANT RETIREMENTS RATE BASE</v>
      </c>
      <c r="DA10" s="377" t="str">
        <f t="shared" si="34"/>
        <v>TEST YEAR PLANT ROLL FORWARD</v>
      </c>
      <c r="DB10" s="377" t="str">
        <f t="shared" si="34"/>
        <v>PROVISIONAL PROFORMA RETIREMENTS DEPRECIATION</v>
      </c>
      <c r="DC10" s="377" t="str">
        <f t="shared" si="34"/>
        <v>PROGRAMMATIC PROVISIONAL PROFORMA</v>
      </c>
      <c r="DD10" s="377" t="str">
        <f t="shared" si="34"/>
        <v>CUSTOMER DRIVEN PROGRAMMATIC PROVISIONAL PROFORMA</v>
      </c>
      <c r="DE10" s="377" t="str">
        <f t="shared" si="34"/>
        <v>SPECIFIC PROVISIONAL PROFORMA</v>
      </c>
      <c r="DF10" s="377" t="str">
        <f t="shared" si="34"/>
        <v>PROJECTED PROVISIONAL PROFORMA</v>
      </c>
      <c r="DG10" s="775" t="str">
        <f>BT10</f>
        <v>TACOMA LNG UPGRADE PLANT AND DEFERRAL</v>
      </c>
      <c r="DH10" s="377" t="str">
        <f>BU10</f>
        <v>REGULATORY ASSETS &amp; LIAB</v>
      </c>
      <c r="DI10" s="775" t="str">
        <f>BV10</f>
        <v>TACOMA LNG PLANT DEFERRAL</v>
      </c>
      <c r="DJ10" s="379" t="s">
        <v>197</v>
      </c>
      <c r="DK10" s="379" t="s">
        <v>195</v>
      </c>
      <c r="DL10" s="374" t="str">
        <f t="shared" ref="DL10:EV10" si="35">BY10</f>
        <v>REVENUES AND EXPENSES</v>
      </c>
      <c r="DM10" s="775" t="str">
        <f t="shared" si="35"/>
        <v>PASS-THROUGH REVENUE &amp; EXPENSE</v>
      </c>
      <c r="DN10" s="775" t="str">
        <f t="shared" si="35"/>
        <v>TEMPERATURE NORMALIZATION</v>
      </c>
      <c r="DO10" s="374" t="str">
        <f t="shared" si="35"/>
        <v>FEDERAL INCOME TAX</v>
      </c>
      <c r="DP10" s="374" t="str">
        <f t="shared" si="35"/>
        <v>TAX BENEFIT OF INTEREST</v>
      </c>
      <c r="DQ10" s="775" t="str">
        <f t="shared" si="35"/>
        <v>BAD DEBT EXPENSE</v>
      </c>
      <c r="DR10" s="775" t="str">
        <f t="shared" si="35"/>
        <v>RATE CASE EXPENSE</v>
      </c>
      <c r="DS10" s="775" t="str">
        <f t="shared" si="35"/>
        <v xml:space="preserve">EXCISE TAX </v>
      </c>
      <c r="DT10" s="775" t="str">
        <f t="shared" si="35"/>
        <v>EMPLOYEE INSURANCE</v>
      </c>
      <c r="DU10" s="775" t="str">
        <f t="shared" si="35"/>
        <v>INJURIES &amp; DAMAGES</v>
      </c>
      <c r="DV10" s="374" t="str">
        <f t="shared" si="35"/>
        <v>INCENTIVE PAY</v>
      </c>
      <c r="DW10" s="775" t="str">
        <f t="shared" si="35"/>
        <v>INVESTMENT PLAN</v>
      </c>
      <c r="DX10" s="775" t="str">
        <f t="shared" si="35"/>
        <v>INTEREST ON  CUSTOMER DEPOSITS</v>
      </c>
      <c r="DY10" s="775" t="str">
        <f t="shared" si="35"/>
        <v>PROPERTY AND LIAB INSURANCE</v>
      </c>
      <c r="DZ10" s="374" t="str">
        <f t="shared" si="35"/>
        <v>DEFERRED GAINS AND LOSSES ON PROPERTY SALES</v>
      </c>
      <c r="EA10" s="775" t="str">
        <f t="shared" si="35"/>
        <v>D&amp;O INSURANCE</v>
      </c>
      <c r="EB10" s="775" t="str">
        <f t="shared" si="35"/>
        <v>PENSION PLAN</v>
      </c>
      <c r="EC10" s="775" t="str">
        <f t="shared" si="35"/>
        <v>WAGE INCREASE</v>
      </c>
      <c r="ED10" s="775" t="str">
        <f t="shared" si="35"/>
        <v>AMA TO EOP RATE BASE</v>
      </c>
      <c r="EE10" s="775" t="str">
        <f t="shared" si="35"/>
        <v>AMA TO EOP DEPRECIATION</v>
      </c>
      <c r="EF10" s="775" t="str">
        <f t="shared" si="35"/>
        <v>WUTC FILING FEE</v>
      </c>
      <c r="EG10" s="685" t="str">
        <f t="shared" si="35"/>
        <v>PRO FORMA O&amp;M</v>
      </c>
      <c r="EH10" s="775" t="str">
        <f t="shared" si="35"/>
        <v>AMR REGULATORY ASSET</v>
      </c>
      <c r="EI10" s="374" t="str">
        <f t="shared" si="35"/>
        <v>AMI PLANT AND DEFERRAL</v>
      </c>
      <c r="EJ10" s="374" t="str">
        <f t="shared" si="35"/>
        <v>GTZ DEFERRAL</v>
      </c>
      <c r="EK10" s="374" t="str">
        <f t="shared" si="35"/>
        <v>ENVIRONMENTAL REMEDIATION</v>
      </c>
      <c r="EL10" s="377" t="str">
        <f t="shared" si="35"/>
        <v>COVID DEFERRAL</v>
      </c>
      <c r="EM10" s="775" t="str">
        <f t="shared" si="35"/>
        <v>ESTIMATED PLANT RETIREMENTS RATE BASE</v>
      </c>
      <c r="EN10" s="377" t="str">
        <f t="shared" si="35"/>
        <v>TEST YEAR PLANT ROLL FORWARD</v>
      </c>
      <c r="EO10" s="377" t="str">
        <f t="shared" si="35"/>
        <v>PROVISIONAL PROFORMA RETIREMENTS DEPRECIATION</v>
      </c>
      <c r="EP10" s="377" t="str">
        <f t="shared" si="35"/>
        <v>PROGRAMMATIC PROVISIONAL PROFORMA</v>
      </c>
      <c r="EQ10" s="377" t="str">
        <f t="shared" si="35"/>
        <v>CUSTOMER DRIVEN PROGRAMMATIC PROVISIONAL PROFORMA</v>
      </c>
      <c r="ER10" s="377" t="str">
        <f t="shared" si="35"/>
        <v>SPECIFIC PROVISIONAL PROFORMA</v>
      </c>
      <c r="ES10" s="377" t="str">
        <f t="shared" si="35"/>
        <v>PROJECTED PROVISIONAL PROFORMA</v>
      </c>
      <c r="ET10" s="377" t="str">
        <f t="shared" si="35"/>
        <v>TACOMA LNG UPGRADE PLANT AND DEFERRAL</v>
      </c>
      <c r="EU10" s="377" t="str">
        <f t="shared" si="35"/>
        <v>REGULATORY ASSETS &amp; LIAB</v>
      </c>
      <c r="EV10" s="377" t="str">
        <f t="shared" si="35"/>
        <v>TACOMA LNG PLANT DEFERRAL</v>
      </c>
      <c r="EW10" s="379" t="s">
        <v>198</v>
      </c>
      <c r="EX10" s="379" t="s">
        <v>196</v>
      </c>
      <c r="EY10" s="374" t="str">
        <f t="shared" ref="EY10:GI10" si="36">DL10</f>
        <v>REVENUES AND EXPENSES</v>
      </c>
      <c r="EZ10" s="775" t="str">
        <f t="shared" si="36"/>
        <v>PASS-THROUGH REVENUE &amp; EXPENSE</v>
      </c>
      <c r="FA10" s="775" t="str">
        <f t="shared" si="36"/>
        <v>TEMPERATURE NORMALIZATION</v>
      </c>
      <c r="FB10" s="374" t="str">
        <f t="shared" si="36"/>
        <v>FEDERAL INCOME TAX</v>
      </c>
      <c r="FC10" s="374" t="str">
        <f t="shared" si="36"/>
        <v>TAX BENEFIT OF INTEREST</v>
      </c>
      <c r="FD10" s="775" t="str">
        <f t="shared" si="36"/>
        <v>BAD DEBT EXPENSE</v>
      </c>
      <c r="FE10" s="775" t="str">
        <f t="shared" si="36"/>
        <v>RATE CASE EXPENSE</v>
      </c>
      <c r="FF10" s="775" t="str">
        <f t="shared" si="36"/>
        <v xml:space="preserve">EXCISE TAX </v>
      </c>
      <c r="FG10" s="775" t="str">
        <f t="shared" si="36"/>
        <v>EMPLOYEE INSURANCE</v>
      </c>
      <c r="FH10" s="775" t="str">
        <f t="shared" si="36"/>
        <v>INJURIES &amp; DAMAGES</v>
      </c>
      <c r="FI10" s="374" t="str">
        <f t="shared" si="36"/>
        <v>INCENTIVE PAY</v>
      </c>
      <c r="FJ10" s="775" t="str">
        <f t="shared" si="36"/>
        <v>INVESTMENT PLAN</v>
      </c>
      <c r="FK10" s="775" t="str">
        <f t="shared" si="36"/>
        <v>INTEREST ON  CUSTOMER DEPOSITS</v>
      </c>
      <c r="FL10" s="775" t="str">
        <f t="shared" si="36"/>
        <v>PROPERTY AND LIAB INSURANCE</v>
      </c>
      <c r="FM10" s="775" t="str">
        <f t="shared" si="36"/>
        <v>DEFERRED GAINS AND LOSSES ON PROPERTY SALES</v>
      </c>
      <c r="FN10" s="775" t="str">
        <f t="shared" si="36"/>
        <v>D&amp;O INSURANCE</v>
      </c>
      <c r="FO10" s="775" t="str">
        <f t="shared" si="36"/>
        <v>PENSION PLAN</v>
      </c>
      <c r="FP10" s="775" t="str">
        <f t="shared" si="36"/>
        <v>WAGE INCREASE</v>
      </c>
      <c r="FQ10" s="775" t="str">
        <f t="shared" si="36"/>
        <v>AMA TO EOP RATE BASE</v>
      </c>
      <c r="FR10" s="775" t="str">
        <f t="shared" si="36"/>
        <v>AMA TO EOP DEPRECIATION</v>
      </c>
      <c r="FS10" s="775" t="str">
        <f t="shared" si="36"/>
        <v>WUTC FILING FEE</v>
      </c>
      <c r="FT10" s="685" t="str">
        <f t="shared" si="36"/>
        <v>PRO FORMA O&amp;M</v>
      </c>
      <c r="FU10" s="775" t="str">
        <f t="shared" si="36"/>
        <v>AMR REGULATORY ASSET</v>
      </c>
      <c r="FV10" s="374" t="str">
        <f t="shared" si="36"/>
        <v>AMI PLANT AND DEFERRAL</v>
      </c>
      <c r="FW10" s="374" t="str">
        <f t="shared" si="36"/>
        <v>GTZ DEFERRAL</v>
      </c>
      <c r="FX10" s="775" t="str">
        <f t="shared" si="36"/>
        <v>ENVIRONMENTAL REMEDIATION</v>
      </c>
      <c r="FY10" s="377" t="str">
        <f t="shared" si="36"/>
        <v>COVID DEFERRAL</v>
      </c>
      <c r="FZ10" s="775" t="str">
        <f t="shared" si="36"/>
        <v>ESTIMATED PLANT RETIREMENTS RATE BASE</v>
      </c>
      <c r="GA10" s="377" t="str">
        <f t="shared" si="36"/>
        <v>TEST YEAR PLANT ROLL FORWARD</v>
      </c>
      <c r="GB10" s="377" t="str">
        <f t="shared" si="36"/>
        <v>PROVISIONAL PROFORMA RETIREMENTS DEPRECIATION</v>
      </c>
      <c r="GC10" s="377" t="str">
        <f t="shared" si="36"/>
        <v>PROGRAMMATIC PROVISIONAL PROFORMA</v>
      </c>
      <c r="GD10" s="377" t="str">
        <f t="shared" si="36"/>
        <v>CUSTOMER DRIVEN PROGRAMMATIC PROVISIONAL PROFORMA</v>
      </c>
      <c r="GE10" s="377" t="str">
        <f t="shared" si="36"/>
        <v>SPECIFIC PROVISIONAL PROFORMA</v>
      </c>
      <c r="GF10" s="377" t="str">
        <f t="shared" si="36"/>
        <v>PROJECTED PROVISIONAL PROFORMA</v>
      </c>
      <c r="GG10" s="377" t="str">
        <f t="shared" si="36"/>
        <v>TACOMA LNG UPGRADE PLANT AND DEFERRAL</v>
      </c>
      <c r="GH10" s="377" t="str">
        <f t="shared" si="36"/>
        <v>REGULATORY ASSETS &amp; LIAB</v>
      </c>
      <c r="GI10" s="377" t="str">
        <f t="shared" si="36"/>
        <v>TACOMA LNG PLANT DEFERRAL</v>
      </c>
      <c r="GJ10" s="379" t="s">
        <v>327</v>
      </c>
      <c r="GK10" s="379" t="s">
        <v>199</v>
      </c>
      <c r="GL10" s="374" t="str">
        <f t="shared" ref="GL10:HV10" si="37">EY10</f>
        <v>REVENUES AND EXPENSES</v>
      </c>
      <c r="GM10" s="775" t="str">
        <f t="shared" si="37"/>
        <v>PASS-THROUGH REVENUE &amp; EXPENSE</v>
      </c>
      <c r="GN10" s="775" t="str">
        <f t="shared" si="37"/>
        <v>TEMPERATURE NORMALIZATION</v>
      </c>
      <c r="GO10" s="374" t="str">
        <f t="shared" si="37"/>
        <v>FEDERAL INCOME TAX</v>
      </c>
      <c r="GP10" s="374" t="str">
        <f t="shared" si="37"/>
        <v>TAX BENEFIT OF INTEREST</v>
      </c>
      <c r="GQ10" s="775" t="str">
        <f t="shared" si="37"/>
        <v>BAD DEBT EXPENSE</v>
      </c>
      <c r="GR10" s="775" t="str">
        <f t="shared" si="37"/>
        <v>RATE CASE EXPENSE</v>
      </c>
      <c r="GS10" s="775" t="str">
        <f t="shared" si="37"/>
        <v xml:space="preserve">EXCISE TAX </v>
      </c>
      <c r="GT10" s="775" t="str">
        <f t="shared" si="37"/>
        <v>EMPLOYEE INSURANCE</v>
      </c>
      <c r="GU10" s="775" t="str">
        <f t="shared" si="37"/>
        <v>INJURIES &amp; DAMAGES</v>
      </c>
      <c r="GV10" s="374" t="str">
        <f t="shared" si="37"/>
        <v>INCENTIVE PAY</v>
      </c>
      <c r="GW10" s="775" t="str">
        <f t="shared" si="37"/>
        <v>INVESTMENT PLAN</v>
      </c>
      <c r="GX10" s="775" t="str">
        <f t="shared" si="37"/>
        <v>INTEREST ON  CUSTOMER DEPOSITS</v>
      </c>
      <c r="GY10" s="775" t="str">
        <f t="shared" si="37"/>
        <v>PROPERTY AND LIAB INSURANCE</v>
      </c>
      <c r="GZ10" s="775" t="str">
        <f t="shared" si="37"/>
        <v>DEFERRED GAINS AND LOSSES ON PROPERTY SALES</v>
      </c>
      <c r="HA10" s="775" t="str">
        <f t="shared" si="37"/>
        <v>D&amp;O INSURANCE</v>
      </c>
      <c r="HB10" s="775" t="str">
        <f t="shared" si="37"/>
        <v>PENSION PLAN</v>
      </c>
      <c r="HC10" s="775" t="str">
        <f t="shared" si="37"/>
        <v>WAGE INCREASE</v>
      </c>
      <c r="HD10" s="775" t="str">
        <f t="shared" si="37"/>
        <v>AMA TO EOP RATE BASE</v>
      </c>
      <c r="HE10" s="775" t="str">
        <f t="shared" si="37"/>
        <v>AMA TO EOP DEPRECIATION</v>
      </c>
      <c r="HF10" s="775" t="str">
        <f t="shared" si="37"/>
        <v>WUTC FILING FEE</v>
      </c>
      <c r="HG10" s="685" t="str">
        <f t="shared" si="37"/>
        <v>PRO FORMA O&amp;M</v>
      </c>
      <c r="HH10" s="775" t="str">
        <f t="shared" si="37"/>
        <v>AMR REGULATORY ASSET</v>
      </c>
      <c r="HI10" s="374" t="str">
        <f t="shared" si="37"/>
        <v>AMI PLANT AND DEFERRAL</v>
      </c>
      <c r="HJ10" s="374" t="str">
        <f t="shared" si="37"/>
        <v>GTZ DEFERRAL</v>
      </c>
      <c r="HK10" s="374" t="str">
        <f t="shared" si="37"/>
        <v>ENVIRONMENTAL REMEDIATION</v>
      </c>
      <c r="HL10" s="377" t="str">
        <f t="shared" si="37"/>
        <v>COVID DEFERRAL</v>
      </c>
      <c r="HM10" s="775" t="str">
        <f t="shared" si="37"/>
        <v>ESTIMATED PLANT RETIREMENTS RATE BASE</v>
      </c>
      <c r="HN10" s="377" t="str">
        <f t="shared" si="37"/>
        <v>TEST YEAR PLANT ROLL FORWARD</v>
      </c>
      <c r="HO10" s="377" t="str">
        <f t="shared" si="37"/>
        <v>PROVISIONAL PROFORMA RETIREMENTS DEPRECIATION</v>
      </c>
      <c r="HP10" s="377" t="str">
        <f t="shared" si="37"/>
        <v>PROGRAMMATIC PROVISIONAL PROFORMA</v>
      </c>
      <c r="HQ10" s="377" t="str">
        <f t="shared" si="37"/>
        <v>CUSTOMER DRIVEN PROGRAMMATIC PROVISIONAL PROFORMA</v>
      </c>
      <c r="HR10" s="377" t="str">
        <f t="shared" si="37"/>
        <v>SPECIFIC PROVISIONAL PROFORMA</v>
      </c>
      <c r="HS10" s="377" t="str">
        <f t="shared" si="37"/>
        <v>PROJECTED PROVISIONAL PROFORMA</v>
      </c>
      <c r="HT10" s="377" t="str">
        <f t="shared" si="37"/>
        <v>TACOMA LNG UPGRADE PLANT AND DEFERRAL</v>
      </c>
      <c r="HU10" s="775" t="str">
        <f t="shared" si="37"/>
        <v>REGULATORY ASSETS &amp; LIAB</v>
      </c>
      <c r="HV10" s="377" t="str">
        <f t="shared" si="37"/>
        <v>TACOMA LNG PLANT DEFERRAL</v>
      </c>
      <c r="HW10" s="379" t="s">
        <v>328</v>
      </c>
      <c r="HX10" s="379" t="s">
        <v>200</v>
      </c>
      <c r="HY10" s="676" t="s">
        <v>1053</v>
      </c>
    </row>
    <row r="11" spans="1:236" x14ac:dyDescent="0.2">
      <c r="C11" s="380" t="str">
        <f>VLOOKUP(COLUMN(C1),'Named Ranges G'!$A$16:$B$568,2,FALSE)</f>
        <v>c</v>
      </c>
      <c r="D11" s="129" t="str">
        <f>VLOOKUP(COLUMN(D1),'Named Ranges G'!$A$16:$B$568,2,FALSE)</f>
        <v>d</v>
      </c>
      <c r="E11" s="129" t="str">
        <f>VLOOKUP(COLUMN(E1),'Named Ranges G'!$A$16:$B$568,2,FALSE)</f>
        <v>e</v>
      </c>
      <c r="F11" s="129" t="str">
        <f>VLOOKUP(COLUMN(F1),'Named Ranges G'!$A$16:$B$568,2,FALSE)</f>
        <v>f</v>
      </c>
      <c r="G11" s="129" t="str">
        <f>VLOOKUP(COLUMN(G1),'Named Ranges G'!$A$16:$B$568,2,FALSE)</f>
        <v>g</v>
      </c>
      <c r="H11" s="129" t="str">
        <f>VLOOKUP(COLUMN(H1),'Named Ranges G'!$A$16:$B$568,2,FALSE)</f>
        <v>h</v>
      </c>
      <c r="I11" s="129" t="str">
        <f>VLOOKUP(COLUMN(I1),'Named Ranges G'!$A$16:$B$568,2,FALSE)</f>
        <v>i</v>
      </c>
      <c r="J11" s="129" t="str">
        <f>VLOOKUP(COLUMN(J1),'Named Ranges G'!$A$16:$B$568,2,FALSE)</f>
        <v>j</v>
      </c>
      <c r="K11" s="129" t="str">
        <f>VLOOKUP(COLUMN(K1),'Named Ranges G'!$A$16:$B$568,2,FALSE)</f>
        <v>k</v>
      </c>
      <c r="L11" s="129" t="str">
        <f>VLOOKUP(COLUMN(L1),'Named Ranges G'!$A$16:$B$568,2,FALSE)</f>
        <v>l</v>
      </c>
      <c r="M11" s="129" t="str">
        <f>VLOOKUP(COLUMN(M1),'Named Ranges G'!$A$16:$B$568,2,FALSE)</f>
        <v>m</v>
      </c>
      <c r="N11" s="129" t="str">
        <f>VLOOKUP(COLUMN(N1),'Named Ranges G'!$A$16:$B$568,2,FALSE)</f>
        <v>n</v>
      </c>
      <c r="O11" s="129" t="str">
        <f>VLOOKUP(COLUMN(O1),'Named Ranges G'!$A$16:$B$568,2,FALSE)</f>
        <v>o</v>
      </c>
      <c r="P11" s="129" t="str">
        <f>VLOOKUP(COLUMN(P1),'Named Ranges G'!$A$16:$B$568,2,FALSE)</f>
        <v>p</v>
      </c>
      <c r="Q11" s="129" t="str">
        <f>VLOOKUP(COLUMN(Q1),'Named Ranges G'!$A$16:$B$568,2,FALSE)</f>
        <v>q</v>
      </c>
      <c r="R11" s="129" t="str">
        <f>VLOOKUP(COLUMN(R1),'Named Ranges G'!$A$16:$B$568,2,FALSE)</f>
        <v>r</v>
      </c>
      <c r="S11" s="129" t="str">
        <f>VLOOKUP(COLUMN(S1),'Named Ranges G'!$A$16:$B$568,2,FALSE)</f>
        <v>s</v>
      </c>
      <c r="T11" s="129" t="str">
        <f>VLOOKUP(COLUMN(T1),'Named Ranges G'!$A$16:$B$568,2,FALSE)</f>
        <v>t</v>
      </c>
      <c r="U11" s="129" t="str">
        <f>VLOOKUP(COLUMN(U1),'Named Ranges G'!$A$16:$B$568,2,FALSE)</f>
        <v>u</v>
      </c>
      <c r="V11" s="129" t="str">
        <f>VLOOKUP(COLUMN(V1),'Named Ranges G'!$A$16:$B$568,2,FALSE)</f>
        <v>v</v>
      </c>
      <c r="W11" s="129" t="str">
        <f>VLOOKUP(COLUMN(W1),'Named Ranges G'!$A$16:$B$568,2,FALSE)</f>
        <v>w</v>
      </c>
      <c r="X11" s="129" t="str">
        <f>VLOOKUP(COLUMN(X1),'Named Ranges G'!$A$16:$B$568,2,FALSE)</f>
        <v>x</v>
      </c>
      <c r="Y11" s="773" t="str">
        <f>VLOOKUP(COLUMN(Y1),'Named Ranges G'!$A$16:$B$568,2,FALSE)</f>
        <v>y</v>
      </c>
      <c r="Z11" s="773" t="str">
        <f>VLOOKUP(COLUMN(Z1),'Named Ranges G'!$A$16:$B$568,2,FALSE)</f>
        <v>z</v>
      </c>
      <c r="AA11" s="129" t="str">
        <f>VLOOKUP(COLUMN(AA1),'Named Ranges G'!$A$16:$B$568,2,FALSE)</f>
        <v>aa</v>
      </c>
      <c r="AB11" s="773" t="str">
        <f>VLOOKUP(COLUMN(AB1),'Named Ranges G'!$A$16:$B$568,2,FALSE)</f>
        <v>ab</v>
      </c>
      <c r="AC11" s="129" t="str">
        <f>VLOOKUP(COLUMN(AC1),'Named Ranges G'!$A$16:$B$568,2,FALSE)</f>
        <v>ac</v>
      </c>
      <c r="AD11" s="773" t="str">
        <f>VLOOKUP(COLUMN(AD1),'Named Ranges G'!$A$16:$B$568,2,FALSE)</f>
        <v>ad</v>
      </c>
      <c r="AE11" s="773" t="str">
        <f>VLOOKUP(COLUMN(AE1),'Named Ranges G'!$A$16:$B$568,2,FALSE)</f>
        <v>ae</v>
      </c>
      <c r="AF11" s="129" t="str">
        <f>VLOOKUP(COLUMN(AF1),'Named Ranges G'!$A$16:$B$568,2,FALSE)</f>
        <v>af</v>
      </c>
      <c r="AG11" s="129" t="str">
        <f>VLOOKUP(COLUMN(AG1),'Named Ranges G'!$A$16:$B$568,2,FALSE)</f>
        <v>ag</v>
      </c>
      <c r="AH11" s="773" t="str">
        <f>VLOOKUP(COLUMN(AH1),'Named Ranges G'!$A$16:$B$568,2,FALSE)</f>
        <v>ah</v>
      </c>
      <c r="AI11" s="380" t="str">
        <f>VLOOKUP(COLUMN(AH1),'Named Ranges G'!$A$16:$B$568,2,FALSE)&amp;" = ∑ "&amp;D11&amp;" thru "&amp;AH11</f>
        <v>ah = ∑ d thru ah</v>
      </c>
      <c r="AJ11" s="380" t="str">
        <f>VLOOKUP(COLUMN(AJ1),'Named Ranges G'!$A$16:$B$568,2,FALSE)&amp;" = "&amp;LEFT(C11,2)&amp;" + "&amp;LEFT(AI11,2)</f>
        <v>aj = c + ah</v>
      </c>
      <c r="AK11" s="677" t="str">
        <f>VLOOKUP(COLUMN(AK1),'Named Ranges G'!$A$16:$B$568,2,FALSE)</f>
        <v>ak</v>
      </c>
      <c r="AL11" s="773" t="str">
        <f>VLOOKUP(COLUMN(AL1),'Named Ranges G'!$A$16:$B$568,2,FALSE)</f>
        <v>al</v>
      </c>
      <c r="AM11" s="677" t="str">
        <f>VLOOKUP(COLUMN(AM1),'Named Ranges G'!$A$16:$B$568,2,FALSE)</f>
        <v>am</v>
      </c>
      <c r="AN11" s="677" t="str">
        <f>VLOOKUP(COLUMN(AN1),'Named Ranges G'!$A$16:$B$568,2,FALSE)</f>
        <v>an</v>
      </c>
      <c r="AO11" s="677" t="str">
        <f>VLOOKUP(COLUMN(AO1),'Named Ranges G'!$A$16:$B$568,2,FALSE)</f>
        <v>ao</v>
      </c>
      <c r="AP11" s="773" t="str">
        <f>VLOOKUP(COLUMN(AP1),'Named Ranges G'!$A$16:$B$568,2,FALSE)</f>
        <v>ap</v>
      </c>
      <c r="AQ11" s="773" t="str">
        <f>VLOOKUP(COLUMN(AQ1),'Named Ranges G'!$A$16:$B$568,2,FALSE)</f>
        <v>aq</v>
      </c>
      <c r="AR11" s="773" t="str">
        <f>VLOOKUP(COLUMN(AR1),'Named Ranges G'!$A$16:$B$568,2,FALSE)</f>
        <v>ar</v>
      </c>
      <c r="AS11" s="677" t="str">
        <f>VLOOKUP(COLUMN(AS1),'Named Ranges G'!$A$16:$B$568,2,FALSE)</f>
        <v>as</v>
      </c>
      <c r="AT11" s="773" t="str">
        <f>VLOOKUP(COLUMN(AT1),'Named Ranges G'!$A$16:$B$568,2,FALSE)</f>
        <v>at</v>
      </c>
      <c r="AU11" s="773" t="str">
        <f>VLOOKUP(COLUMN(AU1),'Named Ranges G'!$A$16:$B$568,2,FALSE)</f>
        <v>au</v>
      </c>
      <c r="AV11" s="773" t="str">
        <f>VLOOKUP(COLUMN(AV1),'Named Ranges G'!$A$16:$B$568,2,FALSE)</f>
        <v>av</v>
      </c>
      <c r="AW11" s="773" t="str">
        <f>VLOOKUP(COLUMN(AW1),'Named Ranges G'!$A$16:$B$568,2,FALSE)</f>
        <v>aw</v>
      </c>
      <c r="AX11" s="677" t="str">
        <f>VLOOKUP(COLUMN(AX1),'Named Ranges G'!$A$16:$B$568,2,FALSE)</f>
        <v>ax</v>
      </c>
      <c r="AY11" s="677" t="str">
        <f>VLOOKUP(COLUMN(AY1),'Named Ranges G'!$A$16:$B$568,2,FALSE)</f>
        <v>ay</v>
      </c>
      <c r="AZ11" s="773" t="str">
        <f>VLOOKUP(COLUMN(AZ1),'Named Ranges G'!$A$16:$B$568,2,FALSE)</f>
        <v>az</v>
      </c>
      <c r="BA11" s="677" t="str">
        <f>VLOOKUP(COLUMN(BA1),'Named Ranges G'!$A$16:$B$568,2,FALSE)</f>
        <v>ba</v>
      </c>
      <c r="BB11" s="773" t="str">
        <f>VLOOKUP(COLUMN(BB1),'Named Ranges G'!$A$16:$B$568,2,FALSE)</f>
        <v>bb</v>
      </c>
      <c r="BC11" s="773" t="str">
        <f>VLOOKUP(COLUMN(BC1),'Named Ranges G'!$A$16:$B$568,2,FALSE)</f>
        <v>bc</v>
      </c>
      <c r="BD11" s="773" t="str">
        <f>VLOOKUP(COLUMN(BD1),'Named Ranges G'!$A$16:$B$568,2,FALSE)</f>
        <v>bd</v>
      </c>
      <c r="BE11" s="773" t="str">
        <f>VLOOKUP(COLUMN(BE1),'Named Ranges G'!$A$16:$B$568,2,FALSE)</f>
        <v>be</v>
      </c>
      <c r="BF11" s="773" t="str">
        <f>VLOOKUP(COLUMN(BF1),'Named Ranges G'!$A$16:$B$568,2,FALSE)</f>
        <v>bf</v>
      </c>
      <c r="BG11" s="773" t="str">
        <f>VLOOKUP(COLUMN(BG1),'Named Ranges G'!$A$16:$B$568,2,FALSE)</f>
        <v>bg</v>
      </c>
      <c r="BH11" s="677" t="str">
        <f>VLOOKUP(COLUMN(BH1),'Named Ranges G'!$A$16:$B$568,2,FALSE)</f>
        <v>bh</v>
      </c>
      <c r="BI11" s="677" t="str">
        <f>VLOOKUP(COLUMN(BI1),'Named Ranges G'!$A$16:$B$568,2,FALSE)</f>
        <v>bi</v>
      </c>
      <c r="BJ11" s="773" t="str">
        <f>VLOOKUP(COLUMN(BJ1),'Named Ranges G'!$A$16:$B$568,2,FALSE)</f>
        <v>bj</v>
      </c>
      <c r="BK11" s="677" t="str">
        <f>VLOOKUP(COLUMN(BK1),'Named Ranges G'!$A$16:$B$568,2,FALSE)</f>
        <v>bk</v>
      </c>
      <c r="BL11" s="773" t="str">
        <f>VLOOKUP(COLUMN(BL1),'Named Ranges G'!$A$16:$B$568,2,FALSE)</f>
        <v>bl</v>
      </c>
      <c r="BM11" s="677" t="str">
        <f>VLOOKUP(COLUMN(BM1),'Named Ranges G'!$A$16:$B$568,2,FALSE)</f>
        <v>bm</v>
      </c>
      <c r="BN11" s="677" t="str">
        <f>VLOOKUP(COLUMN(BN1),'Named Ranges G'!$A$16:$B$568,2,FALSE)</f>
        <v>bn</v>
      </c>
      <c r="BO11" s="677" t="str">
        <f>VLOOKUP(COLUMN(BO1),'Named Ranges G'!$A$16:$B$568,2,FALSE)</f>
        <v>bo</v>
      </c>
      <c r="BP11" s="677" t="str">
        <f>VLOOKUP(COLUMN(BP1),'Named Ranges G'!$A$16:$B$568,2,FALSE)</f>
        <v>bp</v>
      </c>
      <c r="BQ11" s="677" t="str">
        <f>VLOOKUP(COLUMN(BQ1),'Named Ranges G'!$A$16:$B$568,2,FALSE)</f>
        <v>bq</v>
      </c>
      <c r="BR11" s="677" t="str">
        <f>VLOOKUP(COLUMN(BR1),'Named Ranges G'!$A$16:$B$568,2,FALSE)</f>
        <v>br</v>
      </c>
      <c r="BS11" s="773" t="str">
        <f>VLOOKUP(COLUMN(BS1),'Named Ranges G'!$A$16:$B$568,2,FALSE)</f>
        <v>bs</v>
      </c>
      <c r="BT11" s="677" t="str">
        <f>VLOOKUP(COLUMN(BT1),'Named Ranges G'!$A$16:$B$568,2,FALSE)</f>
        <v>bt</v>
      </c>
      <c r="BU11" s="677" t="str">
        <f>VLOOKUP(COLUMN(BU1),'Named Ranges G'!$A$16:$B$568,2,FALSE)</f>
        <v>bu</v>
      </c>
      <c r="BV11" s="773" t="str">
        <f>VLOOKUP(COLUMN(BV1),'Named Ranges G'!$A$16:$B$568,2,FALSE)</f>
        <v>bv</v>
      </c>
      <c r="BW11" s="380" t="str">
        <f>VLOOKUP(COLUMN(BW1),'Named Ranges G'!$A$16:$B$568,2,FALSE)&amp;" = ∑ "&amp;AK11&amp;" thru "&amp;BV11</f>
        <v>bw = ∑ ak thru bv</v>
      </c>
      <c r="BX11" s="380" t="str">
        <f>VLOOKUP(COLUMN(BX1),'Named Ranges G'!$A$16:$B$568,2,FALSE)&amp;" = "&amp;LEFT(AJ11,2)&amp;" + "&amp;LEFT(BW11,2)</f>
        <v>bx = aj + bw</v>
      </c>
      <c r="BY11" s="677" t="str">
        <f>VLOOKUP(COLUMN(BY1),'Named Ranges G'!$A$16:$B$568,2,FALSE)</f>
        <v>by</v>
      </c>
      <c r="BZ11" s="773" t="str">
        <f>VLOOKUP(COLUMN(BZ1),'Named Ranges G'!$A$16:$B$568,2,FALSE)</f>
        <v>bz</v>
      </c>
      <c r="CA11" s="773" t="str">
        <f>VLOOKUP(COLUMN(CA1),'Named Ranges G'!$A$16:$B$568,2,FALSE)</f>
        <v>ca</v>
      </c>
      <c r="CB11" s="677" t="str">
        <f>VLOOKUP(COLUMN(CB1),'Named Ranges G'!$A$16:$B$568,2,FALSE)</f>
        <v>cb</v>
      </c>
      <c r="CC11" s="677" t="str">
        <f>VLOOKUP(COLUMN(CC1),'Named Ranges G'!$A$16:$B$568,2,FALSE)</f>
        <v>cc</v>
      </c>
      <c r="CD11" s="773" t="str">
        <f>VLOOKUP(COLUMN(CD1),'Named Ranges G'!$A$16:$B$568,2,FALSE)</f>
        <v>cd</v>
      </c>
      <c r="CE11" s="773" t="str">
        <f>VLOOKUP(COLUMN(CE1),'Named Ranges G'!$A$16:$B$568,2,FALSE)</f>
        <v>ce</v>
      </c>
      <c r="CF11" s="773" t="str">
        <f>VLOOKUP(COLUMN(CF1),'Named Ranges G'!$A$16:$B$568,2,FALSE)</f>
        <v>cf</v>
      </c>
      <c r="CG11" s="773" t="str">
        <f>VLOOKUP(COLUMN(CG1),'Named Ranges G'!$A$16:$B$568,2,FALSE)</f>
        <v>cg</v>
      </c>
      <c r="CH11" s="773" t="str">
        <f>VLOOKUP(COLUMN(CH1),'Named Ranges G'!$A$16:$B$568,2,FALSE)</f>
        <v>ch</v>
      </c>
      <c r="CI11" s="677" t="str">
        <f>VLOOKUP(COLUMN(CI1),'Named Ranges G'!$A$16:$B$568,2,FALSE)</f>
        <v>ci</v>
      </c>
      <c r="CJ11" s="773" t="str">
        <f>VLOOKUP(COLUMN(CJ1),'Named Ranges G'!$A$16:$B$568,2,FALSE)</f>
        <v>cj</v>
      </c>
      <c r="CK11" s="773" t="str">
        <f>VLOOKUP(COLUMN(CK1),'Named Ranges G'!$A$16:$B$568,2,FALSE)</f>
        <v>ck</v>
      </c>
      <c r="CL11" s="773" t="str">
        <f>VLOOKUP(COLUMN(CL1),'Named Ranges G'!$A$16:$B$568,2,FALSE)</f>
        <v>cl</v>
      </c>
      <c r="CM11" s="773" t="str">
        <f>VLOOKUP(COLUMN(CM1),'Named Ranges G'!$A$16:$B$568,2,FALSE)</f>
        <v>cm</v>
      </c>
      <c r="CN11" s="773" t="str">
        <f>VLOOKUP(COLUMN(CN1),'Named Ranges G'!$A$16:$B$568,2,FALSE)</f>
        <v>cn</v>
      </c>
      <c r="CO11" s="773" t="str">
        <f>VLOOKUP(COLUMN(CO1),'Named Ranges G'!$A$16:$B$568,2,FALSE)</f>
        <v>co</v>
      </c>
      <c r="CP11" s="773" t="str">
        <f>VLOOKUP(COLUMN(CP1),'Named Ranges G'!$A$16:$B$568,2,FALSE)</f>
        <v>cp</v>
      </c>
      <c r="CQ11" s="773" t="str">
        <f>VLOOKUP(COLUMN(CQ1),'Named Ranges G'!$A$16:$B$568,2,FALSE)</f>
        <v>cq</v>
      </c>
      <c r="CR11" s="773" t="str">
        <f>VLOOKUP(COLUMN(CR1),'Named Ranges G'!$A$16:$B$568,2,FALSE)</f>
        <v>cr</v>
      </c>
      <c r="CS11" s="773" t="str">
        <f>VLOOKUP(COLUMN(CS1),'Named Ranges G'!$A$16:$B$568,2,FALSE)</f>
        <v>cs</v>
      </c>
      <c r="CT11" s="773" t="str">
        <f>VLOOKUP(COLUMN(CT1),'Named Ranges G'!$A$16:$B$568,2,FALSE)</f>
        <v>ct</v>
      </c>
      <c r="CU11" s="773" t="str">
        <f>VLOOKUP(COLUMN(CU1),'Named Ranges G'!$A$16:$B$568,2,FALSE)</f>
        <v>cu</v>
      </c>
      <c r="CV11" s="677" t="str">
        <f>VLOOKUP(COLUMN(CV1),'Named Ranges G'!$A$16:$B$568,2,FALSE)</f>
        <v>cv</v>
      </c>
      <c r="CW11" s="677" t="str">
        <f>VLOOKUP(COLUMN(CW1),'Named Ranges G'!$A$16:$B$568,2,FALSE)</f>
        <v>cw</v>
      </c>
      <c r="CX11" s="773" t="str">
        <f>VLOOKUP(COLUMN(CX1),'Named Ranges G'!$A$16:$B$568,2,FALSE)</f>
        <v>cx</v>
      </c>
      <c r="CY11" s="677" t="str">
        <f>VLOOKUP(COLUMN(CY1),'Named Ranges G'!$A$16:$B$568,2,FALSE)</f>
        <v>cy</v>
      </c>
      <c r="CZ11" s="773" t="str">
        <f>VLOOKUP(COLUMN(CZ1),'Named Ranges G'!$A$16:$B$568,2,FALSE)</f>
        <v>cz</v>
      </c>
      <c r="DA11" s="677" t="str">
        <f>VLOOKUP(COLUMN(DA1),'Named Ranges G'!$A$16:$B$568,2,FALSE)</f>
        <v>da</v>
      </c>
      <c r="DB11" s="677" t="str">
        <f>VLOOKUP(COLUMN(DB1),'Named Ranges G'!$A$16:$B$568,2,FALSE)</f>
        <v>db</v>
      </c>
      <c r="DC11" s="677" t="str">
        <f>VLOOKUP(COLUMN(DC1),'Named Ranges G'!$A$16:$B$568,2,FALSE)</f>
        <v>dc</v>
      </c>
      <c r="DD11" s="677" t="str">
        <f>VLOOKUP(COLUMN(DD1),'Named Ranges G'!$A$16:$B$568,2,FALSE)</f>
        <v>dd</v>
      </c>
      <c r="DE11" s="677" t="str">
        <f>VLOOKUP(COLUMN(DE1),'Named Ranges G'!$A$16:$B$568,2,FALSE)</f>
        <v>de</v>
      </c>
      <c r="DF11" s="677" t="str">
        <f>VLOOKUP(COLUMN(DF1),'Named Ranges G'!$A$16:$B$568,2,FALSE)</f>
        <v>df</v>
      </c>
      <c r="DG11" s="773" t="str">
        <f>VLOOKUP(COLUMN(DG1),'Named Ranges G'!$A$16:$B$568,2,FALSE)</f>
        <v>dg</v>
      </c>
      <c r="DH11" s="677" t="str">
        <f>VLOOKUP(COLUMN(DH1),'Named Ranges G'!$A$16:$B$568,2,FALSE)</f>
        <v>dh</v>
      </c>
      <c r="DI11" s="773" t="str">
        <f>VLOOKUP(COLUMN(DI1),'Named Ranges G'!$A$16:$B$568,2,FALSE)</f>
        <v>di</v>
      </c>
      <c r="DJ11" s="380" t="str">
        <f>VLOOKUP(COLUMN(DJ1),'Named Ranges G'!$A$16:$B$568,2,FALSE)&amp;" = ∑ "&amp;BY11&amp;" thru "&amp;DI11</f>
        <v>dj = ∑ by thru di</v>
      </c>
      <c r="DK11" s="380" t="str">
        <f>VLOOKUP(COLUMN(DK1),'Named Ranges G'!$A$16:$B$568,2,FALSE)&amp;" = "&amp;LEFT(BX11,2)&amp;" + "&amp;LEFT(DJ11,2)</f>
        <v>dk = bx + dj</v>
      </c>
      <c r="DL11" s="677" t="str">
        <f>VLOOKUP(COLUMN(DL1),'Named Ranges G'!$A$16:$B$568,2,FALSE)</f>
        <v>dl</v>
      </c>
      <c r="DM11" s="773" t="str">
        <f>VLOOKUP(COLUMN(DM1),'Named Ranges G'!$A$16:$B$568,2,FALSE)</f>
        <v>dm</v>
      </c>
      <c r="DN11" s="773" t="str">
        <f>VLOOKUP(COLUMN(DN1),'Named Ranges G'!$A$16:$B$568,2,FALSE)</f>
        <v>dn</v>
      </c>
      <c r="DO11" s="677" t="str">
        <f>VLOOKUP(COLUMN(DO1),'Named Ranges G'!$A$16:$B$568,2,FALSE)</f>
        <v>do</v>
      </c>
      <c r="DP11" s="677" t="str">
        <f>VLOOKUP(COLUMN(DP1),'Named Ranges G'!$A$16:$B$568,2,FALSE)</f>
        <v>dp</v>
      </c>
      <c r="DQ11" s="773" t="str">
        <f>VLOOKUP(COLUMN(DQ1),'Named Ranges G'!$A$16:$B$568,2,FALSE)</f>
        <v>dq</v>
      </c>
      <c r="DR11" s="773" t="str">
        <f>VLOOKUP(COLUMN(DR1),'Named Ranges G'!$A$16:$B$568,2,FALSE)</f>
        <v>dr</v>
      </c>
      <c r="DS11" s="773" t="str">
        <f>VLOOKUP(COLUMN(DS1),'Named Ranges G'!$A$16:$B$568,2,FALSE)</f>
        <v>ds</v>
      </c>
      <c r="DT11" s="773" t="str">
        <f>VLOOKUP(COLUMN(DT1),'Named Ranges G'!$A$16:$B$568,2,FALSE)</f>
        <v>dt</v>
      </c>
      <c r="DU11" s="773" t="str">
        <f>VLOOKUP(COLUMN(DU1),'Named Ranges G'!$A$16:$B$568,2,FALSE)</f>
        <v>du</v>
      </c>
      <c r="DV11" s="677" t="str">
        <f>VLOOKUP(COLUMN(DV1),'Named Ranges G'!$A$16:$B$568,2,FALSE)</f>
        <v>dv</v>
      </c>
      <c r="DW11" s="773" t="str">
        <f>VLOOKUP(COLUMN(DW1),'Named Ranges G'!$A$16:$B$568,2,FALSE)</f>
        <v>dw</v>
      </c>
      <c r="DX11" s="773" t="str">
        <f>VLOOKUP(COLUMN(DX1),'Named Ranges G'!$A$16:$B$568,2,FALSE)</f>
        <v>dx</v>
      </c>
      <c r="DY11" s="773" t="str">
        <f>VLOOKUP(COLUMN(DY1),'Named Ranges G'!$A$16:$B$568,2,FALSE)</f>
        <v>dy</v>
      </c>
      <c r="DZ11" s="677" t="str">
        <f>VLOOKUP(COLUMN(DZ1),'Named Ranges G'!$A$16:$B$568,2,FALSE)</f>
        <v>dz</v>
      </c>
      <c r="EA11" s="773" t="str">
        <f>VLOOKUP(COLUMN(EA1),'Named Ranges G'!$A$16:$B$568,2,FALSE)</f>
        <v>ea</v>
      </c>
      <c r="EB11" s="773" t="str">
        <f>VLOOKUP(COLUMN(EB1),'Named Ranges G'!$A$16:$B$568,2,FALSE)</f>
        <v>eb</v>
      </c>
      <c r="EC11" s="773" t="str">
        <f>VLOOKUP(COLUMN(EC1),'Named Ranges G'!$A$16:$B$568,2,FALSE)</f>
        <v>ec</v>
      </c>
      <c r="ED11" s="773" t="str">
        <f>VLOOKUP(COLUMN(ED1),'Named Ranges G'!$A$16:$B$568,2,FALSE)</f>
        <v>ed</v>
      </c>
      <c r="EE11" s="773" t="str">
        <f>VLOOKUP(COLUMN(EE1),'Named Ranges G'!$A$16:$B$568,2,FALSE)</f>
        <v>ee</v>
      </c>
      <c r="EF11" s="773" t="str">
        <f>VLOOKUP(COLUMN(EF1),'Named Ranges G'!$A$16:$B$568,2,FALSE)</f>
        <v>ef</v>
      </c>
      <c r="EG11" s="677" t="str">
        <f>VLOOKUP(COLUMN(EG1),'Named Ranges G'!$A$16:$B$568,2,FALSE)</f>
        <v>eg</v>
      </c>
      <c r="EH11" s="773" t="str">
        <f>VLOOKUP(COLUMN(EH1),'Named Ranges G'!$A$16:$B$568,2,FALSE)</f>
        <v>eh</v>
      </c>
      <c r="EI11" s="677" t="str">
        <f>VLOOKUP(COLUMN(EI1),'Named Ranges G'!$A$16:$B$568,2,FALSE)</f>
        <v>ei</v>
      </c>
      <c r="EJ11" s="677" t="str">
        <f>VLOOKUP(COLUMN(EJ1),'Named Ranges G'!$A$16:$B$568,2,FALSE)</f>
        <v>ej</v>
      </c>
      <c r="EK11" s="677" t="str">
        <f>VLOOKUP(COLUMN(EK1),'Named Ranges G'!$A$16:$B$568,2,FALSE)</f>
        <v>ek</v>
      </c>
      <c r="EL11" s="677" t="str">
        <f>VLOOKUP(COLUMN(EL1),'Named Ranges G'!$A$16:$B$568,2,FALSE)</f>
        <v>el</v>
      </c>
      <c r="EM11" s="773" t="str">
        <f>VLOOKUP(COLUMN(EM1),'Named Ranges G'!$A$16:$B$568,2,FALSE)</f>
        <v>em</v>
      </c>
      <c r="EN11" s="677" t="str">
        <f>VLOOKUP(COLUMN(EN1),'Named Ranges G'!$A$16:$B$568,2,FALSE)</f>
        <v>en</v>
      </c>
      <c r="EO11" s="677" t="str">
        <f>VLOOKUP(COLUMN(EO1),'Named Ranges G'!$A$16:$B$568,2,FALSE)</f>
        <v>eo</v>
      </c>
      <c r="EP11" s="677" t="str">
        <f>VLOOKUP(COLUMN(EP1),'Named Ranges G'!$A$16:$B$568,2,FALSE)</f>
        <v>ep</v>
      </c>
      <c r="EQ11" s="677" t="str">
        <f>VLOOKUP(COLUMN(EQ1),'Named Ranges G'!$A$16:$B$568,2,FALSE)</f>
        <v>eq</v>
      </c>
      <c r="ER11" s="677" t="str">
        <f>VLOOKUP(COLUMN(ER1),'Named Ranges G'!$A$16:$B$568,2,FALSE)</f>
        <v>er</v>
      </c>
      <c r="ES11" s="677" t="str">
        <f>VLOOKUP(COLUMN(ES1),'Named Ranges G'!$A$16:$B$568,2,FALSE)</f>
        <v>es</v>
      </c>
      <c r="ET11" s="677" t="str">
        <f>VLOOKUP(COLUMN(ET1),'Named Ranges G'!$A$16:$B$568,2,FALSE)</f>
        <v>et</v>
      </c>
      <c r="EU11" s="677" t="str">
        <f>VLOOKUP(COLUMN(EU1),'Named Ranges G'!$A$16:$B$568,2,FALSE)</f>
        <v>eu</v>
      </c>
      <c r="EV11" s="677" t="str">
        <f>VLOOKUP(COLUMN(EV1),'Named Ranges G'!$A$16:$B$568,2,FALSE)</f>
        <v>ev</v>
      </c>
      <c r="EW11" s="380" t="str">
        <f>VLOOKUP(COLUMN(EW1),'Named Ranges G'!$A$16:$B$568,2,FALSE)&amp;" = ∑ "&amp;DL11&amp;" thru "&amp;EV11</f>
        <v>ew = ∑ dl thru ev</v>
      </c>
      <c r="EX11" s="380" t="str">
        <f>VLOOKUP(COLUMN(EX1),'Named Ranges G'!$A$16:$B$568,2,FALSE)&amp;" = "&amp;LEFT(DK11,2)&amp;" + "&amp;LEFT(EW11,2)</f>
        <v>ex = dk + ew</v>
      </c>
      <c r="EY11" s="677" t="str">
        <f>VLOOKUP(COLUMN(EY1),'Named Ranges G'!$A$16:$B$568,2,FALSE)</f>
        <v>ey</v>
      </c>
      <c r="EZ11" s="773" t="str">
        <f>VLOOKUP(COLUMN(EZ1),'Named Ranges G'!$A$16:$B$568,2,FALSE)</f>
        <v>ez</v>
      </c>
      <c r="FA11" s="773" t="str">
        <f>VLOOKUP(COLUMN(FA1),'Named Ranges G'!$A$16:$B$568,2,FALSE)</f>
        <v>fa</v>
      </c>
      <c r="FB11" s="677" t="str">
        <f>VLOOKUP(COLUMN(FB1),'Named Ranges G'!$A$16:$B$568,2,FALSE)</f>
        <v>fb</v>
      </c>
      <c r="FC11" s="677" t="str">
        <f>VLOOKUP(COLUMN(FC1),'Named Ranges G'!$A$16:$B$568,2,FALSE)</f>
        <v>fc</v>
      </c>
      <c r="FD11" s="773" t="str">
        <f>VLOOKUP(COLUMN(FD1),'Named Ranges G'!$A$16:$B$568,2,FALSE)</f>
        <v>fd</v>
      </c>
      <c r="FE11" s="773" t="str">
        <f>VLOOKUP(COLUMN(FE1),'Named Ranges G'!$A$16:$B$568,2,FALSE)</f>
        <v>fe</v>
      </c>
      <c r="FF11" s="773" t="str">
        <f>VLOOKUP(COLUMN(FF1),'Named Ranges G'!$A$16:$B$568,2,FALSE)</f>
        <v>ff</v>
      </c>
      <c r="FG11" s="773" t="str">
        <f>VLOOKUP(COLUMN(FG1),'Named Ranges G'!$A$16:$B$568,2,FALSE)</f>
        <v>fg</v>
      </c>
      <c r="FH11" s="773" t="str">
        <f>VLOOKUP(COLUMN(FH1),'Named Ranges G'!$A$16:$B$568,2,FALSE)</f>
        <v>fh</v>
      </c>
      <c r="FI11" s="677" t="str">
        <f>VLOOKUP(COLUMN(FI1),'Named Ranges G'!$A$16:$B$568,2,FALSE)</f>
        <v>fi</v>
      </c>
      <c r="FJ11" s="773" t="str">
        <f>VLOOKUP(COLUMN(FJ1),'Named Ranges G'!$A$16:$B$568,2,FALSE)</f>
        <v>fj</v>
      </c>
      <c r="FK11" s="773" t="str">
        <f>VLOOKUP(COLUMN(FK1),'Named Ranges G'!$A$16:$B$568,2,FALSE)</f>
        <v>fk</v>
      </c>
      <c r="FL11" s="773" t="str">
        <f>VLOOKUP(COLUMN(FL1),'Named Ranges G'!$A$16:$B$568,2,FALSE)</f>
        <v>fl</v>
      </c>
      <c r="FM11" s="773" t="str">
        <f>VLOOKUP(COLUMN(FM1),'Named Ranges G'!$A$16:$B$568,2,FALSE)</f>
        <v>fm</v>
      </c>
      <c r="FN11" s="773" t="str">
        <f>VLOOKUP(COLUMN(FN1),'Named Ranges G'!$A$16:$B$568,2,FALSE)</f>
        <v>fn</v>
      </c>
      <c r="FO11" s="773" t="str">
        <f>VLOOKUP(COLUMN(FO1),'Named Ranges G'!$A$16:$B$568,2,FALSE)</f>
        <v>fo</v>
      </c>
      <c r="FP11" s="773" t="str">
        <f>VLOOKUP(COLUMN(FP1),'Named Ranges G'!$A$16:$B$568,2,FALSE)</f>
        <v>fp</v>
      </c>
      <c r="FQ11" s="773" t="str">
        <f>VLOOKUP(COLUMN(FQ1),'Named Ranges G'!$A$16:$B$568,2,FALSE)</f>
        <v>fq</v>
      </c>
      <c r="FR11" s="773" t="str">
        <f>VLOOKUP(COLUMN(FR1),'Named Ranges G'!$A$16:$B$568,2,FALSE)</f>
        <v>fr</v>
      </c>
      <c r="FS11" s="773" t="str">
        <f>VLOOKUP(COLUMN(FS1),'Named Ranges G'!$A$16:$B$568,2,FALSE)</f>
        <v>fs</v>
      </c>
      <c r="FT11" s="677" t="str">
        <f>VLOOKUP(COLUMN(FT1),'Named Ranges G'!$A$16:$B$568,2,FALSE)</f>
        <v>ft</v>
      </c>
      <c r="FU11" s="773" t="str">
        <f>VLOOKUP(COLUMN(FU1),'Named Ranges G'!$A$16:$B$568,2,FALSE)</f>
        <v>fu</v>
      </c>
      <c r="FV11" s="677" t="str">
        <f>VLOOKUP(COLUMN(FV1),'Named Ranges G'!$A$16:$B$568,2,FALSE)</f>
        <v>fv</v>
      </c>
      <c r="FW11" s="677" t="str">
        <f>VLOOKUP(COLUMN(FW1),'Named Ranges G'!$A$16:$B$568,2,FALSE)</f>
        <v>fw</v>
      </c>
      <c r="FX11" s="773" t="str">
        <f>VLOOKUP(COLUMN(FX1),'Named Ranges G'!$A$16:$B$568,2,FALSE)</f>
        <v>fx</v>
      </c>
      <c r="FY11" s="677" t="str">
        <f>VLOOKUP(COLUMN(FY1),'Named Ranges G'!$A$16:$B$568,2,FALSE)</f>
        <v>fy</v>
      </c>
      <c r="FZ11" s="773" t="str">
        <f>VLOOKUP(COLUMN(FZ1),'Named Ranges G'!$A$16:$B$568,2,FALSE)</f>
        <v>fz</v>
      </c>
      <c r="GA11" s="677" t="str">
        <f>VLOOKUP(COLUMN(GA1),'Named Ranges G'!$A$16:$B$568,2,FALSE)</f>
        <v>ga</v>
      </c>
      <c r="GB11" s="677" t="str">
        <f>VLOOKUP(COLUMN(GB1),'Named Ranges G'!$A$16:$B$568,2,FALSE)</f>
        <v>gb</v>
      </c>
      <c r="GC11" s="677" t="str">
        <f>VLOOKUP(COLUMN(GC1),'Named Ranges G'!$A$16:$B$568,2,FALSE)</f>
        <v>gc</v>
      </c>
      <c r="GD11" s="677" t="str">
        <f>VLOOKUP(COLUMN(GD1),'Named Ranges G'!$A$16:$B$568,2,FALSE)</f>
        <v>gd</v>
      </c>
      <c r="GE11" s="677" t="str">
        <f>VLOOKUP(COLUMN(GE1),'Named Ranges G'!$A$16:$B$568,2,FALSE)</f>
        <v>ge</v>
      </c>
      <c r="GF11" s="677" t="str">
        <f>VLOOKUP(COLUMN(GF1),'Named Ranges G'!$A$16:$B$568,2,FALSE)</f>
        <v>gf</v>
      </c>
      <c r="GG11" s="677" t="str">
        <f>VLOOKUP(COLUMN(GG1),'Named Ranges G'!$A$16:$B$568,2,FALSE)</f>
        <v>gg</v>
      </c>
      <c r="GH11" s="677" t="str">
        <f>VLOOKUP(COLUMN(GH1),'Named Ranges G'!$A$16:$B$568,2,FALSE)</f>
        <v>gh</v>
      </c>
      <c r="GI11" s="677" t="str">
        <f>VLOOKUP(COLUMN(GI1),'Named Ranges G'!$A$16:$B$568,2,FALSE)</f>
        <v>gi</v>
      </c>
      <c r="GJ11" s="380" t="str">
        <f>VLOOKUP(COLUMN(GJ1),'Named Ranges G'!$A$16:$B$568,2,FALSE)&amp;" = ∑ "&amp;EY11&amp;" thru "&amp;GI11</f>
        <v>gj = ∑ ey thru gi</v>
      </c>
      <c r="GK11" s="380" t="str">
        <f>VLOOKUP(COLUMN(GK1),'Named Ranges G'!$A$16:$B$568,2,FALSE)&amp;" = "&amp;LEFT(EX11,2)&amp;" + "&amp;LEFT(GJ11,2)</f>
        <v>gk = ex + gj</v>
      </c>
      <c r="GL11" s="677" t="str">
        <f>VLOOKUP(COLUMN(GL1),'Named Ranges G'!$A$16:$B$568,2,FALSE)</f>
        <v>gl</v>
      </c>
      <c r="GM11" s="773" t="str">
        <f>VLOOKUP(COLUMN(GM1),'Named Ranges G'!$A$16:$B$568,2,FALSE)</f>
        <v>gm</v>
      </c>
      <c r="GN11" s="773" t="str">
        <f>VLOOKUP(COLUMN(GN1),'Named Ranges G'!$A$16:$B$568,2,FALSE)</f>
        <v>gn</v>
      </c>
      <c r="GO11" s="677" t="str">
        <f>VLOOKUP(COLUMN(GO1),'Named Ranges G'!$A$16:$B$568,2,FALSE)</f>
        <v>go</v>
      </c>
      <c r="GP11" s="677" t="str">
        <f>VLOOKUP(COLUMN(GP1),'Named Ranges G'!$A$16:$B$568,2,FALSE)</f>
        <v>gp</v>
      </c>
      <c r="GQ11" s="773" t="str">
        <f>VLOOKUP(COLUMN(GQ1),'Named Ranges G'!$A$16:$B$568,2,FALSE)</f>
        <v>gq</v>
      </c>
      <c r="GR11" s="773" t="str">
        <f>VLOOKUP(COLUMN(GR1),'Named Ranges G'!$A$16:$B$568,2,FALSE)</f>
        <v>gr</v>
      </c>
      <c r="GS11" s="773" t="str">
        <f>VLOOKUP(COLUMN(GS1),'Named Ranges G'!$A$16:$B$568,2,FALSE)</f>
        <v>gs</v>
      </c>
      <c r="GT11" s="773" t="str">
        <f>VLOOKUP(COLUMN(GT1),'Named Ranges G'!$A$16:$B$568,2,FALSE)</f>
        <v>gt</v>
      </c>
      <c r="GU11" s="773" t="str">
        <f>VLOOKUP(COLUMN(GU1),'Named Ranges G'!$A$16:$B$568,2,FALSE)</f>
        <v>gu</v>
      </c>
      <c r="GV11" s="677" t="str">
        <f>VLOOKUP(COLUMN(GV1),'Named Ranges G'!$A$16:$B$568,2,FALSE)</f>
        <v>gv</v>
      </c>
      <c r="GW11" s="773" t="str">
        <f>VLOOKUP(COLUMN(GW1),'Named Ranges G'!$A$16:$B$568,2,FALSE)</f>
        <v>gw</v>
      </c>
      <c r="GX11" s="773" t="str">
        <f>VLOOKUP(COLUMN(GX1),'Named Ranges G'!$A$16:$B$568,2,FALSE)</f>
        <v>gx</v>
      </c>
      <c r="GY11" s="773" t="str">
        <f>VLOOKUP(COLUMN(GY1),'Named Ranges G'!$A$16:$B$568,2,FALSE)</f>
        <v>gy</v>
      </c>
      <c r="GZ11" s="773" t="str">
        <f>VLOOKUP(COLUMN(GZ1),'Named Ranges G'!$A$16:$B$568,2,FALSE)</f>
        <v>gz</v>
      </c>
      <c r="HA11" s="773" t="str">
        <f>VLOOKUP(COLUMN(HA1),'Named Ranges G'!$A$16:$B$568,2,FALSE)</f>
        <v>ha</v>
      </c>
      <c r="HB11" s="773" t="str">
        <f>VLOOKUP(COLUMN(HB1),'Named Ranges G'!$A$16:$B$568,2,FALSE)</f>
        <v>hb</v>
      </c>
      <c r="HC11" s="773" t="str">
        <f>VLOOKUP(COLUMN(HC1),'Named Ranges G'!$A$16:$B$568,2,FALSE)</f>
        <v>hc</v>
      </c>
      <c r="HD11" s="773" t="str">
        <f>VLOOKUP(COLUMN(HD1),'Named Ranges G'!$A$16:$B$568,2,FALSE)</f>
        <v>hd</v>
      </c>
      <c r="HE11" s="773" t="str">
        <f>VLOOKUP(COLUMN(HE1),'Named Ranges G'!$A$16:$B$568,2,FALSE)</f>
        <v>he</v>
      </c>
      <c r="HF11" s="773" t="str">
        <f>VLOOKUP(COLUMN(HF1),'Named Ranges G'!$A$16:$B$568,2,FALSE)</f>
        <v>hf</v>
      </c>
      <c r="HG11" s="677" t="str">
        <f>VLOOKUP(COLUMN(HG1),'Named Ranges G'!$A$16:$B$568,2,FALSE)</f>
        <v>hg</v>
      </c>
      <c r="HH11" s="773" t="str">
        <f>VLOOKUP(COLUMN(HH1),'Named Ranges G'!$A$16:$B$568,2,FALSE)</f>
        <v>hh</v>
      </c>
      <c r="HI11" s="677" t="str">
        <f>VLOOKUP(COLUMN(HI1),'Named Ranges G'!$A$16:$B$568,2,FALSE)</f>
        <v>hi</v>
      </c>
      <c r="HJ11" s="677" t="str">
        <f>VLOOKUP(COLUMN(HJ1),'Named Ranges G'!$A$16:$B$568,2,FALSE)</f>
        <v>hj</v>
      </c>
      <c r="HK11" s="677" t="str">
        <f>VLOOKUP(COLUMN(HK1),'Named Ranges G'!$A$16:$B$568,2,FALSE)</f>
        <v>hk</v>
      </c>
      <c r="HL11" s="677" t="str">
        <f>VLOOKUP(COLUMN(HL1),'Named Ranges G'!$A$16:$B$568,2,FALSE)</f>
        <v>hl</v>
      </c>
      <c r="HM11" s="773" t="str">
        <f>VLOOKUP(COLUMN(HM1),'Named Ranges G'!$A$16:$B$568,2,FALSE)</f>
        <v>hm</v>
      </c>
      <c r="HN11" s="677" t="str">
        <f>VLOOKUP(COLUMN(HN1),'Named Ranges G'!$A$16:$B$568,2,FALSE)</f>
        <v>hn</v>
      </c>
      <c r="HO11" s="677" t="str">
        <f>VLOOKUP(COLUMN(HO1),'Named Ranges G'!$A$16:$B$568,2,FALSE)</f>
        <v>ho</v>
      </c>
      <c r="HP11" s="677" t="str">
        <f>VLOOKUP(COLUMN(HP1),'Named Ranges G'!$A$16:$B$568,2,FALSE)</f>
        <v>hp</v>
      </c>
      <c r="HQ11" s="677" t="str">
        <f>VLOOKUP(COLUMN(HQ1),'Named Ranges G'!$A$16:$B$568,2,FALSE)</f>
        <v>hq</v>
      </c>
      <c r="HR11" s="677" t="str">
        <f>VLOOKUP(COLUMN(HR1),'Named Ranges G'!$A$16:$B$568,2,FALSE)</f>
        <v>hr</v>
      </c>
      <c r="HS11" s="677" t="str">
        <f>VLOOKUP(COLUMN(HS1),'Named Ranges G'!$A$16:$B$568,2,FALSE)</f>
        <v>hs</v>
      </c>
      <c r="HT11" s="677" t="str">
        <f>VLOOKUP(COLUMN(HT1),'Named Ranges G'!$A$16:$B$568,2,FALSE)</f>
        <v>ht</v>
      </c>
      <c r="HU11" s="773" t="str">
        <f>VLOOKUP(COLUMN(HU1),'Named Ranges G'!$A$16:$B$568,2,FALSE)</f>
        <v>hu</v>
      </c>
      <c r="HV11" s="677" t="str">
        <f>VLOOKUP(COLUMN(HV1),'Named Ranges G'!$A$16:$B$568,2,FALSE)</f>
        <v>hv</v>
      </c>
      <c r="HW11" s="380" t="str">
        <f>VLOOKUP(COLUMN(HW1),'Named Ranges G'!$A$16:$B$568,2,FALSE)&amp;" = ∑ "&amp;GL11&amp;" thru "&amp;HV11</f>
        <v>hw = ∑ gl thru hv</v>
      </c>
      <c r="HX11" s="380" t="str">
        <f>VLOOKUP(COLUMN(HX1),'Named Ranges G'!$A$16:$B$568,2,FALSE)&amp;" = "&amp;LEFT(GK11,2)&amp;" + "&amp;LEFT(HW11,2)</f>
        <v>hx = gk + hw</v>
      </c>
      <c r="HY11" s="676" t="s">
        <v>1053</v>
      </c>
    </row>
    <row r="12" spans="1:236" x14ac:dyDescent="0.2">
      <c r="A12" s="131">
        <f>ROW()</f>
        <v>12</v>
      </c>
      <c r="B12" s="132" t="s">
        <v>0</v>
      </c>
      <c r="C12" s="381"/>
      <c r="Y12" s="769"/>
      <c r="Z12" s="769"/>
      <c r="AB12" s="769"/>
      <c r="AD12" s="769"/>
      <c r="AE12" s="769"/>
      <c r="AH12" s="769"/>
      <c r="AI12" s="381"/>
      <c r="AJ12" s="381"/>
      <c r="AL12" s="769"/>
      <c r="AP12" s="769"/>
      <c r="AQ12" s="769"/>
      <c r="AR12" s="769"/>
      <c r="AT12" s="769"/>
      <c r="AU12" s="769"/>
      <c r="AV12" s="769"/>
      <c r="AW12" s="769"/>
      <c r="AZ12" s="769"/>
      <c r="BB12" s="769"/>
      <c r="BC12" s="769"/>
      <c r="BD12" s="769"/>
      <c r="BE12" s="769"/>
      <c r="BF12" s="769"/>
      <c r="BG12" s="769"/>
      <c r="BJ12" s="769"/>
      <c r="BL12" s="769"/>
      <c r="BS12" s="769"/>
      <c r="BV12" s="769"/>
      <c r="BW12" s="381"/>
      <c r="BX12" s="381"/>
      <c r="BZ12" s="769"/>
      <c r="CA12" s="769"/>
      <c r="CD12" s="769"/>
      <c r="CE12" s="769"/>
      <c r="CF12" s="769"/>
      <c r="CG12" s="769"/>
      <c r="CH12" s="769"/>
      <c r="CJ12" s="769"/>
      <c r="CK12" s="769"/>
      <c r="CL12" s="769"/>
      <c r="CM12" s="769"/>
      <c r="CN12" s="769"/>
      <c r="CO12" s="769"/>
      <c r="CP12" s="769"/>
      <c r="CQ12" s="769"/>
      <c r="CR12" s="769"/>
      <c r="CS12" s="769"/>
      <c r="CT12" s="769"/>
      <c r="CU12" s="769"/>
      <c r="CX12" s="769"/>
      <c r="CZ12" s="769"/>
      <c r="DG12" s="769"/>
      <c r="DI12" s="769"/>
      <c r="DJ12" s="381"/>
      <c r="DK12" s="381"/>
      <c r="DM12" s="769"/>
      <c r="DN12" s="769"/>
      <c r="DQ12" s="769"/>
      <c r="DR12" s="769"/>
      <c r="DS12" s="769"/>
      <c r="DT12" s="769"/>
      <c r="DU12" s="769"/>
      <c r="DW12" s="769"/>
      <c r="DX12" s="769"/>
      <c r="DY12" s="769"/>
      <c r="EA12" s="769"/>
      <c r="EB12" s="769"/>
      <c r="EC12" s="769"/>
      <c r="ED12" s="769"/>
      <c r="EE12" s="769"/>
      <c r="EF12" s="769"/>
      <c r="EH12" s="769"/>
      <c r="EM12" s="769"/>
      <c r="EW12" s="381"/>
      <c r="EX12" s="381"/>
      <c r="EZ12" s="769"/>
      <c r="FA12" s="769"/>
      <c r="FD12" s="769"/>
      <c r="FE12" s="769"/>
      <c r="FF12" s="769"/>
      <c r="FG12" s="769"/>
      <c r="FH12" s="769"/>
      <c r="FJ12" s="769"/>
      <c r="FK12" s="769"/>
      <c r="FL12" s="769"/>
      <c r="FM12" s="769"/>
      <c r="FN12" s="769"/>
      <c r="FO12" s="769"/>
      <c r="FP12" s="769"/>
      <c r="FQ12" s="769"/>
      <c r="FR12" s="769"/>
      <c r="FS12" s="769"/>
      <c r="FU12" s="769"/>
      <c r="FX12" s="769"/>
      <c r="FZ12" s="769"/>
      <c r="GJ12" s="381"/>
      <c r="GK12" s="381"/>
      <c r="GM12" s="769"/>
      <c r="GN12" s="769"/>
      <c r="GQ12" s="769"/>
      <c r="GR12" s="769"/>
      <c r="GS12" s="769"/>
      <c r="GT12" s="769"/>
      <c r="GU12" s="769"/>
      <c r="GW12" s="769"/>
      <c r="GX12" s="769"/>
      <c r="GY12" s="769"/>
      <c r="GZ12" s="769"/>
      <c r="HA12" s="769"/>
      <c r="HB12" s="769"/>
      <c r="HC12" s="769"/>
      <c r="HD12" s="769"/>
      <c r="HE12" s="769"/>
      <c r="HF12" s="769"/>
      <c r="HH12" s="769"/>
      <c r="HM12" s="769"/>
      <c r="HU12" s="769"/>
      <c r="HW12" s="381"/>
      <c r="HX12" s="381"/>
      <c r="HY12" s="676" t="s">
        <v>1053</v>
      </c>
      <c r="IA12" s="139"/>
      <c r="IB12" s="139"/>
    </row>
    <row r="13" spans="1:236" x14ac:dyDescent="0.2">
      <c r="A13" s="131">
        <f>ROW()</f>
        <v>13</v>
      </c>
      <c r="B13" s="132" t="s">
        <v>51</v>
      </c>
      <c r="C13" s="385">
        <v>989598359.40999997</v>
      </c>
      <c r="D13" s="133">
        <f>'CRM_7.1'!E28</f>
        <v>9517873.9146679379</v>
      </c>
      <c r="E13" s="133">
        <f>'CRM_7.1'!U54</f>
        <v>-476057839.91554326</v>
      </c>
      <c r="F13" s="133">
        <f>'CRM_7.1'!AK20</f>
        <v>48442.102737191832</v>
      </c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776"/>
      <c r="Z13" s="776"/>
      <c r="AA13" s="133"/>
      <c r="AB13" s="776"/>
      <c r="AC13" s="133"/>
      <c r="AD13" s="776"/>
      <c r="AE13" s="776"/>
      <c r="AF13" s="133"/>
      <c r="AG13" s="133"/>
      <c r="AH13" s="776"/>
      <c r="AI13" s="382">
        <f>SUM(D13:AH13)</f>
        <v>-466491523.89813811</v>
      </c>
      <c r="AJ13" s="382">
        <f>+AI13+C13</f>
        <v>523106835.51186186</v>
      </c>
      <c r="AK13" s="133">
        <f>'CRM_7.1'!G28</f>
        <v>-15520170.580995444</v>
      </c>
      <c r="AL13" s="776"/>
      <c r="AM13" s="133">
        <f>'CRM_7.1'!AM20</f>
        <v>13001482.406718556</v>
      </c>
      <c r="AN13" s="133"/>
      <c r="AO13" s="133"/>
      <c r="AP13" s="776"/>
      <c r="AQ13" s="776"/>
      <c r="AR13" s="776"/>
      <c r="AS13" s="133"/>
      <c r="AT13" s="776"/>
      <c r="AU13" s="776"/>
      <c r="AV13" s="776"/>
      <c r="AW13" s="776"/>
      <c r="AX13" s="133"/>
      <c r="AY13" s="133"/>
      <c r="AZ13" s="776"/>
      <c r="BA13" s="133"/>
      <c r="BB13" s="776"/>
      <c r="BC13" s="776"/>
      <c r="BD13" s="776"/>
      <c r="BE13" s="776"/>
      <c r="BF13" s="776"/>
      <c r="BG13" s="776"/>
      <c r="BH13" s="133"/>
      <c r="BI13" s="133"/>
      <c r="BJ13" s="776"/>
      <c r="BK13" s="133"/>
      <c r="BL13" s="776"/>
      <c r="BM13" s="133"/>
      <c r="BN13" s="133"/>
      <c r="BO13" s="133"/>
      <c r="BP13" s="133"/>
      <c r="BQ13" s="133"/>
      <c r="BR13" s="133"/>
      <c r="BS13" s="776"/>
      <c r="BT13" s="133"/>
      <c r="BU13" s="133"/>
      <c r="BV13" s="776"/>
      <c r="BW13" s="382">
        <f>SUM(AK13:BV13)</f>
        <v>-2518688.1742768884</v>
      </c>
      <c r="BX13" s="382">
        <f>+BW13+AJ13</f>
        <v>520588147.33758497</v>
      </c>
      <c r="BY13" s="133">
        <f>'CRM_7.1'!I28</f>
        <v>15012199.290499585</v>
      </c>
      <c r="BZ13" s="776"/>
      <c r="CA13" s="776"/>
      <c r="CB13" s="133"/>
      <c r="CC13" s="133"/>
      <c r="CD13" s="776"/>
      <c r="CE13" s="776"/>
      <c r="CF13" s="776"/>
      <c r="CG13" s="776"/>
      <c r="CH13" s="776"/>
      <c r="CI13" s="133"/>
      <c r="CJ13" s="776"/>
      <c r="CK13" s="776"/>
      <c r="CL13" s="776"/>
      <c r="CM13" s="776"/>
      <c r="CN13" s="776"/>
      <c r="CO13" s="776"/>
      <c r="CP13" s="776"/>
      <c r="CQ13" s="776"/>
      <c r="CR13" s="776"/>
      <c r="CS13" s="776"/>
      <c r="CT13" s="776"/>
      <c r="CU13" s="776"/>
      <c r="CV13" s="133"/>
      <c r="CW13" s="133"/>
      <c r="CX13" s="776"/>
      <c r="CY13" s="133"/>
      <c r="CZ13" s="776"/>
      <c r="DA13" s="133"/>
      <c r="DB13" s="133"/>
      <c r="DC13" s="133"/>
      <c r="DD13" s="133"/>
      <c r="DE13" s="133"/>
      <c r="DF13" s="133"/>
      <c r="DG13" s="776"/>
      <c r="DH13" s="133"/>
      <c r="DI13" s="776"/>
      <c r="DJ13" s="382">
        <f>SUM(BY13:DI13)</f>
        <v>15012199.290499585</v>
      </c>
      <c r="DK13" s="382">
        <f>+DJ13+BX13</f>
        <v>535600346.62808454</v>
      </c>
      <c r="DL13" s="133">
        <f>'CRM_7.1'!K28</f>
        <v>3182640.6072111833</v>
      </c>
      <c r="DM13" s="776"/>
      <c r="DN13" s="776"/>
      <c r="DO13" s="133"/>
      <c r="DP13" s="133"/>
      <c r="DQ13" s="776"/>
      <c r="DR13" s="776"/>
      <c r="DS13" s="776"/>
      <c r="DT13" s="776"/>
      <c r="DU13" s="776"/>
      <c r="DV13" s="133"/>
      <c r="DW13" s="776"/>
      <c r="DX13" s="776"/>
      <c r="DY13" s="776"/>
      <c r="DZ13" s="133"/>
      <c r="EA13" s="776"/>
      <c r="EB13" s="776"/>
      <c r="EC13" s="776"/>
      <c r="ED13" s="776"/>
      <c r="EE13" s="776"/>
      <c r="EF13" s="776"/>
      <c r="EG13" s="133"/>
      <c r="EH13" s="776"/>
      <c r="EI13" s="133"/>
      <c r="EJ13" s="133"/>
      <c r="EK13" s="133"/>
      <c r="EL13" s="133"/>
      <c r="EM13" s="776"/>
      <c r="EN13" s="133"/>
      <c r="EO13" s="133"/>
      <c r="EP13" s="133"/>
      <c r="EQ13" s="133"/>
      <c r="ER13" s="133"/>
      <c r="ES13" s="133"/>
      <c r="ET13" s="133"/>
      <c r="EU13" s="133"/>
      <c r="EV13" s="133"/>
      <c r="EW13" s="382">
        <f>SUM(DL13:EV13)</f>
        <v>3182640.6072111833</v>
      </c>
      <c r="EX13" s="382">
        <f>+EW13+DK13</f>
        <v>538782987.23529577</v>
      </c>
      <c r="EY13" s="133">
        <f>'CRM_7.1'!M28</f>
        <v>4088503.6398947756</v>
      </c>
      <c r="EZ13" s="776"/>
      <c r="FA13" s="776"/>
      <c r="FB13" s="133"/>
      <c r="FC13" s="133"/>
      <c r="FD13" s="776"/>
      <c r="FE13" s="776"/>
      <c r="FF13" s="776"/>
      <c r="FG13" s="776"/>
      <c r="FH13" s="776"/>
      <c r="FI13" s="133"/>
      <c r="FJ13" s="776"/>
      <c r="FK13" s="776"/>
      <c r="FL13" s="776"/>
      <c r="FM13" s="776"/>
      <c r="FN13" s="776"/>
      <c r="FO13" s="776"/>
      <c r="FP13" s="776"/>
      <c r="FQ13" s="776"/>
      <c r="FR13" s="776"/>
      <c r="FS13" s="776"/>
      <c r="FT13" s="133"/>
      <c r="FU13" s="776"/>
      <c r="FV13" s="133"/>
      <c r="FW13" s="133"/>
      <c r="FX13" s="776"/>
      <c r="FY13" s="133"/>
      <c r="FZ13" s="776"/>
      <c r="GA13" s="133"/>
      <c r="GB13" s="133"/>
      <c r="GC13" s="133"/>
      <c r="GD13" s="133"/>
      <c r="GE13" s="133"/>
      <c r="GF13" s="133"/>
      <c r="GG13" s="133"/>
      <c r="GH13" s="133"/>
      <c r="GI13" s="133"/>
      <c r="GJ13" s="382">
        <f>SUM(EY13:GI13)</f>
        <v>4088503.6398947756</v>
      </c>
      <c r="GK13" s="382">
        <f>+GJ13+EX13</f>
        <v>542871490.8751905</v>
      </c>
      <c r="GL13" s="133">
        <f>'CRM_7.1'!O28</f>
        <v>854215.47975359601</v>
      </c>
      <c r="GM13" s="776"/>
      <c r="GN13" s="776"/>
      <c r="GO13" s="133"/>
      <c r="GP13" s="133"/>
      <c r="GQ13" s="776"/>
      <c r="GR13" s="776"/>
      <c r="GS13" s="776"/>
      <c r="GT13" s="776"/>
      <c r="GU13" s="776"/>
      <c r="GV13" s="133"/>
      <c r="GW13" s="776"/>
      <c r="GX13" s="776"/>
      <c r="GY13" s="776"/>
      <c r="GZ13" s="776"/>
      <c r="HA13" s="776"/>
      <c r="HB13" s="776"/>
      <c r="HC13" s="776"/>
      <c r="HD13" s="776"/>
      <c r="HE13" s="776"/>
      <c r="HF13" s="776"/>
      <c r="HG13" s="133"/>
      <c r="HH13" s="776"/>
      <c r="HI13" s="133"/>
      <c r="HJ13" s="133"/>
      <c r="HK13" s="133"/>
      <c r="HL13" s="133"/>
      <c r="HM13" s="776"/>
      <c r="HN13" s="133"/>
      <c r="HO13" s="133"/>
      <c r="HP13" s="133"/>
      <c r="HQ13" s="133"/>
      <c r="HR13" s="133"/>
      <c r="HS13" s="133"/>
      <c r="HT13" s="133"/>
      <c r="HU13" s="776"/>
      <c r="HV13" s="133"/>
      <c r="HW13" s="382">
        <f>SUM(GL13:HV13)</f>
        <v>854215.47975359601</v>
      </c>
      <c r="HX13" s="382">
        <f>+HW13+GK13</f>
        <v>543725706.35494411</v>
      </c>
      <c r="HY13" s="676" t="s">
        <v>1053</v>
      </c>
      <c r="IA13" s="139"/>
    </row>
    <row r="14" spans="1:236" x14ac:dyDescent="0.2">
      <c r="A14" s="131">
        <f>ROW()</f>
        <v>14</v>
      </c>
      <c r="B14" s="132" t="s">
        <v>52</v>
      </c>
      <c r="C14" s="383">
        <v>0</v>
      </c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777"/>
      <c r="Z14" s="777"/>
      <c r="AA14" s="134"/>
      <c r="AB14" s="777"/>
      <c r="AC14" s="134"/>
      <c r="AD14" s="777"/>
      <c r="AE14" s="777"/>
      <c r="AF14" s="134"/>
      <c r="AG14" s="134"/>
      <c r="AH14" s="777"/>
      <c r="AI14" s="383">
        <f>SUM(D14:AH14)</f>
        <v>0</v>
      </c>
      <c r="AJ14" s="383">
        <f>+AI14+C14</f>
        <v>0</v>
      </c>
      <c r="AK14" s="134"/>
      <c r="AL14" s="777"/>
      <c r="AM14" s="134"/>
      <c r="AN14" s="134"/>
      <c r="AO14" s="134"/>
      <c r="AP14" s="777"/>
      <c r="AQ14" s="777"/>
      <c r="AR14" s="777"/>
      <c r="AS14" s="134"/>
      <c r="AT14" s="777"/>
      <c r="AU14" s="777"/>
      <c r="AV14" s="777"/>
      <c r="AW14" s="777"/>
      <c r="AX14" s="134"/>
      <c r="AY14" s="134"/>
      <c r="AZ14" s="777"/>
      <c r="BA14" s="134"/>
      <c r="BB14" s="777"/>
      <c r="BC14" s="777"/>
      <c r="BD14" s="777"/>
      <c r="BE14" s="777"/>
      <c r="BF14" s="777"/>
      <c r="BG14" s="777"/>
      <c r="BH14" s="134"/>
      <c r="BI14" s="134"/>
      <c r="BJ14" s="777"/>
      <c r="BK14" s="134"/>
      <c r="BL14" s="777"/>
      <c r="BM14" s="678"/>
      <c r="BN14" s="678"/>
      <c r="BO14" s="134"/>
      <c r="BP14" s="134"/>
      <c r="BQ14" s="134"/>
      <c r="BR14" s="134"/>
      <c r="BS14" s="777"/>
      <c r="BT14" s="134"/>
      <c r="BU14" s="134"/>
      <c r="BV14" s="777"/>
      <c r="BW14" s="383">
        <f>SUM(AK14:BV14)</f>
        <v>0</v>
      </c>
      <c r="BX14" s="383">
        <f>+BW14+AJ14</f>
        <v>0</v>
      </c>
      <c r="BY14" s="134"/>
      <c r="BZ14" s="777"/>
      <c r="CA14" s="777"/>
      <c r="CB14" s="134"/>
      <c r="CC14" s="134"/>
      <c r="CD14" s="777"/>
      <c r="CE14" s="777"/>
      <c r="CF14" s="777"/>
      <c r="CG14" s="777"/>
      <c r="CH14" s="777"/>
      <c r="CI14" s="134"/>
      <c r="CJ14" s="777"/>
      <c r="CK14" s="777"/>
      <c r="CL14" s="777"/>
      <c r="CM14" s="777"/>
      <c r="CN14" s="777"/>
      <c r="CO14" s="777"/>
      <c r="CP14" s="777"/>
      <c r="CQ14" s="777"/>
      <c r="CR14" s="777"/>
      <c r="CS14" s="777"/>
      <c r="CT14" s="777"/>
      <c r="CU14" s="777"/>
      <c r="CV14" s="134"/>
      <c r="CW14" s="134"/>
      <c r="CX14" s="777"/>
      <c r="CY14" s="134"/>
      <c r="CZ14" s="777"/>
      <c r="DA14" s="678"/>
      <c r="DB14" s="678"/>
      <c r="DC14" s="134"/>
      <c r="DD14" s="134"/>
      <c r="DE14" s="134"/>
      <c r="DF14" s="134"/>
      <c r="DG14" s="777"/>
      <c r="DH14" s="134"/>
      <c r="DI14" s="777"/>
      <c r="DJ14" s="383">
        <f>SUM(BY14:DI14)</f>
        <v>0</v>
      </c>
      <c r="DK14" s="383">
        <f>+DJ14+BX14</f>
        <v>0</v>
      </c>
      <c r="DL14" s="134"/>
      <c r="DM14" s="777"/>
      <c r="DN14" s="777"/>
      <c r="DO14" s="134"/>
      <c r="DP14" s="134"/>
      <c r="DQ14" s="777"/>
      <c r="DR14" s="777"/>
      <c r="DS14" s="777"/>
      <c r="DT14" s="777"/>
      <c r="DU14" s="777"/>
      <c r="DV14" s="134"/>
      <c r="DW14" s="777"/>
      <c r="DX14" s="777"/>
      <c r="DY14" s="777"/>
      <c r="DZ14" s="134"/>
      <c r="EA14" s="777"/>
      <c r="EB14" s="777"/>
      <c r="EC14" s="777"/>
      <c r="ED14" s="777"/>
      <c r="EE14" s="777"/>
      <c r="EF14" s="777"/>
      <c r="EG14" s="134"/>
      <c r="EH14" s="777"/>
      <c r="EI14" s="134"/>
      <c r="EJ14" s="134"/>
      <c r="EK14" s="134"/>
      <c r="EL14" s="134"/>
      <c r="EM14" s="777"/>
      <c r="EN14" s="678"/>
      <c r="EO14" s="678"/>
      <c r="EP14" s="134"/>
      <c r="EQ14" s="134"/>
      <c r="ER14" s="134"/>
      <c r="ES14" s="134"/>
      <c r="ET14" s="134"/>
      <c r="EU14" s="134"/>
      <c r="EV14" s="134"/>
      <c r="EW14" s="383">
        <f>SUM(DL14:EV14)</f>
        <v>0</v>
      </c>
      <c r="EX14" s="383">
        <f>+EW14+DK14</f>
        <v>0</v>
      </c>
      <c r="EY14" s="134"/>
      <c r="EZ14" s="777"/>
      <c r="FA14" s="777"/>
      <c r="FB14" s="134"/>
      <c r="FC14" s="134"/>
      <c r="FD14" s="777"/>
      <c r="FE14" s="777"/>
      <c r="FF14" s="777"/>
      <c r="FG14" s="777"/>
      <c r="FH14" s="777"/>
      <c r="FI14" s="134"/>
      <c r="FJ14" s="777"/>
      <c r="FK14" s="777"/>
      <c r="FL14" s="777"/>
      <c r="FM14" s="777"/>
      <c r="FN14" s="777"/>
      <c r="FO14" s="777"/>
      <c r="FP14" s="777"/>
      <c r="FQ14" s="777"/>
      <c r="FR14" s="777"/>
      <c r="FS14" s="777"/>
      <c r="FT14" s="134"/>
      <c r="FU14" s="777"/>
      <c r="FV14" s="134"/>
      <c r="FW14" s="134"/>
      <c r="FX14" s="777"/>
      <c r="FY14" s="134"/>
      <c r="FZ14" s="777"/>
      <c r="GA14" s="678"/>
      <c r="GB14" s="678"/>
      <c r="GC14" s="134"/>
      <c r="GD14" s="134"/>
      <c r="GE14" s="134"/>
      <c r="GF14" s="134"/>
      <c r="GG14" s="134"/>
      <c r="GH14" s="134"/>
      <c r="GI14" s="134"/>
      <c r="GJ14" s="383">
        <f>SUM(EY14:GI14)</f>
        <v>0</v>
      </c>
      <c r="GK14" s="383">
        <f>+GJ14+EX14</f>
        <v>0</v>
      </c>
      <c r="GL14" s="134"/>
      <c r="GM14" s="777"/>
      <c r="GN14" s="777"/>
      <c r="GO14" s="134"/>
      <c r="GP14" s="134"/>
      <c r="GQ14" s="777"/>
      <c r="GR14" s="777"/>
      <c r="GS14" s="777"/>
      <c r="GT14" s="777"/>
      <c r="GU14" s="777"/>
      <c r="GV14" s="134"/>
      <c r="GW14" s="777"/>
      <c r="GX14" s="777"/>
      <c r="GY14" s="777"/>
      <c r="GZ14" s="777"/>
      <c r="HA14" s="777"/>
      <c r="HB14" s="777"/>
      <c r="HC14" s="777"/>
      <c r="HD14" s="777"/>
      <c r="HE14" s="777"/>
      <c r="HF14" s="777"/>
      <c r="HG14" s="134"/>
      <c r="HH14" s="777"/>
      <c r="HI14" s="134"/>
      <c r="HJ14" s="134"/>
      <c r="HK14" s="134"/>
      <c r="HL14" s="134"/>
      <c r="HM14" s="777"/>
      <c r="HN14" s="678"/>
      <c r="HO14" s="678"/>
      <c r="HP14" s="134"/>
      <c r="HQ14" s="134"/>
      <c r="HR14" s="134"/>
      <c r="HS14" s="134"/>
      <c r="HT14" s="134"/>
      <c r="HU14" s="777"/>
      <c r="HV14" s="134"/>
      <c r="HW14" s="383">
        <f>SUM(GL14:HV14)</f>
        <v>0</v>
      </c>
      <c r="HX14" s="383">
        <f>+HW14+GK14</f>
        <v>0</v>
      </c>
      <c r="HY14" s="676" t="s">
        <v>1053</v>
      </c>
      <c r="IA14" s="747"/>
    </row>
    <row r="15" spans="1:236" x14ac:dyDescent="0.2">
      <c r="A15" s="131">
        <f>ROW()</f>
        <v>15</v>
      </c>
      <c r="B15" s="132" t="s">
        <v>53</v>
      </c>
      <c r="C15" s="383">
        <v>0</v>
      </c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777"/>
      <c r="Z15" s="777"/>
      <c r="AA15" s="134"/>
      <c r="AB15" s="777"/>
      <c r="AC15" s="134"/>
      <c r="AD15" s="777"/>
      <c r="AE15" s="777"/>
      <c r="AF15" s="134"/>
      <c r="AG15" s="134"/>
      <c r="AH15" s="777"/>
      <c r="AI15" s="383">
        <f>SUM(D15:AH15)</f>
        <v>0</v>
      </c>
      <c r="AJ15" s="383">
        <f>+AI15+C15</f>
        <v>0</v>
      </c>
      <c r="AK15" s="134"/>
      <c r="AL15" s="777"/>
      <c r="AM15" s="134"/>
      <c r="AN15" s="134"/>
      <c r="AO15" s="134"/>
      <c r="AP15" s="777"/>
      <c r="AQ15" s="777"/>
      <c r="AR15" s="777"/>
      <c r="AS15" s="134"/>
      <c r="AT15" s="777"/>
      <c r="AU15" s="777"/>
      <c r="AV15" s="777"/>
      <c r="AW15" s="777"/>
      <c r="AX15" s="134"/>
      <c r="AY15" s="134"/>
      <c r="AZ15" s="777"/>
      <c r="BA15" s="134"/>
      <c r="BB15" s="777"/>
      <c r="BC15" s="777"/>
      <c r="BD15" s="777"/>
      <c r="BE15" s="777"/>
      <c r="BF15" s="777"/>
      <c r="BG15" s="777"/>
      <c r="BH15" s="134"/>
      <c r="BI15" s="134"/>
      <c r="BJ15" s="777"/>
      <c r="BK15" s="134"/>
      <c r="BL15" s="777"/>
      <c r="BM15" s="678"/>
      <c r="BN15" s="678"/>
      <c r="BO15" s="134"/>
      <c r="BP15" s="134"/>
      <c r="BQ15" s="134"/>
      <c r="BR15" s="134"/>
      <c r="BS15" s="777"/>
      <c r="BT15" s="134"/>
      <c r="BU15" s="134"/>
      <c r="BV15" s="777"/>
      <c r="BW15" s="383">
        <f>SUM(AK15:BV15)</f>
        <v>0</v>
      </c>
      <c r="BX15" s="383">
        <f>+BW15+AJ15</f>
        <v>0</v>
      </c>
      <c r="BY15" s="134"/>
      <c r="BZ15" s="777"/>
      <c r="CA15" s="777"/>
      <c r="CB15" s="134"/>
      <c r="CC15" s="134"/>
      <c r="CD15" s="777"/>
      <c r="CE15" s="777"/>
      <c r="CF15" s="777"/>
      <c r="CG15" s="777"/>
      <c r="CH15" s="777"/>
      <c r="CI15" s="134"/>
      <c r="CJ15" s="777"/>
      <c r="CK15" s="777"/>
      <c r="CL15" s="777"/>
      <c r="CM15" s="777"/>
      <c r="CN15" s="777"/>
      <c r="CO15" s="777"/>
      <c r="CP15" s="777"/>
      <c r="CQ15" s="777"/>
      <c r="CR15" s="777"/>
      <c r="CS15" s="777"/>
      <c r="CT15" s="777"/>
      <c r="CU15" s="777"/>
      <c r="CV15" s="134"/>
      <c r="CW15" s="134"/>
      <c r="CX15" s="777"/>
      <c r="CY15" s="134"/>
      <c r="CZ15" s="777"/>
      <c r="DA15" s="678"/>
      <c r="DB15" s="678"/>
      <c r="DC15" s="134"/>
      <c r="DD15" s="134"/>
      <c r="DE15" s="134"/>
      <c r="DF15" s="134"/>
      <c r="DG15" s="777"/>
      <c r="DH15" s="134"/>
      <c r="DI15" s="777"/>
      <c r="DJ15" s="383">
        <f>SUM(BY15:DI15)</f>
        <v>0</v>
      </c>
      <c r="DK15" s="383">
        <f>+DJ15+BX15</f>
        <v>0</v>
      </c>
      <c r="DL15" s="134"/>
      <c r="DM15" s="777"/>
      <c r="DN15" s="777"/>
      <c r="DO15" s="134"/>
      <c r="DP15" s="134"/>
      <c r="DQ15" s="777"/>
      <c r="DR15" s="777"/>
      <c r="DS15" s="777"/>
      <c r="DT15" s="777"/>
      <c r="DU15" s="777"/>
      <c r="DV15" s="134"/>
      <c r="DW15" s="777"/>
      <c r="DX15" s="777"/>
      <c r="DY15" s="777"/>
      <c r="DZ15" s="134"/>
      <c r="EA15" s="777"/>
      <c r="EB15" s="777"/>
      <c r="EC15" s="777"/>
      <c r="ED15" s="777"/>
      <c r="EE15" s="777"/>
      <c r="EF15" s="777"/>
      <c r="EG15" s="134"/>
      <c r="EH15" s="777"/>
      <c r="EI15" s="134"/>
      <c r="EJ15" s="134"/>
      <c r="EK15" s="134"/>
      <c r="EL15" s="134"/>
      <c r="EM15" s="777"/>
      <c r="EN15" s="678"/>
      <c r="EO15" s="678"/>
      <c r="EP15" s="134"/>
      <c r="EQ15" s="134"/>
      <c r="ER15" s="134"/>
      <c r="ES15" s="134"/>
      <c r="ET15" s="134"/>
      <c r="EU15" s="134"/>
      <c r="EV15" s="134"/>
      <c r="EW15" s="383">
        <f>SUM(DL15:EV15)</f>
        <v>0</v>
      </c>
      <c r="EX15" s="383">
        <f>+EW15+DK15</f>
        <v>0</v>
      </c>
      <c r="EY15" s="134"/>
      <c r="EZ15" s="777"/>
      <c r="FA15" s="777"/>
      <c r="FB15" s="134"/>
      <c r="FC15" s="134"/>
      <c r="FD15" s="777"/>
      <c r="FE15" s="777"/>
      <c r="FF15" s="777"/>
      <c r="FG15" s="777"/>
      <c r="FH15" s="777"/>
      <c r="FI15" s="134"/>
      <c r="FJ15" s="777"/>
      <c r="FK15" s="777"/>
      <c r="FL15" s="777"/>
      <c r="FM15" s="777"/>
      <c r="FN15" s="777"/>
      <c r="FO15" s="777"/>
      <c r="FP15" s="777"/>
      <c r="FQ15" s="777"/>
      <c r="FR15" s="777"/>
      <c r="FS15" s="777"/>
      <c r="FT15" s="134"/>
      <c r="FU15" s="777"/>
      <c r="FV15" s="134"/>
      <c r="FW15" s="134"/>
      <c r="FX15" s="777"/>
      <c r="FY15" s="134"/>
      <c r="FZ15" s="777"/>
      <c r="GA15" s="678"/>
      <c r="GB15" s="678"/>
      <c r="GC15" s="134"/>
      <c r="GD15" s="134"/>
      <c r="GE15" s="134"/>
      <c r="GF15" s="134"/>
      <c r="GG15" s="134"/>
      <c r="GH15" s="134"/>
      <c r="GI15" s="134"/>
      <c r="GJ15" s="383">
        <f>SUM(EY15:GI15)</f>
        <v>0</v>
      </c>
      <c r="GK15" s="383">
        <f>+GJ15+EX15</f>
        <v>0</v>
      </c>
      <c r="GL15" s="134"/>
      <c r="GM15" s="777"/>
      <c r="GN15" s="777"/>
      <c r="GO15" s="134"/>
      <c r="GP15" s="134"/>
      <c r="GQ15" s="777"/>
      <c r="GR15" s="777"/>
      <c r="GS15" s="777"/>
      <c r="GT15" s="777"/>
      <c r="GU15" s="777"/>
      <c r="GV15" s="134"/>
      <c r="GW15" s="777"/>
      <c r="GX15" s="777"/>
      <c r="GY15" s="777"/>
      <c r="GZ15" s="777"/>
      <c r="HA15" s="777"/>
      <c r="HB15" s="777"/>
      <c r="HC15" s="777"/>
      <c r="HD15" s="777"/>
      <c r="HE15" s="777"/>
      <c r="HF15" s="777"/>
      <c r="HG15" s="134"/>
      <c r="HH15" s="777"/>
      <c r="HI15" s="134"/>
      <c r="HJ15" s="134"/>
      <c r="HK15" s="134"/>
      <c r="HL15" s="134"/>
      <c r="HM15" s="777"/>
      <c r="HN15" s="678"/>
      <c r="HO15" s="678"/>
      <c r="HP15" s="134"/>
      <c r="HQ15" s="134"/>
      <c r="HR15" s="134"/>
      <c r="HS15" s="134"/>
      <c r="HT15" s="134"/>
      <c r="HU15" s="777"/>
      <c r="HV15" s="134"/>
      <c r="HW15" s="383">
        <f>SUM(GL15:HV15)</f>
        <v>0</v>
      </c>
      <c r="HX15" s="383">
        <f>+HW15+GK15</f>
        <v>0</v>
      </c>
      <c r="HY15" s="676" t="s">
        <v>1053</v>
      </c>
      <c r="IA15" s="139"/>
    </row>
    <row r="16" spans="1:236" x14ac:dyDescent="0.2">
      <c r="A16" s="131">
        <f>ROW()</f>
        <v>16</v>
      </c>
      <c r="B16" s="132" t="s">
        <v>54</v>
      </c>
      <c r="C16" s="383">
        <v>30704362.150000002</v>
      </c>
      <c r="D16" s="134">
        <f>'CRM_7.1'!E45</f>
        <v>-5603540.5800000001</v>
      </c>
      <c r="E16" s="134">
        <f>'CRM_7.1'!U55</f>
        <v>5477236.2699999996</v>
      </c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777"/>
      <c r="Z16" s="777"/>
      <c r="AA16" s="134"/>
      <c r="AB16" s="777"/>
      <c r="AC16" s="134"/>
      <c r="AD16" s="777"/>
      <c r="AE16" s="777"/>
      <c r="AF16" s="134"/>
      <c r="AG16" s="134"/>
      <c r="AH16" s="777"/>
      <c r="AI16" s="383">
        <f>SUM(D16:AH16)</f>
        <v>-126304.31000000052</v>
      </c>
      <c r="AJ16" s="383">
        <f>+AI16+C16</f>
        <v>30578057.840000004</v>
      </c>
      <c r="AK16" s="134">
        <f>'CRM_7.1'!G45</f>
        <v>-23790349.489999998</v>
      </c>
      <c r="AL16" s="777"/>
      <c r="AM16" s="134"/>
      <c r="AN16" s="134"/>
      <c r="AO16" s="134"/>
      <c r="AP16" s="777"/>
      <c r="AQ16" s="777"/>
      <c r="AR16" s="777"/>
      <c r="AS16" s="134"/>
      <c r="AT16" s="777"/>
      <c r="AU16" s="777"/>
      <c r="AV16" s="777"/>
      <c r="AW16" s="777"/>
      <c r="AX16" s="134"/>
      <c r="AY16" s="134"/>
      <c r="AZ16" s="777"/>
      <c r="BA16" s="134"/>
      <c r="BB16" s="777"/>
      <c r="BC16" s="777"/>
      <c r="BD16" s="777"/>
      <c r="BE16" s="777"/>
      <c r="BF16" s="777"/>
      <c r="BG16" s="777"/>
      <c r="BH16" s="134">
        <f>'CRM_7.1'!NK39</f>
        <v>-2737438.2</v>
      </c>
      <c r="BI16" s="134"/>
      <c r="BJ16" s="777"/>
      <c r="BK16" s="134"/>
      <c r="BL16" s="777"/>
      <c r="BM16" s="678"/>
      <c r="BN16" s="678"/>
      <c r="BO16" s="134"/>
      <c r="BP16" s="134"/>
      <c r="BQ16" s="134"/>
      <c r="BR16" s="134"/>
      <c r="BS16" s="777"/>
      <c r="BT16" s="134"/>
      <c r="BU16" s="134"/>
      <c r="BV16" s="777"/>
      <c r="BW16" s="383">
        <f>SUM(AK16:BV16)</f>
        <v>-26527787.689999998</v>
      </c>
      <c r="BX16" s="383">
        <f>+BW16+AJ16</f>
        <v>4050270.150000006</v>
      </c>
      <c r="BY16" s="134"/>
      <c r="BZ16" s="777"/>
      <c r="CA16" s="777"/>
      <c r="CB16" s="134"/>
      <c r="CC16" s="134"/>
      <c r="CD16" s="777"/>
      <c r="CE16" s="777"/>
      <c r="CF16" s="777"/>
      <c r="CG16" s="777"/>
      <c r="CH16" s="777"/>
      <c r="CI16" s="134"/>
      <c r="CJ16" s="777"/>
      <c r="CK16" s="777"/>
      <c r="CL16" s="777"/>
      <c r="CM16" s="777"/>
      <c r="CN16" s="777"/>
      <c r="CO16" s="777"/>
      <c r="CP16" s="777"/>
      <c r="CQ16" s="777"/>
      <c r="CR16" s="777"/>
      <c r="CS16" s="777"/>
      <c r="CT16" s="777"/>
      <c r="CU16" s="777"/>
      <c r="CV16" s="134"/>
      <c r="CW16" s="134"/>
      <c r="CX16" s="777"/>
      <c r="CY16" s="134"/>
      <c r="CZ16" s="777"/>
      <c r="DA16" s="678"/>
      <c r="DB16" s="678"/>
      <c r="DC16" s="134"/>
      <c r="DD16" s="134"/>
      <c r="DE16" s="134"/>
      <c r="DF16" s="134"/>
      <c r="DG16" s="777"/>
      <c r="DH16" s="134"/>
      <c r="DI16" s="777"/>
      <c r="DJ16" s="383">
        <f>SUM(BY16:DI16)</f>
        <v>0</v>
      </c>
      <c r="DK16" s="383">
        <f>+DJ16+BX16</f>
        <v>4050270.150000006</v>
      </c>
      <c r="DL16" s="134"/>
      <c r="DM16" s="777"/>
      <c r="DN16" s="777"/>
      <c r="DO16" s="134"/>
      <c r="DP16" s="134"/>
      <c r="DQ16" s="777"/>
      <c r="DR16" s="777"/>
      <c r="DS16" s="777"/>
      <c r="DT16" s="777"/>
      <c r="DU16" s="777"/>
      <c r="DV16" s="134"/>
      <c r="DW16" s="777"/>
      <c r="DX16" s="777"/>
      <c r="DY16" s="777"/>
      <c r="DZ16" s="134"/>
      <c r="EA16" s="777"/>
      <c r="EB16" s="777"/>
      <c r="EC16" s="777"/>
      <c r="ED16" s="777"/>
      <c r="EE16" s="777"/>
      <c r="EF16" s="777"/>
      <c r="EG16" s="134"/>
      <c r="EH16" s="777"/>
      <c r="EI16" s="134">
        <f>'CRM_7.1'!NO43</f>
        <v>-741782.0166666666</v>
      </c>
      <c r="EJ16" s="134"/>
      <c r="EK16" s="134"/>
      <c r="EL16" s="134"/>
      <c r="EM16" s="777"/>
      <c r="EN16" s="678"/>
      <c r="EO16" s="678"/>
      <c r="EP16" s="134"/>
      <c r="EQ16" s="134"/>
      <c r="ER16" s="134"/>
      <c r="ES16" s="134"/>
      <c r="ET16" s="134">
        <f>-'CRM-7.2'!K38</f>
        <v>0</v>
      </c>
      <c r="EU16" s="134"/>
      <c r="EV16" s="134">
        <f>-'CRM-7.2'!AQ40</f>
        <v>0</v>
      </c>
      <c r="EW16" s="383">
        <f>SUM(DL16:EV16)</f>
        <v>-741782.0166666666</v>
      </c>
      <c r="EX16" s="383">
        <f>+EW16+DK16</f>
        <v>3308488.1333333394</v>
      </c>
      <c r="EY16" s="134"/>
      <c r="EZ16" s="777"/>
      <c r="FA16" s="777"/>
      <c r="FB16" s="134"/>
      <c r="FC16" s="134"/>
      <c r="FD16" s="777"/>
      <c r="FE16" s="777"/>
      <c r="FF16" s="777"/>
      <c r="FG16" s="777"/>
      <c r="FH16" s="777"/>
      <c r="FI16" s="134"/>
      <c r="FJ16" s="777"/>
      <c r="FK16" s="777"/>
      <c r="FL16" s="777"/>
      <c r="FM16" s="777"/>
      <c r="FN16" s="777"/>
      <c r="FO16" s="777"/>
      <c r="FP16" s="777"/>
      <c r="FQ16" s="777"/>
      <c r="FR16" s="777"/>
      <c r="FS16" s="777"/>
      <c r="FT16" s="134"/>
      <c r="FU16" s="777"/>
      <c r="FV16" s="134">
        <f>-'CRM_7.1'!NQ41</f>
        <v>0</v>
      </c>
      <c r="FW16" s="134"/>
      <c r="FX16" s="777"/>
      <c r="FY16" s="134"/>
      <c r="FZ16" s="777"/>
      <c r="GA16" s="678"/>
      <c r="GB16" s="678"/>
      <c r="GC16" s="134"/>
      <c r="GD16" s="134"/>
      <c r="GE16" s="134"/>
      <c r="GF16" s="134"/>
      <c r="GG16" s="134"/>
      <c r="GH16" s="134"/>
      <c r="GI16" s="134"/>
      <c r="GJ16" s="383">
        <f>SUM(EY16:GI16)</f>
        <v>0</v>
      </c>
      <c r="GK16" s="383">
        <f>+GJ16+EX16</f>
        <v>3308488.1333333394</v>
      </c>
      <c r="GL16" s="134"/>
      <c r="GM16" s="777"/>
      <c r="GN16" s="777"/>
      <c r="GO16" s="134"/>
      <c r="GP16" s="134"/>
      <c r="GQ16" s="777"/>
      <c r="GR16" s="777"/>
      <c r="GS16" s="777"/>
      <c r="GT16" s="777"/>
      <c r="GU16" s="777"/>
      <c r="GV16" s="134"/>
      <c r="GW16" s="777"/>
      <c r="GX16" s="777"/>
      <c r="GY16" s="777"/>
      <c r="GZ16" s="777"/>
      <c r="HA16" s="777"/>
      <c r="HB16" s="777"/>
      <c r="HC16" s="777"/>
      <c r="HD16" s="777"/>
      <c r="HE16" s="777"/>
      <c r="HF16" s="777"/>
      <c r="HG16" s="134"/>
      <c r="HH16" s="777"/>
      <c r="HI16" s="134">
        <f>'CRM_7.1'!NS43</f>
        <v>0</v>
      </c>
      <c r="HJ16" s="134"/>
      <c r="HK16" s="134"/>
      <c r="HL16" s="134"/>
      <c r="HM16" s="777"/>
      <c r="HN16" s="678"/>
      <c r="HO16" s="678"/>
      <c r="HP16" s="134"/>
      <c r="HQ16" s="134"/>
      <c r="HR16" s="134"/>
      <c r="HS16" s="134"/>
      <c r="HT16" s="134"/>
      <c r="HU16" s="777"/>
      <c r="HV16" s="134"/>
      <c r="HW16" s="383">
        <f>SUM(GL16:HV16)</f>
        <v>0</v>
      </c>
      <c r="HX16" s="383">
        <f>+HW16+GK16</f>
        <v>3308488.1333333394</v>
      </c>
      <c r="HY16" s="676" t="s">
        <v>1053</v>
      </c>
      <c r="IA16" s="139"/>
    </row>
    <row r="17" spans="1:235" x14ac:dyDescent="0.2">
      <c r="A17" s="131">
        <f>ROW()</f>
        <v>17</v>
      </c>
      <c r="B17" s="132" t="s">
        <v>62</v>
      </c>
      <c r="C17" s="386">
        <v>1020302721.5599999</v>
      </c>
      <c r="D17" s="135">
        <f t="shared" ref="C17:AD17" si="38">SUM(D13:D16)</f>
        <v>3914333.3346679378</v>
      </c>
      <c r="E17" s="135">
        <f t="shared" si="38"/>
        <v>-470580603.64554328</v>
      </c>
      <c r="F17" s="135">
        <f t="shared" si="38"/>
        <v>48442.102737191832</v>
      </c>
      <c r="G17" s="135">
        <f t="shared" si="38"/>
        <v>0</v>
      </c>
      <c r="H17" s="135">
        <f t="shared" si="38"/>
        <v>0</v>
      </c>
      <c r="I17" s="135">
        <f t="shared" si="38"/>
        <v>0</v>
      </c>
      <c r="J17" s="135">
        <f t="shared" si="38"/>
        <v>0</v>
      </c>
      <c r="K17" s="135">
        <f t="shared" si="38"/>
        <v>0</v>
      </c>
      <c r="L17" s="135">
        <f t="shared" si="38"/>
        <v>0</v>
      </c>
      <c r="M17" s="135">
        <f t="shared" si="38"/>
        <v>0</v>
      </c>
      <c r="N17" s="135">
        <f t="shared" si="38"/>
        <v>0</v>
      </c>
      <c r="O17" s="135">
        <f t="shared" si="38"/>
        <v>0</v>
      </c>
      <c r="P17" s="135">
        <f t="shared" si="38"/>
        <v>0</v>
      </c>
      <c r="Q17" s="135">
        <f t="shared" si="38"/>
        <v>0</v>
      </c>
      <c r="R17" s="135">
        <f t="shared" si="38"/>
        <v>0</v>
      </c>
      <c r="S17" s="135">
        <f t="shared" si="38"/>
        <v>0</v>
      </c>
      <c r="T17" s="135">
        <f t="shared" si="38"/>
        <v>0</v>
      </c>
      <c r="U17" s="135">
        <f t="shared" si="38"/>
        <v>0</v>
      </c>
      <c r="V17" s="135">
        <f t="shared" si="38"/>
        <v>0</v>
      </c>
      <c r="W17" s="135">
        <f t="shared" si="38"/>
        <v>0</v>
      </c>
      <c r="X17" s="135">
        <f>SUM(X13:X16)</f>
        <v>0</v>
      </c>
      <c r="Y17" s="778">
        <f t="shared" si="38"/>
        <v>0</v>
      </c>
      <c r="Z17" s="778">
        <f t="shared" si="38"/>
        <v>0</v>
      </c>
      <c r="AA17" s="135">
        <f t="shared" si="38"/>
        <v>0</v>
      </c>
      <c r="AB17" s="778">
        <f t="shared" si="38"/>
        <v>0</v>
      </c>
      <c r="AC17" s="135">
        <f t="shared" si="38"/>
        <v>0</v>
      </c>
      <c r="AD17" s="778">
        <f t="shared" si="38"/>
        <v>0</v>
      </c>
      <c r="AE17" s="778">
        <f t="shared" ref="AE17:AG17" si="39">SUM(AE13:AE16)</f>
        <v>0</v>
      </c>
      <c r="AF17" s="135">
        <f>SUM(AF13:AF16)</f>
        <v>0</v>
      </c>
      <c r="AG17" s="135">
        <f t="shared" si="39"/>
        <v>0</v>
      </c>
      <c r="AH17" s="778">
        <f t="shared" ref="AH17" si="40">SUM(AH13:AH16)</f>
        <v>0</v>
      </c>
      <c r="AI17" s="384">
        <f>SUM(AI13:AI16)</f>
        <v>-466617828.20813811</v>
      </c>
      <c r="AJ17" s="384">
        <f>SUM(AJ13:AJ16)</f>
        <v>553684893.35186183</v>
      </c>
      <c r="AK17" s="135">
        <f t="shared" ref="AK17" si="41">SUM(AK13:AK16)</f>
        <v>-39310520.070995443</v>
      </c>
      <c r="AL17" s="778">
        <f t="shared" ref="AL17:BJ17" si="42">SUM(AL13:AL16)</f>
        <v>0</v>
      </c>
      <c r="AM17" s="135">
        <f t="shared" si="42"/>
        <v>13001482.406718556</v>
      </c>
      <c r="AN17" s="135">
        <f t="shared" si="42"/>
        <v>0</v>
      </c>
      <c r="AO17" s="135">
        <f t="shared" si="42"/>
        <v>0</v>
      </c>
      <c r="AP17" s="778">
        <f t="shared" si="42"/>
        <v>0</v>
      </c>
      <c r="AQ17" s="778">
        <f t="shared" si="42"/>
        <v>0</v>
      </c>
      <c r="AR17" s="778">
        <f t="shared" si="42"/>
        <v>0</v>
      </c>
      <c r="AS17" s="135">
        <f t="shared" si="42"/>
        <v>0</v>
      </c>
      <c r="AT17" s="778">
        <f t="shared" si="42"/>
        <v>0</v>
      </c>
      <c r="AU17" s="778">
        <f t="shared" si="42"/>
        <v>0</v>
      </c>
      <c r="AV17" s="778">
        <f t="shared" si="42"/>
        <v>0</v>
      </c>
      <c r="AW17" s="778">
        <f t="shared" si="42"/>
        <v>0</v>
      </c>
      <c r="AX17" s="135">
        <f t="shared" si="42"/>
        <v>0</v>
      </c>
      <c r="AY17" s="135">
        <f t="shared" si="42"/>
        <v>0</v>
      </c>
      <c r="AZ17" s="778">
        <f t="shared" si="42"/>
        <v>0</v>
      </c>
      <c r="BA17" s="135">
        <f t="shared" si="42"/>
        <v>0</v>
      </c>
      <c r="BB17" s="778">
        <f t="shared" si="42"/>
        <v>0</v>
      </c>
      <c r="BC17" s="778">
        <f t="shared" si="42"/>
        <v>0</v>
      </c>
      <c r="BD17" s="778">
        <f t="shared" si="42"/>
        <v>0</v>
      </c>
      <c r="BE17" s="778">
        <f t="shared" si="42"/>
        <v>0</v>
      </c>
      <c r="BF17" s="778">
        <f t="shared" si="42"/>
        <v>0</v>
      </c>
      <c r="BG17" s="778">
        <f t="shared" si="42"/>
        <v>0</v>
      </c>
      <c r="BH17" s="135">
        <f t="shared" si="42"/>
        <v>-2737438.2</v>
      </c>
      <c r="BI17" s="135">
        <f t="shared" si="42"/>
        <v>0</v>
      </c>
      <c r="BJ17" s="778">
        <f t="shared" si="42"/>
        <v>0</v>
      </c>
      <c r="BK17" s="135">
        <f t="shared" ref="BK17:BT17" si="43">SUM(BK13:BK16)</f>
        <v>0</v>
      </c>
      <c r="BL17" s="778">
        <f t="shared" si="43"/>
        <v>0</v>
      </c>
      <c r="BM17" s="135">
        <f t="shared" ref="BM17:BN17" si="44">SUM(BM13:BM16)</f>
        <v>0</v>
      </c>
      <c r="BN17" s="135">
        <f t="shared" si="44"/>
        <v>0</v>
      </c>
      <c r="BO17" s="135">
        <f t="shared" si="43"/>
        <v>0</v>
      </c>
      <c r="BP17" s="135">
        <f t="shared" si="43"/>
        <v>0</v>
      </c>
      <c r="BQ17" s="135">
        <f t="shared" ref="BQ17:BR17" si="45">SUM(BQ13:BQ16)</f>
        <v>0</v>
      </c>
      <c r="BR17" s="135">
        <f t="shared" si="45"/>
        <v>0</v>
      </c>
      <c r="BS17" s="778">
        <f t="shared" si="43"/>
        <v>0</v>
      </c>
      <c r="BT17" s="135">
        <f t="shared" si="43"/>
        <v>0</v>
      </c>
      <c r="BU17" s="135">
        <f>SUM(BU13:BU16)</f>
        <v>0</v>
      </c>
      <c r="BV17" s="778">
        <f>SUM(BV13:BV16)</f>
        <v>0</v>
      </c>
      <c r="BW17" s="384">
        <f>SUM(BW13:BW16)</f>
        <v>-29046475.864276886</v>
      </c>
      <c r="BX17" s="384">
        <f>SUM(BX13:BX16)</f>
        <v>524638417.48758495</v>
      </c>
      <c r="BY17" s="135">
        <f t="shared" ref="BY17:DG17" si="46">SUM(BY13:BY16)</f>
        <v>15012199.290499585</v>
      </c>
      <c r="BZ17" s="778">
        <f t="shared" si="46"/>
        <v>0</v>
      </c>
      <c r="CA17" s="778">
        <f t="shared" si="46"/>
        <v>0</v>
      </c>
      <c r="CB17" s="135">
        <f t="shared" si="46"/>
        <v>0</v>
      </c>
      <c r="CC17" s="135">
        <f t="shared" si="46"/>
        <v>0</v>
      </c>
      <c r="CD17" s="778">
        <f t="shared" si="46"/>
        <v>0</v>
      </c>
      <c r="CE17" s="778">
        <f t="shared" si="46"/>
        <v>0</v>
      </c>
      <c r="CF17" s="778">
        <f t="shared" si="46"/>
        <v>0</v>
      </c>
      <c r="CG17" s="778">
        <f t="shared" si="46"/>
        <v>0</v>
      </c>
      <c r="CH17" s="778">
        <f t="shared" si="46"/>
        <v>0</v>
      </c>
      <c r="CI17" s="135">
        <f t="shared" si="46"/>
        <v>0</v>
      </c>
      <c r="CJ17" s="778">
        <f t="shared" si="46"/>
        <v>0</v>
      </c>
      <c r="CK17" s="778">
        <f t="shared" si="46"/>
        <v>0</v>
      </c>
      <c r="CL17" s="778">
        <f t="shared" si="46"/>
        <v>0</v>
      </c>
      <c r="CM17" s="778">
        <f t="shared" si="46"/>
        <v>0</v>
      </c>
      <c r="CN17" s="778">
        <f t="shared" si="46"/>
        <v>0</v>
      </c>
      <c r="CO17" s="778">
        <f t="shared" si="46"/>
        <v>0</v>
      </c>
      <c r="CP17" s="778">
        <f t="shared" si="46"/>
        <v>0</v>
      </c>
      <c r="CQ17" s="778">
        <f t="shared" si="46"/>
        <v>0</v>
      </c>
      <c r="CR17" s="778">
        <f t="shared" si="46"/>
        <v>0</v>
      </c>
      <c r="CS17" s="778">
        <f t="shared" si="46"/>
        <v>0</v>
      </c>
      <c r="CT17" s="778">
        <f t="shared" si="46"/>
        <v>0</v>
      </c>
      <c r="CU17" s="778">
        <f t="shared" si="46"/>
        <v>0</v>
      </c>
      <c r="CV17" s="135">
        <f t="shared" si="46"/>
        <v>0</v>
      </c>
      <c r="CW17" s="135">
        <f t="shared" si="46"/>
        <v>0</v>
      </c>
      <c r="CX17" s="778">
        <f t="shared" si="46"/>
        <v>0</v>
      </c>
      <c r="CY17" s="135">
        <f t="shared" si="46"/>
        <v>0</v>
      </c>
      <c r="CZ17" s="778">
        <f t="shared" si="46"/>
        <v>0</v>
      </c>
      <c r="DA17" s="135">
        <f t="shared" ref="DA17:DB17" si="47">SUM(DA13:DA16)</f>
        <v>0</v>
      </c>
      <c r="DB17" s="135">
        <f t="shared" si="47"/>
        <v>0</v>
      </c>
      <c r="DC17" s="135">
        <f t="shared" si="46"/>
        <v>0</v>
      </c>
      <c r="DD17" s="135">
        <f t="shared" si="46"/>
        <v>0</v>
      </c>
      <c r="DE17" s="135">
        <f t="shared" si="46"/>
        <v>0</v>
      </c>
      <c r="DF17" s="135">
        <f t="shared" ref="DF17" si="48">SUM(DF13:DF16)</f>
        <v>0</v>
      </c>
      <c r="DG17" s="778">
        <f t="shared" si="46"/>
        <v>0</v>
      </c>
      <c r="DH17" s="135">
        <f>SUM(DH13:DH16)</f>
        <v>0</v>
      </c>
      <c r="DI17" s="778">
        <f>SUM(DI13:DI16)</f>
        <v>0</v>
      </c>
      <c r="DJ17" s="384">
        <f t="shared" ref="DJ17:EK17" si="49">SUM(DJ13:DJ16)</f>
        <v>15012199.290499585</v>
      </c>
      <c r="DK17" s="384">
        <f t="shared" si="49"/>
        <v>539650616.77808452</v>
      </c>
      <c r="DL17" s="135">
        <f t="shared" si="49"/>
        <v>3182640.6072111833</v>
      </c>
      <c r="DM17" s="778">
        <f t="shared" si="49"/>
        <v>0</v>
      </c>
      <c r="DN17" s="778">
        <f t="shared" si="49"/>
        <v>0</v>
      </c>
      <c r="DO17" s="135">
        <f t="shared" si="49"/>
        <v>0</v>
      </c>
      <c r="DP17" s="135">
        <f t="shared" si="49"/>
        <v>0</v>
      </c>
      <c r="DQ17" s="778">
        <f t="shared" si="49"/>
        <v>0</v>
      </c>
      <c r="DR17" s="778">
        <f t="shared" si="49"/>
        <v>0</v>
      </c>
      <c r="DS17" s="778">
        <f t="shared" si="49"/>
        <v>0</v>
      </c>
      <c r="DT17" s="778">
        <f t="shared" si="49"/>
        <v>0</v>
      </c>
      <c r="DU17" s="778">
        <f t="shared" si="49"/>
        <v>0</v>
      </c>
      <c r="DV17" s="135">
        <f t="shared" si="49"/>
        <v>0</v>
      </c>
      <c r="DW17" s="778">
        <f t="shared" si="49"/>
        <v>0</v>
      </c>
      <c r="DX17" s="778">
        <f t="shared" si="49"/>
        <v>0</v>
      </c>
      <c r="DY17" s="778">
        <f t="shared" si="49"/>
        <v>0</v>
      </c>
      <c r="DZ17" s="135">
        <f t="shared" si="49"/>
        <v>0</v>
      </c>
      <c r="EA17" s="778">
        <f t="shared" si="49"/>
        <v>0</v>
      </c>
      <c r="EB17" s="778">
        <f t="shared" si="49"/>
        <v>0</v>
      </c>
      <c r="EC17" s="778">
        <f t="shared" si="49"/>
        <v>0</v>
      </c>
      <c r="ED17" s="778">
        <f t="shared" si="49"/>
        <v>0</v>
      </c>
      <c r="EE17" s="778">
        <f t="shared" si="49"/>
        <v>0</v>
      </c>
      <c r="EF17" s="778">
        <f t="shared" si="49"/>
        <v>0</v>
      </c>
      <c r="EG17" s="135">
        <f t="shared" si="49"/>
        <v>0</v>
      </c>
      <c r="EH17" s="778">
        <f t="shared" si="49"/>
        <v>0</v>
      </c>
      <c r="EI17" s="135">
        <f t="shared" si="49"/>
        <v>-741782.0166666666</v>
      </c>
      <c r="EJ17" s="135">
        <f t="shared" si="49"/>
        <v>0</v>
      </c>
      <c r="EK17" s="135">
        <f t="shared" si="49"/>
        <v>0</v>
      </c>
      <c r="EL17" s="135">
        <f t="shared" ref="EL17:ET17" si="50">SUM(EL13:EL16)</f>
        <v>0</v>
      </c>
      <c r="EM17" s="778">
        <f t="shared" si="50"/>
        <v>0</v>
      </c>
      <c r="EN17" s="135">
        <f t="shared" ref="EN17:EO17" si="51">SUM(EN13:EN16)</f>
        <v>0</v>
      </c>
      <c r="EO17" s="135">
        <f t="shared" si="51"/>
        <v>0</v>
      </c>
      <c r="EP17" s="135">
        <f t="shared" si="50"/>
        <v>0</v>
      </c>
      <c r="EQ17" s="135">
        <f t="shared" si="50"/>
        <v>0</v>
      </c>
      <c r="ER17" s="135">
        <f t="shared" si="50"/>
        <v>0</v>
      </c>
      <c r="ES17" s="135">
        <f t="shared" ref="ES17" si="52">SUM(ES13:ES16)</f>
        <v>0</v>
      </c>
      <c r="ET17" s="135">
        <f t="shared" si="50"/>
        <v>0</v>
      </c>
      <c r="EU17" s="135">
        <f>SUM(EU13:EU16)</f>
        <v>0</v>
      </c>
      <c r="EV17" s="135">
        <f>SUM(EV13:EV16)</f>
        <v>0</v>
      </c>
      <c r="EW17" s="384">
        <f t="shared" ref="EW17:GG17" si="53">SUM(EW13:EW16)</f>
        <v>2440858.5905445167</v>
      </c>
      <c r="EX17" s="384">
        <f t="shared" si="53"/>
        <v>542091475.3686291</v>
      </c>
      <c r="EY17" s="135">
        <f t="shared" si="53"/>
        <v>4088503.6398947756</v>
      </c>
      <c r="EZ17" s="778">
        <f t="shared" si="53"/>
        <v>0</v>
      </c>
      <c r="FA17" s="778">
        <f t="shared" si="53"/>
        <v>0</v>
      </c>
      <c r="FB17" s="135">
        <f t="shared" si="53"/>
        <v>0</v>
      </c>
      <c r="FC17" s="135">
        <f t="shared" si="53"/>
        <v>0</v>
      </c>
      <c r="FD17" s="778">
        <f t="shared" si="53"/>
        <v>0</v>
      </c>
      <c r="FE17" s="778">
        <f t="shared" si="53"/>
        <v>0</v>
      </c>
      <c r="FF17" s="778">
        <f t="shared" si="53"/>
        <v>0</v>
      </c>
      <c r="FG17" s="778">
        <f t="shared" si="53"/>
        <v>0</v>
      </c>
      <c r="FH17" s="778">
        <f t="shared" si="53"/>
        <v>0</v>
      </c>
      <c r="FI17" s="135">
        <f t="shared" si="53"/>
        <v>0</v>
      </c>
      <c r="FJ17" s="778">
        <f t="shared" si="53"/>
        <v>0</v>
      </c>
      <c r="FK17" s="778">
        <f t="shared" si="53"/>
        <v>0</v>
      </c>
      <c r="FL17" s="778">
        <f t="shared" si="53"/>
        <v>0</v>
      </c>
      <c r="FM17" s="778">
        <f t="shared" si="53"/>
        <v>0</v>
      </c>
      <c r="FN17" s="778">
        <f t="shared" si="53"/>
        <v>0</v>
      </c>
      <c r="FO17" s="778">
        <f t="shared" si="53"/>
        <v>0</v>
      </c>
      <c r="FP17" s="778">
        <f t="shared" si="53"/>
        <v>0</v>
      </c>
      <c r="FQ17" s="778">
        <f t="shared" si="53"/>
        <v>0</v>
      </c>
      <c r="FR17" s="778">
        <f t="shared" si="53"/>
        <v>0</v>
      </c>
      <c r="FS17" s="778">
        <f t="shared" si="53"/>
        <v>0</v>
      </c>
      <c r="FT17" s="135">
        <f t="shared" si="53"/>
        <v>0</v>
      </c>
      <c r="FU17" s="778">
        <f t="shared" si="53"/>
        <v>0</v>
      </c>
      <c r="FV17" s="135">
        <f t="shared" si="53"/>
        <v>0</v>
      </c>
      <c r="FW17" s="135">
        <f t="shared" si="53"/>
        <v>0</v>
      </c>
      <c r="FX17" s="778">
        <f t="shared" si="53"/>
        <v>0</v>
      </c>
      <c r="FY17" s="135">
        <f t="shared" si="53"/>
        <v>0</v>
      </c>
      <c r="FZ17" s="778">
        <f t="shared" si="53"/>
        <v>0</v>
      </c>
      <c r="GA17" s="135">
        <f t="shared" ref="GA17:GB17" si="54">SUM(GA13:GA16)</f>
        <v>0</v>
      </c>
      <c r="GB17" s="135">
        <f t="shared" si="54"/>
        <v>0</v>
      </c>
      <c r="GC17" s="135">
        <f t="shared" si="53"/>
        <v>0</v>
      </c>
      <c r="GD17" s="135">
        <f t="shared" si="53"/>
        <v>0</v>
      </c>
      <c r="GE17" s="135">
        <f t="shared" si="53"/>
        <v>0</v>
      </c>
      <c r="GF17" s="135">
        <f t="shared" ref="GF17" si="55">SUM(GF13:GF16)</f>
        <v>0</v>
      </c>
      <c r="GG17" s="135">
        <f t="shared" si="53"/>
        <v>0</v>
      </c>
      <c r="GH17" s="135">
        <f>SUM(GH13:GH16)</f>
        <v>0</v>
      </c>
      <c r="GI17" s="135">
        <f>SUM(GI13:GI16)</f>
        <v>0</v>
      </c>
      <c r="GJ17" s="384">
        <f t="shared" ref="GJ17:HV17" si="56">SUM(GJ13:GJ16)</f>
        <v>4088503.6398947756</v>
      </c>
      <c r="GK17" s="384">
        <f t="shared" si="56"/>
        <v>546179979.00852382</v>
      </c>
      <c r="GL17" s="135">
        <f t="shared" si="56"/>
        <v>854215.47975359601</v>
      </c>
      <c r="GM17" s="778">
        <f t="shared" si="56"/>
        <v>0</v>
      </c>
      <c r="GN17" s="778">
        <f t="shared" si="56"/>
        <v>0</v>
      </c>
      <c r="GO17" s="135">
        <f t="shared" si="56"/>
        <v>0</v>
      </c>
      <c r="GP17" s="135">
        <f t="shared" si="56"/>
        <v>0</v>
      </c>
      <c r="GQ17" s="778">
        <f t="shared" si="56"/>
        <v>0</v>
      </c>
      <c r="GR17" s="778">
        <f t="shared" si="56"/>
        <v>0</v>
      </c>
      <c r="GS17" s="778">
        <f t="shared" si="56"/>
        <v>0</v>
      </c>
      <c r="GT17" s="778">
        <f t="shared" si="56"/>
        <v>0</v>
      </c>
      <c r="GU17" s="778">
        <f t="shared" si="56"/>
        <v>0</v>
      </c>
      <c r="GV17" s="135">
        <f t="shared" si="56"/>
        <v>0</v>
      </c>
      <c r="GW17" s="778">
        <f t="shared" si="56"/>
        <v>0</v>
      </c>
      <c r="GX17" s="778">
        <f t="shared" si="56"/>
        <v>0</v>
      </c>
      <c r="GY17" s="778">
        <f t="shared" si="56"/>
        <v>0</v>
      </c>
      <c r="GZ17" s="778">
        <f t="shared" si="56"/>
        <v>0</v>
      </c>
      <c r="HA17" s="778">
        <f t="shared" si="56"/>
        <v>0</v>
      </c>
      <c r="HB17" s="778">
        <f t="shared" si="56"/>
        <v>0</v>
      </c>
      <c r="HC17" s="778">
        <f t="shared" si="56"/>
        <v>0</v>
      </c>
      <c r="HD17" s="778">
        <f t="shared" si="56"/>
        <v>0</v>
      </c>
      <c r="HE17" s="778">
        <f t="shared" si="56"/>
        <v>0</v>
      </c>
      <c r="HF17" s="778">
        <f t="shared" si="56"/>
        <v>0</v>
      </c>
      <c r="HG17" s="135">
        <f t="shared" si="56"/>
        <v>0</v>
      </c>
      <c r="HH17" s="778">
        <f t="shared" si="56"/>
        <v>0</v>
      </c>
      <c r="HI17" s="135">
        <f t="shared" si="56"/>
        <v>0</v>
      </c>
      <c r="HJ17" s="135">
        <f t="shared" si="56"/>
        <v>0</v>
      </c>
      <c r="HK17" s="135">
        <f t="shared" si="56"/>
        <v>0</v>
      </c>
      <c r="HL17" s="135">
        <f t="shared" si="56"/>
        <v>0</v>
      </c>
      <c r="HM17" s="778">
        <f t="shared" si="56"/>
        <v>0</v>
      </c>
      <c r="HN17" s="135">
        <f t="shared" ref="HN17:HO17" si="57">SUM(HN13:HN16)</f>
        <v>0</v>
      </c>
      <c r="HO17" s="135">
        <f t="shared" si="57"/>
        <v>0</v>
      </c>
      <c r="HP17" s="135">
        <f t="shared" si="56"/>
        <v>0</v>
      </c>
      <c r="HQ17" s="135">
        <f t="shared" si="56"/>
        <v>0</v>
      </c>
      <c r="HR17" s="135">
        <f t="shared" si="56"/>
        <v>0</v>
      </c>
      <c r="HS17" s="135">
        <f t="shared" ref="HS17" si="58">SUM(HS13:HS16)</f>
        <v>0</v>
      </c>
      <c r="HT17" s="135">
        <f t="shared" si="56"/>
        <v>0</v>
      </c>
      <c r="HU17" s="778">
        <f t="shared" si="56"/>
        <v>0</v>
      </c>
      <c r="HV17" s="135">
        <f t="shared" si="56"/>
        <v>0</v>
      </c>
      <c r="HW17" s="384">
        <f t="shared" ref="HW17:HX17" si="59">SUM(HW13:HW16)</f>
        <v>854215.47975359601</v>
      </c>
      <c r="HX17" s="384">
        <f t="shared" si="59"/>
        <v>547034194.48827744</v>
      </c>
      <c r="HY17" s="676" t="s">
        <v>1053</v>
      </c>
      <c r="IA17" s="139"/>
    </row>
    <row r="18" spans="1:235" s="137" customFormat="1" x14ac:dyDescent="0.2">
      <c r="A18" s="131">
        <f>ROW()</f>
        <v>18</v>
      </c>
      <c r="B18" s="136"/>
      <c r="C18" s="383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777"/>
      <c r="Z18" s="777"/>
      <c r="AA18" s="134"/>
      <c r="AB18" s="777"/>
      <c r="AC18" s="134"/>
      <c r="AD18" s="777"/>
      <c r="AE18" s="777"/>
      <c r="AF18" s="134"/>
      <c r="AG18" s="134"/>
      <c r="AH18" s="777"/>
      <c r="AI18" s="383"/>
      <c r="AJ18" s="383"/>
      <c r="AK18" s="134"/>
      <c r="AL18" s="777"/>
      <c r="AM18" s="134"/>
      <c r="AN18" s="134"/>
      <c r="AO18" s="134"/>
      <c r="AP18" s="777"/>
      <c r="AQ18" s="777"/>
      <c r="AR18" s="777"/>
      <c r="AS18" s="134"/>
      <c r="AT18" s="777"/>
      <c r="AU18" s="777"/>
      <c r="AV18" s="777"/>
      <c r="AW18" s="777"/>
      <c r="AX18" s="134"/>
      <c r="AY18" s="134"/>
      <c r="AZ18" s="777"/>
      <c r="BA18" s="134"/>
      <c r="BB18" s="777"/>
      <c r="BC18" s="777"/>
      <c r="BD18" s="777"/>
      <c r="BE18" s="777"/>
      <c r="BF18" s="777"/>
      <c r="BG18" s="777"/>
      <c r="BH18" s="134"/>
      <c r="BI18" s="134"/>
      <c r="BJ18" s="777"/>
      <c r="BK18" s="134"/>
      <c r="BL18" s="777"/>
      <c r="BM18" s="678"/>
      <c r="BN18" s="678"/>
      <c r="BO18" s="134"/>
      <c r="BP18" s="134"/>
      <c r="BQ18" s="134"/>
      <c r="BR18" s="134"/>
      <c r="BS18" s="777"/>
      <c r="BT18" s="134"/>
      <c r="BU18" s="134"/>
      <c r="BV18" s="777"/>
      <c r="BW18" s="383"/>
      <c r="BX18" s="383"/>
      <c r="BY18" s="134"/>
      <c r="BZ18" s="777"/>
      <c r="CA18" s="777"/>
      <c r="CB18" s="134"/>
      <c r="CC18" s="134"/>
      <c r="CD18" s="777"/>
      <c r="CE18" s="777"/>
      <c r="CF18" s="777"/>
      <c r="CG18" s="777"/>
      <c r="CH18" s="777"/>
      <c r="CI18" s="134"/>
      <c r="CJ18" s="777"/>
      <c r="CK18" s="777"/>
      <c r="CL18" s="777"/>
      <c r="CM18" s="777"/>
      <c r="CN18" s="777"/>
      <c r="CO18" s="777"/>
      <c r="CP18" s="777"/>
      <c r="CQ18" s="777"/>
      <c r="CR18" s="777"/>
      <c r="CS18" s="777"/>
      <c r="CT18" s="777"/>
      <c r="CU18" s="777"/>
      <c r="CV18" s="134"/>
      <c r="CW18" s="134"/>
      <c r="CX18" s="777"/>
      <c r="CY18" s="134"/>
      <c r="CZ18" s="777"/>
      <c r="DA18" s="678"/>
      <c r="DB18" s="678"/>
      <c r="DC18" s="134"/>
      <c r="DD18" s="134"/>
      <c r="DE18" s="134"/>
      <c r="DF18" s="134"/>
      <c r="DG18" s="777"/>
      <c r="DH18" s="134"/>
      <c r="DI18" s="777"/>
      <c r="DJ18" s="383"/>
      <c r="DK18" s="383"/>
      <c r="DL18" s="134"/>
      <c r="DM18" s="777"/>
      <c r="DN18" s="777"/>
      <c r="DO18" s="134"/>
      <c r="DP18" s="134"/>
      <c r="DQ18" s="777"/>
      <c r="DR18" s="777"/>
      <c r="DS18" s="777"/>
      <c r="DT18" s="777"/>
      <c r="DU18" s="777"/>
      <c r="DV18" s="134"/>
      <c r="DW18" s="777"/>
      <c r="DX18" s="777"/>
      <c r="DY18" s="777"/>
      <c r="DZ18" s="134"/>
      <c r="EA18" s="777"/>
      <c r="EB18" s="777"/>
      <c r="EC18" s="777"/>
      <c r="ED18" s="777"/>
      <c r="EE18" s="777"/>
      <c r="EF18" s="777"/>
      <c r="EG18" s="134"/>
      <c r="EH18" s="777"/>
      <c r="EI18" s="134"/>
      <c r="EJ18" s="134"/>
      <c r="EK18" s="134"/>
      <c r="EL18" s="134"/>
      <c r="EM18" s="777"/>
      <c r="EN18" s="678"/>
      <c r="EO18" s="678"/>
      <c r="EP18" s="134"/>
      <c r="EQ18" s="134"/>
      <c r="ER18" s="134"/>
      <c r="ES18" s="134"/>
      <c r="ET18" s="134"/>
      <c r="EU18" s="134"/>
      <c r="EV18" s="134"/>
      <c r="EW18" s="383"/>
      <c r="EX18" s="383"/>
      <c r="EY18" s="134"/>
      <c r="EZ18" s="777"/>
      <c r="FA18" s="777"/>
      <c r="FB18" s="134"/>
      <c r="FC18" s="134"/>
      <c r="FD18" s="777"/>
      <c r="FE18" s="777"/>
      <c r="FF18" s="777"/>
      <c r="FG18" s="777"/>
      <c r="FH18" s="777"/>
      <c r="FI18" s="134"/>
      <c r="FJ18" s="777"/>
      <c r="FK18" s="777"/>
      <c r="FL18" s="777"/>
      <c r="FM18" s="777"/>
      <c r="FN18" s="777"/>
      <c r="FO18" s="777"/>
      <c r="FP18" s="777"/>
      <c r="FQ18" s="777"/>
      <c r="FR18" s="777"/>
      <c r="FS18" s="777"/>
      <c r="FT18" s="134"/>
      <c r="FU18" s="777"/>
      <c r="FV18" s="134"/>
      <c r="FW18" s="134"/>
      <c r="FX18" s="777"/>
      <c r="FY18" s="134"/>
      <c r="FZ18" s="777"/>
      <c r="GA18" s="678"/>
      <c r="GB18" s="678"/>
      <c r="GC18" s="134"/>
      <c r="GD18" s="134"/>
      <c r="GE18" s="134"/>
      <c r="GF18" s="134"/>
      <c r="GG18" s="134"/>
      <c r="GH18" s="134"/>
      <c r="GI18" s="134"/>
      <c r="GJ18" s="383"/>
      <c r="GK18" s="383"/>
      <c r="GL18" s="134"/>
      <c r="GM18" s="777"/>
      <c r="GN18" s="777"/>
      <c r="GO18" s="134"/>
      <c r="GP18" s="134"/>
      <c r="GQ18" s="777"/>
      <c r="GR18" s="777"/>
      <c r="GS18" s="777"/>
      <c r="GT18" s="777"/>
      <c r="GU18" s="777"/>
      <c r="GV18" s="134"/>
      <c r="GW18" s="777"/>
      <c r="GX18" s="777"/>
      <c r="GY18" s="777"/>
      <c r="GZ18" s="777"/>
      <c r="HA18" s="777"/>
      <c r="HB18" s="777"/>
      <c r="HC18" s="777"/>
      <c r="HD18" s="777"/>
      <c r="HE18" s="777"/>
      <c r="HF18" s="777"/>
      <c r="HG18" s="134"/>
      <c r="HH18" s="777"/>
      <c r="HI18" s="134"/>
      <c r="HJ18" s="134"/>
      <c r="HK18" s="134"/>
      <c r="HL18" s="134"/>
      <c r="HM18" s="777"/>
      <c r="HN18" s="678"/>
      <c r="HO18" s="678"/>
      <c r="HP18" s="134"/>
      <c r="HQ18" s="134"/>
      <c r="HR18" s="134"/>
      <c r="HS18" s="134"/>
      <c r="HT18" s="134"/>
      <c r="HU18" s="777"/>
      <c r="HV18" s="134"/>
      <c r="HW18" s="383"/>
      <c r="HX18" s="383"/>
      <c r="HY18" s="676" t="s">
        <v>1053</v>
      </c>
      <c r="IA18" s="139"/>
    </row>
    <row r="19" spans="1:235" x14ac:dyDescent="0.2">
      <c r="A19" s="131">
        <f>ROW()</f>
        <v>19</v>
      </c>
      <c r="B19" s="132" t="s">
        <v>56</v>
      </c>
      <c r="C19" s="381"/>
      <c r="Y19" s="769"/>
      <c r="Z19" s="769"/>
      <c r="AB19" s="769"/>
      <c r="AD19" s="769"/>
      <c r="AE19" s="769"/>
      <c r="AH19" s="769"/>
      <c r="AI19" s="381"/>
      <c r="AJ19" s="381"/>
      <c r="AL19" s="769"/>
      <c r="AP19" s="769"/>
      <c r="AQ19" s="769"/>
      <c r="AR19" s="769"/>
      <c r="AT19" s="769"/>
      <c r="AU19" s="769"/>
      <c r="AV19" s="769"/>
      <c r="AW19" s="769"/>
      <c r="AZ19" s="769"/>
      <c r="BB19" s="769"/>
      <c r="BC19" s="769"/>
      <c r="BD19" s="769"/>
      <c r="BE19" s="769"/>
      <c r="BF19" s="769"/>
      <c r="BG19" s="769"/>
      <c r="BJ19" s="769"/>
      <c r="BL19" s="769"/>
      <c r="BS19" s="769"/>
      <c r="BV19" s="769"/>
      <c r="BW19" s="381"/>
      <c r="BX19" s="381"/>
      <c r="BZ19" s="769"/>
      <c r="CA19" s="769"/>
      <c r="CD19" s="769"/>
      <c r="CE19" s="769"/>
      <c r="CF19" s="769"/>
      <c r="CG19" s="769"/>
      <c r="CH19" s="769"/>
      <c r="CJ19" s="769"/>
      <c r="CK19" s="769"/>
      <c r="CL19" s="769"/>
      <c r="CM19" s="769"/>
      <c r="CN19" s="769"/>
      <c r="CO19" s="769"/>
      <c r="CP19" s="769"/>
      <c r="CQ19" s="769"/>
      <c r="CR19" s="769"/>
      <c r="CS19" s="769"/>
      <c r="CT19" s="769"/>
      <c r="CU19" s="769"/>
      <c r="CX19" s="769"/>
      <c r="CZ19" s="769"/>
      <c r="DG19" s="769"/>
      <c r="DI19" s="769"/>
      <c r="DJ19" s="381"/>
      <c r="DK19" s="381"/>
      <c r="DM19" s="769"/>
      <c r="DN19" s="769"/>
      <c r="DQ19" s="769"/>
      <c r="DR19" s="769"/>
      <c r="DS19" s="769"/>
      <c r="DT19" s="769"/>
      <c r="DU19" s="769"/>
      <c r="DW19" s="769"/>
      <c r="DX19" s="769"/>
      <c r="DY19" s="769"/>
      <c r="EA19" s="769"/>
      <c r="EB19" s="769"/>
      <c r="EC19" s="769"/>
      <c r="ED19" s="769"/>
      <c r="EE19" s="769"/>
      <c r="EF19" s="769"/>
      <c r="EH19" s="769"/>
      <c r="EM19" s="769"/>
      <c r="EW19" s="381"/>
      <c r="EX19" s="381"/>
      <c r="EZ19" s="769"/>
      <c r="FA19" s="769"/>
      <c r="FD19" s="769"/>
      <c r="FE19" s="769"/>
      <c r="FF19" s="769"/>
      <c r="FG19" s="769"/>
      <c r="FH19" s="769"/>
      <c r="FJ19" s="769"/>
      <c r="FK19" s="769"/>
      <c r="FL19" s="769"/>
      <c r="FM19" s="769"/>
      <c r="FN19" s="769"/>
      <c r="FO19" s="769"/>
      <c r="FP19" s="769"/>
      <c r="FQ19" s="769"/>
      <c r="FR19" s="769"/>
      <c r="FS19" s="769"/>
      <c r="FU19" s="769"/>
      <c r="FX19" s="769"/>
      <c r="FZ19" s="769"/>
      <c r="GJ19" s="381"/>
      <c r="GK19" s="381"/>
      <c r="GM19" s="769"/>
      <c r="GN19" s="769"/>
      <c r="GQ19" s="769"/>
      <c r="GR19" s="769"/>
      <c r="GS19" s="769"/>
      <c r="GT19" s="769"/>
      <c r="GU19" s="769"/>
      <c r="GW19" s="769"/>
      <c r="GX19" s="769"/>
      <c r="GY19" s="769"/>
      <c r="GZ19" s="769"/>
      <c r="HA19" s="769"/>
      <c r="HB19" s="769"/>
      <c r="HC19" s="769"/>
      <c r="HD19" s="769"/>
      <c r="HE19" s="769"/>
      <c r="HF19" s="769"/>
      <c r="HH19" s="769"/>
      <c r="HM19" s="769"/>
      <c r="HU19" s="769"/>
      <c r="HW19" s="381"/>
      <c r="HX19" s="381"/>
      <c r="HY19" s="676" t="s">
        <v>1053</v>
      </c>
      <c r="IA19" s="137"/>
    </row>
    <row r="20" spans="1:235" x14ac:dyDescent="0.2">
      <c r="A20" s="131">
        <f>ROW()</f>
        <v>20</v>
      </c>
      <c r="B20" s="138"/>
      <c r="C20" s="381"/>
      <c r="Y20" s="769"/>
      <c r="Z20" s="769"/>
      <c r="AB20" s="769"/>
      <c r="AD20" s="769"/>
      <c r="AE20" s="769"/>
      <c r="AH20" s="769"/>
      <c r="AI20" s="381"/>
      <c r="AJ20" s="381"/>
      <c r="AL20" s="769"/>
      <c r="AP20" s="769"/>
      <c r="AQ20" s="769"/>
      <c r="AR20" s="769"/>
      <c r="AT20" s="769"/>
      <c r="AU20" s="769"/>
      <c r="AV20" s="769"/>
      <c r="AW20" s="769"/>
      <c r="AZ20" s="769"/>
      <c r="BB20" s="769"/>
      <c r="BC20" s="769"/>
      <c r="BD20" s="769"/>
      <c r="BE20" s="769"/>
      <c r="BF20" s="769"/>
      <c r="BG20" s="769"/>
      <c r="BJ20" s="769"/>
      <c r="BL20" s="769"/>
      <c r="BS20" s="769"/>
      <c r="BV20" s="769"/>
      <c r="BW20" s="381"/>
      <c r="BX20" s="381"/>
      <c r="BZ20" s="769"/>
      <c r="CA20" s="769"/>
      <c r="CD20" s="769"/>
      <c r="CE20" s="769"/>
      <c r="CF20" s="769"/>
      <c r="CG20" s="769"/>
      <c r="CH20" s="769"/>
      <c r="CJ20" s="769"/>
      <c r="CK20" s="769"/>
      <c r="CL20" s="769"/>
      <c r="CM20" s="769"/>
      <c r="CN20" s="769"/>
      <c r="CO20" s="769"/>
      <c r="CP20" s="769"/>
      <c r="CQ20" s="769"/>
      <c r="CR20" s="769"/>
      <c r="CS20" s="769"/>
      <c r="CT20" s="769"/>
      <c r="CU20" s="769"/>
      <c r="CX20" s="769"/>
      <c r="CZ20" s="769"/>
      <c r="DG20" s="769"/>
      <c r="DI20" s="769"/>
      <c r="DJ20" s="381"/>
      <c r="DK20" s="381"/>
      <c r="DM20" s="769"/>
      <c r="DN20" s="769"/>
      <c r="DQ20" s="769"/>
      <c r="DR20" s="769"/>
      <c r="DS20" s="769"/>
      <c r="DT20" s="769"/>
      <c r="DU20" s="769"/>
      <c r="DW20" s="769"/>
      <c r="DX20" s="769"/>
      <c r="DY20" s="769"/>
      <c r="EA20" s="769"/>
      <c r="EB20" s="769"/>
      <c r="EC20" s="769"/>
      <c r="ED20" s="769"/>
      <c r="EE20" s="769"/>
      <c r="EF20" s="769"/>
      <c r="EH20" s="769"/>
      <c r="EM20" s="769"/>
      <c r="EW20" s="381"/>
      <c r="EX20" s="381"/>
      <c r="EZ20" s="769"/>
      <c r="FA20" s="769"/>
      <c r="FD20" s="769"/>
      <c r="FE20" s="769"/>
      <c r="FF20" s="769"/>
      <c r="FG20" s="769"/>
      <c r="FH20" s="769"/>
      <c r="FJ20" s="769"/>
      <c r="FK20" s="769"/>
      <c r="FL20" s="769"/>
      <c r="FM20" s="769"/>
      <c r="FN20" s="769"/>
      <c r="FO20" s="769"/>
      <c r="FP20" s="769"/>
      <c r="FQ20" s="769"/>
      <c r="FR20" s="769"/>
      <c r="FS20" s="769"/>
      <c r="FU20" s="769"/>
      <c r="FX20" s="769"/>
      <c r="FZ20" s="769"/>
      <c r="GJ20" s="381"/>
      <c r="GK20" s="381"/>
      <c r="GM20" s="769"/>
      <c r="GN20" s="769"/>
      <c r="GQ20" s="769"/>
      <c r="GR20" s="769"/>
      <c r="GS20" s="769"/>
      <c r="GT20" s="769"/>
      <c r="GU20" s="769"/>
      <c r="GW20" s="769"/>
      <c r="GX20" s="769"/>
      <c r="GY20" s="769"/>
      <c r="GZ20" s="769"/>
      <c r="HA20" s="769"/>
      <c r="HB20" s="769"/>
      <c r="HC20" s="769"/>
      <c r="HD20" s="769"/>
      <c r="HE20" s="769"/>
      <c r="HF20" s="769"/>
      <c r="HH20" s="769"/>
      <c r="HM20" s="769"/>
      <c r="HU20" s="769"/>
      <c r="HW20" s="381"/>
      <c r="HX20" s="381"/>
      <c r="HY20" s="676" t="s">
        <v>1053</v>
      </c>
    </row>
    <row r="21" spans="1:235" x14ac:dyDescent="0.2">
      <c r="A21" s="131">
        <f>ROW()</f>
        <v>21</v>
      </c>
      <c r="B21" s="132" t="s">
        <v>57</v>
      </c>
      <c r="C21" s="381"/>
      <c r="Y21" s="769"/>
      <c r="Z21" s="769"/>
      <c r="AB21" s="769"/>
      <c r="AD21" s="769"/>
      <c r="AE21" s="769"/>
      <c r="AH21" s="769"/>
      <c r="AI21" s="381"/>
      <c r="AJ21" s="381"/>
      <c r="AL21" s="769"/>
      <c r="AP21" s="769"/>
      <c r="AQ21" s="769"/>
      <c r="AR21" s="769"/>
      <c r="AT21" s="769"/>
      <c r="AU21" s="769"/>
      <c r="AV21" s="769"/>
      <c r="AW21" s="769"/>
      <c r="AZ21" s="769"/>
      <c r="BB21" s="769"/>
      <c r="BC21" s="769"/>
      <c r="BD21" s="769"/>
      <c r="BE21" s="769"/>
      <c r="BF21" s="769"/>
      <c r="BG21" s="769"/>
      <c r="BJ21" s="769"/>
      <c r="BL21" s="769"/>
      <c r="BS21" s="769"/>
      <c r="BV21" s="769"/>
      <c r="BW21" s="381"/>
      <c r="BX21" s="381"/>
      <c r="BZ21" s="769"/>
      <c r="CA21" s="769"/>
      <c r="CD21" s="769"/>
      <c r="CE21" s="769"/>
      <c r="CF21" s="769"/>
      <c r="CG21" s="769"/>
      <c r="CH21" s="769"/>
      <c r="CJ21" s="769"/>
      <c r="CK21" s="769"/>
      <c r="CL21" s="769"/>
      <c r="CM21" s="769"/>
      <c r="CN21" s="769"/>
      <c r="CO21" s="769"/>
      <c r="CP21" s="769"/>
      <c r="CQ21" s="769"/>
      <c r="CR21" s="769"/>
      <c r="CS21" s="769"/>
      <c r="CT21" s="769"/>
      <c r="CU21" s="769"/>
      <c r="CX21" s="769"/>
      <c r="CZ21" s="769"/>
      <c r="DG21" s="769"/>
      <c r="DI21" s="769"/>
      <c r="DJ21" s="381"/>
      <c r="DK21" s="381"/>
      <c r="DM21" s="769"/>
      <c r="DN21" s="769"/>
      <c r="DQ21" s="769"/>
      <c r="DR21" s="769"/>
      <c r="DS21" s="769"/>
      <c r="DT21" s="769"/>
      <c r="DU21" s="769"/>
      <c r="DW21" s="769"/>
      <c r="DX21" s="769"/>
      <c r="DY21" s="769"/>
      <c r="EA21" s="769"/>
      <c r="EB21" s="769"/>
      <c r="EC21" s="769"/>
      <c r="ED21" s="769"/>
      <c r="EE21" s="769"/>
      <c r="EF21" s="769"/>
      <c r="EH21" s="769"/>
      <c r="EM21" s="769"/>
      <c r="EW21" s="381"/>
      <c r="EX21" s="381"/>
      <c r="EZ21" s="769"/>
      <c r="FA21" s="769"/>
      <c r="FD21" s="769"/>
      <c r="FE21" s="769"/>
      <c r="FF21" s="769"/>
      <c r="FG21" s="769"/>
      <c r="FH21" s="769"/>
      <c r="FJ21" s="769"/>
      <c r="FK21" s="769"/>
      <c r="FL21" s="769"/>
      <c r="FM21" s="769"/>
      <c r="FN21" s="769"/>
      <c r="FO21" s="769"/>
      <c r="FP21" s="769"/>
      <c r="FQ21" s="769"/>
      <c r="FR21" s="769"/>
      <c r="FS21" s="769"/>
      <c r="FU21" s="769"/>
      <c r="FX21" s="769"/>
      <c r="FZ21" s="769"/>
      <c r="GJ21" s="381"/>
      <c r="GK21" s="381"/>
      <c r="GM21" s="769"/>
      <c r="GN21" s="769"/>
      <c r="GQ21" s="769"/>
      <c r="GR21" s="769"/>
      <c r="GS21" s="769"/>
      <c r="GT21" s="769"/>
      <c r="GU21" s="769"/>
      <c r="GW21" s="769"/>
      <c r="GX21" s="769"/>
      <c r="GY21" s="769"/>
      <c r="GZ21" s="769"/>
      <c r="HA21" s="769"/>
      <c r="HB21" s="769"/>
      <c r="HC21" s="769"/>
      <c r="HD21" s="769"/>
      <c r="HE21" s="769"/>
      <c r="HF21" s="769"/>
      <c r="HH21" s="769"/>
      <c r="HM21" s="769"/>
      <c r="HU21" s="769"/>
      <c r="HW21" s="381"/>
      <c r="HX21" s="381"/>
      <c r="HY21" s="676" t="s">
        <v>1053</v>
      </c>
    </row>
    <row r="22" spans="1:235" x14ac:dyDescent="0.2">
      <c r="A22" s="131">
        <f>ROW()</f>
        <v>22</v>
      </c>
      <c r="B22" s="132" t="s">
        <v>58</v>
      </c>
      <c r="C22" s="385">
        <v>0</v>
      </c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39"/>
      <c r="X22" s="139"/>
      <c r="Y22" s="779"/>
      <c r="Z22" s="779"/>
      <c r="AA22" s="139"/>
      <c r="AB22" s="779"/>
      <c r="AC22" s="139"/>
      <c r="AD22" s="779"/>
      <c r="AE22" s="779"/>
      <c r="AF22" s="139"/>
      <c r="AG22" s="139"/>
      <c r="AH22" s="779"/>
      <c r="AI22" s="385">
        <f>SUM(D22:AH22)</f>
        <v>0</v>
      </c>
      <c r="AJ22" s="385">
        <f>+AI22+C22</f>
        <v>0</v>
      </c>
      <c r="AK22" s="139"/>
      <c r="AL22" s="779"/>
      <c r="AM22" s="139"/>
      <c r="AN22" s="139"/>
      <c r="AO22" s="139"/>
      <c r="AP22" s="779"/>
      <c r="AQ22" s="779"/>
      <c r="AR22" s="779"/>
      <c r="AS22" s="139"/>
      <c r="AT22" s="779"/>
      <c r="AU22" s="779"/>
      <c r="AV22" s="779"/>
      <c r="AW22" s="779"/>
      <c r="AX22" s="139"/>
      <c r="AY22" s="139"/>
      <c r="AZ22" s="779"/>
      <c r="BA22" s="139"/>
      <c r="BB22" s="779"/>
      <c r="BC22" s="779"/>
      <c r="BD22" s="779"/>
      <c r="BE22" s="779"/>
      <c r="BF22" s="779"/>
      <c r="BG22" s="779"/>
      <c r="BH22" s="139"/>
      <c r="BI22" s="139"/>
      <c r="BJ22" s="779"/>
      <c r="BK22" s="139"/>
      <c r="BL22" s="779"/>
      <c r="BM22" s="679"/>
      <c r="BN22" s="679"/>
      <c r="BO22" s="139"/>
      <c r="BP22" s="139"/>
      <c r="BQ22" s="139"/>
      <c r="BR22" s="139"/>
      <c r="BS22" s="779"/>
      <c r="BT22" s="139"/>
      <c r="BU22" s="139"/>
      <c r="BV22" s="779"/>
      <c r="BW22" s="385">
        <f>SUM(AK22:BV22)</f>
        <v>0</v>
      </c>
      <c r="BX22" s="385">
        <f>+BW22+AJ22</f>
        <v>0</v>
      </c>
      <c r="BY22" s="139"/>
      <c r="BZ22" s="779"/>
      <c r="CA22" s="779"/>
      <c r="CB22" s="139"/>
      <c r="CC22" s="139"/>
      <c r="CD22" s="779"/>
      <c r="CE22" s="779"/>
      <c r="CF22" s="779"/>
      <c r="CG22" s="779"/>
      <c r="CH22" s="779"/>
      <c r="CI22" s="139"/>
      <c r="CJ22" s="779"/>
      <c r="CK22" s="779"/>
      <c r="CL22" s="779"/>
      <c r="CM22" s="779"/>
      <c r="CN22" s="779"/>
      <c r="CO22" s="779"/>
      <c r="CP22" s="779"/>
      <c r="CQ22" s="779"/>
      <c r="CR22" s="779"/>
      <c r="CS22" s="779"/>
      <c r="CT22" s="779"/>
      <c r="CU22" s="779"/>
      <c r="CV22" s="139"/>
      <c r="CW22" s="139"/>
      <c r="CX22" s="779"/>
      <c r="CY22" s="139"/>
      <c r="CZ22" s="779"/>
      <c r="DA22" s="679"/>
      <c r="DB22" s="679"/>
      <c r="DC22" s="139"/>
      <c r="DD22" s="139"/>
      <c r="DE22" s="139"/>
      <c r="DF22" s="139"/>
      <c r="DG22" s="779"/>
      <c r="DH22" s="139"/>
      <c r="DI22" s="779"/>
      <c r="DJ22" s="385">
        <f>SUM(BY22:DI22)</f>
        <v>0</v>
      </c>
      <c r="DK22" s="385">
        <f>+DJ22+BX22</f>
        <v>0</v>
      </c>
      <c r="DL22" s="139"/>
      <c r="DM22" s="779"/>
      <c r="DN22" s="779"/>
      <c r="DO22" s="139"/>
      <c r="DP22" s="139"/>
      <c r="DQ22" s="779"/>
      <c r="DR22" s="779"/>
      <c r="DS22" s="779"/>
      <c r="DT22" s="779"/>
      <c r="DU22" s="779"/>
      <c r="DV22" s="139"/>
      <c r="DW22" s="779"/>
      <c r="DX22" s="779"/>
      <c r="DY22" s="779"/>
      <c r="DZ22" s="139"/>
      <c r="EA22" s="779"/>
      <c r="EB22" s="779"/>
      <c r="EC22" s="779"/>
      <c r="ED22" s="779"/>
      <c r="EE22" s="779"/>
      <c r="EF22" s="779"/>
      <c r="EG22" s="139"/>
      <c r="EH22" s="779"/>
      <c r="EI22" s="139"/>
      <c r="EJ22" s="139"/>
      <c r="EK22" s="139"/>
      <c r="EL22" s="139"/>
      <c r="EM22" s="779"/>
      <c r="EN22" s="679"/>
      <c r="EO22" s="679"/>
      <c r="EP22" s="139"/>
      <c r="EQ22" s="139"/>
      <c r="ER22" s="139"/>
      <c r="ES22" s="139"/>
      <c r="ET22" s="139"/>
      <c r="EU22" s="139"/>
      <c r="EV22" s="139"/>
      <c r="EW22" s="385">
        <f>SUM(DL22:EV22)</f>
        <v>0</v>
      </c>
      <c r="EX22" s="385">
        <f>+EW22+DK22</f>
        <v>0</v>
      </c>
      <c r="EY22" s="139"/>
      <c r="EZ22" s="779"/>
      <c r="FA22" s="779"/>
      <c r="FB22" s="139"/>
      <c r="FC22" s="139"/>
      <c r="FD22" s="779"/>
      <c r="FE22" s="779"/>
      <c r="FF22" s="779"/>
      <c r="FG22" s="779"/>
      <c r="FH22" s="779"/>
      <c r="FI22" s="139"/>
      <c r="FJ22" s="779"/>
      <c r="FK22" s="779"/>
      <c r="FL22" s="779"/>
      <c r="FM22" s="779"/>
      <c r="FN22" s="779"/>
      <c r="FO22" s="779"/>
      <c r="FP22" s="779"/>
      <c r="FQ22" s="779"/>
      <c r="FR22" s="779"/>
      <c r="FS22" s="779"/>
      <c r="FT22" s="139"/>
      <c r="FU22" s="779"/>
      <c r="FV22" s="139"/>
      <c r="FW22" s="139"/>
      <c r="FX22" s="779"/>
      <c r="FY22" s="139"/>
      <c r="FZ22" s="779"/>
      <c r="GA22" s="679"/>
      <c r="GB22" s="679"/>
      <c r="GC22" s="139"/>
      <c r="GD22" s="139"/>
      <c r="GE22" s="139"/>
      <c r="GF22" s="139"/>
      <c r="GG22" s="139"/>
      <c r="GH22" s="139"/>
      <c r="GI22" s="139"/>
      <c r="GJ22" s="385">
        <f>SUM(EY22:GI22)</f>
        <v>0</v>
      </c>
      <c r="GK22" s="385">
        <f>+GJ22+EX22</f>
        <v>0</v>
      </c>
      <c r="GL22" s="139"/>
      <c r="GM22" s="779"/>
      <c r="GN22" s="779"/>
      <c r="GO22" s="139"/>
      <c r="GP22" s="139"/>
      <c r="GQ22" s="779"/>
      <c r="GR22" s="779"/>
      <c r="GS22" s="779"/>
      <c r="GT22" s="779"/>
      <c r="GU22" s="779"/>
      <c r="GV22" s="139"/>
      <c r="GW22" s="779"/>
      <c r="GX22" s="779"/>
      <c r="GY22" s="779"/>
      <c r="GZ22" s="779"/>
      <c r="HA22" s="779"/>
      <c r="HB22" s="779"/>
      <c r="HC22" s="779"/>
      <c r="HD22" s="779"/>
      <c r="HE22" s="779"/>
      <c r="HF22" s="779"/>
      <c r="HG22" s="139"/>
      <c r="HH22" s="779"/>
      <c r="HI22" s="139"/>
      <c r="HJ22" s="139"/>
      <c r="HK22" s="139"/>
      <c r="HL22" s="139"/>
      <c r="HM22" s="779"/>
      <c r="HN22" s="679"/>
      <c r="HO22" s="679"/>
      <c r="HP22" s="139"/>
      <c r="HQ22" s="139"/>
      <c r="HR22" s="139"/>
      <c r="HS22" s="139"/>
      <c r="HT22" s="139"/>
      <c r="HU22" s="779"/>
      <c r="HV22" s="139"/>
      <c r="HW22" s="385">
        <f>SUM(GL22:HV22)</f>
        <v>0</v>
      </c>
      <c r="HX22" s="385">
        <f>+HW22+GK22</f>
        <v>0</v>
      </c>
      <c r="HY22" s="676" t="s">
        <v>1053</v>
      </c>
    </row>
    <row r="23" spans="1:235" x14ac:dyDescent="0.2">
      <c r="A23" s="131">
        <f>ROW()</f>
        <v>23</v>
      </c>
      <c r="B23" s="132" t="s">
        <v>59</v>
      </c>
      <c r="C23" s="383">
        <v>364582892.41000003</v>
      </c>
      <c r="D23" s="134">
        <f>'CRM_7.1'!E53</f>
        <v>-1662725.49</v>
      </c>
      <c r="E23" s="134">
        <f>'CRM_7.1'!U58</f>
        <v>-362845944.65999997</v>
      </c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  <c r="W23" s="134"/>
      <c r="X23" s="134"/>
      <c r="Y23" s="777"/>
      <c r="Z23" s="777"/>
      <c r="AA23" s="134"/>
      <c r="AB23" s="777"/>
      <c r="AC23" s="134"/>
      <c r="AD23" s="777"/>
      <c r="AE23" s="777"/>
      <c r="AF23" s="134"/>
      <c r="AG23" s="134"/>
      <c r="AH23" s="777"/>
      <c r="AI23" s="383">
        <f>SUM(D23:AH23)</f>
        <v>-364508670.14999998</v>
      </c>
      <c r="AJ23" s="383">
        <f>+AI23+C23</f>
        <v>74222.260000050068</v>
      </c>
      <c r="AK23" s="133">
        <f>'CRM_7.1'!G53</f>
        <v>-74222.259999999995</v>
      </c>
      <c r="AL23" s="777"/>
      <c r="AM23" s="134"/>
      <c r="AN23" s="134"/>
      <c r="AO23" s="134"/>
      <c r="AP23" s="777"/>
      <c r="AQ23" s="777"/>
      <c r="AR23" s="777"/>
      <c r="AS23" s="134"/>
      <c r="AT23" s="777"/>
      <c r="AU23" s="777"/>
      <c r="AV23" s="777"/>
      <c r="AW23" s="777"/>
      <c r="AX23" s="134"/>
      <c r="AY23" s="134"/>
      <c r="AZ23" s="777"/>
      <c r="BA23" s="134"/>
      <c r="BB23" s="777"/>
      <c r="BC23" s="777"/>
      <c r="BD23" s="777"/>
      <c r="BE23" s="777"/>
      <c r="BF23" s="777"/>
      <c r="BG23" s="777"/>
      <c r="BH23" s="134"/>
      <c r="BI23" s="134"/>
      <c r="BJ23" s="777"/>
      <c r="BK23" s="134"/>
      <c r="BL23" s="777"/>
      <c r="BM23" s="678"/>
      <c r="BN23" s="678"/>
      <c r="BO23" s="134"/>
      <c r="BP23" s="134"/>
      <c r="BQ23" s="134"/>
      <c r="BR23" s="134"/>
      <c r="BS23" s="777"/>
      <c r="BT23" s="134"/>
      <c r="BU23" s="134"/>
      <c r="BV23" s="777"/>
      <c r="BW23" s="383">
        <f>SUM(AK23:BV23)</f>
        <v>-74222.259999999995</v>
      </c>
      <c r="BX23" s="383">
        <f>+BW23+AJ23</f>
        <v>5.0073140300810337E-8</v>
      </c>
      <c r="BY23" s="134"/>
      <c r="BZ23" s="777"/>
      <c r="CA23" s="777"/>
      <c r="CB23" s="134"/>
      <c r="CC23" s="134"/>
      <c r="CD23" s="777"/>
      <c r="CE23" s="777"/>
      <c r="CF23" s="777"/>
      <c r="CG23" s="777"/>
      <c r="CH23" s="777"/>
      <c r="CI23" s="134"/>
      <c r="CJ23" s="777"/>
      <c r="CK23" s="777"/>
      <c r="CL23" s="777"/>
      <c r="CM23" s="777"/>
      <c r="CN23" s="777"/>
      <c r="CO23" s="777"/>
      <c r="CP23" s="777"/>
      <c r="CQ23" s="777"/>
      <c r="CR23" s="777"/>
      <c r="CS23" s="777"/>
      <c r="CT23" s="777"/>
      <c r="CU23" s="777"/>
      <c r="CV23" s="134"/>
      <c r="CW23" s="134"/>
      <c r="CX23" s="777"/>
      <c r="CY23" s="134"/>
      <c r="CZ23" s="777"/>
      <c r="DA23" s="678"/>
      <c r="DB23" s="678"/>
      <c r="DC23" s="134"/>
      <c r="DD23" s="134"/>
      <c r="DE23" s="134"/>
      <c r="DF23" s="134"/>
      <c r="DG23" s="777"/>
      <c r="DH23" s="134"/>
      <c r="DI23" s="777"/>
      <c r="DJ23" s="383">
        <f>SUM(BY23:DI23)</f>
        <v>0</v>
      </c>
      <c r="DK23" s="383">
        <f>+DJ23+BX23</f>
        <v>5.0073140300810337E-8</v>
      </c>
      <c r="DL23" s="134"/>
      <c r="DM23" s="777"/>
      <c r="DN23" s="777"/>
      <c r="DO23" s="134"/>
      <c r="DP23" s="134"/>
      <c r="DQ23" s="777"/>
      <c r="DR23" s="777"/>
      <c r="DS23" s="777"/>
      <c r="DT23" s="777"/>
      <c r="DU23" s="777"/>
      <c r="DV23" s="134"/>
      <c r="DW23" s="777"/>
      <c r="DX23" s="777"/>
      <c r="DY23" s="777"/>
      <c r="DZ23" s="134"/>
      <c r="EA23" s="777"/>
      <c r="EB23" s="777"/>
      <c r="EC23" s="777"/>
      <c r="ED23" s="777"/>
      <c r="EE23" s="777"/>
      <c r="EF23" s="777"/>
      <c r="EG23" s="134"/>
      <c r="EH23" s="777"/>
      <c r="EI23" s="134"/>
      <c r="EJ23" s="134"/>
      <c r="EK23" s="134"/>
      <c r="EL23" s="134"/>
      <c r="EM23" s="777"/>
      <c r="EN23" s="678"/>
      <c r="EO23" s="678"/>
      <c r="EP23" s="134"/>
      <c r="EQ23" s="134"/>
      <c r="ER23" s="134"/>
      <c r="ES23" s="134"/>
      <c r="ET23" s="134"/>
      <c r="EU23" s="134"/>
      <c r="EV23" s="134"/>
      <c r="EW23" s="383">
        <f>SUM(DL23:EV23)</f>
        <v>0</v>
      </c>
      <c r="EX23" s="383">
        <f>+EW23+DK23</f>
        <v>5.0073140300810337E-8</v>
      </c>
      <c r="EY23" s="134"/>
      <c r="EZ23" s="777"/>
      <c r="FA23" s="777"/>
      <c r="FB23" s="134"/>
      <c r="FC23" s="134"/>
      <c r="FD23" s="777"/>
      <c r="FE23" s="777"/>
      <c r="FF23" s="777"/>
      <c r="FG23" s="777"/>
      <c r="FH23" s="777"/>
      <c r="FI23" s="134"/>
      <c r="FJ23" s="777"/>
      <c r="FK23" s="777"/>
      <c r="FL23" s="777"/>
      <c r="FM23" s="777"/>
      <c r="FN23" s="777"/>
      <c r="FO23" s="777"/>
      <c r="FP23" s="777"/>
      <c r="FQ23" s="777"/>
      <c r="FR23" s="777"/>
      <c r="FS23" s="777"/>
      <c r="FT23" s="134"/>
      <c r="FU23" s="777"/>
      <c r="FV23" s="134"/>
      <c r="FW23" s="134"/>
      <c r="FX23" s="777"/>
      <c r="FY23" s="134"/>
      <c r="FZ23" s="777"/>
      <c r="GA23" s="678"/>
      <c r="GB23" s="678"/>
      <c r="GC23" s="134"/>
      <c r="GD23" s="134"/>
      <c r="GE23" s="134"/>
      <c r="GF23" s="134"/>
      <c r="GG23" s="134"/>
      <c r="GH23" s="134"/>
      <c r="GI23" s="134"/>
      <c r="GJ23" s="383">
        <f>SUM(EY23:GI23)</f>
        <v>0</v>
      </c>
      <c r="GK23" s="383">
        <f>+GJ23+EX23</f>
        <v>5.0073140300810337E-8</v>
      </c>
      <c r="GL23" s="134"/>
      <c r="GM23" s="777"/>
      <c r="GN23" s="777"/>
      <c r="GO23" s="134"/>
      <c r="GP23" s="134"/>
      <c r="GQ23" s="777"/>
      <c r="GR23" s="777"/>
      <c r="GS23" s="777"/>
      <c r="GT23" s="777"/>
      <c r="GU23" s="777"/>
      <c r="GV23" s="134"/>
      <c r="GW23" s="777"/>
      <c r="GX23" s="777"/>
      <c r="GY23" s="777"/>
      <c r="GZ23" s="777"/>
      <c r="HA23" s="777"/>
      <c r="HB23" s="777"/>
      <c r="HC23" s="777"/>
      <c r="HD23" s="777"/>
      <c r="HE23" s="777"/>
      <c r="HF23" s="777"/>
      <c r="HG23" s="134"/>
      <c r="HH23" s="777"/>
      <c r="HI23" s="134"/>
      <c r="HJ23" s="134"/>
      <c r="HK23" s="134"/>
      <c r="HL23" s="134"/>
      <c r="HM23" s="777"/>
      <c r="HN23" s="678"/>
      <c r="HO23" s="678"/>
      <c r="HP23" s="134"/>
      <c r="HQ23" s="134"/>
      <c r="HR23" s="134"/>
      <c r="HS23" s="134"/>
      <c r="HT23" s="134"/>
      <c r="HU23" s="777"/>
      <c r="HV23" s="134"/>
      <c r="HW23" s="383">
        <f>SUM(GL23:HV23)</f>
        <v>0</v>
      </c>
      <c r="HX23" s="383">
        <f>+HW23+GK23</f>
        <v>5.0073140300810337E-8</v>
      </c>
      <c r="HY23" s="676" t="s">
        <v>1053</v>
      </c>
    </row>
    <row r="24" spans="1:235" x14ac:dyDescent="0.2">
      <c r="A24" s="131">
        <f>ROW()</f>
        <v>24</v>
      </c>
      <c r="B24" s="132" t="s">
        <v>60</v>
      </c>
      <c r="C24" s="383">
        <v>0</v>
      </c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134"/>
      <c r="W24" s="134"/>
      <c r="X24" s="134"/>
      <c r="Y24" s="777"/>
      <c r="Z24" s="777"/>
      <c r="AA24" s="134"/>
      <c r="AB24" s="777"/>
      <c r="AC24" s="134"/>
      <c r="AD24" s="777"/>
      <c r="AE24" s="777"/>
      <c r="AF24" s="134"/>
      <c r="AG24" s="134"/>
      <c r="AH24" s="777"/>
      <c r="AI24" s="383">
        <f>SUM(D24:AH24)</f>
        <v>0</v>
      </c>
      <c r="AJ24" s="383">
        <f>+AI24+C24</f>
        <v>0</v>
      </c>
      <c r="AK24" s="134"/>
      <c r="AL24" s="777"/>
      <c r="AM24" s="134"/>
      <c r="AN24" s="134"/>
      <c r="AO24" s="134"/>
      <c r="AP24" s="777"/>
      <c r="AQ24" s="777"/>
      <c r="AR24" s="777"/>
      <c r="AS24" s="134"/>
      <c r="AT24" s="777"/>
      <c r="AU24" s="777"/>
      <c r="AV24" s="777"/>
      <c r="AW24" s="777"/>
      <c r="AX24" s="134"/>
      <c r="AY24" s="134"/>
      <c r="AZ24" s="777"/>
      <c r="BA24" s="134"/>
      <c r="BB24" s="777"/>
      <c r="BC24" s="777"/>
      <c r="BD24" s="777"/>
      <c r="BE24" s="777"/>
      <c r="BF24" s="777"/>
      <c r="BG24" s="777"/>
      <c r="BH24" s="134"/>
      <c r="BI24" s="134"/>
      <c r="BJ24" s="777"/>
      <c r="BK24" s="134"/>
      <c r="BL24" s="777"/>
      <c r="BM24" s="678"/>
      <c r="BN24" s="678"/>
      <c r="BO24" s="134"/>
      <c r="BP24" s="134"/>
      <c r="BQ24" s="134"/>
      <c r="BR24" s="134"/>
      <c r="BS24" s="777"/>
      <c r="BT24" s="134"/>
      <c r="BU24" s="134"/>
      <c r="BV24" s="777"/>
      <c r="BW24" s="383">
        <f>SUM(AK24:BV24)</f>
        <v>0</v>
      </c>
      <c r="BX24" s="383">
        <f>+BW24+AJ24</f>
        <v>0</v>
      </c>
      <c r="BY24" s="134"/>
      <c r="BZ24" s="777"/>
      <c r="CA24" s="777"/>
      <c r="CB24" s="134"/>
      <c r="CC24" s="134"/>
      <c r="CD24" s="777"/>
      <c r="CE24" s="777"/>
      <c r="CF24" s="777"/>
      <c r="CG24" s="777"/>
      <c r="CH24" s="777"/>
      <c r="CI24" s="134"/>
      <c r="CJ24" s="777"/>
      <c r="CK24" s="777"/>
      <c r="CL24" s="777"/>
      <c r="CM24" s="777"/>
      <c r="CN24" s="777"/>
      <c r="CO24" s="777"/>
      <c r="CP24" s="777"/>
      <c r="CQ24" s="777"/>
      <c r="CR24" s="777"/>
      <c r="CS24" s="777"/>
      <c r="CT24" s="777"/>
      <c r="CU24" s="777"/>
      <c r="CV24" s="134"/>
      <c r="CW24" s="134"/>
      <c r="CX24" s="777"/>
      <c r="CY24" s="134"/>
      <c r="CZ24" s="777"/>
      <c r="DA24" s="678"/>
      <c r="DB24" s="678"/>
      <c r="DC24" s="134"/>
      <c r="DD24" s="134"/>
      <c r="DE24" s="134"/>
      <c r="DF24" s="134"/>
      <c r="DG24" s="777"/>
      <c r="DH24" s="134"/>
      <c r="DI24" s="777"/>
      <c r="DJ24" s="383">
        <f>SUM(BY24:DI24)</f>
        <v>0</v>
      </c>
      <c r="DK24" s="383">
        <f>+DJ24+BX24</f>
        <v>0</v>
      </c>
      <c r="DL24" s="134"/>
      <c r="DM24" s="777"/>
      <c r="DN24" s="777"/>
      <c r="DO24" s="134"/>
      <c r="DP24" s="134"/>
      <c r="DQ24" s="777"/>
      <c r="DR24" s="777"/>
      <c r="DS24" s="777"/>
      <c r="DT24" s="777"/>
      <c r="DU24" s="777"/>
      <c r="DV24" s="134"/>
      <c r="DW24" s="777"/>
      <c r="DX24" s="777"/>
      <c r="DY24" s="777"/>
      <c r="DZ24" s="134"/>
      <c r="EA24" s="777"/>
      <c r="EB24" s="777"/>
      <c r="EC24" s="777"/>
      <c r="ED24" s="777"/>
      <c r="EE24" s="777"/>
      <c r="EF24" s="777"/>
      <c r="EG24" s="134"/>
      <c r="EH24" s="777"/>
      <c r="EI24" s="134"/>
      <c r="EJ24" s="134"/>
      <c r="EK24" s="134"/>
      <c r="EL24" s="134"/>
      <c r="EM24" s="777"/>
      <c r="EN24" s="678"/>
      <c r="EO24" s="678"/>
      <c r="EP24" s="134"/>
      <c r="EQ24" s="134"/>
      <c r="ER24" s="134"/>
      <c r="ES24" s="134"/>
      <c r="ET24" s="134"/>
      <c r="EU24" s="134"/>
      <c r="EV24" s="134"/>
      <c r="EW24" s="383">
        <f>SUM(DL24:EV24)</f>
        <v>0</v>
      </c>
      <c r="EX24" s="383">
        <f>+EW24+DK24</f>
        <v>0</v>
      </c>
      <c r="EY24" s="134"/>
      <c r="EZ24" s="777"/>
      <c r="FA24" s="777"/>
      <c r="FB24" s="134"/>
      <c r="FC24" s="134"/>
      <c r="FD24" s="777"/>
      <c r="FE24" s="777"/>
      <c r="FF24" s="777"/>
      <c r="FG24" s="777"/>
      <c r="FH24" s="777"/>
      <c r="FI24" s="134"/>
      <c r="FJ24" s="777"/>
      <c r="FK24" s="777"/>
      <c r="FL24" s="777"/>
      <c r="FM24" s="777"/>
      <c r="FN24" s="777"/>
      <c r="FO24" s="777"/>
      <c r="FP24" s="777"/>
      <c r="FQ24" s="777"/>
      <c r="FR24" s="777"/>
      <c r="FS24" s="777"/>
      <c r="FT24" s="134"/>
      <c r="FU24" s="777"/>
      <c r="FV24" s="134"/>
      <c r="FW24" s="134"/>
      <c r="FX24" s="777"/>
      <c r="FY24" s="134"/>
      <c r="FZ24" s="777"/>
      <c r="GA24" s="678"/>
      <c r="GB24" s="678"/>
      <c r="GC24" s="134"/>
      <c r="GD24" s="134"/>
      <c r="GE24" s="134"/>
      <c r="GF24" s="134"/>
      <c r="GG24" s="134"/>
      <c r="GH24" s="134"/>
      <c r="GI24" s="134"/>
      <c r="GJ24" s="383">
        <f>SUM(EY24:GI24)</f>
        <v>0</v>
      </c>
      <c r="GK24" s="383">
        <f>+GJ24+EX24</f>
        <v>0</v>
      </c>
      <c r="GL24" s="134"/>
      <c r="GM24" s="777"/>
      <c r="GN24" s="777"/>
      <c r="GO24" s="134"/>
      <c r="GP24" s="134"/>
      <c r="GQ24" s="777"/>
      <c r="GR24" s="777"/>
      <c r="GS24" s="777"/>
      <c r="GT24" s="777"/>
      <c r="GU24" s="777"/>
      <c r="GV24" s="134"/>
      <c r="GW24" s="777"/>
      <c r="GX24" s="777"/>
      <c r="GY24" s="777"/>
      <c r="GZ24" s="777"/>
      <c r="HA24" s="777"/>
      <c r="HB24" s="777"/>
      <c r="HC24" s="777"/>
      <c r="HD24" s="777"/>
      <c r="HE24" s="777"/>
      <c r="HF24" s="777"/>
      <c r="HG24" s="134"/>
      <c r="HH24" s="777"/>
      <c r="HI24" s="134"/>
      <c r="HJ24" s="134"/>
      <c r="HK24" s="134"/>
      <c r="HL24" s="134"/>
      <c r="HM24" s="777"/>
      <c r="HN24" s="678"/>
      <c r="HO24" s="678"/>
      <c r="HP24" s="134"/>
      <c r="HQ24" s="134"/>
      <c r="HR24" s="134"/>
      <c r="HS24" s="134"/>
      <c r="HT24" s="134"/>
      <c r="HU24" s="777"/>
      <c r="HV24" s="134"/>
      <c r="HW24" s="383">
        <f>SUM(GL24:HV24)</f>
        <v>0</v>
      </c>
      <c r="HX24" s="383">
        <f>+HW24+GK24</f>
        <v>0</v>
      </c>
      <c r="HY24" s="676" t="s">
        <v>1053</v>
      </c>
    </row>
    <row r="25" spans="1:235" x14ac:dyDescent="0.2">
      <c r="A25" s="131">
        <f>ROW()</f>
        <v>25</v>
      </c>
      <c r="B25" s="138" t="s">
        <v>61</v>
      </c>
      <c r="C25" s="383">
        <v>0</v>
      </c>
      <c r="D25" s="134"/>
      <c r="E25" s="134"/>
      <c r="F25" s="134"/>
      <c r="G25" s="134"/>
      <c r="H25" s="134"/>
      <c r="I25" s="134"/>
      <c r="J25" s="134"/>
      <c r="K25" s="134"/>
      <c r="L25" s="134"/>
      <c r="M25" s="134"/>
      <c r="N25" s="134"/>
      <c r="O25" s="134"/>
      <c r="P25" s="134"/>
      <c r="Q25" s="134"/>
      <c r="R25" s="134"/>
      <c r="S25" s="134"/>
      <c r="T25" s="134"/>
      <c r="U25" s="134"/>
      <c r="V25" s="134"/>
      <c r="W25" s="134"/>
      <c r="X25" s="134"/>
      <c r="Y25" s="777"/>
      <c r="Z25" s="777"/>
      <c r="AA25" s="134"/>
      <c r="AB25" s="777"/>
      <c r="AC25" s="134"/>
      <c r="AD25" s="777"/>
      <c r="AE25" s="777"/>
      <c r="AF25" s="134"/>
      <c r="AG25" s="134"/>
      <c r="AH25" s="777"/>
      <c r="AI25" s="383">
        <f>SUM(D25:AH25)</f>
        <v>0</v>
      </c>
      <c r="AJ25" s="383">
        <f>+AI25+C25</f>
        <v>0</v>
      </c>
      <c r="AK25" s="134"/>
      <c r="AL25" s="777"/>
      <c r="AM25" s="134"/>
      <c r="AN25" s="134"/>
      <c r="AO25" s="134"/>
      <c r="AP25" s="777"/>
      <c r="AQ25" s="777"/>
      <c r="AR25" s="777"/>
      <c r="AS25" s="134"/>
      <c r="AT25" s="777"/>
      <c r="AU25" s="777"/>
      <c r="AV25" s="777"/>
      <c r="AW25" s="777"/>
      <c r="AX25" s="134"/>
      <c r="AY25" s="134"/>
      <c r="AZ25" s="777"/>
      <c r="BA25" s="134"/>
      <c r="BB25" s="777"/>
      <c r="BC25" s="777"/>
      <c r="BD25" s="777"/>
      <c r="BE25" s="777"/>
      <c r="BF25" s="777"/>
      <c r="BG25" s="777"/>
      <c r="BH25" s="134"/>
      <c r="BI25" s="134"/>
      <c r="BJ25" s="777"/>
      <c r="BK25" s="134"/>
      <c r="BL25" s="777"/>
      <c r="BM25" s="678"/>
      <c r="BN25" s="678"/>
      <c r="BO25" s="134"/>
      <c r="BP25" s="134"/>
      <c r="BQ25" s="134"/>
      <c r="BR25" s="134"/>
      <c r="BS25" s="777"/>
      <c r="BT25" s="134"/>
      <c r="BU25" s="134"/>
      <c r="BV25" s="777"/>
      <c r="BW25" s="383">
        <f>SUM(AK25:BV25)</f>
        <v>0</v>
      </c>
      <c r="BX25" s="383">
        <f>+BW25+AJ25</f>
        <v>0</v>
      </c>
      <c r="BY25" s="134"/>
      <c r="BZ25" s="777"/>
      <c r="CA25" s="777"/>
      <c r="CB25" s="134"/>
      <c r="CC25" s="134"/>
      <c r="CD25" s="777"/>
      <c r="CE25" s="777"/>
      <c r="CF25" s="777"/>
      <c r="CG25" s="777"/>
      <c r="CH25" s="777"/>
      <c r="CI25" s="134"/>
      <c r="CJ25" s="777"/>
      <c r="CK25" s="777"/>
      <c r="CL25" s="777"/>
      <c r="CM25" s="777"/>
      <c r="CN25" s="777"/>
      <c r="CO25" s="777"/>
      <c r="CP25" s="777"/>
      <c r="CQ25" s="777"/>
      <c r="CR25" s="777"/>
      <c r="CS25" s="777"/>
      <c r="CT25" s="777"/>
      <c r="CU25" s="777"/>
      <c r="CV25" s="134"/>
      <c r="CW25" s="134"/>
      <c r="CX25" s="777"/>
      <c r="CY25" s="134"/>
      <c r="CZ25" s="777"/>
      <c r="DA25" s="678"/>
      <c r="DB25" s="678"/>
      <c r="DC25" s="134"/>
      <c r="DD25" s="134"/>
      <c r="DE25" s="134"/>
      <c r="DF25" s="134"/>
      <c r="DG25" s="777"/>
      <c r="DH25" s="134"/>
      <c r="DI25" s="777"/>
      <c r="DJ25" s="383">
        <f>SUM(BY25:DI25)</f>
        <v>0</v>
      </c>
      <c r="DK25" s="383">
        <f>+DJ25+BX25</f>
        <v>0</v>
      </c>
      <c r="DL25" s="134"/>
      <c r="DM25" s="777"/>
      <c r="DN25" s="777"/>
      <c r="DO25" s="134"/>
      <c r="DP25" s="134"/>
      <c r="DQ25" s="777"/>
      <c r="DR25" s="777"/>
      <c r="DS25" s="777"/>
      <c r="DT25" s="777"/>
      <c r="DU25" s="777"/>
      <c r="DV25" s="134"/>
      <c r="DW25" s="777"/>
      <c r="DX25" s="777"/>
      <c r="DY25" s="777"/>
      <c r="DZ25" s="134"/>
      <c r="EA25" s="777"/>
      <c r="EB25" s="777"/>
      <c r="EC25" s="777"/>
      <c r="ED25" s="777"/>
      <c r="EE25" s="777"/>
      <c r="EF25" s="777"/>
      <c r="EG25" s="134"/>
      <c r="EH25" s="777"/>
      <c r="EI25" s="134"/>
      <c r="EJ25" s="134"/>
      <c r="EK25" s="134"/>
      <c r="EL25" s="134"/>
      <c r="EM25" s="777"/>
      <c r="EN25" s="678"/>
      <c r="EO25" s="678"/>
      <c r="EP25" s="134"/>
      <c r="EQ25" s="134"/>
      <c r="ER25" s="134"/>
      <c r="ES25" s="134"/>
      <c r="ET25" s="134"/>
      <c r="EU25" s="134"/>
      <c r="EV25" s="134"/>
      <c r="EW25" s="383">
        <f>SUM(DL25:EV25)</f>
        <v>0</v>
      </c>
      <c r="EX25" s="383">
        <f>+EW25+DK25</f>
        <v>0</v>
      </c>
      <c r="EY25" s="134"/>
      <c r="EZ25" s="777"/>
      <c r="FA25" s="777"/>
      <c r="FB25" s="134"/>
      <c r="FC25" s="134"/>
      <c r="FD25" s="777"/>
      <c r="FE25" s="777"/>
      <c r="FF25" s="777"/>
      <c r="FG25" s="777"/>
      <c r="FH25" s="777"/>
      <c r="FI25" s="134"/>
      <c r="FJ25" s="777"/>
      <c r="FK25" s="777"/>
      <c r="FL25" s="777"/>
      <c r="FM25" s="777"/>
      <c r="FN25" s="777"/>
      <c r="FO25" s="777"/>
      <c r="FP25" s="777"/>
      <c r="FQ25" s="777"/>
      <c r="FR25" s="777"/>
      <c r="FS25" s="777"/>
      <c r="FT25" s="134"/>
      <c r="FU25" s="777"/>
      <c r="FV25" s="134"/>
      <c r="FW25" s="134"/>
      <c r="FX25" s="777"/>
      <c r="FY25" s="134"/>
      <c r="FZ25" s="777"/>
      <c r="GA25" s="678"/>
      <c r="GB25" s="678"/>
      <c r="GC25" s="134"/>
      <c r="GD25" s="134"/>
      <c r="GE25" s="134"/>
      <c r="GF25" s="134"/>
      <c r="GG25" s="134"/>
      <c r="GH25" s="134"/>
      <c r="GI25" s="134"/>
      <c r="GJ25" s="383">
        <f>SUM(EY25:GI25)</f>
        <v>0</v>
      </c>
      <c r="GK25" s="383">
        <f>+GJ25+EX25</f>
        <v>0</v>
      </c>
      <c r="GL25" s="134"/>
      <c r="GM25" s="777"/>
      <c r="GN25" s="777"/>
      <c r="GO25" s="134"/>
      <c r="GP25" s="134"/>
      <c r="GQ25" s="777"/>
      <c r="GR25" s="777"/>
      <c r="GS25" s="777"/>
      <c r="GT25" s="777"/>
      <c r="GU25" s="777"/>
      <c r="GV25" s="134"/>
      <c r="GW25" s="777"/>
      <c r="GX25" s="777"/>
      <c r="GY25" s="777"/>
      <c r="GZ25" s="777"/>
      <c r="HA25" s="777"/>
      <c r="HB25" s="777"/>
      <c r="HC25" s="777"/>
      <c r="HD25" s="777"/>
      <c r="HE25" s="777"/>
      <c r="HF25" s="777"/>
      <c r="HG25" s="134"/>
      <c r="HH25" s="777"/>
      <c r="HI25" s="134"/>
      <c r="HJ25" s="134"/>
      <c r="HK25" s="134"/>
      <c r="HL25" s="134"/>
      <c r="HM25" s="777"/>
      <c r="HN25" s="678"/>
      <c r="HO25" s="678"/>
      <c r="HP25" s="134"/>
      <c r="HQ25" s="134"/>
      <c r="HR25" s="134"/>
      <c r="HS25" s="134"/>
      <c r="HT25" s="134"/>
      <c r="HU25" s="777"/>
      <c r="HV25" s="134"/>
      <c r="HW25" s="383">
        <f>SUM(GL25:HV25)</f>
        <v>0</v>
      </c>
      <c r="HX25" s="383">
        <f>+HW25+GK25</f>
        <v>0</v>
      </c>
      <c r="HY25" s="676" t="s">
        <v>1053</v>
      </c>
    </row>
    <row r="26" spans="1:235" x14ac:dyDescent="0.2">
      <c r="A26" s="131">
        <f>ROW()</f>
        <v>26</v>
      </c>
      <c r="B26" s="132" t="s">
        <v>1</v>
      </c>
      <c r="C26" s="386">
        <v>364582892.41000003</v>
      </c>
      <c r="D26" s="140">
        <f t="shared" ref="C26:AD26" si="60">SUM(D21:D25)</f>
        <v>-1662725.49</v>
      </c>
      <c r="E26" s="140">
        <f t="shared" si="60"/>
        <v>-362845944.65999997</v>
      </c>
      <c r="F26" s="140">
        <f t="shared" si="60"/>
        <v>0</v>
      </c>
      <c r="G26" s="140">
        <f t="shared" si="60"/>
        <v>0</v>
      </c>
      <c r="H26" s="140">
        <f t="shared" si="60"/>
        <v>0</v>
      </c>
      <c r="I26" s="140">
        <f t="shared" si="60"/>
        <v>0</v>
      </c>
      <c r="J26" s="140">
        <f t="shared" si="60"/>
        <v>0</v>
      </c>
      <c r="K26" s="140">
        <f t="shared" si="60"/>
        <v>0</v>
      </c>
      <c r="L26" s="140">
        <f t="shared" si="60"/>
        <v>0</v>
      </c>
      <c r="M26" s="140">
        <f t="shared" si="60"/>
        <v>0</v>
      </c>
      <c r="N26" s="140">
        <f t="shared" si="60"/>
        <v>0</v>
      </c>
      <c r="O26" s="140">
        <f t="shared" si="60"/>
        <v>0</v>
      </c>
      <c r="P26" s="140">
        <f t="shared" si="60"/>
        <v>0</v>
      </c>
      <c r="Q26" s="140">
        <f t="shared" si="60"/>
        <v>0</v>
      </c>
      <c r="R26" s="140">
        <f t="shared" si="60"/>
        <v>0</v>
      </c>
      <c r="S26" s="140">
        <f t="shared" si="60"/>
        <v>0</v>
      </c>
      <c r="T26" s="140">
        <f t="shared" si="60"/>
        <v>0</v>
      </c>
      <c r="U26" s="140">
        <f t="shared" si="60"/>
        <v>0</v>
      </c>
      <c r="V26" s="140">
        <f t="shared" si="60"/>
        <v>0</v>
      </c>
      <c r="W26" s="140">
        <f t="shared" si="60"/>
        <v>0</v>
      </c>
      <c r="X26" s="140">
        <f>SUM(X21:X25)</f>
        <v>0</v>
      </c>
      <c r="Y26" s="780">
        <f t="shared" si="60"/>
        <v>0</v>
      </c>
      <c r="Z26" s="780">
        <f t="shared" si="60"/>
        <v>0</v>
      </c>
      <c r="AA26" s="140">
        <f t="shared" si="60"/>
        <v>0</v>
      </c>
      <c r="AB26" s="780">
        <f t="shared" si="60"/>
        <v>0</v>
      </c>
      <c r="AC26" s="140">
        <f t="shared" si="60"/>
        <v>0</v>
      </c>
      <c r="AD26" s="780">
        <f t="shared" si="60"/>
        <v>0</v>
      </c>
      <c r="AE26" s="780">
        <f t="shared" ref="AE26:AG26" si="61">SUM(AE21:AE25)</f>
        <v>0</v>
      </c>
      <c r="AF26" s="140">
        <f>SUM(AF21:AF25)</f>
        <v>0</v>
      </c>
      <c r="AG26" s="140">
        <f t="shared" si="61"/>
        <v>0</v>
      </c>
      <c r="AH26" s="780">
        <f t="shared" ref="AH26" si="62">SUM(AH21:AH25)</f>
        <v>0</v>
      </c>
      <c r="AI26" s="386">
        <f>SUM(AI21:AI25)</f>
        <v>-364508670.14999998</v>
      </c>
      <c r="AJ26" s="386">
        <f>SUM(AJ21:AJ25)</f>
        <v>74222.260000050068</v>
      </c>
      <c r="AK26" s="140">
        <f t="shared" ref="AK26" si="63">SUM(AK21:AK25)</f>
        <v>-74222.259999999995</v>
      </c>
      <c r="AL26" s="780">
        <f t="shared" ref="AL26:BJ26" si="64">SUM(AL21:AL25)</f>
        <v>0</v>
      </c>
      <c r="AM26" s="140">
        <f t="shared" si="64"/>
        <v>0</v>
      </c>
      <c r="AN26" s="140">
        <f t="shared" si="64"/>
        <v>0</v>
      </c>
      <c r="AO26" s="140">
        <f t="shared" si="64"/>
        <v>0</v>
      </c>
      <c r="AP26" s="780">
        <f t="shared" si="64"/>
        <v>0</v>
      </c>
      <c r="AQ26" s="780">
        <f t="shared" si="64"/>
        <v>0</v>
      </c>
      <c r="AR26" s="780">
        <f t="shared" si="64"/>
        <v>0</v>
      </c>
      <c r="AS26" s="140">
        <f t="shared" si="64"/>
        <v>0</v>
      </c>
      <c r="AT26" s="780">
        <f t="shared" si="64"/>
        <v>0</v>
      </c>
      <c r="AU26" s="780">
        <f t="shared" si="64"/>
        <v>0</v>
      </c>
      <c r="AV26" s="780">
        <f t="shared" si="64"/>
        <v>0</v>
      </c>
      <c r="AW26" s="780">
        <f t="shared" si="64"/>
        <v>0</v>
      </c>
      <c r="AX26" s="140">
        <f t="shared" si="64"/>
        <v>0</v>
      </c>
      <c r="AY26" s="140">
        <f t="shared" si="64"/>
        <v>0</v>
      </c>
      <c r="AZ26" s="780">
        <f t="shared" si="64"/>
        <v>0</v>
      </c>
      <c r="BA26" s="140">
        <f t="shared" si="64"/>
        <v>0</v>
      </c>
      <c r="BB26" s="780">
        <f t="shared" si="64"/>
        <v>0</v>
      </c>
      <c r="BC26" s="780">
        <f t="shared" si="64"/>
        <v>0</v>
      </c>
      <c r="BD26" s="780">
        <f t="shared" si="64"/>
        <v>0</v>
      </c>
      <c r="BE26" s="780">
        <f t="shared" si="64"/>
        <v>0</v>
      </c>
      <c r="BF26" s="780">
        <f t="shared" si="64"/>
        <v>0</v>
      </c>
      <c r="BG26" s="780">
        <f t="shared" si="64"/>
        <v>0</v>
      </c>
      <c r="BH26" s="140">
        <f t="shared" si="64"/>
        <v>0</v>
      </c>
      <c r="BI26" s="140">
        <f t="shared" si="64"/>
        <v>0</v>
      </c>
      <c r="BJ26" s="780">
        <f t="shared" si="64"/>
        <v>0</v>
      </c>
      <c r="BK26" s="140">
        <f t="shared" ref="BK26:BT26" si="65">SUM(BK21:BK25)</f>
        <v>0</v>
      </c>
      <c r="BL26" s="780">
        <f t="shared" si="65"/>
        <v>0</v>
      </c>
      <c r="BM26" s="140">
        <f t="shared" ref="BM26:BN26" si="66">SUM(BM21:BM25)</f>
        <v>0</v>
      </c>
      <c r="BN26" s="140">
        <f t="shared" si="66"/>
        <v>0</v>
      </c>
      <c r="BO26" s="140">
        <f t="shared" si="65"/>
        <v>0</v>
      </c>
      <c r="BP26" s="140">
        <f t="shared" si="65"/>
        <v>0</v>
      </c>
      <c r="BQ26" s="140">
        <f t="shared" ref="BQ26:BR26" si="67">SUM(BQ21:BQ25)</f>
        <v>0</v>
      </c>
      <c r="BR26" s="140">
        <f t="shared" si="67"/>
        <v>0</v>
      </c>
      <c r="BS26" s="780">
        <f t="shared" si="65"/>
        <v>0</v>
      </c>
      <c r="BT26" s="140">
        <f t="shared" si="65"/>
        <v>0</v>
      </c>
      <c r="BU26" s="140">
        <f>SUM(BU21:BU25)</f>
        <v>0</v>
      </c>
      <c r="BV26" s="780">
        <f>SUM(BV21:BV25)</f>
        <v>0</v>
      </c>
      <c r="BW26" s="386">
        <f>SUM(BW21:BW25)</f>
        <v>-74222.259999999995</v>
      </c>
      <c r="BX26" s="386">
        <f>SUM(BX21:BX25)</f>
        <v>5.0073140300810337E-8</v>
      </c>
      <c r="BY26" s="140">
        <f t="shared" ref="BY26:DG26" si="68">SUM(BY21:BY25)</f>
        <v>0</v>
      </c>
      <c r="BZ26" s="780">
        <f t="shared" si="68"/>
        <v>0</v>
      </c>
      <c r="CA26" s="780">
        <f t="shared" si="68"/>
        <v>0</v>
      </c>
      <c r="CB26" s="140">
        <f t="shared" si="68"/>
        <v>0</v>
      </c>
      <c r="CC26" s="140">
        <f t="shared" si="68"/>
        <v>0</v>
      </c>
      <c r="CD26" s="780">
        <f t="shared" si="68"/>
        <v>0</v>
      </c>
      <c r="CE26" s="780">
        <f t="shared" si="68"/>
        <v>0</v>
      </c>
      <c r="CF26" s="780">
        <f t="shared" si="68"/>
        <v>0</v>
      </c>
      <c r="CG26" s="780">
        <f t="shared" si="68"/>
        <v>0</v>
      </c>
      <c r="CH26" s="780">
        <f t="shared" si="68"/>
        <v>0</v>
      </c>
      <c r="CI26" s="140">
        <f t="shared" si="68"/>
        <v>0</v>
      </c>
      <c r="CJ26" s="780">
        <f t="shared" si="68"/>
        <v>0</v>
      </c>
      <c r="CK26" s="780">
        <f t="shared" si="68"/>
        <v>0</v>
      </c>
      <c r="CL26" s="780">
        <f t="shared" si="68"/>
        <v>0</v>
      </c>
      <c r="CM26" s="780">
        <f t="shared" si="68"/>
        <v>0</v>
      </c>
      <c r="CN26" s="780">
        <f t="shared" si="68"/>
        <v>0</v>
      </c>
      <c r="CO26" s="780">
        <f t="shared" si="68"/>
        <v>0</v>
      </c>
      <c r="CP26" s="780">
        <f t="shared" si="68"/>
        <v>0</v>
      </c>
      <c r="CQ26" s="780">
        <f t="shared" si="68"/>
        <v>0</v>
      </c>
      <c r="CR26" s="780">
        <f t="shared" si="68"/>
        <v>0</v>
      </c>
      <c r="CS26" s="780">
        <f t="shared" si="68"/>
        <v>0</v>
      </c>
      <c r="CT26" s="780">
        <f t="shared" si="68"/>
        <v>0</v>
      </c>
      <c r="CU26" s="780">
        <f t="shared" si="68"/>
        <v>0</v>
      </c>
      <c r="CV26" s="140">
        <f t="shared" si="68"/>
        <v>0</v>
      </c>
      <c r="CW26" s="140">
        <f t="shared" si="68"/>
        <v>0</v>
      </c>
      <c r="CX26" s="780">
        <f t="shared" si="68"/>
        <v>0</v>
      </c>
      <c r="CY26" s="140">
        <f t="shared" si="68"/>
        <v>0</v>
      </c>
      <c r="CZ26" s="780">
        <f t="shared" si="68"/>
        <v>0</v>
      </c>
      <c r="DA26" s="140">
        <f t="shared" ref="DA26:DB26" si="69">SUM(DA21:DA25)</f>
        <v>0</v>
      </c>
      <c r="DB26" s="140">
        <f t="shared" si="69"/>
        <v>0</v>
      </c>
      <c r="DC26" s="140">
        <f t="shared" si="68"/>
        <v>0</v>
      </c>
      <c r="DD26" s="140">
        <f t="shared" si="68"/>
        <v>0</v>
      </c>
      <c r="DE26" s="140">
        <f t="shared" si="68"/>
        <v>0</v>
      </c>
      <c r="DF26" s="140">
        <f t="shared" ref="DF26" si="70">SUM(DF21:DF25)</f>
        <v>0</v>
      </c>
      <c r="DG26" s="780">
        <f t="shared" si="68"/>
        <v>0</v>
      </c>
      <c r="DH26" s="140">
        <f>SUM(DH21:DH25)</f>
        <v>0</v>
      </c>
      <c r="DI26" s="780">
        <f>SUM(DI21:DI25)</f>
        <v>0</v>
      </c>
      <c r="DJ26" s="386">
        <f t="shared" ref="DJ26:EK26" si="71">SUM(DJ21:DJ25)</f>
        <v>0</v>
      </c>
      <c r="DK26" s="386">
        <f t="shared" si="71"/>
        <v>5.0073140300810337E-8</v>
      </c>
      <c r="DL26" s="140">
        <f t="shared" si="71"/>
        <v>0</v>
      </c>
      <c r="DM26" s="780">
        <f t="shared" si="71"/>
        <v>0</v>
      </c>
      <c r="DN26" s="780">
        <f t="shared" si="71"/>
        <v>0</v>
      </c>
      <c r="DO26" s="140">
        <f t="shared" si="71"/>
        <v>0</v>
      </c>
      <c r="DP26" s="140">
        <f t="shared" si="71"/>
        <v>0</v>
      </c>
      <c r="DQ26" s="780">
        <f t="shared" si="71"/>
        <v>0</v>
      </c>
      <c r="DR26" s="780">
        <f t="shared" si="71"/>
        <v>0</v>
      </c>
      <c r="DS26" s="780">
        <f t="shared" si="71"/>
        <v>0</v>
      </c>
      <c r="DT26" s="780">
        <f t="shared" si="71"/>
        <v>0</v>
      </c>
      <c r="DU26" s="780">
        <f t="shared" si="71"/>
        <v>0</v>
      </c>
      <c r="DV26" s="140">
        <f t="shared" si="71"/>
        <v>0</v>
      </c>
      <c r="DW26" s="780">
        <f t="shared" si="71"/>
        <v>0</v>
      </c>
      <c r="DX26" s="780">
        <f t="shared" si="71"/>
        <v>0</v>
      </c>
      <c r="DY26" s="780">
        <f t="shared" si="71"/>
        <v>0</v>
      </c>
      <c r="DZ26" s="140">
        <f t="shared" si="71"/>
        <v>0</v>
      </c>
      <c r="EA26" s="780">
        <f t="shared" si="71"/>
        <v>0</v>
      </c>
      <c r="EB26" s="780">
        <f t="shared" si="71"/>
        <v>0</v>
      </c>
      <c r="EC26" s="780">
        <f t="shared" si="71"/>
        <v>0</v>
      </c>
      <c r="ED26" s="780">
        <f t="shared" si="71"/>
        <v>0</v>
      </c>
      <c r="EE26" s="780">
        <f t="shared" si="71"/>
        <v>0</v>
      </c>
      <c r="EF26" s="780">
        <f t="shared" si="71"/>
        <v>0</v>
      </c>
      <c r="EG26" s="140">
        <f t="shared" si="71"/>
        <v>0</v>
      </c>
      <c r="EH26" s="780">
        <f t="shared" si="71"/>
        <v>0</v>
      </c>
      <c r="EI26" s="140">
        <f t="shared" si="71"/>
        <v>0</v>
      </c>
      <c r="EJ26" s="140">
        <f t="shared" si="71"/>
        <v>0</v>
      </c>
      <c r="EK26" s="140">
        <f t="shared" si="71"/>
        <v>0</v>
      </c>
      <c r="EL26" s="140">
        <f t="shared" ref="EL26:ET26" si="72">SUM(EL21:EL25)</f>
        <v>0</v>
      </c>
      <c r="EM26" s="780">
        <f t="shared" si="72"/>
        <v>0</v>
      </c>
      <c r="EN26" s="140">
        <f t="shared" ref="EN26:EO26" si="73">SUM(EN21:EN25)</f>
        <v>0</v>
      </c>
      <c r="EO26" s="140">
        <f t="shared" si="73"/>
        <v>0</v>
      </c>
      <c r="EP26" s="140">
        <f t="shared" si="72"/>
        <v>0</v>
      </c>
      <c r="EQ26" s="140">
        <f t="shared" si="72"/>
        <v>0</v>
      </c>
      <c r="ER26" s="140">
        <f t="shared" si="72"/>
        <v>0</v>
      </c>
      <c r="ES26" s="140">
        <f t="shared" ref="ES26" si="74">SUM(ES21:ES25)</f>
        <v>0</v>
      </c>
      <c r="ET26" s="140">
        <f t="shared" si="72"/>
        <v>0</v>
      </c>
      <c r="EU26" s="140">
        <f>SUM(EU21:EU25)</f>
        <v>0</v>
      </c>
      <c r="EV26" s="140">
        <f>SUM(EV21:EV25)</f>
        <v>0</v>
      </c>
      <c r="EW26" s="386">
        <f t="shared" ref="EW26:GG26" si="75">SUM(EW21:EW25)</f>
        <v>0</v>
      </c>
      <c r="EX26" s="386">
        <f t="shared" si="75"/>
        <v>5.0073140300810337E-8</v>
      </c>
      <c r="EY26" s="140">
        <f t="shared" si="75"/>
        <v>0</v>
      </c>
      <c r="EZ26" s="780">
        <f t="shared" si="75"/>
        <v>0</v>
      </c>
      <c r="FA26" s="780">
        <f t="shared" si="75"/>
        <v>0</v>
      </c>
      <c r="FB26" s="140">
        <f t="shared" si="75"/>
        <v>0</v>
      </c>
      <c r="FC26" s="140">
        <f t="shared" si="75"/>
        <v>0</v>
      </c>
      <c r="FD26" s="780">
        <f t="shared" si="75"/>
        <v>0</v>
      </c>
      <c r="FE26" s="780">
        <f t="shared" si="75"/>
        <v>0</v>
      </c>
      <c r="FF26" s="780">
        <f t="shared" si="75"/>
        <v>0</v>
      </c>
      <c r="FG26" s="780">
        <f t="shared" si="75"/>
        <v>0</v>
      </c>
      <c r="FH26" s="780">
        <f t="shared" si="75"/>
        <v>0</v>
      </c>
      <c r="FI26" s="140">
        <f t="shared" si="75"/>
        <v>0</v>
      </c>
      <c r="FJ26" s="780">
        <f t="shared" si="75"/>
        <v>0</v>
      </c>
      <c r="FK26" s="780">
        <f t="shared" si="75"/>
        <v>0</v>
      </c>
      <c r="FL26" s="780">
        <f t="shared" si="75"/>
        <v>0</v>
      </c>
      <c r="FM26" s="780">
        <f t="shared" si="75"/>
        <v>0</v>
      </c>
      <c r="FN26" s="780">
        <f t="shared" si="75"/>
        <v>0</v>
      </c>
      <c r="FO26" s="780">
        <f t="shared" si="75"/>
        <v>0</v>
      </c>
      <c r="FP26" s="780">
        <f t="shared" si="75"/>
        <v>0</v>
      </c>
      <c r="FQ26" s="780">
        <f t="shared" si="75"/>
        <v>0</v>
      </c>
      <c r="FR26" s="780">
        <f t="shared" si="75"/>
        <v>0</v>
      </c>
      <c r="FS26" s="780">
        <f t="shared" si="75"/>
        <v>0</v>
      </c>
      <c r="FT26" s="140">
        <f t="shared" si="75"/>
        <v>0</v>
      </c>
      <c r="FU26" s="780">
        <f t="shared" si="75"/>
        <v>0</v>
      </c>
      <c r="FV26" s="140">
        <f t="shared" si="75"/>
        <v>0</v>
      </c>
      <c r="FW26" s="140">
        <f t="shared" si="75"/>
        <v>0</v>
      </c>
      <c r="FX26" s="780">
        <f t="shared" si="75"/>
        <v>0</v>
      </c>
      <c r="FY26" s="140">
        <f t="shared" si="75"/>
        <v>0</v>
      </c>
      <c r="FZ26" s="780">
        <f t="shared" si="75"/>
        <v>0</v>
      </c>
      <c r="GA26" s="140">
        <f t="shared" ref="GA26:GB26" si="76">SUM(GA21:GA25)</f>
        <v>0</v>
      </c>
      <c r="GB26" s="140">
        <f t="shared" si="76"/>
        <v>0</v>
      </c>
      <c r="GC26" s="140">
        <f t="shared" si="75"/>
        <v>0</v>
      </c>
      <c r="GD26" s="140">
        <f t="shared" si="75"/>
        <v>0</v>
      </c>
      <c r="GE26" s="140">
        <f t="shared" si="75"/>
        <v>0</v>
      </c>
      <c r="GF26" s="140">
        <f t="shared" ref="GF26" si="77">SUM(GF21:GF25)</f>
        <v>0</v>
      </c>
      <c r="GG26" s="140">
        <f t="shared" si="75"/>
        <v>0</v>
      </c>
      <c r="GH26" s="140">
        <f>SUM(GH21:GH25)</f>
        <v>0</v>
      </c>
      <c r="GI26" s="140">
        <f>SUM(GI21:GI25)</f>
        <v>0</v>
      </c>
      <c r="GJ26" s="386">
        <f t="shared" ref="GJ26:HV26" si="78">SUM(GJ21:GJ25)</f>
        <v>0</v>
      </c>
      <c r="GK26" s="386">
        <f t="shared" si="78"/>
        <v>5.0073140300810337E-8</v>
      </c>
      <c r="GL26" s="140">
        <f t="shared" si="78"/>
        <v>0</v>
      </c>
      <c r="GM26" s="780">
        <f t="shared" si="78"/>
        <v>0</v>
      </c>
      <c r="GN26" s="780">
        <f t="shared" si="78"/>
        <v>0</v>
      </c>
      <c r="GO26" s="140">
        <f t="shared" si="78"/>
        <v>0</v>
      </c>
      <c r="GP26" s="140">
        <f t="shared" si="78"/>
        <v>0</v>
      </c>
      <c r="GQ26" s="780">
        <f t="shared" si="78"/>
        <v>0</v>
      </c>
      <c r="GR26" s="780">
        <f t="shared" si="78"/>
        <v>0</v>
      </c>
      <c r="GS26" s="780">
        <f t="shared" si="78"/>
        <v>0</v>
      </c>
      <c r="GT26" s="780">
        <f t="shared" si="78"/>
        <v>0</v>
      </c>
      <c r="GU26" s="780">
        <f t="shared" si="78"/>
        <v>0</v>
      </c>
      <c r="GV26" s="140">
        <f t="shared" si="78"/>
        <v>0</v>
      </c>
      <c r="GW26" s="780">
        <f t="shared" si="78"/>
        <v>0</v>
      </c>
      <c r="GX26" s="780">
        <f t="shared" si="78"/>
        <v>0</v>
      </c>
      <c r="GY26" s="780">
        <f t="shared" si="78"/>
        <v>0</v>
      </c>
      <c r="GZ26" s="780">
        <f t="shared" si="78"/>
        <v>0</v>
      </c>
      <c r="HA26" s="780">
        <f t="shared" si="78"/>
        <v>0</v>
      </c>
      <c r="HB26" s="780">
        <f t="shared" si="78"/>
        <v>0</v>
      </c>
      <c r="HC26" s="780">
        <f t="shared" si="78"/>
        <v>0</v>
      </c>
      <c r="HD26" s="780">
        <f t="shared" si="78"/>
        <v>0</v>
      </c>
      <c r="HE26" s="780">
        <f t="shared" si="78"/>
        <v>0</v>
      </c>
      <c r="HF26" s="780">
        <f t="shared" si="78"/>
        <v>0</v>
      </c>
      <c r="HG26" s="140">
        <f t="shared" si="78"/>
        <v>0</v>
      </c>
      <c r="HH26" s="780">
        <f t="shared" si="78"/>
        <v>0</v>
      </c>
      <c r="HI26" s="140">
        <f t="shared" si="78"/>
        <v>0</v>
      </c>
      <c r="HJ26" s="140">
        <f t="shared" si="78"/>
        <v>0</v>
      </c>
      <c r="HK26" s="140">
        <f t="shared" si="78"/>
        <v>0</v>
      </c>
      <c r="HL26" s="140">
        <f t="shared" si="78"/>
        <v>0</v>
      </c>
      <c r="HM26" s="780">
        <f t="shared" si="78"/>
        <v>0</v>
      </c>
      <c r="HN26" s="140">
        <f t="shared" ref="HN26:HO26" si="79">SUM(HN21:HN25)</f>
        <v>0</v>
      </c>
      <c r="HO26" s="140">
        <f t="shared" si="79"/>
        <v>0</v>
      </c>
      <c r="HP26" s="140">
        <f t="shared" si="78"/>
        <v>0</v>
      </c>
      <c r="HQ26" s="140">
        <f t="shared" si="78"/>
        <v>0</v>
      </c>
      <c r="HR26" s="140">
        <f t="shared" si="78"/>
        <v>0</v>
      </c>
      <c r="HS26" s="140">
        <f t="shared" ref="HS26" si="80">SUM(HS21:HS25)</f>
        <v>0</v>
      </c>
      <c r="HT26" s="140">
        <f t="shared" si="78"/>
        <v>0</v>
      </c>
      <c r="HU26" s="780">
        <f t="shared" si="78"/>
        <v>0</v>
      </c>
      <c r="HV26" s="140">
        <f t="shared" si="78"/>
        <v>0</v>
      </c>
      <c r="HW26" s="386">
        <f t="shared" ref="HW26:HX26" si="81">SUM(HW21:HW25)</f>
        <v>0</v>
      </c>
      <c r="HX26" s="386">
        <f t="shared" si="81"/>
        <v>5.0073140300810337E-8</v>
      </c>
      <c r="HY26" s="676" t="s">
        <v>1053</v>
      </c>
    </row>
    <row r="27" spans="1:235" x14ac:dyDescent="0.2">
      <c r="A27" s="131">
        <f>ROW()</f>
        <v>27</v>
      </c>
      <c r="B27" s="132"/>
      <c r="C27" s="385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39"/>
      <c r="Y27" s="779"/>
      <c r="Z27" s="779"/>
      <c r="AA27" s="139"/>
      <c r="AB27" s="779"/>
      <c r="AC27" s="139"/>
      <c r="AD27" s="779"/>
      <c r="AE27" s="779"/>
      <c r="AF27" s="139"/>
      <c r="AG27" s="139"/>
      <c r="AH27" s="779"/>
      <c r="AI27" s="385"/>
      <c r="AJ27" s="385"/>
      <c r="AK27" s="139"/>
      <c r="AL27" s="779"/>
      <c r="AM27" s="139"/>
      <c r="AN27" s="139"/>
      <c r="AO27" s="139"/>
      <c r="AP27" s="779"/>
      <c r="AQ27" s="779"/>
      <c r="AR27" s="779"/>
      <c r="AS27" s="139"/>
      <c r="AT27" s="779"/>
      <c r="AU27" s="779"/>
      <c r="AV27" s="779"/>
      <c r="AW27" s="779"/>
      <c r="AX27" s="139"/>
      <c r="AY27" s="139"/>
      <c r="AZ27" s="779"/>
      <c r="BA27" s="139"/>
      <c r="BB27" s="779"/>
      <c r="BC27" s="779"/>
      <c r="BD27" s="779"/>
      <c r="BE27" s="779"/>
      <c r="BF27" s="779"/>
      <c r="BG27" s="779"/>
      <c r="BH27" s="139"/>
      <c r="BI27" s="139"/>
      <c r="BJ27" s="779"/>
      <c r="BK27" s="139"/>
      <c r="BL27" s="779"/>
      <c r="BM27" s="679"/>
      <c r="BN27" s="679"/>
      <c r="BO27" s="139"/>
      <c r="BP27" s="139"/>
      <c r="BQ27" s="139"/>
      <c r="BR27" s="139"/>
      <c r="BS27" s="779"/>
      <c r="BT27" s="139"/>
      <c r="BU27" s="139"/>
      <c r="BV27" s="779"/>
      <c r="BW27" s="385"/>
      <c r="BX27" s="385"/>
      <c r="BY27" s="139"/>
      <c r="BZ27" s="779"/>
      <c r="CA27" s="779"/>
      <c r="CB27" s="139"/>
      <c r="CC27" s="139"/>
      <c r="CD27" s="779"/>
      <c r="CE27" s="779"/>
      <c r="CF27" s="779"/>
      <c r="CG27" s="779"/>
      <c r="CH27" s="779"/>
      <c r="CI27" s="139"/>
      <c r="CJ27" s="779"/>
      <c r="CK27" s="779"/>
      <c r="CL27" s="779"/>
      <c r="CM27" s="779"/>
      <c r="CN27" s="779"/>
      <c r="CO27" s="779"/>
      <c r="CP27" s="779"/>
      <c r="CQ27" s="779"/>
      <c r="CR27" s="779"/>
      <c r="CS27" s="779"/>
      <c r="CT27" s="779"/>
      <c r="CU27" s="779"/>
      <c r="CV27" s="139"/>
      <c r="CW27" s="139"/>
      <c r="CX27" s="779"/>
      <c r="CY27" s="139"/>
      <c r="CZ27" s="779"/>
      <c r="DA27" s="679"/>
      <c r="DB27" s="679"/>
      <c r="DC27" s="139"/>
      <c r="DD27" s="139"/>
      <c r="DE27" s="139"/>
      <c r="DF27" s="139"/>
      <c r="DG27" s="779"/>
      <c r="DH27" s="139"/>
      <c r="DI27" s="779"/>
      <c r="DJ27" s="385"/>
      <c r="DK27" s="385"/>
      <c r="DL27" s="139"/>
      <c r="DM27" s="779"/>
      <c r="DN27" s="779"/>
      <c r="DO27" s="139"/>
      <c r="DP27" s="139"/>
      <c r="DQ27" s="779"/>
      <c r="DR27" s="779"/>
      <c r="DS27" s="779"/>
      <c r="DT27" s="779"/>
      <c r="DU27" s="779"/>
      <c r="DV27" s="139"/>
      <c r="DW27" s="779"/>
      <c r="DX27" s="779"/>
      <c r="DY27" s="779"/>
      <c r="DZ27" s="139"/>
      <c r="EA27" s="779"/>
      <c r="EB27" s="779"/>
      <c r="EC27" s="779"/>
      <c r="ED27" s="779"/>
      <c r="EE27" s="779"/>
      <c r="EF27" s="779"/>
      <c r="EG27" s="139"/>
      <c r="EH27" s="779"/>
      <c r="EI27" s="139"/>
      <c r="EJ27" s="139"/>
      <c r="EK27" s="139"/>
      <c r="EL27" s="139"/>
      <c r="EM27" s="779"/>
      <c r="EN27" s="679"/>
      <c r="EO27" s="679"/>
      <c r="EP27" s="139"/>
      <c r="EQ27" s="139"/>
      <c r="ER27" s="139"/>
      <c r="ES27" s="139"/>
      <c r="ET27" s="139"/>
      <c r="EU27" s="139"/>
      <c r="EV27" s="139"/>
      <c r="EW27" s="385"/>
      <c r="EX27" s="385"/>
      <c r="EY27" s="139"/>
      <c r="EZ27" s="779"/>
      <c r="FA27" s="779"/>
      <c r="FB27" s="139"/>
      <c r="FC27" s="139"/>
      <c r="FD27" s="779"/>
      <c r="FE27" s="779"/>
      <c r="FF27" s="779"/>
      <c r="FG27" s="779"/>
      <c r="FH27" s="779"/>
      <c r="FI27" s="139"/>
      <c r="FJ27" s="779"/>
      <c r="FK27" s="779"/>
      <c r="FL27" s="779"/>
      <c r="FM27" s="779"/>
      <c r="FN27" s="779"/>
      <c r="FO27" s="779"/>
      <c r="FP27" s="779"/>
      <c r="FQ27" s="779"/>
      <c r="FR27" s="779"/>
      <c r="FS27" s="779"/>
      <c r="FT27" s="139"/>
      <c r="FU27" s="779"/>
      <c r="FV27" s="139"/>
      <c r="FW27" s="139"/>
      <c r="FX27" s="779"/>
      <c r="FY27" s="139"/>
      <c r="FZ27" s="779"/>
      <c r="GA27" s="679"/>
      <c r="GB27" s="679"/>
      <c r="GC27" s="139"/>
      <c r="GD27" s="139"/>
      <c r="GE27" s="139"/>
      <c r="GF27" s="139"/>
      <c r="GG27" s="139"/>
      <c r="GH27" s="139"/>
      <c r="GI27" s="139"/>
      <c r="GJ27" s="385"/>
      <c r="GK27" s="385"/>
      <c r="GL27" s="139"/>
      <c r="GM27" s="779"/>
      <c r="GN27" s="779"/>
      <c r="GO27" s="139"/>
      <c r="GP27" s="139"/>
      <c r="GQ27" s="779"/>
      <c r="GR27" s="779"/>
      <c r="GS27" s="779"/>
      <c r="GT27" s="779"/>
      <c r="GU27" s="779"/>
      <c r="GV27" s="139"/>
      <c r="GW27" s="779"/>
      <c r="GX27" s="779"/>
      <c r="GY27" s="779"/>
      <c r="GZ27" s="779"/>
      <c r="HA27" s="779"/>
      <c r="HB27" s="779"/>
      <c r="HC27" s="779"/>
      <c r="HD27" s="779"/>
      <c r="HE27" s="779"/>
      <c r="HF27" s="779"/>
      <c r="HG27" s="139"/>
      <c r="HH27" s="779"/>
      <c r="HI27" s="139"/>
      <c r="HJ27" s="139"/>
      <c r="HK27" s="139"/>
      <c r="HL27" s="139"/>
      <c r="HM27" s="779"/>
      <c r="HN27" s="679"/>
      <c r="HO27" s="679"/>
      <c r="HP27" s="139"/>
      <c r="HQ27" s="139"/>
      <c r="HR27" s="139"/>
      <c r="HS27" s="139"/>
      <c r="HT27" s="139"/>
      <c r="HU27" s="779"/>
      <c r="HV27" s="139"/>
      <c r="HW27" s="385"/>
      <c r="HX27" s="385"/>
      <c r="HY27" s="676" t="s">
        <v>1053</v>
      </c>
    </row>
    <row r="28" spans="1:235" x14ac:dyDescent="0.2">
      <c r="A28" s="131">
        <f>ROW()</f>
        <v>28</v>
      </c>
      <c r="B28" s="141" t="s">
        <v>64</v>
      </c>
      <c r="C28" s="383">
        <v>6729370.9799999995</v>
      </c>
      <c r="D28" s="139"/>
      <c r="E28" s="139"/>
      <c r="F28" s="139"/>
      <c r="G28" s="139"/>
      <c r="H28" s="139"/>
      <c r="I28" s="139"/>
      <c r="J28" s="139"/>
      <c r="K28" s="134"/>
      <c r="L28" s="139"/>
      <c r="M28" s="139"/>
      <c r="N28" s="134">
        <f>'CRM_7.1'!FI18+'CRM_7.1'!FI19+'CRM_7.1'!FI17</f>
        <v>173022.3027876078</v>
      </c>
      <c r="O28" s="139"/>
      <c r="P28" s="139"/>
      <c r="Q28" s="139"/>
      <c r="R28" s="134"/>
      <c r="S28" s="139"/>
      <c r="T28" s="139"/>
      <c r="U28" s="134">
        <f>+'CRM_7.1'!JQ17+'CRM_7.1'!JQ18+'CRM_7.1'!JQ19</f>
        <v>61668.426544097907</v>
      </c>
      <c r="V28" s="139"/>
      <c r="W28" s="139"/>
      <c r="X28" s="139"/>
      <c r="Y28" s="779"/>
      <c r="Z28" s="779"/>
      <c r="AA28" s="139"/>
      <c r="AB28" s="779"/>
      <c r="AC28" s="139"/>
      <c r="AD28" s="779"/>
      <c r="AE28" s="779"/>
      <c r="AF28" s="139"/>
      <c r="AG28" s="139"/>
      <c r="AH28" s="779"/>
      <c r="AI28" s="383">
        <f t="shared" ref="AI28:AI41" si="82">SUM(D28:AH28)</f>
        <v>234690.72933170572</v>
      </c>
      <c r="AJ28" s="385">
        <f t="shared" ref="AJ28:AJ41" si="83">+AI28+C28</f>
        <v>6964061.7093317052</v>
      </c>
      <c r="AK28" s="139"/>
      <c r="AL28" s="779"/>
      <c r="AM28" s="139"/>
      <c r="AN28" s="139"/>
      <c r="AO28" s="139"/>
      <c r="AP28" s="779"/>
      <c r="AQ28" s="777"/>
      <c r="AR28" s="779"/>
      <c r="AS28" s="139"/>
      <c r="AT28" s="779"/>
      <c r="AU28" s="777">
        <f>'CRM_7.1'!FK17+'CRM_7.1'!FK18+'CRM_7.1'!FK19</f>
        <v>-71768.190266558202</v>
      </c>
      <c r="AV28" s="779"/>
      <c r="AW28" s="779"/>
      <c r="AX28" s="139"/>
      <c r="AY28" s="139"/>
      <c r="AZ28" s="779"/>
      <c r="BA28" s="139"/>
      <c r="BB28" s="779"/>
      <c r="BC28" s="779"/>
      <c r="BD28" s="779"/>
      <c r="BE28" s="779"/>
      <c r="BF28" s="779"/>
      <c r="BG28" s="779"/>
      <c r="BH28" s="139"/>
      <c r="BI28" s="139"/>
      <c r="BJ28" s="779"/>
      <c r="BK28" s="139"/>
      <c r="BL28" s="779"/>
      <c r="BM28" s="679"/>
      <c r="BN28" s="679"/>
      <c r="BO28" s="139"/>
      <c r="BP28" s="139"/>
      <c r="BQ28" s="139"/>
      <c r="BR28" s="139"/>
      <c r="BS28" s="779"/>
      <c r="BT28" s="139"/>
      <c r="BU28" s="139"/>
      <c r="BV28" s="779"/>
      <c r="BW28" s="383">
        <f t="shared" ref="BW28:BW37" si="84">SUM(AK28:BV28)</f>
        <v>-71768.190266558202</v>
      </c>
      <c r="BX28" s="385">
        <f t="shared" ref="BX28:BX41" si="85">+BW28+AJ28</f>
        <v>6892293.5190651473</v>
      </c>
      <c r="BY28" s="139"/>
      <c r="BZ28" s="779"/>
      <c r="CA28" s="779"/>
      <c r="CB28" s="139"/>
      <c r="CC28" s="139"/>
      <c r="CD28" s="779"/>
      <c r="CE28" s="779"/>
      <c r="CF28" s="779"/>
      <c r="CG28" s="779"/>
      <c r="CH28" s="779"/>
      <c r="CI28" s="139">
        <f>'CRM_7.1'!FM17+'CRM_7.1'!FM18+'CRM_7.1'!FM19</f>
        <v>2653.2615301917995</v>
      </c>
      <c r="CJ28" s="779"/>
      <c r="CK28" s="779"/>
      <c r="CL28" s="779"/>
      <c r="CM28" s="779"/>
      <c r="CN28" s="779"/>
      <c r="CO28" s="779"/>
      <c r="CP28" s="779"/>
      <c r="CQ28" s="779"/>
      <c r="CR28" s="779"/>
      <c r="CS28" s="779"/>
      <c r="CT28" s="779"/>
      <c r="CU28" s="779"/>
      <c r="CV28" s="139"/>
      <c r="CW28" s="139"/>
      <c r="CX28" s="779"/>
      <c r="CY28" s="139"/>
      <c r="CZ28" s="779"/>
      <c r="DA28" s="679"/>
      <c r="DB28" s="679"/>
      <c r="DC28" s="139"/>
      <c r="DD28" s="139"/>
      <c r="DE28" s="139"/>
      <c r="DF28" s="139"/>
      <c r="DG28" s="779"/>
      <c r="DH28" s="139"/>
      <c r="DI28" s="779"/>
      <c r="DJ28" s="383">
        <f t="shared" ref="DJ28:DJ41" si="86">SUM(BY28:DI28)</f>
        <v>2653.2615301917995</v>
      </c>
      <c r="DK28" s="385">
        <f t="shared" ref="DK28:DK41" si="87">+DJ28+BX28</f>
        <v>6894946.7805953389</v>
      </c>
      <c r="DL28" s="139"/>
      <c r="DM28" s="779"/>
      <c r="DN28" s="779"/>
      <c r="DO28" s="139"/>
      <c r="DP28" s="139"/>
      <c r="DQ28" s="779"/>
      <c r="DR28" s="779"/>
      <c r="DS28" s="779"/>
      <c r="DT28" s="779"/>
      <c r="DU28" s="779"/>
      <c r="DV28" s="679">
        <f>'CRM_7.1'!FO17+'CRM_7.1'!FO18+'CRM_7.1'!FO19</f>
        <v>13343.881610638717</v>
      </c>
      <c r="DW28" s="779"/>
      <c r="DX28" s="779"/>
      <c r="DY28" s="779"/>
      <c r="DZ28" s="139"/>
      <c r="EA28" s="779"/>
      <c r="EB28" s="779"/>
      <c r="EC28" s="779"/>
      <c r="ED28" s="779"/>
      <c r="EE28" s="779"/>
      <c r="EF28" s="779"/>
      <c r="EG28" s="134">
        <f>'CRM_7.1'!MI16</f>
        <v>5135279.7442095671</v>
      </c>
      <c r="EH28" s="779"/>
      <c r="EI28" s="139"/>
      <c r="EJ28" s="139"/>
      <c r="EK28" s="139"/>
      <c r="EL28" s="139"/>
      <c r="EM28" s="779"/>
      <c r="EN28" s="679"/>
      <c r="EO28" s="679"/>
      <c r="EP28" s="139"/>
      <c r="EQ28" s="139"/>
      <c r="ER28" s="139"/>
      <c r="ES28" s="139"/>
      <c r="ET28" s="139"/>
      <c r="EU28" s="139"/>
      <c r="EV28" s="139"/>
      <c r="EW28" s="383">
        <f t="shared" ref="EW28:EW41" si="88">SUM(DL28:EV28)</f>
        <v>5148623.6258202055</v>
      </c>
      <c r="EX28" s="385">
        <f t="shared" ref="EX28:EX41" si="89">+EW28+DK28</f>
        <v>12043570.406415544</v>
      </c>
      <c r="EY28" s="139"/>
      <c r="EZ28" s="779"/>
      <c r="FA28" s="779"/>
      <c r="FB28" s="139"/>
      <c r="FC28" s="139"/>
      <c r="FD28" s="779"/>
      <c r="FE28" s="779"/>
      <c r="FF28" s="779"/>
      <c r="FG28" s="779"/>
      <c r="FH28" s="779"/>
      <c r="FI28" s="679">
        <f>'CRM_7.1'!FQ17+'CRM_7.1'!FQ18+'CRM_7.1'!FQ19</f>
        <v>40974.828567651137</v>
      </c>
      <c r="FJ28" s="779"/>
      <c r="FK28" s="779"/>
      <c r="FL28" s="779"/>
      <c r="FM28" s="779"/>
      <c r="FN28" s="779"/>
      <c r="FO28" s="779"/>
      <c r="FP28" s="779"/>
      <c r="FQ28" s="779"/>
      <c r="FR28" s="779"/>
      <c r="FS28" s="779"/>
      <c r="FT28" s="134">
        <f>'CRM_7.1'!MK16</f>
        <v>290972.11108704656</v>
      </c>
      <c r="FU28" s="779"/>
      <c r="FV28" s="139"/>
      <c r="FW28" s="139"/>
      <c r="FX28" s="779"/>
      <c r="FY28" s="139"/>
      <c r="FZ28" s="779"/>
      <c r="GA28" s="679"/>
      <c r="GB28" s="679"/>
      <c r="GC28" s="139"/>
      <c r="GD28" s="139"/>
      <c r="GE28" s="139"/>
      <c r="GF28" s="139"/>
      <c r="GG28" s="139"/>
      <c r="GH28" s="139"/>
      <c r="GI28" s="139"/>
      <c r="GJ28" s="383">
        <f t="shared" ref="GJ28:GJ41" si="90">SUM(EY28:GI28)</f>
        <v>331946.93965469772</v>
      </c>
      <c r="GK28" s="385">
        <f t="shared" ref="GK28:GK41" si="91">+GJ28+EX28</f>
        <v>12375517.346070243</v>
      </c>
      <c r="GL28" s="139"/>
      <c r="GM28" s="779"/>
      <c r="GN28" s="779"/>
      <c r="GO28" s="139"/>
      <c r="GP28" s="139"/>
      <c r="GQ28" s="779"/>
      <c r="GR28" s="779"/>
      <c r="GS28" s="779"/>
      <c r="GT28" s="779"/>
      <c r="GU28" s="779"/>
      <c r="GV28" s="679">
        <f>'CRM_7.1'!FS17+'CRM_7.1'!FS18+'CRM_7.1'!FS19</f>
        <v>61883.721766120718</v>
      </c>
      <c r="GW28" s="779"/>
      <c r="GX28" s="779"/>
      <c r="GY28" s="779"/>
      <c r="GZ28" s="779"/>
      <c r="HA28" s="779"/>
      <c r="HB28" s="779"/>
      <c r="HC28" s="779"/>
      <c r="HD28" s="779"/>
      <c r="HE28" s="779"/>
      <c r="HF28" s="779"/>
      <c r="HG28" s="134">
        <f>'CRM_7.1'!MM16</f>
        <v>299122.24961788394</v>
      </c>
      <c r="HH28" s="779"/>
      <c r="HI28" s="139"/>
      <c r="HJ28" s="139"/>
      <c r="HK28" s="139"/>
      <c r="HL28" s="139"/>
      <c r="HM28" s="779"/>
      <c r="HN28" s="679"/>
      <c r="HO28" s="679"/>
      <c r="HP28" s="139"/>
      <c r="HQ28" s="139"/>
      <c r="HR28" s="139"/>
      <c r="HS28" s="139"/>
      <c r="HT28" s="139"/>
      <c r="HU28" s="779"/>
      <c r="HV28" s="139"/>
      <c r="HW28" s="383">
        <f t="shared" ref="HW28:HW41" si="92">SUM(GL28:HV28)</f>
        <v>361005.97138400463</v>
      </c>
      <c r="HX28" s="385">
        <f t="shared" ref="HX28:HX41" si="93">+HW28+GK28</f>
        <v>12736523.317454247</v>
      </c>
      <c r="HY28" s="676" t="s">
        <v>1053</v>
      </c>
    </row>
    <row r="29" spans="1:235" x14ac:dyDescent="0.2">
      <c r="A29" s="131">
        <f>ROW()</f>
        <v>29</v>
      </c>
      <c r="B29" s="132" t="s">
        <v>65</v>
      </c>
      <c r="C29" s="383">
        <v>0</v>
      </c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>
        <f>'CRM_7.1'!FI20</f>
        <v>0</v>
      </c>
      <c r="O29" s="134"/>
      <c r="P29" s="134"/>
      <c r="Q29" s="134"/>
      <c r="R29" s="134"/>
      <c r="S29" s="134"/>
      <c r="T29" s="134"/>
      <c r="U29" s="134">
        <f>'CRM_7.1'!JQ20</f>
        <v>0</v>
      </c>
      <c r="V29" s="134"/>
      <c r="W29" s="134"/>
      <c r="X29" s="134"/>
      <c r="Y29" s="777"/>
      <c r="Z29" s="777"/>
      <c r="AA29" s="134"/>
      <c r="AB29" s="777"/>
      <c r="AC29" s="134"/>
      <c r="AD29" s="777"/>
      <c r="AE29" s="777"/>
      <c r="AF29" s="134"/>
      <c r="AG29" s="134"/>
      <c r="AH29" s="777"/>
      <c r="AI29" s="383">
        <f t="shared" si="82"/>
        <v>0</v>
      </c>
      <c r="AJ29" s="383">
        <f t="shared" si="83"/>
        <v>0</v>
      </c>
      <c r="AK29" s="134"/>
      <c r="AL29" s="777"/>
      <c r="AM29" s="134"/>
      <c r="AN29" s="134"/>
      <c r="AO29" s="134"/>
      <c r="AP29" s="777"/>
      <c r="AQ29" s="777"/>
      <c r="AR29" s="777"/>
      <c r="AS29" s="134"/>
      <c r="AT29" s="777"/>
      <c r="AU29" s="777">
        <f>'CRM_7.1'!FK20</f>
        <v>0</v>
      </c>
      <c r="AV29" s="777"/>
      <c r="AW29" s="777"/>
      <c r="AX29" s="134"/>
      <c r="AY29" s="134"/>
      <c r="AZ29" s="777"/>
      <c r="BA29" s="134"/>
      <c r="BB29" s="777"/>
      <c r="BC29" s="777"/>
      <c r="BD29" s="777"/>
      <c r="BE29" s="777"/>
      <c r="BF29" s="777"/>
      <c r="BG29" s="777"/>
      <c r="BH29" s="134"/>
      <c r="BI29" s="134"/>
      <c r="BJ29" s="777"/>
      <c r="BK29" s="134"/>
      <c r="BL29" s="777"/>
      <c r="BM29" s="678"/>
      <c r="BN29" s="678"/>
      <c r="BO29" s="134"/>
      <c r="BP29" s="134"/>
      <c r="BQ29" s="134"/>
      <c r="BR29" s="134"/>
      <c r="BS29" s="777"/>
      <c r="BT29" s="134"/>
      <c r="BU29" s="134"/>
      <c r="BV29" s="777"/>
      <c r="BW29" s="383">
        <f t="shared" si="84"/>
        <v>0</v>
      </c>
      <c r="BX29" s="383">
        <f t="shared" si="85"/>
        <v>0</v>
      </c>
      <c r="BY29" s="134"/>
      <c r="BZ29" s="777"/>
      <c r="CA29" s="777"/>
      <c r="CB29" s="134"/>
      <c r="CC29" s="134"/>
      <c r="CD29" s="777"/>
      <c r="CE29" s="777"/>
      <c r="CF29" s="777"/>
      <c r="CG29" s="777"/>
      <c r="CH29" s="777"/>
      <c r="CI29" s="134"/>
      <c r="CJ29" s="777"/>
      <c r="CK29" s="777"/>
      <c r="CL29" s="777"/>
      <c r="CM29" s="777"/>
      <c r="CN29" s="777"/>
      <c r="CO29" s="777"/>
      <c r="CP29" s="777"/>
      <c r="CQ29" s="777"/>
      <c r="CR29" s="777"/>
      <c r="CS29" s="777"/>
      <c r="CT29" s="777"/>
      <c r="CU29" s="777"/>
      <c r="CV29" s="134"/>
      <c r="CW29" s="134"/>
      <c r="CX29" s="777"/>
      <c r="CY29" s="134"/>
      <c r="CZ29" s="777"/>
      <c r="DA29" s="678"/>
      <c r="DB29" s="678"/>
      <c r="DC29" s="134"/>
      <c r="DD29" s="134"/>
      <c r="DE29" s="134"/>
      <c r="DF29" s="134"/>
      <c r="DG29" s="777"/>
      <c r="DH29" s="134"/>
      <c r="DI29" s="777"/>
      <c r="DJ29" s="383">
        <f t="shared" si="86"/>
        <v>0</v>
      </c>
      <c r="DK29" s="383">
        <f t="shared" si="87"/>
        <v>0</v>
      </c>
      <c r="DL29" s="134"/>
      <c r="DM29" s="777"/>
      <c r="DN29" s="777"/>
      <c r="DO29" s="134"/>
      <c r="DP29" s="134"/>
      <c r="DQ29" s="777"/>
      <c r="DR29" s="777"/>
      <c r="DS29" s="777"/>
      <c r="DT29" s="777"/>
      <c r="DU29" s="777"/>
      <c r="DV29" s="678"/>
      <c r="DW29" s="777"/>
      <c r="DX29" s="777"/>
      <c r="DY29" s="777"/>
      <c r="DZ29" s="134"/>
      <c r="EA29" s="777"/>
      <c r="EB29" s="777"/>
      <c r="EC29" s="777"/>
      <c r="ED29" s="777"/>
      <c r="EE29" s="777"/>
      <c r="EF29" s="777"/>
      <c r="EG29" s="134">
        <f>'CRM_7.1'!MI17</f>
        <v>0</v>
      </c>
      <c r="EH29" s="777"/>
      <c r="EI29" s="134"/>
      <c r="EJ29" s="134"/>
      <c r="EK29" s="134"/>
      <c r="EL29" s="134"/>
      <c r="EM29" s="777"/>
      <c r="EN29" s="678"/>
      <c r="EO29" s="678"/>
      <c r="EP29" s="134"/>
      <c r="EQ29" s="134"/>
      <c r="ER29" s="134"/>
      <c r="ES29" s="134"/>
      <c r="ET29" s="134"/>
      <c r="EU29" s="134"/>
      <c r="EV29" s="134"/>
      <c r="EW29" s="383">
        <f t="shared" si="88"/>
        <v>0</v>
      </c>
      <c r="EX29" s="383">
        <f t="shared" si="89"/>
        <v>0</v>
      </c>
      <c r="EY29" s="134"/>
      <c r="EZ29" s="777"/>
      <c r="FA29" s="777"/>
      <c r="FB29" s="134"/>
      <c r="FC29" s="134"/>
      <c r="FD29" s="777"/>
      <c r="FE29" s="777"/>
      <c r="FF29" s="777"/>
      <c r="FG29" s="777"/>
      <c r="FH29" s="777"/>
      <c r="FI29" s="678"/>
      <c r="FJ29" s="777"/>
      <c r="FK29" s="777"/>
      <c r="FL29" s="777"/>
      <c r="FM29" s="777"/>
      <c r="FN29" s="777"/>
      <c r="FO29" s="777"/>
      <c r="FP29" s="777"/>
      <c r="FQ29" s="777"/>
      <c r="FR29" s="777"/>
      <c r="FS29" s="777"/>
      <c r="FT29" s="134">
        <f>'CRM_7.1'!MK17</f>
        <v>0</v>
      </c>
      <c r="FU29" s="777"/>
      <c r="FV29" s="134"/>
      <c r="FW29" s="134"/>
      <c r="FX29" s="777"/>
      <c r="FY29" s="134"/>
      <c r="FZ29" s="777"/>
      <c r="GA29" s="678"/>
      <c r="GB29" s="678"/>
      <c r="GC29" s="134"/>
      <c r="GD29" s="134"/>
      <c r="GE29" s="134"/>
      <c r="GF29" s="134"/>
      <c r="GG29" s="134"/>
      <c r="GH29" s="134"/>
      <c r="GI29" s="134"/>
      <c r="GJ29" s="383">
        <f t="shared" si="90"/>
        <v>0</v>
      </c>
      <c r="GK29" s="383">
        <f t="shared" si="91"/>
        <v>0</v>
      </c>
      <c r="GL29" s="134"/>
      <c r="GM29" s="777"/>
      <c r="GN29" s="777"/>
      <c r="GO29" s="134"/>
      <c r="GP29" s="134"/>
      <c r="GQ29" s="777"/>
      <c r="GR29" s="777"/>
      <c r="GS29" s="777"/>
      <c r="GT29" s="777"/>
      <c r="GU29" s="777"/>
      <c r="GV29" s="678"/>
      <c r="GW29" s="777"/>
      <c r="GX29" s="777"/>
      <c r="GY29" s="777"/>
      <c r="GZ29" s="777"/>
      <c r="HA29" s="777"/>
      <c r="HB29" s="777"/>
      <c r="HC29" s="777"/>
      <c r="HD29" s="777"/>
      <c r="HE29" s="777"/>
      <c r="HF29" s="777"/>
      <c r="HG29" s="134">
        <f>'CRM_7.1'!MM17</f>
        <v>0</v>
      </c>
      <c r="HH29" s="777"/>
      <c r="HI29" s="134"/>
      <c r="HJ29" s="134"/>
      <c r="HK29" s="134"/>
      <c r="HL29" s="134"/>
      <c r="HM29" s="777"/>
      <c r="HN29" s="678"/>
      <c r="HO29" s="678"/>
      <c r="HP29" s="134"/>
      <c r="HQ29" s="134"/>
      <c r="HR29" s="134"/>
      <c r="HS29" s="134"/>
      <c r="HT29" s="134"/>
      <c r="HU29" s="777"/>
      <c r="HV29" s="134"/>
      <c r="HW29" s="383">
        <f t="shared" si="92"/>
        <v>0</v>
      </c>
      <c r="HX29" s="383">
        <f t="shared" si="93"/>
        <v>0</v>
      </c>
      <c r="HY29" s="676" t="s">
        <v>1053</v>
      </c>
    </row>
    <row r="30" spans="1:235" x14ac:dyDescent="0.2">
      <c r="A30" s="131">
        <f>ROW()</f>
        <v>30</v>
      </c>
      <c r="B30" s="132" t="s">
        <v>66</v>
      </c>
      <c r="C30" s="383">
        <v>60208848.769999996</v>
      </c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>
        <f>'CRM_7.1'!FI21</f>
        <v>1292050.5307426432</v>
      </c>
      <c r="O30" s="134"/>
      <c r="P30" s="134"/>
      <c r="Q30" s="134"/>
      <c r="R30" s="134"/>
      <c r="S30" s="134"/>
      <c r="T30" s="134"/>
      <c r="U30" s="134">
        <f>'CRM_7.1'!JQ21</f>
        <v>353121.62726614997</v>
      </c>
      <c r="V30" s="134"/>
      <c r="W30" s="134"/>
      <c r="X30" s="134"/>
      <c r="Y30" s="777"/>
      <c r="Z30" s="777"/>
      <c r="AA30" s="134"/>
      <c r="AB30" s="777"/>
      <c r="AC30" s="134"/>
      <c r="AD30" s="777"/>
      <c r="AE30" s="777"/>
      <c r="AF30" s="134"/>
      <c r="AG30" s="134"/>
      <c r="AH30" s="777"/>
      <c r="AI30" s="383">
        <f t="shared" si="82"/>
        <v>1645172.1580087931</v>
      </c>
      <c r="AJ30" s="383">
        <f t="shared" si="83"/>
        <v>61854020.928008787</v>
      </c>
      <c r="AK30" s="134"/>
      <c r="AL30" s="777"/>
      <c r="AM30" s="134"/>
      <c r="AN30" s="134"/>
      <c r="AO30" s="134"/>
      <c r="AP30" s="777"/>
      <c r="AQ30" s="777"/>
      <c r="AR30" s="777"/>
      <c r="AS30" s="134"/>
      <c r="AT30" s="777"/>
      <c r="AU30" s="777">
        <f>'CRM_7.1'!FK21</f>
        <v>-536750.33257821831</v>
      </c>
      <c r="AV30" s="777"/>
      <c r="AW30" s="777"/>
      <c r="AX30" s="134"/>
      <c r="AY30" s="134"/>
      <c r="AZ30" s="777"/>
      <c r="BA30" s="134"/>
      <c r="BB30" s="777"/>
      <c r="BC30" s="777"/>
      <c r="BD30" s="777"/>
      <c r="BE30" s="777"/>
      <c r="BF30" s="777"/>
      <c r="BG30" s="777"/>
      <c r="BH30" s="134"/>
      <c r="BI30" s="134"/>
      <c r="BJ30" s="777"/>
      <c r="BK30" s="134"/>
      <c r="BL30" s="777"/>
      <c r="BM30" s="678"/>
      <c r="BN30" s="678"/>
      <c r="BO30" s="134"/>
      <c r="BP30" s="134"/>
      <c r="BQ30" s="134"/>
      <c r="BR30" s="134"/>
      <c r="BS30" s="777"/>
      <c r="BT30" s="134"/>
      <c r="BU30" s="134"/>
      <c r="BV30" s="777"/>
      <c r="BW30" s="383">
        <f t="shared" si="84"/>
        <v>-536750.33257821831</v>
      </c>
      <c r="BX30" s="383">
        <f t="shared" si="85"/>
        <v>61317270.595430568</v>
      </c>
      <c r="BY30" s="134"/>
      <c r="BZ30" s="777"/>
      <c r="CA30" s="777"/>
      <c r="CB30" s="134"/>
      <c r="CC30" s="134"/>
      <c r="CD30" s="777"/>
      <c r="CE30" s="777"/>
      <c r="CF30" s="777"/>
      <c r="CG30" s="777"/>
      <c r="CH30" s="777"/>
      <c r="CI30" s="134">
        <f>'CRM_7.1'!FM21</f>
        <v>19843.596493905876</v>
      </c>
      <c r="CJ30" s="777"/>
      <c r="CK30" s="777"/>
      <c r="CL30" s="777"/>
      <c r="CM30" s="777"/>
      <c r="CN30" s="777"/>
      <c r="CO30" s="777"/>
      <c r="CP30" s="777"/>
      <c r="CQ30" s="777"/>
      <c r="CR30" s="777"/>
      <c r="CS30" s="777"/>
      <c r="CT30" s="777"/>
      <c r="CU30" s="777"/>
      <c r="CV30" s="134"/>
      <c r="CW30" s="134"/>
      <c r="CX30" s="777"/>
      <c r="CY30" s="134"/>
      <c r="CZ30" s="777"/>
      <c r="DA30" s="678"/>
      <c r="DB30" s="678"/>
      <c r="DC30" s="134"/>
      <c r="DD30" s="134"/>
      <c r="DE30" s="134"/>
      <c r="DF30" s="134"/>
      <c r="DG30" s="777"/>
      <c r="DH30" s="134"/>
      <c r="DI30" s="777"/>
      <c r="DJ30" s="383">
        <f t="shared" si="86"/>
        <v>19843.596493905876</v>
      </c>
      <c r="DK30" s="383">
        <f t="shared" si="87"/>
        <v>61337114.191924475</v>
      </c>
      <c r="DL30" s="134"/>
      <c r="DM30" s="777"/>
      <c r="DN30" s="777"/>
      <c r="DO30" s="134"/>
      <c r="DP30" s="134"/>
      <c r="DQ30" s="777"/>
      <c r="DR30" s="777"/>
      <c r="DS30" s="777"/>
      <c r="DT30" s="777"/>
      <c r="DU30" s="777"/>
      <c r="DV30" s="678">
        <f>'CRM_7.1'!FO21</f>
        <v>99798.153831003467</v>
      </c>
      <c r="DW30" s="777"/>
      <c r="DX30" s="777"/>
      <c r="DY30" s="777"/>
      <c r="DZ30" s="134"/>
      <c r="EA30" s="777"/>
      <c r="EB30" s="777"/>
      <c r="EC30" s="777"/>
      <c r="ED30" s="777"/>
      <c r="EE30" s="777"/>
      <c r="EF30" s="777"/>
      <c r="EG30" s="134">
        <f>'CRM_7.1'!MI18</f>
        <v>8956387.4752904847</v>
      </c>
      <c r="EH30" s="777"/>
      <c r="EI30" s="134"/>
      <c r="EJ30" s="134"/>
      <c r="EK30" s="134"/>
      <c r="EL30" s="134"/>
      <c r="EM30" s="777"/>
      <c r="EN30" s="678"/>
      <c r="EO30" s="678"/>
      <c r="EP30" s="134"/>
      <c r="EQ30" s="134"/>
      <c r="ER30" s="134"/>
      <c r="ES30" s="134"/>
      <c r="ET30" s="134"/>
      <c r="EU30" s="134"/>
      <c r="EV30" s="134"/>
      <c r="EW30" s="383">
        <f t="shared" si="88"/>
        <v>9056185.629121488</v>
      </c>
      <c r="EX30" s="383">
        <f t="shared" si="89"/>
        <v>70393299.821045965</v>
      </c>
      <c r="EY30" s="134"/>
      <c r="EZ30" s="777"/>
      <c r="FA30" s="777"/>
      <c r="FB30" s="134"/>
      <c r="FC30" s="134"/>
      <c r="FD30" s="777"/>
      <c r="FE30" s="777"/>
      <c r="FF30" s="777"/>
      <c r="FG30" s="777"/>
      <c r="FH30" s="777"/>
      <c r="FI30" s="678">
        <f>'CRM_7.1'!FQ21</f>
        <v>306448.48057803698</v>
      </c>
      <c r="FJ30" s="777"/>
      <c r="FK30" s="777"/>
      <c r="FL30" s="777"/>
      <c r="FM30" s="777"/>
      <c r="FN30" s="777"/>
      <c r="FO30" s="777"/>
      <c r="FP30" s="777"/>
      <c r="FQ30" s="777"/>
      <c r="FR30" s="777"/>
      <c r="FS30" s="777"/>
      <c r="FT30" s="134">
        <f>'CRM_7.1'!MK18</f>
        <v>1870984.2708556354</v>
      </c>
      <c r="FU30" s="777"/>
      <c r="FV30" s="134"/>
      <c r="FW30" s="134"/>
      <c r="FX30" s="777"/>
      <c r="FY30" s="134"/>
      <c r="FZ30" s="777"/>
      <c r="GA30" s="678"/>
      <c r="GB30" s="678"/>
      <c r="GC30" s="134"/>
      <c r="GD30" s="134"/>
      <c r="GE30" s="134"/>
      <c r="GF30" s="134"/>
      <c r="GG30" s="134"/>
      <c r="GH30" s="134"/>
      <c r="GI30" s="134"/>
      <c r="GJ30" s="383">
        <f t="shared" si="90"/>
        <v>2177432.7514336724</v>
      </c>
      <c r="GK30" s="383">
        <f t="shared" si="91"/>
        <v>72570732.572479635</v>
      </c>
      <c r="GL30" s="134"/>
      <c r="GM30" s="777"/>
      <c r="GN30" s="777"/>
      <c r="GO30" s="134"/>
      <c r="GP30" s="134"/>
      <c r="GQ30" s="777"/>
      <c r="GR30" s="777"/>
      <c r="GS30" s="777"/>
      <c r="GT30" s="777"/>
      <c r="GU30" s="777"/>
      <c r="GV30" s="678">
        <f>'CRM_7.1'!FS21</f>
        <v>462824.93839921872</v>
      </c>
      <c r="GW30" s="777"/>
      <c r="GX30" s="777"/>
      <c r="GY30" s="777"/>
      <c r="GZ30" s="777"/>
      <c r="HA30" s="777"/>
      <c r="HB30" s="777"/>
      <c r="HC30" s="777"/>
      <c r="HD30" s="777"/>
      <c r="HE30" s="777"/>
      <c r="HF30" s="777"/>
      <c r="HG30" s="134">
        <f>'CRM_7.1'!MM18</f>
        <v>2507637.8110260665</v>
      </c>
      <c r="HH30" s="777"/>
      <c r="HI30" s="134"/>
      <c r="HJ30" s="134"/>
      <c r="HK30" s="134"/>
      <c r="HL30" s="134"/>
      <c r="HM30" s="777"/>
      <c r="HN30" s="678"/>
      <c r="HO30" s="678"/>
      <c r="HP30" s="134"/>
      <c r="HQ30" s="134"/>
      <c r="HR30" s="134"/>
      <c r="HS30" s="134"/>
      <c r="HT30" s="134"/>
      <c r="HU30" s="777"/>
      <c r="HV30" s="134"/>
      <c r="HW30" s="383">
        <f t="shared" si="92"/>
        <v>2970462.7494252855</v>
      </c>
      <c r="HX30" s="383">
        <f t="shared" si="93"/>
        <v>75541195.321904927</v>
      </c>
      <c r="HY30" s="676" t="s">
        <v>1053</v>
      </c>
    </row>
    <row r="31" spans="1:235" x14ac:dyDescent="0.2">
      <c r="A31" s="131">
        <f>ROW()</f>
        <v>31</v>
      </c>
      <c r="B31" s="132" t="s">
        <v>67</v>
      </c>
      <c r="C31" s="383">
        <v>26440965.699999996</v>
      </c>
      <c r="D31" s="134">
        <f>'CRM_7.1'!E55</f>
        <v>16432.371338936005</v>
      </c>
      <c r="E31" s="134">
        <f>'CRM_7.1'!U59</f>
        <v>-1971345.6284835225</v>
      </c>
      <c r="F31" s="134">
        <f>'CRM_7.1'!AK22</f>
        <v>203.35994729073133</v>
      </c>
      <c r="G31" s="134"/>
      <c r="H31" s="134"/>
      <c r="I31" s="134">
        <f>'CRM_7.1'!CG17</f>
        <v>-420667.37425281992</v>
      </c>
      <c r="J31" s="134"/>
      <c r="K31" s="134"/>
      <c r="L31" s="134"/>
      <c r="M31" s="134"/>
      <c r="N31" s="134">
        <f>'CRM_7.1'!FI22</f>
        <v>280510.87981648277</v>
      </c>
      <c r="O31" s="134"/>
      <c r="P31" s="134">
        <f>'CRM_7.1'!GO16</f>
        <v>3870.6276671299306</v>
      </c>
      <c r="Q31" s="134"/>
      <c r="R31" s="134"/>
      <c r="S31" s="134"/>
      <c r="T31" s="134"/>
      <c r="U31" s="134">
        <f>'CRM_7.1'!JQ22</f>
        <v>96868.154709194787</v>
      </c>
      <c r="V31" s="134"/>
      <c r="W31" s="134"/>
      <c r="X31" s="134"/>
      <c r="Y31" s="777"/>
      <c r="Z31" s="777"/>
      <c r="AA31" s="134"/>
      <c r="AB31" s="777"/>
      <c r="AC31" s="134"/>
      <c r="AD31" s="777"/>
      <c r="AE31" s="777"/>
      <c r="AF31" s="134"/>
      <c r="AG31" s="134"/>
      <c r="AH31" s="777"/>
      <c r="AI31" s="383">
        <f t="shared" si="82"/>
        <v>-1994127.6092573078</v>
      </c>
      <c r="AJ31" s="383">
        <f t="shared" si="83"/>
        <v>24446838.090742689</v>
      </c>
      <c r="AK31" s="134">
        <f>'CRM_7.1'!G55</f>
        <v>-165025.56325803889</v>
      </c>
      <c r="AL31" s="777"/>
      <c r="AM31" s="134">
        <f>'CRM_7.1'!AM22</f>
        <v>54580.223143404502</v>
      </c>
      <c r="AN31" s="134"/>
      <c r="AO31" s="134"/>
      <c r="AP31" s="777"/>
      <c r="AQ31" s="777"/>
      <c r="AR31" s="777"/>
      <c r="AS31" s="134"/>
      <c r="AT31" s="777"/>
      <c r="AU31" s="777">
        <f>'CRM_7.1'!FK22</f>
        <v>-116375.05795685516</v>
      </c>
      <c r="AV31" s="777"/>
      <c r="AW31" s="777"/>
      <c r="AX31" s="134"/>
      <c r="AY31" s="134"/>
      <c r="AZ31" s="777"/>
      <c r="BA31" s="134"/>
      <c r="BB31" s="777"/>
      <c r="BC31" s="777"/>
      <c r="BD31" s="777"/>
      <c r="BE31" s="777"/>
      <c r="BF31" s="777"/>
      <c r="BG31" s="777"/>
      <c r="BH31" s="134"/>
      <c r="BI31" s="134"/>
      <c r="BJ31" s="777"/>
      <c r="BK31" s="134"/>
      <c r="BL31" s="777"/>
      <c r="BM31" s="678"/>
      <c r="BN31" s="678"/>
      <c r="BO31" s="134"/>
      <c r="BP31" s="134"/>
      <c r="BQ31" s="134"/>
      <c r="BR31" s="134"/>
      <c r="BS31" s="777"/>
      <c r="BT31" s="134"/>
      <c r="BU31" s="134"/>
      <c r="BV31" s="777"/>
      <c r="BW31" s="383">
        <f t="shared" si="84"/>
        <v>-226820.39807148956</v>
      </c>
      <c r="BX31" s="383">
        <f t="shared" si="85"/>
        <v>24220017.692671198</v>
      </c>
      <c r="BY31" s="134">
        <f>'CRM_7.1'!I55</f>
        <v>63021.212621517261</v>
      </c>
      <c r="BZ31" s="777"/>
      <c r="CA31" s="777"/>
      <c r="CB31" s="134"/>
      <c r="CC31" s="134"/>
      <c r="CD31" s="777"/>
      <c r="CE31" s="777"/>
      <c r="CF31" s="777"/>
      <c r="CG31" s="777"/>
      <c r="CH31" s="777"/>
      <c r="CI31" s="134">
        <f>'CRM_7.1'!FM22</f>
        <v>4302.3721680027666</v>
      </c>
      <c r="CJ31" s="777"/>
      <c r="CK31" s="777"/>
      <c r="CL31" s="777"/>
      <c r="CM31" s="777"/>
      <c r="CN31" s="777"/>
      <c r="CO31" s="777"/>
      <c r="CP31" s="777"/>
      <c r="CQ31" s="777"/>
      <c r="CR31" s="777"/>
      <c r="CS31" s="777"/>
      <c r="CT31" s="777"/>
      <c r="CU31" s="777"/>
      <c r="CV31" s="134"/>
      <c r="CW31" s="134"/>
      <c r="CX31" s="777"/>
      <c r="CY31" s="134"/>
      <c r="CZ31" s="777"/>
      <c r="DA31" s="678"/>
      <c r="DB31" s="678"/>
      <c r="DC31" s="134"/>
      <c r="DD31" s="134"/>
      <c r="DE31" s="134"/>
      <c r="DF31" s="134"/>
      <c r="DG31" s="777"/>
      <c r="DH31" s="134"/>
      <c r="DI31" s="777"/>
      <c r="DJ31" s="383">
        <f t="shared" si="86"/>
        <v>67323.584789520028</v>
      </c>
      <c r="DK31" s="383">
        <f t="shared" si="87"/>
        <v>24287341.277460717</v>
      </c>
      <c r="DL31" s="134">
        <f>'CRM_7.1'!K55</f>
        <v>13360.725269072549</v>
      </c>
      <c r="DM31" s="777"/>
      <c r="DN31" s="777"/>
      <c r="DO31" s="134"/>
      <c r="DP31" s="134"/>
      <c r="DQ31" s="777"/>
      <c r="DR31" s="777"/>
      <c r="DS31" s="777"/>
      <c r="DT31" s="777"/>
      <c r="DU31" s="777"/>
      <c r="DV31" s="678">
        <f>'CRM_7.1'!FO22</f>
        <v>21637.650190701475</v>
      </c>
      <c r="DW31" s="777"/>
      <c r="DX31" s="777"/>
      <c r="DY31" s="777"/>
      <c r="DZ31" s="134"/>
      <c r="EA31" s="777"/>
      <c r="EB31" s="777"/>
      <c r="EC31" s="777"/>
      <c r="ED31" s="777"/>
      <c r="EE31" s="777"/>
      <c r="EF31" s="777"/>
      <c r="EG31" s="134">
        <f>'CRM_7.1'!MI19</f>
        <v>2935097.1528624669</v>
      </c>
      <c r="EH31" s="777"/>
      <c r="EI31" s="134"/>
      <c r="EJ31" s="134"/>
      <c r="EK31" s="134"/>
      <c r="EL31" s="134"/>
      <c r="EM31" s="777"/>
      <c r="EN31" s="678"/>
      <c r="EO31" s="678"/>
      <c r="EP31" s="134"/>
      <c r="EQ31" s="134"/>
      <c r="ER31" s="134"/>
      <c r="ES31" s="134"/>
      <c r="ET31" s="134"/>
      <c r="EU31" s="134"/>
      <c r="EV31" s="134"/>
      <c r="EW31" s="383">
        <f t="shared" si="88"/>
        <v>2970095.5283222408</v>
      </c>
      <c r="EX31" s="383">
        <f t="shared" si="89"/>
        <v>27257436.805782959</v>
      </c>
      <c r="EY31" s="134">
        <f>'CRM_7.1'!M55</f>
        <v>17163.53828027827</v>
      </c>
      <c r="EZ31" s="777"/>
      <c r="FA31" s="777"/>
      <c r="FB31" s="134"/>
      <c r="FC31" s="134"/>
      <c r="FD31" s="777"/>
      <c r="FE31" s="777"/>
      <c r="FF31" s="777"/>
      <c r="FG31" s="777"/>
      <c r="FH31" s="777"/>
      <c r="FI31" s="678">
        <f>'CRM_7.1'!FQ22</f>
        <v>66442.361603683326</v>
      </c>
      <c r="FJ31" s="777"/>
      <c r="FK31" s="777"/>
      <c r="FL31" s="777"/>
      <c r="FM31" s="777"/>
      <c r="FN31" s="777"/>
      <c r="FO31" s="777"/>
      <c r="FP31" s="777"/>
      <c r="FQ31" s="777"/>
      <c r="FR31" s="777"/>
      <c r="FS31" s="777"/>
      <c r="FT31" s="134">
        <f>'CRM_7.1'!MK19</f>
        <v>644212.87870557234</v>
      </c>
      <c r="FU31" s="777"/>
      <c r="FV31" s="134"/>
      <c r="FW31" s="134"/>
      <c r="FX31" s="777"/>
      <c r="FY31" s="134"/>
      <c r="FZ31" s="777"/>
      <c r="GA31" s="678"/>
      <c r="GB31" s="678"/>
      <c r="GC31" s="134"/>
      <c r="GD31" s="134"/>
      <c r="GE31" s="134"/>
      <c r="GF31" s="134"/>
      <c r="GG31" s="134"/>
      <c r="GH31" s="134"/>
      <c r="GI31" s="134"/>
      <c r="GJ31" s="383">
        <f t="shared" si="90"/>
        <v>727818.77858953387</v>
      </c>
      <c r="GK31" s="383">
        <f t="shared" si="91"/>
        <v>27985255.584372494</v>
      </c>
      <c r="GL31" s="134">
        <f>'CRM_7.1'!O55</f>
        <v>3585.9965840055966</v>
      </c>
      <c r="GM31" s="777"/>
      <c r="GN31" s="777"/>
      <c r="GO31" s="134"/>
      <c r="GP31" s="134"/>
      <c r="GQ31" s="777"/>
      <c r="GR31" s="777"/>
      <c r="GS31" s="777"/>
      <c r="GT31" s="777"/>
      <c r="GU31" s="777"/>
      <c r="GV31" s="678">
        <f>'CRM_7.1'!FS22</f>
        <v>100346.98771656188</v>
      </c>
      <c r="GW31" s="777"/>
      <c r="GX31" s="777"/>
      <c r="GY31" s="777"/>
      <c r="GZ31" s="777"/>
      <c r="HA31" s="777"/>
      <c r="HB31" s="777"/>
      <c r="HC31" s="777"/>
      <c r="HD31" s="777"/>
      <c r="HE31" s="777"/>
      <c r="HF31" s="777"/>
      <c r="HG31" s="134">
        <f>'CRM_7.1'!MM19</f>
        <v>344089.42727303877</v>
      </c>
      <c r="HH31" s="777"/>
      <c r="HI31" s="134"/>
      <c r="HJ31" s="134"/>
      <c r="HK31" s="134"/>
      <c r="HL31" s="134"/>
      <c r="HM31" s="777"/>
      <c r="HN31" s="678"/>
      <c r="HO31" s="678"/>
      <c r="HP31" s="134"/>
      <c r="HQ31" s="134"/>
      <c r="HR31" s="134"/>
      <c r="HS31" s="134"/>
      <c r="HT31" s="134"/>
      <c r="HU31" s="777"/>
      <c r="HV31" s="134"/>
      <c r="HW31" s="383">
        <f t="shared" si="92"/>
        <v>448022.41157360625</v>
      </c>
      <c r="HX31" s="383">
        <f t="shared" si="93"/>
        <v>28433277.995946102</v>
      </c>
      <c r="HY31" s="676" t="s">
        <v>1053</v>
      </c>
    </row>
    <row r="32" spans="1:235" x14ac:dyDescent="0.2">
      <c r="A32" s="131">
        <f>ROW()</f>
        <v>32</v>
      </c>
      <c r="B32" s="132" t="s">
        <v>68</v>
      </c>
      <c r="C32" s="383">
        <v>8116949.3900000006</v>
      </c>
      <c r="D32" s="134"/>
      <c r="E32" s="134">
        <f>'CRM_7.1'!U60</f>
        <v>-5563889.8099999996</v>
      </c>
      <c r="F32" s="134"/>
      <c r="G32" s="134"/>
      <c r="H32" s="134"/>
      <c r="I32" s="134"/>
      <c r="J32" s="134"/>
      <c r="K32" s="134"/>
      <c r="L32" s="134"/>
      <c r="M32" s="134"/>
      <c r="N32" s="134">
        <f>'CRM_7.1'!FI23+'CRM_7.1'!FI24</f>
        <v>67500.808070868632</v>
      </c>
      <c r="O32" s="134"/>
      <c r="P32" s="134"/>
      <c r="Q32" s="134"/>
      <c r="R32" s="134"/>
      <c r="S32" s="134"/>
      <c r="T32" s="134"/>
      <c r="U32" s="134">
        <f>'CRM_7.1'!JQ23+'CRM_7.1'!JQ24</f>
        <v>27971.804763096516</v>
      </c>
      <c r="V32" s="134"/>
      <c r="W32" s="134"/>
      <c r="X32" s="134"/>
      <c r="Y32" s="777"/>
      <c r="Z32" s="777"/>
      <c r="AA32" s="134"/>
      <c r="AB32" s="777"/>
      <c r="AC32" s="134"/>
      <c r="AD32" s="777"/>
      <c r="AE32" s="777"/>
      <c r="AF32" s="134"/>
      <c r="AG32" s="134"/>
      <c r="AH32" s="777"/>
      <c r="AI32" s="383">
        <f t="shared" si="82"/>
        <v>-5468417.197166035</v>
      </c>
      <c r="AJ32" s="383">
        <f t="shared" si="83"/>
        <v>2648532.1928339656</v>
      </c>
      <c r="AK32" s="134"/>
      <c r="AL32" s="777"/>
      <c r="AM32" s="134"/>
      <c r="AN32" s="134"/>
      <c r="AO32" s="134"/>
      <c r="AP32" s="777"/>
      <c r="AQ32" s="777"/>
      <c r="AR32" s="777"/>
      <c r="AS32" s="134"/>
      <c r="AT32" s="777"/>
      <c r="AU32" s="777">
        <f>'CRM_7.1'!FK23</f>
        <v>-29017.276993831445</v>
      </c>
      <c r="AV32" s="777"/>
      <c r="AW32" s="777"/>
      <c r="AX32" s="134"/>
      <c r="AY32" s="134"/>
      <c r="AZ32" s="777"/>
      <c r="BA32" s="134"/>
      <c r="BB32" s="777"/>
      <c r="BC32" s="777"/>
      <c r="BD32" s="777"/>
      <c r="BE32" s="777"/>
      <c r="BF32" s="777"/>
      <c r="BG32" s="777"/>
      <c r="BH32" s="134"/>
      <c r="BI32" s="134"/>
      <c r="BJ32" s="777"/>
      <c r="BK32" s="134"/>
      <c r="BL32" s="777"/>
      <c r="BM32" s="678"/>
      <c r="BN32" s="678"/>
      <c r="BO32" s="134"/>
      <c r="BP32" s="134"/>
      <c r="BQ32" s="134"/>
      <c r="BR32" s="134"/>
      <c r="BS32" s="777"/>
      <c r="BT32" s="134"/>
      <c r="BU32" s="134"/>
      <c r="BV32" s="777"/>
      <c r="BW32" s="383">
        <f t="shared" si="84"/>
        <v>-29017.276993831445</v>
      </c>
      <c r="BX32" s="383">
        <f t="shared" si="85"/>
        <v>2619514.915840134</v>
      </c>
      <c r="BY32" s="134"/>
      <c r="BZ32" s="777"/>
      <c r="CA32" s="777"/>
      <c r="CB32" s="134"/>
      <c r="CC32" s="134"/>
      <c r="CD32" s="777"/>
      <c r="CE32" s="777"/>
      <c r="CF32" s="777"/>
      <c r="CG32" s="777"/>
      <c r="CH32" s="777"/>
      <c r="CI32" s="134">
        <f>'CRM_7.1'!FM23+'CRM_7.1'!FM24</f>
        <v>1034.02437157646</v>
      </c>
      <c r="CJ32" s="777"/>
      <c r="CK32" s="777"/>
      <c r="CL32" s="777"/>
      <c r="CM32" s="777"/>
      <c r="CN32" s="777"/>
      <c r="CO32" s="777"/>
      <c r="CP32" s="777"/>
      <c r="CQ32" s="777"/>
      <c r="CR32" s="777"/>
      <c r="CS32" s="777"/>
      <c r="CT32" s="777"/>
      <c r="CU32" s="777"/>
      <c r="CV32" s="134"/>
      <c r="CW32" s="134"/>
      <c r="CX32" s="777"/>
      <c r="CY32" s="134"/>
      <c r="CZ32" s="777"/>
      <c r="DA32" s="678"/>
      <c r="DB32" s="678"/>
      <c r="DC32" s="134"/>
      <c r="DD32" s="134"/>
      <c r="DE32" s="134"/>
      <c r="DF32" s="134"/>
      <c r="DG32" s="777"/>
      <c r="DH32" s="134"/>
      <c r="DI32" s="777"/>
      <c r="DJ32" s="383">
        <f t="shared" si="86"/>
        <v>1034.02437157646</v>
      </c>
      <c r="DK32" s="383">
        <f t="shared" si="87"/>
        <v>2620548.9402117105</v>
      </c>
      <c r="DL32" s="134"/>
      <c r="DM32" s="777"/>
      <c r="DN32" s="777"/>
      <c r="DO32" s="134"/>
      <c r="DP32" s="134"/>
      <c r="DQ32" s="777"/>
      <c r="DR32" s="777"/>
      <c r="DS32" s="777"/>
      <c r="DT32" s="777"/>
      <c r="DU32" s="777"/>
      <c r="DV32" s="678">
        <f>'CRM_7.1'!FO23+'CRM_7.1'!FO24</f>
        <v>5200.3538436838453</v>
      </c>
      <c r="DW32" s="777"/>
      <c r="DX32" s="777"/>
      <c r="DY32" s="777"/>
      <c r="DZ32" s="134"/>
      <c r="EA32" s="777"/>
      <c r="EB32" s="777"/>
      <c r="EC32" s="777"/>
      <c r="ED32" s="777"/>
      <c r="EE32" s="777"/>
      <c r="EF32" s="777"/>
      <c r="EG32" s="134">
        <f>'CRM_7.1'!MI20</f>
        <v>-151953.17898263969</v>
      </c>
      <c r="EH32" s="777"/>
      <c r="EI32" s="134"/>
      <c r="EJ32" s="134"/>
      <c r="EK32" s="134"/>
      <c r="EL32" s="134"/>
      <c r="EM32" s="777"/>
      <c r="EN32" s="678"/>
      <c r="EO32" s="678"/>
      <c r="EP32" s="134"/>
      <c r="EQ32" s="134"/>
      <c r="ER32" s="134"/>
      <c r="ES32" s="134"/>
      <c r="ET32" s="134"/>
      <c r="EU32" s="134"/>
      <c r="EV32" s="134"/>
      <c r="EW32" s="383">
        <f t="shared" si="88"/>
        <v>-146752.82513895584</v>
      </c>
      <c r="EX32" s="383">
        <f t="shared" si="89"/>
        <v>2473796.1150727547</v>
      </c>
      <c r="EY32" s="134"/>
      <c r="EZ32" s="777"/>
      <c r="FA32" s="777"/>
      <c r="FB32" s="134"/>
      <c r="FC32" s="134"/>
      <c r="FD32" s="777"/>
      <c r="FE32" s="777"/>
      <c r="FF32" s="777"/>
      <c r="FG32" s="777"/>
      <c r="FH32" s="777"/>
      <c r="FI32" s="678">
        <f>'CRM_7.1'!FQ23+'CRM_7.1'!FQ24</f>
        <v>15968.637421527012</v>
      </c>
      <c r="FJ32" s="777"/>
      <c r="FK32" s="777"/>
      <c r="FL32" s="777"/>
      <c r="FM32" s="777"/>
      <c r="FN32" s="777"/>
      <c r="FO32" s="777"/>
      <c r="FP32" s="777"/>
      <c r="FQ32" s="777"/>
      <c r="FR32" s="777"/>
      <c r="FS32" s="777"/>
      <c r="FT32" s="134">
        <f>'CRM_7.1'!MK20</f>
        <v>33567.171348283999</v>
      </c>
      <c r="FU32" s="777"/>
      <c r="FV32" s="134"/>
      <c r="FW32" s="134"/>
      <c r="FX32" s="777"/>
      <c r="FY32" s="134"/>
      <c r="FZ32" s="777"/>
      <c r="GA32" s="678"/>
      <c r="GB32" s="678"/>
      <c r="GC32" s="134"/>
      <c r="GD32" s="134"/>
      <c r="GE32" s="134"/>
      <c r="GF32" s="134"/>
      <c r="GG32" s="134"/>
      <c r="GH32" s="134"/>
      <c r="GI32" s="134"/>
      <c r="GJ32" s="383">
        <f t="shared" si="90"/>
        <v>49535.80876981101</v>
      </c>
      <c r="GK32" s="383">
        <f t="shared" si="91"/>
        <v>2523331.9238425656</v>
      </c>
      <c r="GL32" s="134"/>
      <c r="GM32" s="777"/>
      <c r="GN32" s="777"/>
      <c r="GO32" s="134"/>
      <c r="GP32" s="134"/>
      <c r="GQ32" s="777"/>
      <c r="GR32" s="777"/>
      <c r="GS32" s="777"/>
      <c r="GT32" s="777"/>
      <c r="GU32" s="777"/>
      <c r="GV32" s="678">
        <f>'CRM_7.1'!FS23+'CRM_7.1'!FS24</f>
        <v>24117.214146394392</v>
      </c>
      <c r="GW32" s="777"/>
      <c r="GX32" s="777"/>
      <c r="GY32" s="777"/>
      <c r="GZ32" s="777"/>
      <c r="HA32" s="777"/>
      <c r="HB32" s="777"/>
      <c r="HC32" s="777"/>
      <c r="HD32" s="777"/>
      <c r="HE32" s="777"/>
      <c r="HF32" s="777"/>
      <c r="HG32" s="134">
        <f>'CRM_7.1'!MM20</f>
        <v>21645.812135066371</v>
      </c>
      <c r="HH32" s="777"/>
      <c r="HI32" s="134"/>
      <c r="HJ32" s="134"/>
      <c r="HK32" s="134"/>
      <c r="HL32" s="134"/>
      <c r="HM32" s="777"/>
      <c r="HN32" s="678"/>
      <c r="HO32" s="678"/>
      <c r="HP32" s="134"/>
      <c r="HQ32" s="134"/>
      <c r="HR32" s="134"/>
      <c r="HS32" s="134"/>
      <c r="HT32" s="134"/>
      <c r="HU32" s="777"/>
      <c r="HV32" s="134"/>
      <c r="HW32" s="383">
        <f t="shared" si="92"/>
        <v>45763.026281460763</v>
      </c>
      <c r="HX32" s="383">
        <f t="shared" si="93"/>
        <v>2569094.9501240263</v>
      </c>
      <c r="HY32" s="676" t="s">
        <v>1053</v>
      </c>
    </row>
    <row r="33" spans="1:233" x14ac:dyDescent="0.2">
      <c r="A33" s="131">
        <f>ROW()</f>
        <v>33</v>
      </c>
      <c r="B33" s="132" t="s">
        <v>69</v>
      </c>
      <c r="C33" s="383">
        <v>18854358.350000001</v>
      </c>
      <c r="D33" s="134"/>
      <c r="E33" s="134">
        <f>'CRM_7.1'!U61</f>
        <v>-18854358.350000001</v>
      </c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34"/>
      <c r="R33" s="134"/>
      <c r="S33" s="134"/>
      <c r="T33" s="134"/>
      <c r="U33" s="134"/>
      <c r="V33" s="134"/>
      <c r="W33" s="134"/>
      <c r="X33" s="134"/>
      <c r="Y33" s="777"/>
      <c r="Z33" s="777"/>
      <c r="AA33" s="134"/>
      <c r="AB33" s="777"/>
      <c r="AC33" s="134"/>
      <c r="AD33" s="777"/>
      <c r="AE33" s="777"/>
      <c r="AF33" s="134"/>
      <c r="AG33" s="134"/>
      <c r="AH33" s="777"/>
      <c r="AI33" s="383">
        <f t="shared" si="82"/>
        <v>-18854358.350000001</v>
      </c>
      <c r="AJ33" s="383">
        <f t="shared" si="83"/>
        <v>0</v>
      </c>
      <c r="AK33" s="134"/>
      <c r="AL33" s="777"/>
      <c r="AM33" s="134"/>
      <c r="AN33" s="134"/>
      <c r="AO33" s="134"/>
      <c r="AP33" s="777"/>
      <c r="AQ33" s="779"/>
      <c r="AR33" s="777"/>
      <c r="AS33" s="134"/>
      <c r="AT33" s="777"/>
      <c r="AU33" s="777"/>
      <c r="AV33" s="777"/>
      <c r="AW33" s="777"/>
      <c r="AX33" s="134"/>
      <c r="AY33" s="134"/>
      <c r="AZ33" s="777"/>
      <c r="BA33" s="134"/>
      <c r="BB33" s="777"/>
      <c r="BC33" s="777"/>
      <c r="BD33" s="777"/>
      <c r="BE33" s="777"/>
      <c r="BF33" s="777"/>
      <c r="BG33" s="777"/>
      <c r="BH33" s="134"/>
      <c r="BI33" s="134"/>
      <c r="BJ33" s="777"/>
      <c r="BK33" s="134"/>
      <c r="BL33" s="777"/>
      <c r="BM33" s="678"/>
      <c r="BN33" s="678"/>
      <c r="BO33" s="134"/>
      <c r="BP33" s="134"/>
      <c r="BQ33" s="134"/>
      <c r="BR33" s="134"/>
      <c r="BS33" s="777"/>
      <c r="BT33" s="134"/>
      <c r="BU33" s="134"/>
      <c r="BV33" s="777"/>
      <c r="BW33" s="383">
        <f t="shared" si="84"/>
        <v>0</v>
      </c>
      <c r="BX33" s="383">
        <f t="shared" si="85"/>
        <v>0</v>
      </c>
      <c r="BY33" s="134"/>
      <c r="BZ33" s="777"/>
      <c r="CA33" s="777"/>
      <c r="CB33" s="134"/>
      <c r="CC33" s="134"/>
      <c r="CD33" s="777"/>
      <c r="CE33" s="777"/>
      <c r="CF33" s="777"/>
      <c r="CG33" s="777"/>
      <c r="CH33" s="777"/>
      <c r="CI33" s="134"/>
      <c r="CJ33" s="777"/>
      <c r="CK33" s="777"/>
      <c r="CL33" s="777"/>
      <c r="CM33" s="777"/>
      <c r="CN33" s="777"/>
      <c r="CO33" s="777"/>
      <c r="CP33" s="777"/>
      <c r="CQ33" s="777"/>
      <c r="CR33" s="777"/>
      <c r="CS33" s="777"/>
      <c r="CT33" s="777"/>
      <c r="CU33" s="777"/>
      <c r="CV33" s="134"/>
      <c r="CW33" s="134"/>
      <c r="CX33" s="777"/>
      <c r="CY33" s="134"/>
      <c r="CZ33" s="777"/>
      <c r="DA33" s="678"/>
      <c r="DB33" s="678"/>
      <c r="DC33" s="134"/>
      <c r="DD33" s="134"/>
      <c r="DE33" s="134"/>
      <c r="DF33" s="134"/>
      <c r="DG33" s="777"/>
      <c r="DH33" s="134"/>
      <c r="DI33" s="777"/>
      <c r="DJ33" s="383">
        <f t="shared" si="86"/>
        <v>0</v>
      </c>
      <c r="DK33" s="383">
        <f t="shared" si="87"/>
        <v>0</v>
      </c>
      <c r="DL33" s="134"/>
      <c r="DM33" s="777"/>
      <c r="DN33" s="777"/>
      <c r="DO33" s="134"/>
      <c r="DP33" s="134"/>
      <c r="DQ33" s="777"/>
      <c r="DR33" s="777"/>
      <c r="DS33" s="777"/>
      <c r="DT33" s="777"/>
      <c r="DU33" s="777"/>
      <c r="DV33" s="678"/>
      <c r="DW33" s="777"/>
      <c r="DX33" s="777"/>
      <c r="DY33" s="777"/>
      <c r="DZ33" s="134"/>
      <c r="EA33" s="777"/>
      <c r="EB33" s="777"/>
      <c r="EC33" s="777"/>
      <c r="ED33" s="777"/>
      <c r="EE33" s="777"/>
      <c r="EF33" s="777"/>
      <c r="EG33" s="134">
        <f>'CRM_7.1'!MI21</f>
        <v>0</v>
      </c>
      <c r="EH33" s="777"/>
      <c r="EI33" s="134"/>
      <c r="EJ33" s="134"/>
      <c r="EK33" s="134"/>
      <c r="EL33" s="134"/>
      <c r="EM33" s="777"/>
      <c r="EN33" s="678"/>
      <c r="EO33" s="678"/>
      <c r="EP33" s="134"/>
      <c r="EQ33" s="134"/>
      <c r="ER33" s="134"/>
      <c r="ES33" s="134"/>
      <c r="ET33" s="134"/>
      <c r="EU33" s="134"/>
      <c r="EV33" s="134"/>
      <c r="EW33" s="383">
        <f t="shared" si="88"/>
        <v>0</v>
      </c>
      <c r="EX33" s="383">
        <f t="shared" si="89"/>
        <v>0</v>
      </c>
      <c r="EY33" s="134"/>
      <c r="EZ33" s="777"/>
      <c r="FA33" s="777"/>
      <c r="FB33" s="134"/>
      <c r="FC33" s="134"/>
      <c r="FD33" s="777"/>
      <c r="FE33" s="777"/>
      <c r="FF33" s="777"/>
      <c r="FG33" s="777"/>
      <c r="FH33" s="777"/>
      <c r="FI33" s="678"/>
      <c r="FJ33" s="777"/>
      <c r="FK33" s="777"/>
      <c r="FL33" s="777"/>
      <c r="FM33" s="777"/>
      <c r="FN33" s="777"/>
      <c r="FO33" s="777"/>
      <c r="FP33" s="777"/>
      <c r="FQ33" s="777"/>
      <c r="FR33" s="777"/>
      <c r="FS33" s="777"/>
      <c r="FT33" s="134">
        <f>'CRM_7.1'!MK21</f>
        <v>0</v>
      </c>
      <c r="FU33" s="777"/>
      <c r="FV33" s="134"/>
      <c r="FW33" s="134"/>
      <c r="FX33" s="777"/>
      <c r="FY33" s="134"/>
      <c r="FZ33" s="777"/>
      <c r="GA33" s="678"/>
      <c r="GB33" s="678"/>
      <c r="GC33" s="134"/>
      <c r="GD33" s="134"/>
      <c r="GE33" s="134"/>
      <c r="GF33" s="134"/>
      <c r="GG33" s="134"/>
      <c r="GH33" s="134"/>
      <c r="GI33" s="134"/>
      <c r="GJ33" s="383">
        <f t="shared" si="90"/>
        <v>0</v>
      </c>
      <c r="GK33" s="383">
        <f t="shared" si="91"/>
        <v>0</v>
      </c>
      <c r="GL33" s="134"/>
      <c r="GM33" s="777"/>
      <c r="GN33" s="777"/>
      <c r="GO33" s="134"/>
      <c r="GP33" s="134"/>
      <c r="GQ33" s="777"/>
      <c r="GR33" s="777"/>
      <c r="GS33" s="777"/>
      <c r="GT33" s="777"/>
      <c r="GU33" s="777"/>
      <c r="GV33" s="678"/>
      <c r="GW33" s="777"/>
      <c r="GX33" s="777"/>
      <c r="GY33" s="777"/>
      <c r="GZ33" s="777"/>
      <c r="HA33" s="777"/>
      <c r="HB33" s="777"/>
      <c r="HC33" s="777"/>
      <c r="HD33" s="777"/>
      <c r="HE33" s="777"/>
      <c r="HF33" s="777"/>
      <c r="HG33" s="134">
        <f>'CRM_7.1'!MM21</f>
        <v>0</v>
      </c>
      <c r="HH33" s="777"/>
      <c r="HI33" s="134"/>
      <c r="HJ33" s="134"/>
      <c r="HK33" s="134"/>
      <c r="HL33" s="134"/>
      <c r="HM33" s="777"/>
      <c r="HN33" s="678"/>
      <c r="HO33" s="678"/>
      <c r="HP33" s="134"/>
      <c r="HQ33" s="134"/>
      <c r="HR33" s="134"/>
      <c r="HS33" s="134"/>
      <c r="HT33" s="134"/>
      <c r="HU33" s="777"/>
      <c r="HV33" s="134"/>
      <c r="HW33" s="383">
        <f t="shared" si="92"/>
        <v>0</v>
      </c>
      <c r="HX33" s="383">
        <f t="shared" si="93"/>
        <v>0</v>
      </c>
      <c r="HY33" s="676" t="s">
        <v>1053</v>
      </c>
    </row>
    <row r="34" spans="1:233" x14ac:dyDescent="0.2">
      <c r="A34" s="131">
        <f>ROW()</f>
        <v>34</v>
      </c>
      <c r="B34" s="132" t="s">
        <v>70</v>
      </c>
      <c r="C34" s="383">
        <v>59502157.68999999</v>
      </c>
      <c r="D34" s="134">
        <f>'CRM_7.1'!E56</f>
        <v>7828.6666693358757</v>
      </c>
      <c r="E34" s="134">
        <f>'CRM_7.1'!U62</f>
        <v>-939183.24367961998</v>
      </c>
      <c r="F34" s="134">
        <f>'CRM_7.1'!AK23</f>
        <v>96.884205474383663</v>
      </c>
      <c r="G34" s="134"/>
      <c r="H34" s="134"/>
      <c r="I34" s="134"/>
      <c r="J34" s="134">
        <f>'CRM_7.1'!CW19</f>
        <v>38757.344293999951</v>
      </c>
      <c r="K34" s="134"/>
      <c r="L34" s="134">
        <f>'CRM_7.1'!EC23</f>
        <v>-17426.848169658333</v>
      </c>
      <c r="M34" s="134">
        <f>'CRM_7.1'!ES20</f>
        <v>-838323.23312883906</v>
      </c>
      <c r="N34" s="134">
        <f>'CRM_7.1'!FI25</f>
        <v>760046.82790958113</v>
      </c>
      <c r="O34" s="134">
        <f>+'CRM_7.1'!FY32</f>
        <v>62123.506799474359</v>
      </c>
      <c r="P34" s="134"/>
      <c r="Q34" s="134">
        <f>'CRM_7.1'!HE18</f>
        <v>301776.81181456894</v>
      </c>
      <c r="R34" s="134"/>
      <c r="S34" s="134">
        <f>'CRM_7.1'!IK20</f>
        <v>-60189.774001547892</v>
      </c>
      <c r="T34" s="134">
        <f>'CRM_7.1'!JA16</f>
        <v>-797229.46419286658</v>
      </c>
      <c r="U34" s="134">
        <f>'CRM_7.1'!JQ25</f>
        <v>538362.60718443245</v>
      </c>
      <c r="V34" s="134"/>
      <c r="W34" s="134"/>
      <c r="X34" s="134">
        <f>'CRM_7.1'!$LM$20</f>
        <v>-8210.2111799998675</v>
      </c>
      <c r="Y34" s="777"/>
      <c r="Z34" s="777"/>
      <c r="AA34" s="134"/>
      <c r="AB34" s="777"/>
      <c r="AC34" s="134"/>
      <c r="AD34" s="777"/>
      <c r="AE34" s="777"/>
      <c r="AF34" s="134"/>
      <c r="AG34" s="134"/>
      <c r="AH34" s="777"/>
      <c r="AI34" s="383">
        <f t="shared" si="82"/>
        <v>-951570.12547566462</v>
      </c>
      <c r="AJ34" s="383">
        <f t="shared" si="83"/>
        <v>58550587.564524323</v>
      </c>
      <c r="AK34" s="134">
        <f>'CRM_7.1'!G56</f>
        <v>-78621.040141990889</v>
      </c>
      <c r="AL34" s="777"/>
      <c r="AM34" s="134">
        <f>'CRM_7.1'!AM23</f>
        <v>26002.964813437113</v>
      </c>
      <c r="AN34" s="134"/>
      <c r="AO34" s="134"/>
      <c r="AP34" s="777"/>
      <c r="AQ34" s="777"/>
      <c r="AR34" s="777"/>
      <c r="AS34" s="134">
        <f>'CRM_7.1'!EE23</f>
        <v>44739.367113616318</v>
      </c>
      <c r="AT34" s="777"/>
      <c r="AU34" s="777">
        <f>'CRM_7.1'!FK24+'CRM_7.1'!FK25</f>
        <v>-312079.6126895253</v>
      </c>
      <c r="AV34" s="777"/>
      <c r="AW34" s="777"/>
      <c r="AX34" s="134">
        <f>'CRM_7.1'!HG18</f>
        <v>564220.72294059698</v>
      </c>
      <c r="AY34" s="134"/>
      <c r="AZ34" s="777"/>
      <c r="BA34" s="134">
        <f>'CRM_7.1'!JC16</f>
        <v>619367.91771937651</v>
      </c>
      <c r="BB34" s="777"/>
      <c r="BC34" s="777"/>
      <c r="BD34" s="777"/>
      <c r="BE34" s="777"/>
      <c r="BF34" s="777"/>
      <c r="BG34" s="777"/>
      <c r="BH34" s="134"/>
      <c r="BI34" s="134"/>
      <c r="BJ34" s="777"/>
      <c r="BK34" s="134"/>
      <c r="BL34" s="777"/>
      <c r="BM34" s="678"/>
      <c r="BN34" s="678"/>
      <c r="BO34" s="134"/>
      <c r="BP34" s="134"/>
      <c r="BQ34" s="134"/>
      <c r="BR34" s="134"/>
      <c r="BS34" s="777"/>
      <c r="BT34" s="134"/>
      <c r="BU34" s="134"/>
      <c r="BV34" s="777"/>
      <c r="BW34" s="383">
        <f t="shared" si="84"/>
        <v>863630.31975551066</v>
      </c>
      <c r="BX34" s="383">
        <f t="shared" si="85"/>
        <v>59414217.884279832</v>
      </c>
      <c r="BY34" s="134">
        <f>'CRM_7.1'!I56</f>
        <v>30024.398580999172</v>
      </c>
      <c r="BZ34" s="777"/>
      <c r="CA34" s="777"/>
      <c r="CB34" s="134"/>
      <c r="CC34" s="134"/>
      <c r="CD34" s="777"/>
      <c r="CE34" s="777"/>
      <c r="CF34" s="777"/>
      <c r="CG34" s="777"/>
      <c r="CH34" s="777"/>
      <c r="CI34" s="134">
        <f>+'CRM_7.1'!FM25</f>
        <v>11578.06196718337</v>
      </c>
      <c r="CJ34" s="777"/>
      <c r="CK34" s="777"/>
      <c r="CL34" s="777"/>
      <c r="CM34" s="777"/>
      <c r="CN34" s="777"/>
      <c r="CO34" s="777"/>
      <c r="CP34" s="777"/>
      <c r="CQ34" s="777"/>
      <c r="CR34" s="777"/>
      <c r="CS34" s="777"/>
      <c r="CT34" s="777"/>
      <c r="CU34" s="777"/>
      <c r="CV34" s="134"/>
      <c r="CW34" s="134"/>
      <c r="CX34" s="777"/>
      <c r="CY34" s="134"/>
      <c r="CZ34" s="777"/>
      <c r="DA34" s="678"/>
      <c r="DB34" s="678"/>
      <c r="DC34" s="134"/>
      <c r="DD34" s="134"/>
      <c r="DE34" s="134"/>
      <c r="DF34" s="134"/>
      <c r="DG34" s="777"/>
      <c r="DH34" s="134"/>
      <c r="DI34" s="777"/>
      <c r="DJ34" s="383">
        <f t="shared" si="86"/>
        <v>41602.460548182542</v>
      </c>
      <c r="DK34" s="383">
        <f t="shared" si="87"/>
        <v>59455820.344828017</v>
      </c>
      <c r="DL34" s="134">
        <f>'CRM_7.1'!K56</f>
        <v>6365.2812144223672</v>
      </c>
      <c r="DM34" s="777"/>
      <c r="DN34" s="777"/>
      <c r="DO34" s="134"/>
      <c r="DP34" s="134"/>
      <c r="DQ34" s="777"/>
      <c r="DR34" s="777"/>
      <c r="DS34" s="777"/>
      <c r="DT34" s="777"/>
      <c r="DU34" s="777"/>
      <c r="DV34" s="678">
        <f>+'CRM_7.1'!FO25</f>
        <v>58228.820043821936</v>
      </c>
      <c r="DW34" s="777"/>
      <c r="DX34" s="777"/>
      <c r="DY34" s="777"/>
      <c r="DZ34" s="134"/>
      <c r="EA34" s="777"/>
      <c r="EB34" s="777"/>
      <c r="EC34" s="777"/>
      <c r="ED34" s="777"/>
      <c r="EE34" s="777"/>
      <c r="EF34" s="777"/>
      <c r="EG34" s="134">
        <f>'CRM_7.1'!MI22</f>
        <v>16057965.140918575</v>
      </c>
      <c r="EH34" s="777"/>
      <c r="EI34" s="134"/>
      <c r="EJ34" s="134"/>
      <c r="EK34" s="134"/>
      <c r="EL34" s="134"/>
      <c r="EM34" s="777"/>
      <c r="EN34" s="678"/>
      <c r="EO34" s="678"/>
      <c r="EP34" s="134"/>
      <c r="EQ34" s="134"/>
      <c r="ER34" s="134"/>
      <c r="ES34" s="134"/>
      <c r="ET34" s="134"/>
      <c r="EU34" s="134"/>
      <c r="EV34" s="134"/>
      <c r="EW34" s="383">
        <f t="shared" si="88"/>
        <v>16122559.24217682</v>
      </c>
      <c r="EX34" s="383">
        <f t="shared" si="89"/>
        <v>75578379.58700484</v>
      </c>
      <c r="EY34" s="134">
        <f>'CRM_7.1'!M56</f>
        <v>8177.0072797895509</v>
      </c>
      <c r="EZ34" s="777"/>
      <c r="FA34" s="777"/>
      <c r="FB34" s="134"/>
      <c r="FC34" s="134"/>
      <c r="FD34" s="777"/>
      <c r="FE34" s="777"/>
      <c r="FF34" s="777"/>
      <c r="FG34" s="777"/>
      <c r="FH34" s="777"/>
      <c r="FI34" s="678">
        <f>+'CRM_7.1'!FQ25</f>
        <v>178802.23975383467</v>
      </c>
      <c r="FJ34" s="777"/>
      <c r="FK34" s="777"/>
      <c r="FL34" s="777"/>
      <c r="FM34" s="777"/>
      <c r="FN34" s="777"/>
      <c r="FO34" s="777"/>
      <c r="FP34" s="777"/>
      <c r="FQ34" s="777"/>
      <c r="FR34" s="777"/>
      <c r="FS34" s="777"/>
      <c r="FT34" s="134">
        <f>'CRM_7.1'!MK22</f>
        <v>1196044.050945431</v>
      </c>
      <c r="FU34" s="777"/>
      <c r="FV34" s="134"/>
      <c r="FW34" s="134"/>
      <c r="FX34" s="777"/>
      <c r="FY34" s="134"/>
      <c r="FZ34" s="777"/>
      <c r="GA34" s="678"/>
      <c r="GB34" s="678"/>
      <c r="GC34" s="134"/>
      <c r="GD34" s="134"/>
      <c r="GE34" s="134"/>
      <c r="GF34" s="134"/>
      <c r="GG34" s="134"/>
      <c r="GH34" s="134"/>
      <c r="GI34" s="134"/>
      <c r="GJ34" s="383">
        <f t="shared" si="90"/>
        <v>1383023.2979790552</v>
      </c>
      <c r="GK34" s="383">
        <f t="shared" si="91"/>
        <v>76961402.884983897</v>
      </c>
      <c r="GL34" s="134">
        <f>'CRM_7.1'!O56</f>
        <v>1708.430959507192</v>
      </c>
      <c r="GM34" s="777"/>
      <c r="GN34" s="777"/>
      <c r="GO34" s="134"/>
      <c r="GP34" s="134"/>
      <c r="GQ34" s="777"/>
      <c r="GR34" s="777"/>
      <c r="GS34" s="777"/>
      <c r="GT34" s="777"/>
      <c r="GU34" s="777"/>
      <c r="GV34" s="678">
        <f>+'CRM_7.1'!FS25</f>
        <v>270042.57108280098</v>
      </c>
      <c r="GW34" s="777"/>
      <c r="GX34" s="777"/>
      <c r="GY34" s="777"/>
      <c r="GZ34" s="777"/>
      <c r="HA34" s="777"/>
      <c r="HB34" s="777"/>
      <c r="HC34" s="777"/>
      <c r="HD34" s="777"/>
      <c r="HE34" s="777"/>
      <c r="HF34" s="777"/>
      <c r="HG34" s="134">
        <f>'CRM_7.1'!MM22</f>
        <v>77036.558712154627</v>
      </c>
      <c r="HH34" s="777"/>
      <c r="HI34" s="134"/>
      <c r="HJ34" s="134"/>
      <c r="HK34" s="134"/>
      <c r="HL34" s="134"/>
      <c r="HM34" s="777"/>
      <c r="HN34" s="678"/>
      <c r="HO34" s="678"/>
      <c r="HP34" s="134"/>
      <c r="HQ34" s="134"/>
      <c r="HR34" s="134"/>
      <c r="HS34" s="134"/>
      <c r="HT34" s="134"/>
      <c r="HU34" s="777"/>
      <c r="HV34" s="134"/>
      <c r="HW34" s="383">
        <f t="shared" si="92"/>
        <v>348787.56075446279</v>
      </c>
      <c r="HX34" s="383">
        <f t="shared" si="93"/>
        <v>77310190.44573836</v>
      </c>
      <c r="HY34" s="676" t="s">
        <v>1053</v>
      </c>
    </row>
    <row r="35" spans="1:233" x14ac:dyDescent="0.2">
      <c r="A35" s="131">
        <f>ROW()</f>
        <v>35</v>
      </c>
      <c r="B35" s="132" t="s">
        <v>71</v>
      </c>
      <c r="C35" s="383">
        <v>136291383.96000001</v>
      </c>
      <c r="D35" s="134"/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  <c r="W35" s="134">
        <f>SUM('CRM_7.1'!KW16:KW17,'CRM_7.1'!KW21:KW22)</f>
        <v>2663313.4357930301</v>
      </c>
      <c r="X35" s="139"/>
      <c r="Y35" s="777"/>
      <c r="Z35" s="777"/>
      <c r="AA35" s="134"/>
      <c r="AB35" s="777"/>
      <c r="AC35" s="134"/>
      <c r="AD35" s="779"/>
      <c r="AE35" s="779"/>
      <c r="AF35" s="139"/>
      <c r="AG35" s="139"/>
      <c r="AH35" s="779"/>
      <c r="AI35" s="383">
        <f t="shared" si="82"/>
        <v>2663313.4357930301</v>
      </c>
      <c r="AJ35" s="383">
        <f t="shared" si="83"/>
        <v>138954697.39579305</v>
      </c>
      <c r="AK35" s="134"/>
      <c r="AL35" s="777"/>
      <c r="AM35" s="134"/>
      <c r="AN35" s="134"/>
      <c r="AO35" s="134"/>
      <c r="AP35" s="777"/>
      <c r="AQ35" s="777"/>
      <c r="AR35" s="777"/>
      <c r="AS35" s="134"/>
      <c r="AT35" s="777"/>
      <c r="AU35" s="777"/>
      <c r="AV35" s="777"/>
      <c r="AW35" s="777"/>
      <c r="AY35" s="134"/>
      <c r="AZ35" s="777"/>
      <c r="BA35" s="134"/>
      <c r="BB35" s="777"/>
      <c r="BC35" s="769"/>
      <c r="BD35" s="777"/>
      <c r="BE35" s="777"/>
      <c r="BF35" s="777"/>
      <c r="BG35" s="777"/>
      <c r="BH35" s="134"/>
      <c r="BI35" s="134"/>
      <c r="BJ35" s="769"/>
      <c r="BL35" s="769"/>
      <c r="BM35" s="142">
        <f>'CRM_7.1'!QN17+'CRM_7.1'!QN18+'CRM_7.1'!QN22+'CRM_7.1'!QN23</f>
        <v>-146202.61966685951</v>
      </c>
      <c r="BN35" s="142">
        <f>'CRM_7.1'!$RD$16+'CRM_7.1'!$RD$17</f>
        <v>-201938.05620600007</v>
      </c>
      <c r="BO35" s="142">
        <f>'CRM_7.1'!$RT$16+'CRM_7.1'!$RT$17</f>
        <v>286937.30799400009</v>
      </c>
      <c r="BP35" s="142">
        <f>'CRM_7.1'!$RT$34+'CRM_7.1'!$RT$35</f>
        <v>389990.21</v>
      </c>
      <c r="BQ35" s="142">
        <f>'CRM_7.1'!$RT$52+'CRM_7.1'!$RT$53</f>
        <v>23.565967999999998</v>
      </c>
      <c r="BR35" s="142">
        <f>'CRM_7.1'!$RT$70+'CRM_7.1'!$RT$71</f>
        <v>176625.51832800003</v>
      </c>
      <c r="BS35" s="769"/>
      <c r="BT35" s="128"/>
      <c r="BV35" s="769"/>
      <c r="BW35" s="383">
        <f t="shared" si="84"/>
        <v>505435.92641714058</v>
      </c>
      <c r="BX35" s="383">
        <f t="shared" si="85"/>
        <v>139460133.32221019</v>
      </c>
      <c r="BZ35" s="769"/>
      <c r="CA35" s="769"/>
      <c r="CD35" s="769"/>
      <c r="CE35" s="769"/>
      <c r="CF35" s="769"/>
      <c r="CG35" s="769"/>
      <c r="CH35" s="769"/>
      <c r="CJ35" s="769"/>
      <c r="CK35" s="769"/>
      <c r="CL35" s="769"/>
      <c r="CM35" s="769"/>
      <c r="CN35" s="769"/>
      <c r="CO35" s="769"/>
      <c r="CP35" s="769"/>
      <c r="CQ35" s="769"/>
      <c r="CR35" s="769"/>
      <c r="CS35" s="769"/>
      <c r="CT35" s="769"/>
      <c r="CU35" s="769"/>
      <c r="CX35" s="769"/>
      <c r="CZ35" s="769"/>
      <c r="DA35" s="678">
        <f>'CRM_7.1'!$QP$17+'CRM_7.1'!$QP$18+'CRM_7.1'!QP22+'CRM_7.1'!QP23</f>
        <v>-146127.67466614954</v>
      </c>
      <c r="DB35" s="680">
        <f>'CRM_7.1'!$RF$16+'CRM_7.1'!$RF$17</f>
        <v>-1316868.1218219968</v>
      </c>
      <c r="DC35" s="680">
        <f>'CRM_7.1'!$RV$16+'CRM_7.1'!$RV$17</f>
        <v>3403550.1680640001</v>
      </c>
      <c r="DD35" s="680">
        <f>'CRM_7.1'!$RV$34+'CRM_7.1'!$RV$35</f>
        <v>2595454.9499999997</v>
      </c>
      <c r="DE35" s="680">
        <f>'CRM_7.1'!$RV$52+'CRM_7.1'!$RV$53</f>
        <v>4413728.8618665552</v>
      </c>
      <c r="DF35" s="680">
        <f>'CRM_7.1'!$RV$70+'CRM_7.1'!$RV$71</f>
        <v>669821.58016399993</v>
      </c>
      <c r="DG35" s="769"/>
      <c r="DI35" s="769"/>
      <c r="DJ35" s="383">
        <f t="shared" si="86"/>
        <v>9619559.7636064105</v>
      </c>
      <c r="DK35" s="383">
        <f t="shared" si="87"/>
        <v>149079693.08581659</v>
      </c>
      <c r="DM35" s="769"/>
      <c r="DN35" s="769"/>
      <c r="DQ35" s="769"/>
      <c r="DR35" s="769"/>
      <c r="DS35" s="769"/>
      <c r="DT35" s="769"/>
      <c r="DU35" s="769"/>
      <c r="DV35" s="676"/>
      <c r="DW35" s="769"/>
      <c r="DX35" s="769"/>
      <c r="DY35" s="769"/>
      <c r="EA35" s="769"/>
      <c r="EB35" s="769"/>
      <c r="EC35" s="769"/>
      <c r="ED35" s="769"/>
      <c r="EE35" s="769"/>
      <c r="EF35" s="769"/>
      <c r="EG35" s="134"/>
      <c r="EH35" s="769"/>
      <c r="EM35" s="769"/>
      <c r="EN35" s="678">
        <f>'CRM_7.1'!$QR$17+'CRM_7.1'!$QR$18+'CRM_7.1'!QR22+'CRM_7.1'!QR23</f>
        <v>7892164.1421299903</v>
      </c>
      <c r="EO35" s="613">
        <f>'CRM_7.1'!$RH$16+'CRM_7.1'!$RH$17</f>
        <v>-1388698.1966540709</v>
      </c>
      <c r="EP35" s="613">
        <f>'CRM_7.1'!$RX$16+'CRM_7.1'!$RX$17</f>
        <v>4484364.0867345426</v>
      </c>
      <c r="EQ35" s="613">
        <f>'CRM_7.1'!$RX$34+'CRM_7.1'!$RX$35</f>
        <v>3434578.1310841055</v>
      </c>
      <c r="ER35" s="613">
        <f>'CRM_7.1'!$RX$52+'CRM_7.1'!$RX$53</f>
        <v>-517672.15220328281</v>
      </c>
      <c r="ES35" s="613">
        <f>'CRM_7.1'!$RX$70+'CRM_7.1'!$RX$71</f>
        <v>839145.24821299978</v>
      </c>
      <c r="ET35" s="128"/>
      <c r="EW35" s="383">
        <f t="shared" si="88"/>
        <v>14743881.259304285</v>
      </c>
      <c r="EX35" s="383">
        <f t="shared" si="89"/>
        <v>163823574.34512088</v>
      </c>
      <c r="EZ35" s="769"/>
      <c r="FA35" s="769"/>
      <c r="FD35" s="769"/>
      <c r="FE35" s="769"/>
      <c r="FF35" s="769"/>
      <c r="FG35" s="769"/>
      <c r="FH35" s="769"/>
      <c r="FI35" s="676"/>
      <c r="FJ35" s="769"/>
      <c r="FK35" s="769"/>
      <c r="FL35" s="769"/>
      <c r="FM35" s="769"/>
      <c r="FN35" s="769"/>
      <c r="FO35" s="769"/>
      <c r="FP35" s="769"/>
      <c r="FQ35" s="769"/>
      <c r="FR35" s="769"/>
      <c r="FS35" s="769"/>
      <c r="FT35" s="134"/>
      <c r="FU35" s="769"/>
      <c r="FX35" s="769"/>
      <c r="FZ35" s="769"/>
      <c r="GA35" s="678">
        <f>'CRM_7.1'!$QT$17+'CRM_7.1'!$QT$18+'CRM_7.1'!QT22+'CRM_7.1'!QT23</f>
        <v>-4652212.2972340118</v>
      </c>
      <c r="GB35" s="142">
        <f>'CRM_7.1'!$RJ$16+'CRM_7.1'!$RJ$17</f>
        <v>-564859.60376694752</v>
      </c>
      <c r="GC35" s="142">
        <f>'CRM_7.1'!$RZ$16+'CRM_7.1'!$RZ$17</f>
        <v>10041681.860354451</v>
      </c>
      <c r="GD35" s="142">
        <f>'CRM_7.1'!$RZ$34+'CRM_7.1'!$RZ$35</f>
        <v>2581213.5333096087</v>
      </c>
      <c r="GE35" s="142">
        <f>'CRM_7.1'!$RZ$52+'CRM_7.1'!$RZ$53</f>
        <v>4269.8603739999999</v>
      </c>
      <c r="GF35" s="142">
        <f>'CRM_7.1'!$RZ$70+'CRM_7.1'!$RZ$71</f>
        <v>748320.94339092635</v>
      </c>
      <c r="GJ35" s="383">
        <f t="shared" si="90"/>
        <v>8158414.2964280266</v>
      </c>
      <c r="GK35" s="383">
        <f t="shared" si="91"/>
        <v>171981988.6415489</v>
      </c>
      <c r="GM35" s="769"/>
      <c r="GN35" s="769"/>
      <c r="GQ35" s="769"/>
      <c r="GR35" s="769"/>
      <c r="GS35" s="769"/>
      <c r="GT35" s="769"/>
      <c r="GU35" s="769"/>
      <c r="GV35" s="676"/>
      <c r="GW35" s="769"/>
      <c r="GX35" s="769"/>
      <c r="GY35" s="769"/>
      <c r="GZ35" s="769"/>
      <c r="HA35" s="769"/>
      <c r="HB35" s="769"/>
      <c r="HC35" s="769"/>
      <c r="HD35" s="769"/>
      <c r="HE35" s="769"/>
      <c r="HF35" s="769"/>
      <c r="HG35" s="134"/>
      <c r="HH35" s="769"/>
      <c r="HL35" s="613"/>
      <c r="HM35" s="769"/>
      <c r="HN35" s="613">
        <f>'CRM_7.1'!$QV$17+'CRM_7.1'!$QV$18+'CRM_7.1'!QV22+'CRM_7.1'!QV23</f>
        <v>-8256.4799999892712</v>
      </c>
      <c r="HO35" s="142">
        <f>'CRM_7.1'!$RL$16+'CRM_7.1'!$RL$17</f>
        <v>-416907.87376694434</v>
      </c>
      <c r="HP35" s="142">
        <f>'CRM_7.1'!$SB$16+'CRM_7.1'!$SB$17</f>
        <v>5202182.586661147</v>
      </c>
      <c r="HQ35" s="142">
        <f>'CRM_7.1'!$SB$34+'CRM_7.1'!$SB$35</f>
        <v>2325645.8582861442</v>
      </c>
      <c r="HR35" s="142">
        <f>'CRM_7.1'!$SB$52+'CRM_7.1'!$SB$53</f>
        <v>262000.40866600041</v>
      </c>
      <c r="HS35" s="142">
        <f>'CRM_7.1'!$SB$70+'CRM_7.1'!$SB$71</f>
        <v>863459.51696638798</v>
      </c>
      <c r="HU35" s="769"/>
      <c r="HW35" s="383">
        <f t="shared" si="92"/>
        <v>8228124.0168127455</v>
      </c>
      <c r="HX35" s="383">
        <f t="shared" si="93"/>
        <v>180210112.65836164</v>
      </c>
      <c r="HY35" s="676" t="s">
        <v>1053</v>
      </c>
    </row>
    <row r="36" spans="1:233" x14ac:dyDescent="0.2">
      <c r="A36" s="131">
        <f>ROW()</f>
        <v>36</v>
      </c>
      <c r="B36" s="132" t="s">
        <v>72</v>
      </c>
      <c r="C36" s="383">
        <v>42880221.939999998</v>
      </c>
      <c r="D36" s="134"/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P36" s="134"/>
      <c r="Q36" s="134"/>
      <c r="R36" s="134"/>
      <c r="S36" s="134"/>
      <c r="T36" s="134"/>
      <c r="U36" s="134"/>
      <c r="V36" s="134"/>
      <c r="W36" s="134">
        <f>SUM('CRM_7.1'!KW18:KW19,'CRM_7.1'!KW23)</f>
        <v>-2929263.4209680017</v>
      </c>
      <c r="X36" s="134"/>
      <c r="Y36" s="777"/>
      <c r="Z36" s="777"/>
      <c r="AA36" s="134"/>
      <c r="AB36" s="777"/>
      <c r="AC36" s="134"/>
      <c r="AD36" s="777"/>
      <c r="AE36" s="777"/>
      <c r="AF36" s="134"/>
      <c r="AG36" s="134"/>
      <c r="AH36" s="777"/>
      <c r="AI36" s="383">
        <f t="shared" si="82"/>
        <v>-2929263.4209680017</v>
      </c>
      <c r="AJ36" s="383">
        <f t="shared" si="83"/>
        <v>39950958.519031994</v>
      </c>
      <c r="AK36" s="134"/>
      <c r="AL36" s="777"/>
      <c r="AM36" s="134"/>
      <c r="AN36" s="134"/>
      <c r="AO36" s="134"/>
      <c r="AP36" s="777"/>
      <c r="AQ36" s="777"/>
      <c r="AR36" s="777"/>
      <c r="AS36" s="134"/>
      <c r="AT36" s="777"/>
      <c r="AU36" s="777"/>
      <c r="AV36" s="777"/>
      <c r="AW36" s="777"/>
      <c r="AX36" s="134"/>
      <c r="AY36" s="134"/>
      <c r="AZ36" s="777"/>
      <c r="BA36" s="134"/>
      <c r="BB36" s="777"/>
      <c r="BC36" s="777"/>
      <c r="BD36" s="777"/>
      <c r="BE36" s="777"/>
      <c r="BF36" s="777"/>
      <c r="BG36" s="777"/>
      <c r="BH36" s="134"/>
      <c r="BJ36" s="777"/>
      <c r="BK36" s="134"/>
      <c r="BL36" s="777"/>
      <c r="BM36" s="678">
        <f>'CRM_7.1'!QN19+'CRM_7.1'!QN20</f>
        <v>-1947669.2631360022</v>
      </c>
      <c r="BN36" s="678">
        <f>'CRM_7.1'!$RD$18+'CRM_7.1'!$RD$19</f>
        <v>0</v>
      </c>
      <c r="BO36" s="134">
        <f>'CRM_7.1'!$RT$18+'CRM_7.1'!$RT$19</f>
        <v>87221.909211999999</v>
      </c>
      <c r="BP36" s="134">
        <f>'CRM_7.1'!$RT$36+'CRM_7.1'!$RT$37</f>
        <v>0</v>
      </c>
      <c r="BQ36" s="134">
        <f>'CRM_7.1'!$RT$54+'CRM_7.1'!$RT$55</f>
        <v>2.9734380000000002</v>
      </c>
      <c r="BR36" s="134">
        <f>'CRM_7.1'!$RT$72+'CRM_7.1'!$RT$73</f>
        <v>322398.39959199994</v>
      </c>
      <c r="BS36" s="777"/>
      <c r="BT36" s="134"/>
      <c r="BU36" s="134"/>
      <c r="BV36" s="777"/>
      <c r="BW36" s="383">
        <f t="shared" si="84"/>
        <v>-1538045.9808940021</v>
      </c>
      <c r="BX36" s="383">
        <f t="shared" si="85"/>
        <v>38412912.538137995</v>
      </c>
      <c r="BY36" s="134"/>
      <c r="BZ36" s="777"/>
      <c r="CA36" s="777"/>
      <c r="CB36" s="134"/>
      <c r="CC36" s="134"/>
      <c r="CD36" s="777"/>
      <c r="CE36" s="777"/>
      <c r="CF36" s="777"/>
      <c r="CG36" s="777"/>
      <c r="CH36" s="777"/>
      <c r="CI36" s="134"/>
      <c r="CJ36" s="777"/>
      <c r="CK36" s="777"/>
      <c r="CL36" s="777"/>
      <c r="CM36" s="777"/>
      <c r="CN36" s="777"/>
      <c r="CO36" s="777"/>
      <c r="CP36" s="777"/>
      <c r="CQ36" s="777"/>
      <c r="CR36" s="777"/>
      <c r="CS36" s="777"/>
      <c r="CT36" s="777"/>
      <c r="CU36" s="777"/>
      <c r="CV36" s="134"/>
      <c r="CW36" s="134"/>
      <c r="CX36" s="777"/>
      <c r="CY36" s="134"/>
      <c r="CZ36" s="777"/>
      <c r="DA36" s="678">
        <f>'CRM_7.1'!$QP$19+'CRM_7.1'!$QP$20</f>
        <v>-9712935.6336860023</v>
      </c>
      <c r="DB36" s="678">
        <f>'CRM_7.1'!$RF$18+'CRM_7.1'!$RF$19</f>
        <v>-1634.158424</v>
      </c>
      <c r="DC36" s="678">
        <f>'CRM_7.1'!$RV$18+'CRM_7.1'!$RV$19</f>
        <v>1697581.885796</v>
      </c>
      <c r="DD36" s="678">
        <f>'CRM_7.1'!$RV$36+'CRM_7.1'!$RV$37</f>
        <v>0</v>
      </c>
      <c r="DE36" s="678">
        <f>'CRM_7.1'!$RV$54+'CRM_7.1'!$RV$55</f>
        <v>5.9366580000000013</v>
      </c>
      <c r="DF36" s="678">
        <f>'CRM_7.1'!$RV$72+'CRM_7.1'!$RV$73</f>
        <v>2880313.8212180003</v>
      </c>
      <c r="DG36" s="777"/>
      <c r="DH36" s="134"/>
      <c r="DI36" s="777"/>
      <c r="DJ36" s="383">
        <f t="shared" si="86"/>
        <v>-5136668.1484380011</v>
      </c>
      <c r="DK36" s="383">
        <f t="shared" si="87"/>
        <v>33276244.389699996</v>
      </c>
      <c r="DL36" s="134"/>
      <c r="DM36" s="777"/>
      <c r="DN36" s="777"/>
      <c r="DO36" s="134"/>
      <c r="DP36" s="134"/>
      <c r="DQ36" s="777"/>
      <c r="DR36" s="777"/>
      <c r="DS36" s="777"/>
      <c r="DT36" s="777"/>
      <c r="DU36" s="777"/>
      <c r="DV36" s="678"/>
      <c r="DW36" s="777"/>
      <c r="DX36" s="777"/>
      <c r="DY36" s="777"/>
      <c r="DZ36" s="134"/>
      <c r="EA36" s="777"/>
      <c r="EB36" s="777"/>
      <c r="EC36" s="777"/>
      <c r="ED36" s="777"/>
      <c r="EE36" s="777"/>
      <c r="EF36" s="777"/>
      <c r="EG36" s="134"/>
      <c r="EH36" s="777"/>
      <c r="EI36" s="134"/>
      <c r="EJ36" s="134"/>
      <c r="EK36" s="134"/>
      <c r="EL36" s="134"/>
      <c r="EM36" s="777"/>
      <c r="EN36" s="678">
        <f>'CRM_7.1'!$QR$19+'CRM_7.1'!$QR$20</f>
        <v>-8854120.5235819984</v>
      </c>
      <c r="EO36" s="678">
        <f>'CRM_7.1'!$RH$18+'CRM_7.1'!$RH$19</f>
        <v>-1826.7774479999998</v>
      </c>
      <c r="EP36" s="678">
        <f>'CRM_7.1'!$RX$18+'CRM_7.1'!$RX$19</f>
        <v>1984763.2040259999</v>
      </c>
      <c r="EQ36" s="678">
        <f>'CRM_7.1'!$RX$36+'CRM_7.1'!$RX$37</f>
        <v>0</v>
      </c>
      <c r="ER36" s="678">
        <f>'CRM_7.1'!$RX$54+'CRM_7.1'!$RX$55</f>
        <v>0</v>
      </c>
      <c r="ES36" s="678">
        <f>'CRM_7.1'!$RX$72+'CRM_7.1'!$RX$73</f>
        <v>3911512.2736100005</v>
      </c>
      <c r="ET36" s="134"/>
      <c r="EU36" s="134"/>
      <c r="EV36" s="134"/>
      <c r="EW36" s="383">
        <f t="shared" si="88"/>
        <v>-2959671.8233939987</v>
      </c>
      <c r="EX36" s="383">
        <f t="shared" si="89"/>
        <v>30316572.566305995</v>
      </c>
      <c r="EY36" s="134"/>
      <c r="EZ36" s="777"/>
      <c r="FA36" s="777"/>
      <c r="FB36" s="134"/>
      <c r="FC36" s="134"/>
      <c r="FD36" s="777"/>
      <c r="FE36" s="777"/>
      <c r="FF36" s="777"/>
      <c r="FG36" s="777"/>
      <c r="FH36" s="777"/>
      <c r="FI36" s="678"/>
      <c r="FJ36" s="777"/>
      <c r="FK36" s="777"/>
      <c r="FL36" s="777"/>
      <c r="FM36" s="777"/>
      <c r="FN36" s="777"/>
      <c r="FO36" s="777"/>
      <c r="FP36" s="777"/>
      <c r="FQ36" s="777"/>
      <c r="FR36" s="777"/>
      <c r="FS36" s="777"/>
      <c r="FT36" s="134"/>
      <c r="FU36" s="777"/>
      <c r="FV36" s="134"/>
      <c r="FW36" s="134"/>
      <c r="FX36" s="777"/>
      <c r="FY36" s="134"/>
      <c r="FZ36" s="777"/>
      <c r="GA36" s="678">
        <f>'CRM_7.1'!$QT$19+'CRM_7.1'!$QT$20</f>
        <v>-3473612.2279520039</v>
      </c>
      <c r="GB36" s="678">
        <f>'CRM_7.1'!$RJ$18+'CRM_7.1'!$RJ$19</f>
        <v>-1826.7774479999998</v>
      </c>
      <c r="GC36" s="678">
        <f>'CRM_7.1'!$RZ$18+'CRM_7.1'!$RZ$19</f>
        <v>2232823.3056200012</v>
      </c>
      <c r="GD36" s="678">
        <f>'CRM_7.1'!$RZ$36+'CRM_7.1'!$RZ$37</f>
        <v>0</v>
      </c>
      <c r="GE36" s="678">
        <f>'CRM_7.1'!$RZ$54+'CRM_7.1'!$RZ$55</f>
        <v>198825.049046</v>
      </c>
      <c r="GF36" s="678">
        <f>'CRM_7.1'!$RZ$72+'CRM_7.1'!$RZ$73</f>
        <v>5421906.3400599994</v>
      </c>
      <c r="GG36" s="134"/>
      <c r="GH36" s="134"/>
      <c r="GI36" s="134"/>
      <c r="GJ36" s="383">
        <f t="shared" si="90"/>
        <v>4378115.6893259967</v>
      </c>
      <c r="GK36" s="383">
        <f t="shared" si="91"/>
        <v>34694688.255631991</v>
      </c>
      <c r="GL36" s="134"/>
      <c r="GM36" s="777"/>
      <c r="GN36" s="777"/>
      <c r="GO36" s="134"/>
      <c r="GP36" s="134"/>
      <c r="GQ36" s="777"/>
      <c r="GR36" s="777"/>
      <c r="GS36" s="777"/>
      <c r="GT36" s="777"/>
      <c r="GU36" s="777"/>
      <c r="GV36" s="678"/>
      <c r="GW36" s="777"/>
      <c r="GX36" s="777"/>
      <c r="GY36" s="777"/>
      <c r="GZ36" s="777"/>
      <c r="HA36" s="777"/>
      <c r="HB36" s="777"/>
      <c r="HC36" s="777"/>
      <c r="HD36" s="777"/>
      <c r="HE36" s="777"/>
      <c r="HF36" s="777"/>
      <c r="HG36" s="134"/>
      <c r="HH36" s="777"/>
      <c r="HI36" s="134"/>
      <c r="HJ36" s="134"/>
      <c r="HK36" s="134"/>
      <c r="HL36" s="613"/>
      <c r="HM36" s="777"/>
      <c r="HN36" s="613">
        <f>'CRM_7.1'!$QV$19+'CRM_7.1'!$QV$20</f>
        <v>-3052846.811263999</v>
      </c>
      <c r="HO36" s="678">
        <f>'CRM_7.1'!$RL$18+'CRM_7.1'!$RL$19</f>
        <v>-1826.77744799999</v>
      </c>
      <c r="HP36" s="678">
        <f>'CRM_7.1'!$SB$18+'CRM_7.1'!$SB$19</f>
        <v>2291394.7824759991</v>
      </c>
      <c r="HQ36" s="678">
        <f>'CRM_7.1'!$SB$36+'CRM_7.1'!$SB$37</f>
        <v>0</v>
      </c>
      <c r="HR36" s="678">
        <f>'CRM_7.1'!$SB$54+'CRM_7.1'!$SB$55</f>
        <v>1068637.026574</v>
      </c>
      <c r="HS36" s="678">
        <f>'CRM_7.1'!$SB$72+'CRM_7.1'!$SB$73</f>
        <v>2546112.9428140055</v>
      </c>
      <c r="HT36" s="134"/>
      <c r="HU36" s="777"/>
      <c r="HV36" s="134"/>
      <c r="HW36" s="383">
        <f t="shared" si="92"/>
        <v>2851471.1631520055</v>
      </c>
      <c r="HX36" s="383">
        <f t="shared" si="93"/>
        <v>37546159.418783993</v>
      </c>
      <c r="HY36" s="676" t="s">
        <v>1053</v>
      </c>
    </row>
    <row r="37" spans="1:233" x14ac:dyDescent="0.2">
      <c r="A37" s="131">
        <f>ROW()</f>
        <v>37</v>
      </c>
      <c r="B37" s="141" t="s">
        <v>73</v>
      </c>
      <c r="C37" s="383">
        <v>0</v>
      </c>
      <c r="D37" s="134"/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  <c r="W37" s="134"/>
      <c r="X37" s="134"/>
      <c r="Y37" s="777"/>
      <c r="Z37" s="777"/>
      <c r="AA37" s="134"/>
      <c r="AB37" s="777"/>
      <c r="AC37" s="134"/>
      <c r="AD37" s="777"/>
      <c r="AE37" s="777"/>
      <c r="AF37" s="134"/>
      <c r="AG37" s="134"/>
      <c r="AH37" s="777"/>
      <c r="AI37" s="383">
        <f t="shared" si="82"/>
        <v>0</v>
      </c>
      <c r="AJ37" s="383">
        <f t="shared" si="83"/>
        <v>0</v>
      </c>
      <c r="AK37" s="134"/>
      <c r="AL37" s="777"/>
      <c r="AM37" s="134"/>
      <c r="AN37" s="134"/>
      <c r="AO37" s="134"/>
      <c r="AP37" s="777"/>
      <c r="AQ37" s="777"/>
      <c r="AR37" s="777"/>
      <c r="AS37" s="134"/>
      <c r="AT37" s="777"/>
      <c r="AU37" s="777"/>
      <c r="AV37" s="777"/>
      <c r="AW37" s="777"/>
      <c r="AX37" s="134"/>
      <c r="AY37" s="134"/>
      <c r="AZ37" s="777"/>
      <c r="BA37" s="134"/>
      <c r="BB37" s="777"/>
      <c r="BC37" s="777"/>
      <c r="BD37" s="777"/>
      <c r="BE37" s="777"/>
      <c r="BF37" s="777"/>
      <c r="BG37" s="777"/>
      <c r="BH37" s="134"/>
      <c r="BI37" s="134"/>
      <c r="BJ37" s="777"/>
      <c r="BK37" s="134"/>
      <c r="BL37" s="777"/>
      <c r="BM37" s="678"/>
      <c r="BN37" s="678"/>
      <c r="BO37" s="134"/>
      <c r="BP37" s="134"/>
      <c r="BQ37" s="134"/>
      <c r="BR37" s="134"/>
      <c r="BS37" s="777"/>
      <c r="BT37" s="134"/>
      <c r="BU37" s="134"/>
      <c r="BV37" s="777"/>
      <c r="BW37" s="383">
        <f t="shared" si="84"/>
        <v>0</v>
      </c>
      <c r="BX37" s="383">
        <f t="shared" si="85"/>
        <v>0</v>
      </c>
      <c r="BY37" s="134"/>
      <c r="BZ37" s="777"/>
      <c r="CA37" s="777"/>
      <c r="CB37" s="134"/>
      <c r="CC37" s="134"/>
      <c r="CD37" s="777"/>
      <c r="CE37" s="777"/>
      <c r="CF37" s="777"/>
      <c r="CG37" s="777"/>
      <c r="CH37" s="777"/>
      <c r="CI37" s="134"/>
      <c r="CJ37" s="777"/>
      <c r="CK37" s="777"/>
      <c r="CL37" s="777"/>
      <c r="CM37" s="777"/>
      <c r="CN37" s="777"/>
      <c r="CO37" s="777"/>
      <c r="CP37" s="777"/>
      <c r="CQ37" s="777"/>
      <c r="CR37" s="777"/>
      <c r="CS37" s="777"/>
      <c r="CT37" s="777"/>
      <c r="CU37" s="777"/>
      <c r="CV37" s="134"/>
      <c r="CW37" s="134"/>
      <c r="CX37" s="777"/>
      <c r="CY37" s="134"/>
      <c r="CZ37" s="777"/>
      <c r="DA37" s="678"/>
      <c r="DB37" s="678"/>
      <c r="DG37" s="777"/>
      <c r="DH37" s="134">
        <f>'CRM-7.2'!Y29</f>
        <v>0</v>
      </c>
      <c r="DI37" s="777"/>
      <c r="DJ37" s="383">
        <f t="shared" si="86"/>
        <v>0</v>
      </c>
      <c r="DK37" s="383">
        <f t="shared" si="87"/>
        <v>0</v>
      </c>
      <c r="DL37" s="134"/>
      <c r="DM37" s="777"/>
      <c r="DN37" s="777"/>
      <c r="DO37" s="134"/>
      <c r="DP37" s="134"/>
      <c r="DQ37" s="777"/>
      <c r="DR37" s="777"/>
      <c r="DS37" s="777"/>
      <c r="DT37" s="777"/>
      <c r="DU37" s="777"/>
      <c r="DV37" s="678"/>
      <c r="DW37" s="777"/>
      <c r="DX37" s="777"/>
      <c r="DY37" s="777"/>
      <c r="DZ37" s="134"/>
      <c r="EA37" s="777"/>
      <c r="EB37" s="777"/>
      <c r="EC37" s="777"/>
      <c r="ED37" s="777"/>
      <c r="EE37" s="777"/>
      <c r="EF37" s="777"/>
      <c r="EG37" s="134"/>
      <c r="EH37" s="777">
        <f>'CRM_7.1'!MY37</f>
        <v>154804.66349126305</v>
      </c>
      <c r="EI37" s="134"/>
      <c r="EJ37" s="134"/>
      <c r="EK37" s="134"/>
      <c r="EL37" s="134"/>
      <c r="EM37" s="777"/>
      <c r="EN37" s="678"/>
      <c r="EO37" s="678"/>
      <c r="EP37" s="134"/>
      <c r="EQ37" s="134"/>
      <c r="ER37" s="134"/>
      <c r="ES37" s="134"/>
      <c r="ET37" s="134"/>
      <c r="EU37" s="134"/>
      <c r="EV37" s="134"/>
      <c r="EW37" s="383">
        <f t="shared" si="88"/>
        <v>154804.66349126305</v>
      </c>
      <c r="EX37" s="383">
        <f t="shared" si="89"/>
        <v>154804.66349126305</v>
      </c>
      <c r="EY37" s="134"/>
      <c r="EZ37" s="777"/>
      <c r="FA37" s="777"/>
      <c r="FB37" s="134"/>
      <c r="FC37" s="134"/>
      <c r="FD37" s="777"/>
      <c r="FE37" s="777"/>
      <c r="FF37" s="777"/>
      <c r="FG37" s="777"/>
      <c r="FH37" s="777"/>
      <c r="FI37" s="678"/>
      <c r="FJ37" s="777"/>
      <c r="FK37" s="777"/>
      <c r="FL37" s="777"/>
      <c r="FM37" s="777"/>
      <c r="FN37" s="777"/>
      <c r="FO37" s="777"/>
      <c r="FP37" s="777"/>
      <c r="FQ37" s="777"/>
      <c r="FR37" s="777"/>
      <c r="FS37" s="777"/>
      <c r="FT37" s="134"/>
      <c r="FU37" s="777">
        <f>'CRM_7.1'!NA37</f>
        <v>1702851.2984038936</v>
      </c>
      <c r="FV37" s="134"/>
      <c r="FW37" s="134"/>
      <c r="FX37" s="777"/>
      <c r="FY37" s="134"/>
      <c r="FZ37" s="777"/>
      <c r="GA37" s="678"/>
      <c r="GB37" s="678"/>
      <c r="GC37" s="678"/>
      <c r="GD37" s="678"/>
      <c r="GE37" s="678"/>
      <c r="GF37" s="678"/>
      <c r="GG37" s="134"/>
      <c r="GH37" s="134"/>
      <c r="GI37" s="134"/>
      <c r="GJ37" s="383">
        <f t="shared" si="90"/>
        <v>1702851.2984038936</v>
      </c>
      <c r="GK37" s="383">
        <f t="shared" si="91"/>
        <v>1857655.9618951567</v>
      </c>
      <c r="GL37" s="134"/>
      <c r="GM37" s="777"/>
      <c r="GN37" s="777"/>
      <c r="GO37" s="134"/>
      <c r="GP37" s="134"/>
      <c r="GQ37" s="777"/>
      <c r="GR37" s="777"/>
      <c r="GS37" s="777"/>
      <c r="GT37" s="777"/>
      <c r="GU37" s="777"/>
      <c r="GV37" s="678"/>
      <c r="GW37" s="777"/>
      <c r="GX37" s="777"/>
      <c r="GY37" s="777"/>
      <c r="GZ37" s="777"/>
      <c r="HA37" s="777"/>
      <c r="HB37" s="777"/>
      <c r="HC37" s="777"/>
      <c r="HD37" s="777"/>
      <c r="HE37" s="777"/>
      <c r="HF37" s="777"/>
      <c r="HG37" s="134"/>
      <c r="HH37" s="777">
        <f>'CRM_7.1'!NC37</f>
        <v>0</v>
      </c>
      <c r="HI37" s="134"/>
      <c r="HJ37" s="134"/>
      <c r="HK37" s="134"/>
      <c r="HL37" s="134"/>
      <c r="HM37" s="777"/>
      <c r="HN37" s="678"/>
      <c r="HO37" s="678"/>
      <c r="HP37" s="678"/>
      <c r="HQ37" s="678"/>
      <c r="HR37" s="678"/>
      <c r="HS37" s="678"/>
      <c r="HT37" s="134"/>
      <c r="HU37" s="777"/>
      <c r="HV37" s="134"/>
      <c r="HW37" s="383">
        <f t="shared" si="92"/>
        <v>0</v>
      </c>
      <c r="HX37" s="383">
        <f t="shared" si="93"/>
        <v>1857655.9618951567</v>
      </c>
      <c r="HY37" s="676" t="s">
        <v>1053</v>
      </c>
    </row>
    <row r="38" spans="1:233" x14ac:dyDescent="0.2">
      <c r="A38" s="131">
        <f>ROW()</f>
        <v>38</v>
      </c>
      <c r="B38" s="132" t="s">
        <v>74</v>
      </c>
      <c r="C38" s="383">
        <v>5027874.79</v>
      </c>
      <c r="D38" s="134"/>
      <c r="E38" s="134"/>
      <c r="F38" s="134"/>
      <c r="G38" s="134"/>
      <c r="H38" s="134"/>
      <c r="I38" s="134"/>
      <c r="J38" s="134"/>
      <c r="K38" s="134"/>
      <c r="L38" s="134"/>
      <c r="M38" s="134"/>
      <c r="N38" s="134"/>
      <c r="O38" s="134"/>
      <c r="P38" s="134"/>
      <c r="Q38" s="134"/>
      <c r="R38" s="134">
        <f>'CRM_7.1'!HU19</f>
        <v>-22852.439999999995</v>
      </c>
      <c r="S38" s="134"/>
      <c r="T38" s="134"/>
      <c r="U38" s="134"/>
      <c r="V38" s="134"/>
      <c r="W38" s="134"/>
      <c r="X38" s="134"/>
      <c r="Y38" s="777"/>
      <c r="Z38" s="777"/>
      <c r="AA38" s="134">
        <f>+'CRM_7.1'!NI36</f>
        <v>0</v>
      </c>
      <c r="AB38" s="777"/>
      <c r="AC38" s="134">
        <f>'CRM_7.1'!OO17</f>
        <v>-883359.94052478392</v>
      </c>
      <c r="AD38" s="777"/>
      <c r="AE38" s="777"/>
      <c r="AF38" s="134"/>
      <c r="AG38" s="134">
        <f>'CRM-7.2'!U29</f>
        <v>0</v>
      </c>
      <c r="AH38" s="777"/>
      <c r="AI38" s="383">
        <f t="shared" si="82"/>
        <v>-906212.38052478386</v>
      </c>
      <c r="AJ38" s="383">
        <f t="shared" si="83"/>
        <v>4121662.4094752162</v>
      </c>
      <c r="AK38" s="134"/>
      <c r="AL38" s="777"/>
      <c r="AM38" s="134"/>
      <c r="AN38" s="134"/>
      <c r="AO38" s="134"/>
      <c r="AP38" s="777"/>
      <c r="AQ38" s="777"/>
      <c r="AR38" s="777"/>
      <c r="AS38" s="134"/>
      <c r="AT38" s="777"/>
      <c r="AU38" s="777"/>
      <c r="AV38" s="777"/>
      <c r="AW38" s="777"/>
      <c r="AX38" s="134"/>
      <c r="AY38" s="134">
        <f>'CRM_7.1'!HW19</f>
        <v>-24347.969999999976</v>
      </c>
      <c r="AZ38" s="777"/>
      <c r="BA38" s="134"/>
      <c r="BB38" s="777"/>
      <c r="BC38" s="777"/>
      <c r="BD38" s="777"/>
      <c r="BE38" s="777"/>
      <c r="BF38" s="777"/>
      <c r="BG38" s="777"/>
      <c r="BH38" s="134"/>
      <c r="BI38" s="134">
        <f>+'CRM_7.1'!OA39</f>
        <v>5849175.2306000004</v>
      </c>
      <c r="BJ38" s="777"/>
      <c r="BK38" s="134"/>
      <c r="BL38" s="777"/>
      <c r="BM38" s="678"/>
      <c r="BN38" s="678"/>
      <c r="BO38" s="134"/>
      <c r="BP38" s="134"/>
      <c r="BQ38" s="134"/>
      <c r="BR38" s="134"/>
      <c r="BS38" s="777"/>
      <c r="BT38" s="134">
        <f>'CRM-7.2'!G36</f>
        <v>536571.3999112501</v>
      </c>
      <c r="BU38" s="678">
        <f>'CRM-7.2'!W29</f>
        <v>424716.20982690901</v>
      </c>
      <c r="BV38" s="769"/>
      <c r="BW38" s="383">
        <f>SUM(AK38:BU38)</f>
        <v>6786114.8703381596</v>
      </c>
      <c r="BX38" s="383">
        <f t="shared" si="85"/>
        <v>10907777.279813375</v>
      </c>
      <c r="BY38" s="134"/>
      <c r="BZ38" s="777"/>
      <c r="CA38" s="777"/>
      <c r="CB38" s="134"/>
      <c r="CC38" s="134"/>
      <c r="CD38" s="777"/>
      <c r="CE38" s="777"/>
      <c r="CF38" s="777"/>
      <c r="CG38" s="777"/>
      <c r="CH38" s="777"/>
      <c r="CI38" s="134"/>
      <c r="CJ38" s="777"/>
      <c r="CK38" s="777"/>
      <c r="CL38" s="777"/>
      <c r="CM38" s="777"/>
      <c r="CN38" s="777"/>
      <c r="CO38" s="777"/>
      <c r="CP38" s="777"/>
      <c r="CQ38" s="777"/>
      <c r="CR38" s="777"/>
      <c r="CS38" s="777"/>
      <c r="CT38" s="777"/>
      <c r="CU38" s="777"/>
      <c r="CV38" s="134"/>
      <c r="CW38" s="134"/>
      <c r="CX38" s="777"/>
      <c r="CY38" s="134"/>
      <c r="CZ38" s="777"/>
      <c r="DA38" s="678"/>
      <c r="DB38" s="678"/>
      <c r="DC38" s="678"/>
      <c r="DD38" s="678"/>
      <c r="DE38" s="678"/>
      <c r="DF38" s="678"/>
      <c r="DG38" s="777"/>
      <c r="DH38" s="134"/>
      <c r="DI38" s="777"/>
      <c r="DJ38" s="383">
        <f t="shared" si="86"/>
        <v>0</v>
      </c>
      <c r="DK38" s="383">
        <f t="shared" si="87"/>
        <v>10907777.279813375</v>
      </c>
      <c r="DL38" s="134"/>
      <c r="DM38" s="777"/>
      <c r="DN38" s="777"/>
      <c r="DO38" s="134"/>
      <c r="DP38" s="134"/>
      <c r="DQ38" s="777"/>
      <c r="DR38" s="777"/>
      <c r="DS38" s="777"/>
      <c r="DT38" s="777"/>
      <c r="DU38" s="777"/>
      <c r="DV38" s="678"/>
      <c r="DW38" s="777"/>
      <c r="DX38" s="777"/>
      <c r="DY38" s="777"/>
      <c r="DZ38" s="134">
        <f>'CRM_7.1'!IA19</f>
        <v>1908181.2366666668</v>
      </c>
      <c r="EA38" s="777"/>
      <c r="EB38" s="777"/>
      <c r="EC38" s="777"/>
      <c r="ED38" s="777"/>
      <c r="EE38" s="777"/>
      <c r="EF38" s="777"/>
      <c r="EG38" s="134"/>
      <c r="EH38" s="777"/>
      <c r="EI38" s="134"/>
      <c r="EJ38" s="134">
        <f>+'CRM_7.1'!OE40+'CRM_7.1'!OE42+'CRM_7.1'!OE41+'CRM_7.1'!OE43</f>
        <v>4667402.7807480572</v>
      </c>
      <c r="EK38" s="134">
        <f>'CRM_7.1'!OU17</f>
        <v>656555.35457370523</v>
      </c>
      <c r="EL38" s="134">
        <f>'CRM_7.1'!PK28</f>
        <v>316314.27103536751</v>
      </c>
      <c r="EM38" s="777"/>
      <c r="EN38" s="678"/>
      <c r="EO38" s="678"/>
      <c r="EP38" s="134"/>
      <c r="EQ38" s="134"/>
      <c r="ER38" s="134"/>
      <c r="ES38" s="134"/>
      <c r="ET38" s="134">
        <f>'CRM-7.2'!K37</f>
        <v>536569.3999112501</v>
      </c>
      <c r="EU38" s="134">
        <f>'CRM-7.2'!AA29</f>
        <v>-1459485.6823269089</v>
      </c>
      <c r="EV38" s="134">
        <f>'CRM-7.2'!AQ39+'CRM-7.2'!AQ41</f>
        <v>2301417.3618236342</v>
      </c>
      <c r="EW38" s="383">
        <f t="shared" si="88"/>
        <v>8926954.7224317715</v>
      </c>
      <c r="EX38" s="383">
        <f t="shared" si="89"/>
        <v>19834732.002245147</v>
      </c>
      <c r="EY38" s="134"/>
      <c r="EZ38" s="777"/>
      <c r="FA38" s="777"/>
      <c r="FB38" s="134"/>
      <c r="FC38" s="134"/>
      <c r="FD38" s="777"/>
      <c r="FE38" s="777"/>
      <c r="FF38" s="777"/>
      <c r="FG38" s="777"/>
      <c r="FH38" s="777"/>
      <c r="FI38" s="678"/>
      <c r="FJ38" s="777"/>
      <c r="FK38" s="777"/>
      <c r="FL38" s="777"/>
      <c r="FM38" s="777"/>
      <c r="FN38" s="777"/>
      <c r="FO38" s="777"/>
      <c r="FP38" s="777"/>
      <c r="FQ38" s="777"/>
      <c r="FR38" s="777"/>
      <c r="FS38" s="777"/>
      <c r="FT38" s="134"/>
      <c r="FU38" s="777"/>
      <c r="FV38" s="134"/>
      <c r="FW38" s="134"/>
      <c r="FX38" s="777"/>
      <c r="FY38" s="134">
        <f>'CRM_7.1'!PM28</f>
        <v>0</v>
      </c>
      <c r="FZ38" s="777"/>
      <c r="GA38" s="678"/>
      <c r="GB38" s="678"/>
      <c r="GC38" s="678"/>
      <c r="GD38" s="678"/>
      <c r="GE38" s="678"/>
      <c r="GF38" s="678"/>
      <c r="GG38" s="134"/>
      <c r="GH38" s="134">
        <f>'CRM-7.2'!AC29</f>
        <v>-4378457.0469807265</v>
      </c>
      <c r="GI38" s="134"/>
      <c r="GJ38" s="383">
        <f t="shared" si="90"/>
        <v>-4378457.0469807265</v>
      </c>
      <c r="GK38" s="383">
        <f t="shared" si="91"/>
        <v>15456274.955264419</v>
      </c>
      <c r="GL38" s="134"/>
      <c r="GM38" s="777"/>
      <c r="GN38" s="777"/>
      <c r="GO38" s="134"/>
      <c r="GP38" s="134"/>
      <c r="GQ38" s="777"/>
      <c r="GR38" s="777"/>
      <c r="GS38" s="777"/>
      <c r="GT38" s="777"/>
      <c r="GU38" s="777"/>
      <c r="GV38" s="678"/>
      <c r="GW38" s="777"/>
      <c r="GX38" s="777"/>
      <c r="GY38" s="777"/>
      <c r="GZ38" s="777">
        <f>'CRM_7.1'!IE19</f>
        <v>0</v>
      </c>
      <c r="HA38" s="777"/>
      <c r="HB38" s="777"/>
      <c r="HC38" s="777"/>
      <c r="HD38" s="777"/>
      <c r="HE38" s="777"/>
      <c r="HF38" s="777"/>
      <c r="HG38" s="134"/>
      <c r="HH38" s="777"/>
      <c r="HI38" s="134"/>
      <c r="HJ38" s="134"/>
      <c r="HK38" s="134">
        <f>'CRM_7.1'!OY17</f>
        <v>-3275461.9699998335</v>
      </c>
      <c r="HL38" s="134">
        <f>'CRM_7.1'!PO28</f>
        <v>-316314.27103536751</v>
      </c>
      <c r="HM38" s="777"/>
      <c r="HN38" s="678"/>
      <c r="HO38" s="678"/>
      <c r="HP38" s="678"/>
      <c r="HQ38" s="678"/>
      <c r="HR38" s="678"/>
      <c r="HS38" s="678"/>
      <c r="HT38" s="134"/>
      <c r="HU38" s="777"/>
      <c r="HV38" s="134"/>
      <c r="HW38" s="383">
        <f t="shared" si="92"/>
        <v>-3591776.2410352011</v>
      </c>
      <c r="HX38" s="383">
        <f t="shared" si="93"/>
        <v>11864498.714229219</v>
      </c>
      <c r="HY38" s="676" t="s">
        <v>1053</v>
      </c>
    </row>
    <row r="39" spans="1:233" x14ac:dyDescent="0.2">
      <c r="A39" s="131">
        <f>ROW()</f>
        <v>39</v>
      </c>
      <c r="B39" s="132" t="s">
        <v>75</v>
      </c>
      <c r="C39" s="383">
        <v>104064825.77000001</v>
      </c>
      <c r="D39" s="134">
        <f>'CRM_7.1'!E57</f>
        <v>150145.99805119279</v>
      </c>
      <c r="E39" s="134">
        <f>'CRM_7.1'!U63</f>
        <v>-79631403.360531434</v>
      </c>
      <c r="F39" s="134">
        <f>'CRM_7.1'!AK24</f>
        <v>1858.1421767932045</v>
      </c>
      <c r="G39" s="134"/>
      <c r="H39" s="134"/>
      <c r="I39" s="134"/>
      <c r="J39" s="134"/>
      <c r="K39" s="134">
        <f>'CRM_7.1'!DM19</f>
        <v>-1203.5147619992495</v>
      </c>
      <c r="L39" s="134"/>
      <c r="M39" s="134"/>
      <c r="N39" s="134">
        <f>'CRM_7.1'!FI28</f>
        <v>233897.63965384098</v>
      </c>
      <c r="O39" s="134"/>
      <c r="P39" s="134"/>
      <c r="Q39" s="134"/>
      <c r="R39" s="134"/>
      <c r="S39" s="134"/>
      <c r="T39" s="134"/>
      <c r="U39" s="134">
        <f>'CRM_7.1'!JQ28</f>
        <v>111366.06360937754</v>
      </c>
      <c r="V39" s="134"/>
      <c r="W39" s="134"/>
      <c r="X39" s="134"/>
      <c r="Y39" s="777"/>
      <c r="Z39" s="777"/>
      <c r="AA39" s="134"/>
      <c r="AB39" s="777"/>
      <c r="AC39" s="134"/>
      <c r="AD39" s="777"/>
      <c r="AE39" s="777"/>
      <c r="AF39" s="134"/>
      <c r="AG39" s="134"/>
      <c r="AH39" s="777"/>
      <c r="AI39" s="383">
        <f t="shared" si="82"/>
        <v>-79135339.031802222</v>
      </c>
      <c r="AJ39" s="383">
        <f t="shared" si="83"/>
        <v>24929486.738197789</v>
      </c>
      <c r="AK39" s="134">
        <f>'CRM_7.1'!G57</f>
        <v>-1507872.9288832434</v>
      </c>
      <c r="AL39" s="777"/>
      <c r="AM39" s="134">
        <f>'CRM_7.1'!AM24</f>
        <v>498710.86215691041</v>
      </c>
      <c r="AN39" s="134"/>
      <c r="AO39" s="134"/>
      <c r="AP39" s="777"/>
      <c r="AQ39" s="777"/>
      <c r="AR39" s="777"/>
      <c r="AS39" s="134"/>
      <c r="AT39" s="777"/>
      <c r="AU39" s="777">
        <f>'CRM_7.1'!FK28</f>
        <v>-96898.533767085464</v>
      </c>
      <c r="AV39" s="777"/>
      <c r="AW39" s="777"/>
      <c r="AX39" s="134"/>
      <c r="AY39" s="134"/>
      <c r="AZ39" s="777"/>
      <c r="BA39" s="134"/>
      <c r="BB39" s="777"/>
      <c r="BC39" s="777"/>
      <c r="BD39" s="777"/>
      <c r="BE39" s="777"/>
      <c r="BF39" s="777"/>
      <c r="BG39" s="777"/>
      <c r="BH39" s="134"/>
      <c r="BI39" s="134"/>
      <c r="BJ39" s="777"/>
      <c r="BK39" s="134"/>
      <c r="BL39" s="777"/>
      <c r="BM39" s="678"/>
      <c r="BN39" s="678"/>
      <c r="BO39" s="134"/>
      <c r="BP39" s="134"/>
      <c r="BQ39" s="134"/>
      <c r="BR39" s="134"/>
      <c r="BS39" s="777"/>
      <c r="BT39" s="134"/>
      <c r="BU39" s="134"/>
      <c r="BV39" s="777"/>
      <c r="BW39" s="383">
        <f>SUM(AK39:BV39)</f>
        <v>-1106060.6004934185</v>
      </c>
      <c r="BX39" s="383">
        <f t="shared" si="85"/>
        <v>23823426.137704369</v>
      </c>
      <c r="BY39" s="134">
        <f>'CRM_7.1'!I57</f>
        <v>575837.94038498309</v>
      </c>
      <c r="BZ39" s="777"/>
      <c r="CA39" s="777"/>
      <c r="CB39" s="134"/>
      <c r="CC39" s="134"/>
      <c r="CD39" s="777"/>
      <c r="CE39" s="777"/>
      <c r="CF39" s="777"/>
      <c r="CG39" s="777"/>
      <c r="CH39" s="777"/>
      <c r="CI39" s="134">
        <f>'CRM_7.1'!FM28</f>
        <v>3582.4886726551986</v>
      </c>
      <c r="CJ39" s="777"/>
      <c r="CK39" s="777"/>
      <c r="CL39" s="777"/>
      <c r="CM39" s="777"/>
      <c r="CN39" s="777"/>
      <c r="CO39" s="777"/>
      <c r="CP39" s="777"/>
      <c r="CQ39" s="777"/>
      <c r="CR39" s="777"/>
      <c r="CS39" s="777"/>
      <c r="CT39" s="777"/>
      <c r="CU39" s="777"/>
      <c r="CV39" s="134"/>
      <c r="CW39" s="134"/>
      <c r="CX39" s="777"/>
      <c r="CY39" s="134"/>
      <c r="CZ39" s="777"/>
      <c r="DA39" s="678"/>
      <c r="DB39" s="678"/>
      <c r="DC39" s="678"/>
      <c r="DD39" s="678"/>
      <c r="DE39" s="678"/>
      <c r="DF39" s="678"/>
      <c r="DG39" s="777"/>
      <c r="DH39" s="134"/>
      <c r="DI39" s="777"/>
      <c r="DJ39" s="383">
        <f t="shared" si="86"/>
        <v>579420.42905763828</v>
      </c>
      <c r="DK39" s="383">
        <f t="shared" si="87"/>
        <v>24402846.566762008</v>
      </c>
      <c r="DL39" s="134">
        <f>'CRM_7.1'!K57</f>
        <v>122079.72841140658</v>
      </c>
      <c r="DM39" s="777"/>
      <c r="DN39" s="777"/>
      <c r="DO39" s="134"/>
      <c r="DP39" s="134"/>
      <c r="DQ39" s="777"/>
      <c r="DR39" s="777"/>
      <c r="DS39" s="777"/>
      <c r="DT39" s="777"/>
      <c r="DU39" s="777"/>
      <c r="DV39" s="678">
        <f>'CRM_7.1'!FO28</f>
        <v>18017.185330354314</v>
      </c>
      <c r="DW39" s="777"/>
      <c r="DX39" s="777"/>
      <c r="DY39" s="777"/>
      <c r="DZ39" s="134"/>
      <c r="EA39" s="777"/>
      <c r="EB39" s="777"/>
      <c r="EC39" s="777"/>
      <c r="ED39" s="777"/>
      <c r="EE39" s="777"/>
      <c r="EF39" s="777"/>
      <c r="EG39" s="134">
        <f>'CRM_7.1'!MI23</f>
        <v>717291.78090297058</v>
      </c>
      <c r="EH39" s="777"/>
      <c r="EI39" s="134"/>
      <c r="EJ39" s="134"/>
      <c r="EK39" s="134"/>
      <c r="EL39" s="134"/>
      <c r="EM39" s="777"/>
      <c r="EN39" s="678"/>
      <c r="EO39" s="678"/>
      <c r="EP39" s="134"/>
      <c r="EQ39" s="134"/>
      <c r="ER39" s="134"/>
      <c r="ES39" s="134"/>
      <c r="ET39" s="134"/>
      <c r="EU39" s="134"/>
      <c r="EV39" s="134"/>
      <c r="EW39" s="383">
        <f t="shared" si="88"/>
        <v>857388.69464473147</v>
      </c>
      <c r="EX39" s="383">
        <f t="shared" si="89"/>
        <v>25260235.261406738</v>
      </c>
      <c r="EY39" s="134">
        <f>'CRM_7.1'!M57</f>
        <v>156826.8226190838</v>
      </c>
      <c r="EZ39" s="777"/>
      <c r="FA39" s="777"/>
      <c r="FB39" s="134"/>
      <c r="FC39" s="134"/>
      <c r="FD39" s="777"/>
      <c r="FE39" s="777"/>
      <c r="FF39" s="777"/>
      <c r="FG39" s="777"/>
      <c r="FH39" s="777"/>
      <c r="FI39" s="678">
        <f>'CRM_7.1'!FQ28</f>
        <v>55325.062206358234</v>
      </c>
      <c r="FJ39" s="777"/>
      <c r="FK39" s="777"/>
      <c r="FL39" s="777"/>
      <c r="FM39" s="777"/>
      <c r="FN39" s="777"/>
      <c r="FO39" s="777"/>
      <c r="FP39" s="777"/>
      <c r="FQ39" s="777"/>
      <c r="FR39" s="777"/>
      <c r="FS39" s="777"/>
      <c r="FT39" s="134">
        <f>'CRM_7.1'!MK23</f>
        <v>164934.15280500427</v>
      </c>
      <c r="FU39" s="777"/>
      <c r="FV39" s="134"/>
      <c r="FW39" s="134"/>
      <c r="FX39" s="777"/>
      <c r="FY39" s="134"/>
      <c r="FZ39" s="777"/>
      <c r="GA39" s="678"/>
      <c r="GB39" s="678"/>
      <c r="GC39" s="678"/>
      <c r="GD39" s="678"/>
      <c r="GE39" s="678"/>
      <c r="GF39" s="678"/>
      <c r="GG39" s="134"/>
      <c r="GH39" s="134"/>
      <c r="GI39" s="134"/>
      <c r="GJ39" s="383">
        <f t="shared" si="90"/>
        <v>377086.03763044631</v>
      </c>
      <c r="GK39" s="383">
        <f t="shared" si="91"/>
        <v>25637321.299037185</v>
      </c>
      <c r="GL39" s="134">
        <f>'CRM_7.1'!O57</f>
        <v>32765.99737238844</v>
      </c>
      <c r="GM39" s="777"/>
      <c r="GN39" s="777"/>
      <c r="GO39" s="134"/>
      <c r="GP39" s="134"/>
      <c r="GQ39" s="777"/>
      <c r="GR39" s="777"/>
      <c r="GS39" s="777"/>
      <c r="GT39" s="777"/>
      <c r="GU39" s="777"/>
      <c r="GV39" s="678">
        <f>'CRM_7.1'!FS28</f>
        <v>83556.682869798678</v>
      </c>
      <c r="GW39" s="777"/>
      <c r="GX39" s="777"/>
      <c r="GY39" s="777"/>
      <c r="GZ39" s="777"/>
      <c r="HA39" s="777"/>
      <c r="HB39" s="777"/>
      <c r="HC39" s="777"/>
      <c r="HD39" s="777"/>
      <c r="HE39" s="777"/>
      <c r="HF39" s="777"/>
      <c r="HG39" s="134">
        <f>'CRM_7.1'!MM23</f>
        <v>170000.20881224982</v>
      </c>
      <c r="HH39" s="777"/>
      <c r="HI39" s="134"/>
      <c r="HJ39" s="134"/>
      <c r="HK39" s="134"/>
      <c r="HL39" s="613"/>
      <c r="HM39" s="777"/>
      <c r="HN39" s="613"/>
      <c r="HO39" s="678"/>
      <c r="HP39" s="678"/>
      <c r="HQ39" s="678"/>
      <c r="HR39" s="678"/>
      <c r="HS39" s="678"/>
      <c r="HT39" s="134"/>
      <c r="HU39" s="777"/>
      <c r="HV39" s="134"/>
      <c r="HW39" s="383">
        <f t="shared" si="92"/>
        <v>286322.88905443694</v>
      </c>
      <c r="HX39" s="383">
        <f t="shared" si="93"/>
        <v>25923644.188091621</v>
      </c>
      <c r="HY39" s="676" t="s">
        <v>1053</v>
      </c>
    </row>
    <row r="40" spans="1:233" x14ac:dyDescent="0.2">
      <c r="A40" s="131">
        <f>ROW()</f>
        <v>40</v>
      </c>
      <c r="B40" s="132" t="s">
        <v>76</v>
      </c>
      <c r="C40" s="383">
        <v>30995873.329999998</v>
      </c>
      <c r="D40" s="134">
        <f>'CRM_7.1'!E61</f>
        <v>1134556.8756077795</v>
      </c>
      <c r="E40" s="134">
        <f>'CRM_7.1'!U64</f>
        <v>-162640.50449823082</v>
      </c>
      <c r="F40" s="134">
        <f>'CRM_7.1'!AK29</f>
        <v>9719.5804456030364</v>
      </c>
      <c r="G40" s="134">
        <f>+'CRM_7.1'!BA16</f>
        <v>4130432.299621895</v>
      </c>
      <c r="H40" s="134">
        <f>+'CRM_7.1'!BR23</f>
        <v>-13470187.035978962</v>
      </c>
      <c r="I40" s="134">
        <f>'CRM_7.1'!CG19</f>
        <v>88340.148593092177</v>
      </c>
      <c r="J40" s="134">
        <f>'CRM_7.1'!CW21</f>
        <v>-8139.0423017399899</v>
      </c>
      <c r="K40" s="134">
        <f>'CRM_7.1'!DM20</f>
        <v>252.73810001984236</v>
      </c>
      <c r="L40" s="134">
        <f>'CRM_7.1'!EC25</f>
        <v>3659.63811562825</v>
      </c>
      <c r="M40" s="134">
        <f>'CRM_7.1'!ES21</f>
        <v>176047.87895705621</v>
      </c>
      <c r="N40" s="134">
        <f>'CRM_7.1'!FI31</f>
        <v>-589476.08768601506</v>
      </c>
      <c r="O40" s="134">
        <f>'CRM_7.1'!FY34</f>
        <v>-13045.936427889616</v>
      </c>
      <c r="P40" s="134"/>
      <c r="Q40" s="134">
        <f>'CRM_7.1'!HE20</f>
        <v>-63373.130481059474</v>
      </c>
      <c r="R40" s="134">
        <f>'CRM_7.1'!HU21</f>
        <v>4799.0123999999987</v>
      </c>
      <c r="S40" s="134">
        <f>'CRM_7.1'!IK22</f>
        <v>12639.852540325057</v>
      </c>
      <c r="T40" s="134">
        <f>'CRM_7.1'!JA19</f>
        <v>167418.18748050198</v>
      </c>
      <c r="U40" s="134">
        <f>'CRM_7.1'!JQ32</f>
        <v>-249765.32365603335</v>
      </c>
      <c r="V40" s="134"/>
      <c r="W40" s="134">
        <f>'CRM_7.1'!KW28</f>
        <v>55849.496886744077</v>
      </c>
      <c r="X40" s="134">
        <f>'CRM_7.1'!LM21</f>
        <v>1724.1443477999721</v>
      </c>
      <c r="Y40" s="777"/>
      <c r="Z40" s="777"/>
      <c r="AA40" s="134">
        <f>+'CRM_7.1'!NI38</f>
        <v>0</v>
      </c>
      <c r="AB40" s="777"/>
      <c r="AC40" s="134">
        <f>'CRM_7.1'!OO20</f>
        <v>185505.58751020461</v>
      </c>
      <c r="AD40" s="784"/>
      <c r="AE40" s="784"/>
      <c r="AF40" s="128"/>
      <c r="AG40" s="128">
        <f>'CRM-7.2'!U31</f>
        <v>0</v>
      </c>
      <c r="AH40" s="784"/>
      <c r="AI40" s="383">
        <f t="shared" si="82"/>
        <v>-8585681.6204232797</v>
      </c>
      <c r="AJ40" s="383">
        <f t="shared" si="83"/>
        <v>22410191.709576719</v>
      </c>
      <c r="AK40" s="134">
        <f>'CRM_7.1'!G61</f>
        <v>-7871803.4385295548</v>
      </c>
      <c r="AL40" s="777"/>
      <c r="AM40" s="134">
        <f>'CRM_7.1'!AM29</f>
        <v>2608659.5548870084</v>
      </c>
      <c r="AN40" s="134">
        <f>+'CRM_7.1'!BC16</f>
        <v>0</v>
      </c>
      <c r="AO40" s="134">
        <f>+'CRM_7.1'!BS23</f>
        <v>-317554.86734674533</v>
      </c>
      <c r="AP40" s="777"/>
      <c r="AQ40" s="777"/>
      <c r="AR40" s="777"/>
      <c r="AS40" s="134">
        <f>'CRM_7.1'!EE25</f>
        <v>-9395.2670938594256</v>
      </c>
      <c r="AT40" s="777"/>
      <c r="AU40" s="777">
        <f>'CRM_7.1'!FK31</f>
        <v>244206.69089293556</v>
      </c>
      <c r="AV40" s="777"/>
      <c r="AW40" s="777"/>
      <c r="AX40" s="134">
        <f>'CRM_7.1'!HG20</f>
        <v>-118486.35181752536</v>
      </c>
      <c r="AY40" s="134">
        <f>'CRM_7.1'!HW21</f>
        <v>5113.0736999999945</v>
      </c>
      <c r="AZ40" s="777"/>
      <c r="BA40" s="134">
        <f>'CRM_7.1'!JC19</f>
        <v>-130067.26272106906</v>
      </c>
      <c r="BB40" s="777"/>
      <c r="BC40" s="777"/>
      <c r="BD40" s="777"/>
      <c r="BE40" s="777"/>
      <c r="BF40" s="777"/>
      <c r="BG40" s="777"/>
      <c r="BH40" s="134">
        <f>'CRM_7.1'!NK45</f>
        <v>-574862.022</v>
      </c>
      <c r="BI40" s="134">
        <f>+'CRM_7.1'!OA48</f>
        <v>-1228326.7984259999</v>
      </c>
      <c r="BJ40" s="777"/>
      <c r="BK40" s="134"/>
      <c r="BL40" s="777"/>
      <c r="BM40" s="678">
        <f>'CRM_7.1'!QN29</f>
        <v>439713.09538860095</v>
      </c>
      <c r="BN40" s="678">
        <f>'CRM_7.1'!$RD$28</f>
        <v>42406.991803260011</v>
      </c>
      <c r="BO40" s="134">
        <f>'CRM_7.1'!$RT$24</f>
        <v>-78573.435613260022</v>
      </c>
      <c r="BP40" s="134">
        <f>'CRM_7.1'!$RT$42</f>
        <v>-81897.944100000008</v>
      </c>
      <c r="BQ40" s="134">
        <f>'CRM_7.1'!$RT$60</f>
        <v>-5.57327526</v>
      </c>
      <c r="BR40" s="134">
        <f>'CRM_7.1'!$RT$78</f>
        <v>-104795.0227632</v>
      </c>
      <c r="BS40" s="777"/>
      <c r="BT40" s="134">
        <f>'CRM-7.2'!G43</f>
        <v>-112679.99398136252</v>
      </c>
      <c r="BU40" s="678">
        <f>'CRM-7.2'!W31</f>
        <v>-89190.404063650887</v>
      </c>
      <c r="BV40" s="777"/>
      <c r="BW40" s="383">
        <f>SUM(AK40:BV40)</f>
        <v>-7377538.9750596834</v>
      </c>
      <c r="BX40" s="383">
        <f t="shared" si="85"/>
        <v>15032652.734517034</v>
      </c>
      <c r="BY40" s="134">
        <f>'CRM_7.1'!I61</f>
        <v>3012096.3051715377</v>
      </c>
      <c r="BZ40" s="777"/>
      <c r="CA40" s="777"/>
      <c r="CB40" s="134">
        <f>+'CRM_7.1'!BE16</f>
        <v>0</v>
      </c>
      <c r="CC40" s="134">
        <f>+'CRM_7.1'!BU23</f>
        <v>-1537211.3161044947</v>
      </c>
      <c r="CD40" s="777"/>
      <c r="CE40" s="777"/>
      <c r="CF40" s="777"/>
      <c r="CG40" s="777"/>
      <c r="CH40" s="777"/>
      <c r="CI40" s="134">
        <f>'CRM_7.1'!FM31</f>
        <v>-9028.6990927382485</v>
      </c>
      <c r="CJ40" s="777"/>
      <c r="CK40" s="777"/>
      <c r="CL40" s="777"/>
      <c r="CM40" s="777"/>
      <c r="CN40" s="777"/>
      <c r="CO40" s="777"/>
      <c r="CP40" s="777"/>
      <c r="CQ40" s="777"/>
      <c r="CR40" s="777"/>
      <c r="CS40" s="777"/>
      <c r="CT40" s="777"/>
      <c r="CU40" s="777"/>
      <c r="CV40" s="134"/>
      <c r="CW40" s="134"/>
      <c r="CX40" s="777"/>
      <c r="CY40" s="134"/>
      <c r="CZ40" s="777"/>
      <c r="DA40" s="678">
        <f>'CRM_7.1'!$QP$29</f>
        <v>2070403.2947539522</v>
      </c>
      <c r="DB40" s="678">
        <f>'CRM_7.1'!$RF$28</f>
        <v>276885.47885165934</v>
      </c>
      <c r="DC40" s="678">
        <f>'CRM_7.1'!$RV$24</f>
        <v>-1071237.7313105999</v>
      </c>
      <c r="DD40" s="678">
        <f>'CRM_7.1'!$RV$42</f>
        <v>-545045.53949999996</v>
      </c>
      <c r="DE40" s="678">
        <f>'CRM_7.1'!$RV$60</f>
        <v>-926884.30769015651</v>
      </c>
      <c r="DF40" s="678">
        <f>'CRM_7.1'!$RV$78</f>
        <v>-745528.43429022003</v>
      </c>
      <c r="DG40" s="777"/>
      <c r="DH40" s="134"/>
      <c r="DI40" s="777"/>
      <c r="DJ40" s="383">
        <f t="shared" si="86"/>
        <v>524449.05078893946</v>
      </c>
      <c r="DK40" s="383">
        <f t="shared" si="87"/>
        <v>15557101.785305973</v>
      </c>
      <c r="DL40" s="134">
        <f>'CRM_7.1'!K61</f>
        <v>638575.32318641921</v>
      </c>
      <c r="DM40" s="777"/>
      <c r="DN40" s="777"/>
      <c r="DO40" s="134">
        <f>+'CRM_7.1'!BG16</f>
        <v>0</v>
      </c>
      <c r="DP40" s="134">
        <f>+'CRM_7.1'!BW23</f>
        <v>101814.00593020722</v>
      </c>
      <c r="DQ40" s="777"/>
      <c r="DR40" s="777"/>
      <c r="DS40" s="777"/>
      <c r="DT40" s="777"/>
      <c r="DU40" s="777"/>
      <c r="DV40" s="678">
        <f>'CRM_7.1'!FO31</f>
        <v>-45407.469418542787</v>
      </c>
      <c r="DW40" s="777"/>
      <c r="DX40" s="777"/>
      <c r="DY40" s="777"/>
      <c r="DZ40" s="134">
        <f>'CRM_7.1'!IA21</f>
        <v>-400718.05970000004</v>
      </c>
      <c r="EA40" s="777"/>
      <c r="EB40" s="777"/>
      <c r="EC40" s="777"/>
      <c r="ED40" s="777"/>
      <c r="EE40" s="777"/>
      <c r="EF40" s="777"/>
      <c r="EG40" s="134">
        <f>'CRM_7.1'!MI30</f>
        <v>-7066514.3041923</v>
      </c>
      <c r="EH40" s="777">
        <f>'CRM_7.1'!MY39</f>
        <v>-32508.97933316524</v>
      </c>
      <c r="EI40" s="134">
        <f>'CRM_7.1'!NO45</f>
        <v>-155774.22349999999</v>
      </c>
      <c r="EJ40" s="134">
        <f>+'CRM_7.1'!OE48</f>
        <v>-980154.58395709179</v>
      </c>
      <c r="EK40" s="134">
        <f>'CRM_7.1'!OU20</f>
        <v>-137876.62446047808</v>
      </c>
      <c r="EL40" s="134">
        <f>'CRM_7.1'!PK30</f>
        <v>-66425.996917427168</v>
      </c>
      <c r="EM40" s="777"/>
      <c r="EN40" s="678">
        <f>'CRM_7.1'!$QR$29</f>
        <v>202010.8401049219</v>
      </c>
      <c r="EO40" s="678">
        <f>'CRM_7.1'!$RH$28</f>
        <v>292010.2445614349</v>
      </c>
      <c r="EP40" s="678">
        <f>'CRM_7.1'!$RX$24</f>
        <v>-1358516.731059714</v>
      </c>
      <c r="EQ40" s="678">
        <f>'CRM_7.1'!$RX$42</f>
        <v>-721261.40752766212</v>
      </c>
      <c r="ER40" s="678">
        <f>'CRM_7.1'!$RX$60</f>
        <v>108711.15196268939</v>
      </c>
      <c r="ES40" s="678">
        <f>'CRM_7.1'!$RX$78</f>
        <v>-997638.07958282996</v>
      </c>
      <c r="ET40" s="134">
        <f>'CRM-7.2'!K43</f>
        <v>-112679.57398136251</v>
      </c>
      <c r="EU40" s="134">
        <f>'CRM-7.2'!AA31</f>
        <v>306491.99328865088</v>
      </c>
      <c r="EV40" s="134">
        <f>'CRM-7.2'!AQ46</f>
        <v>-483297.64598296315</v>
      </c>
      <c r="EW40" s="383">
        <f t="shared" si="88"/>
        <v>-10909160.120579215</v>
      </c>
      <c r="EX40" s="383">
        <f t="shared" si="89"/>
        <v>4647941.6647267584</v>
      </c>
      <c r="EY40" s="134">
        <f>'CRM_7.1'!M61</f>
        <v>820330.61706028099</v>
      </c>
      <c r="EZ40" s="777"/>
      <c r="FA40" s="777"/>
      <c r="FB40" s="134">
        <f>+'CRM_7.1'!BI16</f>
        <v>0</v>
      </c>
      <c r="FC40" s="134">
        <f>+'CRM_7.1'!BY23</f>
        <v>-819711.7206692464</v>
      </c>
      <c r="FD40" s="777"/>
      <c r="FE40" s="777"/>
      <c r="FF40" s="777"/>
      <c r="FG40" s="777"/>
      <c r="FH40" s="777"/>
      <c r="FI40" s="678">
        <f>'CRM_7.1'!FQ31</f>
        <v>-139431.93812752917</v>
      </c>
      <c r="FJ40" s="777"/>
      <c r="FK40" s="777"/>
      <c r="FL40" s="777"/>
      <c r="FM40" s="777"/>
      <c r="FN40" s="777"/>
      <c r="FO40" s="777"/>
      <c r="FP40" s="777"/>
      <c r="FQ40" s="777"/>
      <c r="FR40" s="777"/>
      <c r="FS40" s="777"/>
      <c r="FT40" s="134">
        <f>'CRM_7.1'!MK30</f>
        <v>-882150.07350686437</v>
      </c>
      <c r="FU40" s="777">
        <f>'CRM_7.1'!NA39</f>
        <v>-357598.77266481763</v>
      </c>
      <c r="FV40" s="134">
        <f>'CRM_7.1'!NQ45</f>
        <v>0</v>
      </c>
      <c r="FW40" s="134"/>
      <c r="FX40" s="777"/>
      <c r="FY40" s="134">
        <f>'CRM_7.1'!PM30</f>
        <v>0</v>
      </c>
      <c r="FZ40" s="777"/>
      <c r="GA40" s="678">
        <f>'CRM_7.1'!$QT$29</f>
        <v>1706423.1502890631</v>
      </c>
      <c r="GB40" s="678">
        <f>'CRM_7.1'!$RJ$28</f>
        <v>119004.14005513895</v>
      </c>
      <c r="GC40" s="678">
        <f>'CRM_7.1'!$RZ$24</f>
        <v>-2577646.0848546349</v>
      </c>
      <c r="GD40" s="678">
        <f>'CRM_7.1'!$RZ$42</f>
        <v>-542054.84199501784</v>
      </c>
      <c r="GE40" s="678">
        <f>'CRM_7.1'!$RZ$60</f>
        <v>-42649.930978199998</v>
      </c>
      <c r="GF40" s="678">
        <f>'CRM_7.1'!$RZ$78</f>
        <v>-1295747.7295246944</v>
      </c>
      <c r="GG40" s="134"/>
      <c r="GH40" s="134">
        <f>'CRM-7.2'!AC31</f>
        <v>919475.97986595251</v>
      </c>
      <c r="GI40" s="134"/>
      <c r="GJ40" s="383">
        <f t="shared" si="90"/>
        <v>-3091757.2050505695</v>
      </c>
      <c r="GK40" s="383">
        <f t="shared" si="91"/>
        <v>1556184.4596761889</v>
      </c>
      <c r="GL40" s="134">
        <f>'CRM_7.1'!O61</f>
        <v>171392.56151591588</v>
      </c>
      <c r="GM40" s="777"/>
      <c r="GN40" s="777"/>
      <c r="GO40" s="134">
        <f>+'CRM_7.1'!BK16</f>
        <v>0</v>
      </c>
      <c r="GP40" s="134">
        <f>+'CRM_7.1'!CA23</f>
        <v>-883553.19994221919</v>
      </c>
      <c r="GQ40" s="777"/>
      <c r="GR40" s="777"/>
      <c r="GS40" s="777"/>
      <c r="GT40" s="777"/>
      <c r="GU40" s="777"/>
      <c r="GV40" s="678">
        <f>'CRM_7.1'!FS31</f>
        <v>-210582.14435598804</v>
      </c>
      <c r="GW40" s="777"/>
      <c r="GX40" s="777"/>
      <c r="GY40" s="777"/>
      <c r="GZ40" s="777">
        <f>'CRM_7.1'!IE21</f>
        <v>0</v>
      </c>
      <c r="HA40" s="777"/>
      <c r="HB40" s="777"/>
      <c r="HC40" s="777"/>
      <c r="HD40" s="777"/>
      <c r="HE40" s="777"/>
      <c r="HF40" s="777"/>
      <c r="HG40" s="134">
        <f>'CRM_7.1'!MM30</f>
        <v>-718101.73419105657</v>
      </c>
      <c r="HH40" s="777">
        <f>'CRM_7.1'!NC39</f>
        <v>0</v>
      </c>
      <c r="HI40" s="134">
        <f>'CRM_7.1'!NS45</f>
        <v>0</v>
      </c>
      <c r="HJ40" s="134"/>
      <c r="HK40" s="134">
        <f>'CRM_7.1'!OY20</f>
        <v>687847.01369996497</v>
      </c>
      <c r="HL40" s="613">
        <f>'CRM_7.1'!PO30</f>
        <v>66425.996917427168</v>
      </c>
      <c r="HM40" s="777"/>
      <c r="HN40" s="613">
        <f>'CRM_7.1'!$QV$29</f>
        <v>642831.69116543746</v>
      </c>
      <c r="HO40" s="678">
        <f>'CRM_7.1'!$RL$28</f>
        <v>87934.2767551383</v>
      </c>
      <c r="HP40" s="678">
        <f>'CRM_7.1'!$SB$24</f>
        <v>-1573651.2475188007</v>
      </c>
      <c r="HQ40" s="678">
        <f>'CRM_7.1'!$SB$42</f>
        <v>-488385.63024009025</v>
      </c>
      <c r="HR40" s="678">
        <f>'CRM_7.1'!$SB$60</f>
        <v>-279433.86140040011</v>
      </c>
      <c r="HS40" s="678">
        <f>'CRM_7.1'!$SB$78</f>
        <v>-716010.21655388258</v>
      </c>
      <c r="HT40" s="134"/>
      <c r="HU40" s="777"/>
      <c r="HV40" s="134"/>
      <c r="HW40" s="383">
        <f t="shared" si="92"/>
        <v>-3213286.4941485538</v>
      </c>
      <c r="HX40" s="383">
        <f t="shared" si="93"/>
        <v>-1657102.0344723649</v>
      </c>
      <c r="HY40" s="676" t="s">
        <v>1053</v>
      </c>
    </row>
    <row r="41" spans="1:233" x14ac:dyDescent="0.2">
      <c r="A41" s="131">
        <f>ROW()</f>
        <v>41</v>
      </c>
      <c r="B41" s="138" t="s">
        <v>77</v>
      </c>
      <c r="C41" s="383">
        <v>7730962.7199999988</v>
      </c>
      <c r="D41" s="134"/>
      <c r="E41" s="134"/>
      <c r="F41" s="134"/>
      <c r="G41" s="134">
        <f>SUM('CRM_7.1'!BA17:BA19)</f>
        <v>-8213900.9186974997</v>
      </c>
      <c r="H41" s="134"/>
      <c r="I41" s="134"/>
      <c r="J41" s="134"/>
      <c r="K41" s="134"/>
      <c r="L41" s="134"/>
      <c r="M41" s="134"/>
      <c r="N41" s="134"/>
      <c r="O41" s="134"/>
      <c r="P41" s="134"/>
      <c r="Q41" s="134"/>
      <c r="R41" s="134"/>
      <c r="S41" s="134"/>
      <c r="T41" s="134"/>
      <c r="U41" s="134"/>
      <c r="V41" s="134"/>
      <c r="W41" s="134"/>
      <c r="X41" s="134"/>
      <c r="Y41" s="777"/>
      <c r="Z41" s="777"/>
      <c r="AA41" s="134"/>
      <c r="AB41" s="777"/>
      <c r="AC41" s="134"/>
      <c r="AD41" s="777"/>
      <c r="AE41" s="777"/>
      <c r="AF41" s="134"/>
      <c r="AG41" s="134"/>
      <c r="AH41" s="777"/>
      <c r="AI41" s="383">
        <f t="shared" si="82"/>
        <v>-8213900.9186974997</v>
      </c>
      <c r="AJ41" s="383">
        <f t="shared" si="83"/>
        <v>-482938.19869750086</v>
      </c>
      <c r="AK41" s="134"/>
      <c r="AL41" s="777"/>
      <c r="AM41" s="134"/>
      <c r="AN41" s="134">
        <f>SUM('CRM_7.1'!BC17:BC19)</f>
        <v>489534.39253912517</v>
      </c>
      <c r="AO41" s="134"/>
      <c r="AP41" s="777"/>
      <c r="AQ41" s="777"/>
      <c r="AR41" s="777"/>
      <c r="AS41" s="134"/>
      <c r="AT41" s="777"/>
      <c r="AU41" s="777"/>
      <c r="AV41" s="777"/>
      <c r="AW41" s="777"/>
      <c r="AX41" s="134"/>
      <c r="AY41" s="134"/>
      <c r="AZ41" s="777"/>
      <c r="BA41" s="134"/>
      <c r="BB41" s="777"/>
      <c r="BC41" s="777"/>
      <c r="BD41" s="777"/>
      <c r="BE41" s="777"/>
      <c r="BF41" s="777"/>
      <c r="BG41" s="777"/>
      <c r="BH41" s="134"/>
      <c r="BI41" s="134"/>
      <c r="BJ41" s="777"/>
      <c r="BK41" s="134"/>
      <c r="BL41" s="777"/>
      <c r="BM41" s="678"/>
      <c r="BN41" s="678"/>
      <c r="BO41" s="134"/>
      <c r="BP41" s="134"/>
      <c r="BQ41" s="134"/>
      <c r="BR41" s="134"/>
      <c r="BS41" s="777"/>
      <c r="BT41" s="134"/>
      <c r="BU41" s="134"/>
      <c r="BV41" s="777"/>
      <c r="BW41" s="383">
        <f>SUM(AK41:BV41)</f>
        <v>489534.39253912517</v>
      </c>
      <c r="BX41" s="383">
        <f t="shared" si="85"/>
        <v>6596.1938416243065</v>
      </c>
      <c r="BY41" s="134"/>
      <c r="BZ41" s="777"/>
      <c r="CA41" s="777"/>
      <c r="CB41" s="134">
        <f>SUM('CRM_7.1'!BE17:BE19)</f>
        <v>-252779.03881400137</v>
      </c>
      <c r="CC41" s="134"/>
      <c r="CD41" s="777"/>
      <c r="CE41" s="777"/>
      <c r="CF41" s="777"/>
      <c r="CG41" s="777"/>
      <c r="CH41" s="777"/>
      <c r="CI41" s="134"/>
      <c r="CJ41" s="777"/>
      <c r="CK41" s="777"/>
      <c r="CL41" s="777"/>
      <c r="CM41" s="777"/>
      <c r="CN41" s="777"/>
      <c r="CO41" s="777"/>
      <c r="CP41" s="777"/>
      <c r="CQ41" s="777"/>
      <c r="CR41" s="777"/>
      <c r="CS41" s="777"/>
      <c r="CT41" s="777"/>
      <c r="CU41" s="777"/>
      <c r="CV41" s="134"/>
      <c r="CW41" s="134"/>
      <c r="CX41" s="777"/>
      <c r="CY41" s="134"/>
      <c r="CZ41" s="777"/>
      <c r="DA41" s="678"/>
      <c r="DB41" s="678"/>
      <c r="DG41" s="777"/>
      <c r="DH41" s="134"/>
      <c r="DI41" s="777"/>
      <c r="DJ41" s="383">
        <f t="shared" si="86"/>
        <v>-252779.03881400137</v>
      </c>
      <c r="DK41" s="383">
        <f t="shared" si="87"/>
        <v>-246182.84497237706</v>
      </c>
      <c r="DL41" s="134"/>
      <c r="DM41" s="777"/>
      <c r="DN41" s="777"/>
      <c r="DO41" s="134">
        <f>SUM('CRM_7.1'!BG17:BG19)</f>
        <v>-1441248.0251239983</v>
      </c>
      <c r="DP41" s="134"/>
      <c r="DQ41" s="777"/>
      <c r="DR41" s="777"/>
      <c r="DS41" s="777"/>
      <c r="DT41" s="777"/>
      <c r="DU41" s="777"/>
      <c r="DV41" s="134"/>
      <c r="DW41" s="777"/>
      <c r="DX41" s="777"/>
      <c r="DY41" s="777"/>
      <c r="DZ41" s="134"/>
      <c r="EA41" s="777"/>
      <c r="EB41" s="777"/>
      <c r="EC41" s="777"/>
      <c r="ED41" s="777"/>
      <c r="EE41" s="777"/>
      <c r="EF41" s="777"/>
      <c r="EG41" s="134"/>
      <c r="EH41" s="777"/>
      <c r="EI41" s="134"/>
      <c r="EJ41" s="134"/>
      <c r="EK41" s="134"/>
      <c r="EL41" s="134"/>
      <c r="EM41" s="777"/>
      <c r="EN41" s="678"/>
      <c r="EO41" s="678"/>
      <c r="ET41" s="134"/>
      <c r="EU41" s="134"/>
      <c r="EV41" s="134"/>
      <c r="EW41" s="383">
        <f t="shared" si="88"/>
        <v>-1441248.0251239983</v>
      </c>
      <c r="EX41" s="383">
        <f t="shared" si="89"/>
        <v>-1687430.8700963752</v>
      </c>
      <c r="EY41" s="134"/>
      <c r="EZ41" s="777"/>
      <c r="FA41" s="777"/>
      <c r="FB41" s="134">
        <f>SUM('CRM_7.1'!BI17:BI19)</f>
        <v>-527842.51771800278</v>
      </c>
      <c r="FC41" s="134"/>
      <c r="FD41" s="777"/>
      <c r="FE41" s="777"/>
      <c r="FF41" s="777"/>
      <c r="FG41" s="777"/>
      <c r="FH41" s="777"/>
      <c r="FI41" s="134"/>
      <c r="FJ41" s="777"/>
      <c r="FK41" s="777"/>
      <c r="FL41" s="777"/>
      <c r="FM41" s="777"/>
      <c r="FN41" s="777"/>
      <c r="FO41" s="777"/>
      <c r="FP41" s="777"/>
      <c r="FQ41" s="777"/>
      <c r="FR41" s="777"/>
      <c r="FS41" s="777"/>
      <c r="FT41" s="134"/>
      <c r="FU41" s="777"/>
      <c r="FV41" s="134"/>
      <c r="FW41" s="134"/>
      <c r="FX41" s="777"/>
      <c r="FY41" s="134"/>
      <c r="FZ41" s="777"/>
      <c r="GA41" s="678"/>
      <c r="GB41" s="678"/>
      <c r="GC41" s="134"/>
      <c r="GD41" s="134"/>
      <c r="GE41" s="134"/>
      <c r="GF41" s="134"/>
      <c r="GG41" s="134"/>
      <c r="GH41" s="134"/>
      <c r="GI41" s="134"/>
      <c r="GJ41" s="383">
        <f t="shared" si="90"/>
        <v>-527842.51771800278</v>
      </c>
      <c r="GK41" s="383">
        <f t="shared" si="91"/>
        <v>-2215273.3878143779</v>
      </c>
      <c r="GL41" s="134"/>
      <c r="GM41" s="777"/>
      <c r="GN41" s="777"/>
      <c r="GO41" s="134">
        <f>SUM('CRM_7.1'!BK17:BK19)</f>
        <v>-695730.51745199854</v>
      </c>
      <c r="GP41" s="134"/>
      <c r="GQ41" s="777"/>
      <c r="GR41" s="777"/>
      <c r="GS41" s="777"/>
      <c r="GT41" s="777"/>
      <c r="GU41" s="777"/>
      <c r="GV41" s="134"/>
      <c r="GW41" s="777"/>
      <c r="GX41" s="777"/>
      <c r="GY41" s="777"/>
      <c r="GZ41" s="777"/>
      <c r="HA41" s="777"/>
      <c r="HB41" s="777"/>
      <c r="HC41" s="777"/>
      <c r="HD41" s="777"/>
      <c r="HE41" s="777"/>
      <c r="HF41" s="777"/>
      <c r="HG41" s="134"/>
      <c r="HH41" s="777"/>
      <c r="HI41" s="134"/>
      <c r="HJ41" s="134"/>
      <c r="HK41" s="134"/>
      <c r="HL41" s="134"/>
      <c r="HM41" s="777"/>
      <c r="HN41" s="678"/>
      <c r="HO41" s="678"/>
      <c r="HP41" s="134"/>
      <c r="HQ41" s="134"/>
      <c r="HR41" s="134"/>
      <c r="HS41" s="134"/>
      <c r="HT41" s="134"/>
      <c r="HU41" s="777"/>
      <c r="HV41" s="134"/>
      <c r="HW41" s="383">
        <f t="shared" si="92"/>
        <v>-695730.51745199854</v>
      </c>
      <c r="HX41" s="383">
        <f t="shared" si="93"/>
        <v>-2911003.9052663762</v>
      </c>
      <c r="HY41" s="676" t="s">
        <v>1053</v>
      </c>
    </row>
    <row r="42" spans="1:233" x14ac:dyDescent="0.2">
      <c r="A42" s="131">
        <f>ROW()</f>
        <v>42</v>
      </c>
      <c r="B42" s="132" t="s">
        <v>2</v>
      </c>
      <c r="C42" s="386">
        <v>871426685.80000007</v>
      </c>
      <c r="D42" s="140">
        <f t="shared" ref="C42:AE42" si="94">SUM(D26:D41)</f>
        <v>-353761.57833275571</v>
      </c>
      <c r="E42" s="140">
        <f t="shared" si="94"/>
        <v>-469968765.55719286</v>
      </c>
      <c r="F42" s="140">
        <f t="shared" si="94"/>
        <v>11877.966775161356</v>
      </c>
      <c r="G42" s="140">
        <f t="shared" si="94"/>
        <v>-4083468.6190756047</v>
      </c>
      <c r="H42" s="140">
        <f t="shared" si="94"/>
        <v>-13470187.035978962</v>
      </c>
      <c r="I42" s="140">
        <f t="shared" si="94"/>
        <v>-332327.22565972776</v>
      </c>
      <c r="J42" s="140">
        <f t="shared" si="94"/>
        <v>30618.301992259963</v>
      </c>
      <c r="K42" s="140">
        <f t="shared" si="94"/>
        <v>-950.77666197940709</v>
      </c>
      <c r="L42" s="140">
        <f t="shared" si="94"/>
        <v>-13767.210054030083</v>
      </c>
      <c r="M42" s="140">
        <f t="shared" si="94"/>
        <v>-662275.35417178285</v>
      </c>
      <c r="N42" s="140">
        <f t="shared" si="94"/>
        <v>2217552.9012950091</v>
      </c>
      <c r="O42" s="140">
        <f t="shared" si="94"/>
        <v>49077.570371584741</v>
      </c>
      <c r="P42" s="140">
        <f t="shared" si="94"/>
        <v>3870.6276671299306</v>
      </c>
      <c r="Q42" s="140">
        <f t="shared" si="94"/>
        <v>238403.68133350945</v>
      </c>
      <c r="R42" s="140">
        <f t="shared" si="94"/>
        <v>-18053.427599999995</v>
      </c>
      <c r="S42" s="140">
        <f t="shared" si="94"/>
        <v>-47549.921461222839</v>
      </c>
      <c r="T42" s="140">
        <f t="shared" si="94"/>
        <v>-629811.27671236463</v>
      </c>
      <c r="U42" s="140">
        <f t="shared" si="94"/>
        <v>939593.36042031588</v>
      </c>
      <c r="V42" s="140">
        <f t="shared" si="94"/>
        <v>0</v>
      </c>
      <c r="W42" s="140">
        <f t="shared" si="94"/>
        <v>-210100.48828822756</v>
      </c>
      <c r="X42" s="140">
        <f>SUM(X26:X41)</f>
        <v>-6486.0668321998955</v>
      </c>
      <c r="Y42" s="780">
        <f t="shared" si="94"/>
        <v>0</v>
      </c>
      <c r="Z42" s="780">
        <f t="shared" si="94"/>
        <v>0</v>
      </c>
      <c r="AA42" s="140">
        <f t="shared" si="94"/>
        <v>0</v>
      </c>
      <c r="AB42" s="780">
        <f t="shared" si="94"/>
        <v>0</v>
      </c>
      <c r="AC42" s="140">
        <f t="shared" si="94"/>
        <v>-697854.35301457928</v>
      </c>
      <c r="AD42" s="780">
        <f t="shared" si="94"/>
        <v>0</v>
      </c>
      <c r="AE42" s="780">
        <f t="shared" si="94"/>
        <v>0</v>
      </c>
      <c r="AF42" s="140">
        <f>SUM(AF26:AF41)</f>
        <v>0</v>
      </c>
      <c r="AG42" s="140">
        <f t="shared" ref="AG42:BA42" si="95">SUM(AG26:AG41)</f>
        <v>0</v>
      </c>
      <c r="AH42" s="780">
        <f t="shared" ref="AH42" si="96">SUM(AH26:AH41)</f>
        <v>0</v>
      </c>
      <c r="AI42" s="386">
        <f t="shared" si="95"/>
        <v>-487004364.48118109</v>
      </c>
      <c r="AJ42" s="386">
        <f t="shared" si="95"/>
        <v>384422321.31881875</v>
      </c>
      <c r="AK42" s="140">
        <f t="shared" ref="AK42" si="97">SUM(AK26:AK41)</f>
        <v>-9697545.2308128271</v>
      </c>
      <c r="AL42" s="780">
        <f t="shared" si="95"/>
        <v>0</v>
      </c>
      <c r="AM42" s="140">
        <f t="shared" si="95"/>
        <v>3187953.6050007604</v>
      </c>
      <c r="AN42" s="140">
        <f t="shared" si="95"/>
        <v>489534.39253912517</v>
      </c>
      <c r="AO42" s="140">
        <f t="shared" si="95"/>
        <v>-317554.86734674533</v>
      </c>
      <c r="AP42" s="780">
        <f t="shared" si="95"/>
        <v>0</v>
      </c>
      <c r="AQ42" s="780">
        <f t="shared" si="95"/>
        <v>0</v>
      </c>
      <c r="AR42" s="780">
        <f t="shared" si="95"/>
        <v>0</v>
      </c>
      <c r="AS42" s="140">
        <f t="shared" si="95"/>
        <v>35344.100019756894</v>
      </c>
      <c r="AT42" s="780">
        <f t="shared" si="95"/>
        <v>0</v>
      </c>
      <c r="AU42" s="780">
        <f t="shared" si="95"/>
        <v>-918682.31335913856</v>
      </c>
      <c r="AV42" s="780">
        <f t="shared" si="95"/>
        <v>0</v>
      </c>
      <c r="AW42" s="780">
        <f t="shared" si="95"/>
        <v>0</v>
      </c>
      <c r="AX42" s="140">
        <f t="shared" si="95"/>
        <v>445734.37112307164</v>
      </c>
      <c r="AY42" s="140">
        <f t="shared" si="95"/>
        <v>-19234.896299999982</v>
      </c>
      <c r="AZ42" s="780">
        <f t="shared" si="95"/>
        <v>0</v>
      </c>
      <c r="BA42" s="140">
        <f t="shared" si="95"/>
        <v>489300.65499830747</v>
      </c>
      <c r="BB42" s="780">
        <f t="shared" ref="BB42:DP42" si="98">SUM(BB26:BB41)</f>
        <v>0</v>
      </c>
      <c r="BC42" s="780">
        <f t="shared" si="98"/>
        <v>0</v>
      </c>
      <c r="BD42" s="780">
        <f t="shared" si="98"/>
        <v>0</v>
      </c>
      <c r="BE42" s="780">
        <f t="shared" si="98"/>
        <v>0</v>
      </c>
      <c r="BF42" s="780">
        <f t="shared" si="98"/>
        <v>0</v>
      </c>
      <c r="BG42" s="780">
        <f t="shared" si="98"/>
        <v>0</v>
      </c>
      <c r="BH42" s="140">
        <f t="shared" si="98"/>
        <v>-574862.022</v>
      </c>
      <c r="BI42" s="140">
        <f t="shared" si="98"/>
        <v>4620848.4321740009</v>
      </c>
      <c r="BJ42" s="780">
        <f t="shared" si="98"/>
        <v>0</v>
      </c>
      <c r="BK42" s="140">
        <f t="shared" si="98"/>
        <v>0</v>
      </c>
      <c r="BL42" s="780">
        <f t="shared" si="98"/>
        <v>0</v>
      </c>
      <c r="BM42" s="140">
        <f t="shared" ref="BM42:BN42" si="99">SUM(BM26:BM41)</f>
        <v>-1654158.7874142607</v>
      </c>
      <c r="BN42" s="140">
        <f t="shared" si="99"/>
        <v>-159531.06440274004</v>
      </c>
      <c r="BO42" s="140">
        <f t="shared" si="98"/>
        <v>295585.7815927401</v>
      </c>
      <c r="BP42" s="140">
        <f t="shared" si="98"/>
        <v>308092.2659</v>
      </c>
      <c r="BQ42" s="140">
        <f t="shared" ref="BQ42:BR42" si="100">SUM(BQ26:BQ41)</f>
        <v>20.966130740000001</v>
      </c>
      <c r="BR42" s="140">
        <f t="shared" si="100"/>
        <v>394228.89515679999</v>
      </c>
      <c r="BS42" s="780">
        <f t="shared" si="98"/>
        <v>0</v>
      </c>
      <c r="BT42" s="140">
        <f t="shared" si="98"/>
        <v>423891.40592988755</v>
      </c>
      <c r="BU42" s="140">
        <f>SUM(BU26:BU41)</f>
        <v>335525.80576325813</v>
      </c>
      <c r="BV42" s="780">
        <f>SUM(BV26:BV41)</f>
        <v>0</v>
      </c>
      <c r="BW42" s="386">
        <f t="shared" si="98"/>
        <v>-2315508.5053072656</v>
      </c>
      <c r="BX42" s="386">
        <f t="shared" si="98"/>
        <v>382106812.81351149</v>
      </c>
      <c r="BY42" s="140">
        <f t="shared" ref="BY42:DG42" si="101">SUM(BY26:BY41)</f>
        <v>3680979.8567590374</v>
      </c>
      <c r="BZ42" s="780">
        <f t="shared" si="101"/>
        <v>0</v>
      </c>
      <c r="CA42" s="780">
        <f t="shared" si="101"/>
        <v>0</v>
      </c>
      <c r="CB42" s="140">
        <f t="shared" si="101"/>
        <v>-252779.03881400137</v>
      </c>
      <c r="CC42" s="140">
        <f t="shared" si="101"/>
        <v>-1537211.3161044947</v>
      </c>
      <c r="CD42" s="780">
        <f t="shared" si="101"/>
        <v>0</v>
      </c>
      <c r="CE42" s="780">
        <f t="shared" si="101"/>
        <v>0</v>
      </c>
      <c r="CF42" s="780">
        <f t="shared" si="101"/>
        <v>0</v>
      </c>
      <c r="CG42" s="780">
        <f t="shared" si="101"/>
        <v>0</v>
      </c>
      <c r="CH42" s="780">
        <f t="shared" si="101"/>
        <v>0</v>
      </c>
      <c r="CI42" s="140">
        <f t="shared" si="101"/>
        <v>33965.106110777218</v>
      </c>
      <c r="CJ42" s="780">
        <f t="shared" si="101"/>
        <v>0</v>
      </c>
      <c r="CK42" s="780">
        <f t="shared" si="101"/>
        <v>0</v>
      </c>
      <c r="CL42" s="780">
        <f t="shared" si="101"/>
        <v>0</v>
      </c>
      <c r="CM42" s="780">
        <f t="shared" si="101"/>
        <v>0</v>
      </c>
      <c r="CN42" s="780">
        <f t="shared" si="101"/>
        <v>0</v>
      </c>
      <c r="CO42" s="780">
        <f t="shared" si="101"/>
        <v>0</v>
      </c>
      <c r="CP42" s="780">
        <f t="shared" si="101"/>
        <v>0</v>
      </c>
      <c r="CQ42" s="780">
        <f t="shared" si="101"/>
        <v>0</v>
      </c>
      <c r="CR42" s="780">
        <f t="shared" si="101"/>
        <v>0</v>
      </c>
      <c r="CS42" s="780">
        <f t="shared" si="101"/>
        <v>0</v>
      </c>
      <c r="CT42" s="780">
        <f t="shared" si="101"/>
        <v>0</v>
      </c>
      <c r="CU42" s="780">
        <f t="shared" si="101"/>
        <v>0</v>
      </c>
      <c r="CV42" s="140">
        <f t="shared" si="101"/>
        <v>0</v>
      </c>
      <c r="CW42" s="140">
        <f t="shared" si="101"/>
        <v>0</v>
      </c>
      <c r="CX42" s="780">
        <f t="shared" si="101"/>
        <v>0</v>
      </c>
      <c r="CY42" s="140">
        <f t="shared" si="101"/>
        <v>0</v>
      </c>
      <c r="CZ42" s="780">
        <f t="shared" si="101"/>
        <v>0</v>
      </c>
      <c r="DA42" s="140">
        <f t="shared" ref="DA42:DB42" si="102">SUM(DA26:DA41)</f>
        <v>-7788660.0135981999</v>
      </c>
      <c r="DB42" s="140">
        <f t="shared" si="102"/>
        <v>-1041616.8013943374</v>
      </c>
      <c r="DC42" s="140">
        <f>SUM(DC26:DC40)</f>
        <v>4029894.3225494004</v>
      </c>
      <c r="DD42" s="140">
        <f>SUM(DD26:DD40)</f>
        <v>2050409.4104999998</v>
      </c>
      <c r="DE42" s="140">
        <f>SUM(DE26:DE40)</f>
        <v>3486850.4908343982</v>
      </c>
      <c r="DF42" s="140">
        <f>SUM(DF26:DF40)</f>
        <v>2804606.9670917802</v>
      </c>
      <c r="DG42" s="780">
        <f t="shared" si="101"/>
        <v>0</v>
      </c>
      <c r="DH42" s="140">
        <f>SUM(DH26:DH41)</f>
        <v>0</v>
      </c>
      <c r="DI42" s="780">
        <f>SUM(DI26:DI41)</f>
        <v>0</v>
      </c>
      <c r="DJ42" s="386">
        <f t="shared" si="98"/>
        <v>5466438.9839343624</v>
      </c>
      <c r="DK42" s="386">
        <f t="shared" si="98"/>
        <v>387573251.79744583</v>
      </c>
      <c r="DL42" s="140">
        <f t="shared" si="98"/>
        <v>780381.05808132072</v>
      </c>
      <c r="DM42" s="780">
        <f t="shared" si="98"/>
        <v>0</v>
      </c>
      <c r="DN42" s="780">
        <f t="shared" si="98"/>
        <v>0</v>
      </c>
      <c r="DO42" s="140">
        <f t="shared" si="98"/>
        <v>-1441248.0251239983</v>
      </c>
      <c r="DP42" s="140">
        <f t="shared" si="98"/>
        <v>101814.00593020722</v>
      </c>
      <c r="DQ42" s="780">
        <f t="shared" ref="DQ42:ET42" si="103">SUM(DQ26:DQ41)</f>
        <v>0</v>
      </c>
      <c r="DR42" s="780">
        <f t="shared" si="103"/>
        <v>0</v>
      </c>
      <c r="DS42" s="780">
        <f t="shared" si="103"/>
        <v>0</v>
      </c>
      <c r="DT42" s="780">
        <f t="shared" si="103"/>
        <v>0</v>
      </c>
      <c r="DU42" s="780">
        <f t="shared" si="103"/>
        <v>0</v>
      </c>
      <c r="DV42" s="140">
        <f t="shared" si="103"/>
        <v>170818.57543166098</v>
      </c>
      <c r="DW42" s="780">
        <f t="shared" si="103"/>
        <v>0</v>
      </c>
      <c r="DX42" s="780">
        <f t="shared" si="103"/>
        <v>0</v>
      </c>
      <c r="DY42" s="780">
        <f t="shared" si="103"/>
        <v>0</v>
      </c>
      <c r="DZ42" s="140">
        <f t="shared" si="103"/>
        <v>1507463.1769666667</v>
      </c>
      <c r="EA42" s="780">
        <f t="shared" si="103"/>
        <v>0</v>
      </c>
      <c r="EB42" s="780">
        <f t="shared" si="103"/>
        <v>0</v>
      </c>
      <c r="EC42" s="780">
        <f t="shared" si="103"/>
        <v>0</v>
      </c>
      <c r="ED42" s="780">
        <f t="shared" si="103"/>
        <v>0</v>
      </c>
      <c r="EE42" s="780">
        <f t="shared" si="103"/>
        <v>0</v>
      </c>
      <c r="EF42" s="780">
        <f t="shared" si="103"/>
        <v>0</v>
      </c>
      <c r="EG42" s="140">
        <f t="shared" si="103"/>
        <v>26583553.811009128</v>
      </c>
      <c r="EH42" s="780">
        <f t="shared" si="103"/>
        <v>122295.68415809781</v>
      </c>
      <c r="EI42" s="140">
        <f t="shared" si="103"/>
        <v>-155774.22349999999</v>
      </c>
      <c r="EJ42" s="140">
        <f t="shared" si="103"/>
        <v>3687248.1967909653</v>
      </c>
      <c r="EK42" s="140">
        <f t="shared" si="103"/>
        <v>518678.73011322715</v>
      </c>
      <c r="EL42" s="140">
        <f t="shared" si="103"/>
        <v>249888.27411794034</v>
      </c>
      <c r="EM42" s="780">
        <f t="shared" si="103"/>
        <v>0</v>
      </c>
      <c r="EN42" s="140">
        <f t="shared" ref="EN42:EO42" si="104">SUM(EN26:EN41)</f>
        <v>-759945.5413470862</v>
      </c>
      <c r="EO42" s="140">
        <f t="shared" si="104"/>
        <v>-1098514.7295406358</v>
      </c>
      <c r="EP42" s="140">
        <f>SUM(EP26:EP40)</f>
        <v>5110610.559700828</v>
      </c>
      <c r="EQ42" s="140">
        <f>SUM(EQ26:EQ40)</f>
        <v>2713316.7235564431</v>
      </c>
      <c r="ER42" s="140">
        <f>SUM(ER26:ER40)</f>
        <v>-408961.00024059345</v>
      </c>
      <c r="ES42" s="140">
        <f>SUM(ES26:ES40)</f>
        <v>3753019.4422401702</v>
      </c>
      <c r="ET42" s="140">
        <f t="shared" si="103"/>
        <v>423889.82592988759</v>
      </c>
      <c r="EU42" s="140">
        <f>SUM(EU26:EU41)</f>
        <v>-1152993.689038258</v>
      </c>
      <c r="EV42" s="140">
        <f>SUM(EV26:EV41)</f>
        <v>1818119.7158406712</v>
      </c>
      <c r="EW42" s="386">
        <f t="shared" ref="EW42:HX42" si="105">SUM(EW26:EW41)</f>
        <v>42523660.571076639</v>
      </c>
      <c r="EX42" s="386">
        <f t="shared" si="105"/>
        <v>430096912.36852247</v>
      </c>
      <c r="EY42" s="140">
        <f t="shared" si="105"/>
        <v>1002497.9852394327</v>
      </c>
      <c r="EZ42" s="780">
        <f t="shared" si="105"/>
        <v>0</v>
      </c>
      <c r="FA42" s="780">
        <f t="shared" si="105"/>
        <v>0</v>
      </c>
      <c r="FB42" s="140">
        <f t="shared" si="105"/>
        <v>-527842.51771800278</v>
      </c>
      <c r="FC42" s="140">
        <f t="shared" si="105"/>
        <v>-819711.7206692464</v>
      </c>
      <c r="FD42" s="780">
        <f t="shared" si="105"/>
        <v>0</v>
      </c>
      <c r="FE42" s="780">
        <f t="shared" si="105"/>
        <v>0</v>
      </c>
      <c r="FF42" s="780">
        <f t="shared" si="105"/>
        <v>0</v>
      </c>
      <c r="FG42" s="780">
        <f t="shared" si="105"/>
        <v>0</v>
      </c>
      <c r="FH42" s="780">
        <f t="shared" si="105"/>
        <v>0</v>
      </c>
      <c r="FI42" s="140">
        <f t="shared" si="105"/>
        <v>524529.6720035621</v>
      </c>
      <c r="FJ42" s="780">
        <f t="shared" si="105"/>
        <v>0</v>
      </c>
      <c r="FK42" s="780">
        <f t="shared" si="105"/>
        <v>0</v>
      </c>
      <c r="FL42" s="780">
        <f t="shared" si="105"/>
        <v>0</v>
      </c>
      <c r="FM42" s="780">
        <f t="shared" si="105"/>
        <v>0</v>
      </c>
      <c r="FN42" s="780">
        <f t="shared" si="105"/>
        <v>0</v>
      </c>
      <c r="FO42" s="780">
        <f t="shared" si="105"/>
        <v>0</v>
      </c>
      <c r="FP42" s="780">
        <f t="shared" si="105"/>
        <v>0</v>
      </c>
      <c r="FQ42" s="780">
        <f t="shared" si="105"/>
        <v>0</v>
      </c>
      <c r="FR42" s="780">
        <f t="shared" si="105"/>
        <v>0</v>
      </c>
      <c r="FS42" s="780">
        <f t="shared" si="105"/>
        <v>0</v>
      </c>
      <c r="FT42" s="140">
        <f t="shared" si="105"/>
        <v>3318564.5622401093</v>
      </c>
      <c r="FU42" s="780">
        <f t="shared" si="105"/>
        <v>1345252.5257390761</v>
      </c>
      <c r="FV42" s="140">
        <f t="shared" si="105"/>
        <v>0</v>
      </c>
      <c r="FW42" s="140">
        <f t="shared" si="105"/>
        <v>0</v>
      </c>
      <c r="FX42" s="780">
        <f t="shared" si="105"/>
        <v>0</v>
      </c>
      <c r="FY42" s="140">
        <f t="shared" si="105"/>
        <v>0</v>
      </c>
      <c r="FZ42" s="780">
        <f t="shared" si="105"/>
        <v>0</v>
      </c>
      <c r="GA42" s="140">
        <f t="shared" ref="GA42:GB42" si="106">SUM(GA26:GA41)</f>
        <v>-6419401.374896952</v>
      </c>
      <c r="GB42" s="140">
        <f t="shared" si="106"/>
        <v>-447682.24115980859</v>
      </c>
      <c r="GC42" s="140">
        <f t="shared" si="105"/>
        <v>9696859.0811198186</v>
      </c>
      <c r="GD42" s="140">
        <f t="shared" si="105"/>
        <v>2039158.6913145909</v>
      </c>
      <c r="GE42" s="140">
        <f t="shared" si="105"/>
        <v>160444.97844180002</v>
      </c>
      <c r="GF42" s="140">
        <f t="shared" ref="GF42" si="107">SUM(GF26:GF41)</f>
        <v>4874479.5539262313</v>
      </c>
      <c r="GG42" s="140">
        <f t="shared" si="105"/>
        <v>0</v>
      </c>
      <c r="GH42" s="140">
        <f>SUM(GH26:GH41)</f>
        <v>-3458981.0671147741</v>
      </c>
      <c r="GI42" s="140">
        <f>SUM(GI26:GI41)</f>
        <v>0</v>
      </c>
      <c r="GJ42" s="386">
        <f t="shared" si="105"/>
        <v>11288168.128465831</v>
      </c>
      <c r="GK42" s="386">
        <f t="shared" si="105"/>
        <v>441385080.4969883</v>
      </c>
      <c r="GL42" s="140">
        <f t="shared" ref="GL42:HV42" si="108">SUM(GL26:GL41)</f>
        <v>209452.98643181712</v>
      </c>
      <c r="GM42" s="780">
        <f t="shared" si="108"/>
        <v>0</v>
      </c>
      <c r="GN42" s="780">
        <f t="shared" si="108"/>
        <v>0</v>
      </c>
      <c r="GO42" s="140">
        <f t="shared" si="108"/>
        <v>-695730.51745199854</v>
      </c>
      <c r="GP42" s="140">
        <f t="shared" si="108"/>
        <v>-883553.19994221919</v>
      </c>
      <c r="GQ42" s="780">
        <f t="shared" si="108"/>
        <v>0</v>
      </c>
      <c r="GR42" s="780">
        <f t="shared" si="108"/>
        <v>0</v>
      </c>
      <c r="GS42" s="780">
        <f t="shared" si="108"/>
        <v>0</v>
      </c>
      <c r="GT42" s="780">
        <f t="shared" si="108"/>
        <v>0</v>
      </c>
      <c r="GU42" s="780">
        <f t="shared" si="108"/>
        <v>0</v>
      </c>
      <c r="GV42" s="140">
        <f t="shared" si="108"/>
        <v>792189.97162490746</v>
      </c>
      <c r="GW42" s="780">
        <f t="shared" si="108"/>
        <v>0</v>
      </c>
      <c r="GX42" s="780">
        <f t="shared" si="108"/>
        <v>0</v>
      </c>
      <c r="GY42" s="780">
        <f t="shared" si="108"/>
        <v>0</v>
      </c>
      <c r="GZ42" s="780">
        <f t="shared" si="108"/>
        <v>0</v>
      </c>
      <c r="HA42" s="780">
        <f t="shared" si="108"/>
        <v>0</v>
      </c>
      <c r="HB42" s="780">
        <f t="shared" si="108"/>
        <v>0</v>
      </c>
      <c r="HC42" s="780">
        <f t="shared" si="108"/>
        <v>0</v>
      </c>
      <c r="HD42" s="780">
        <f t="shared" si="108"/>
        <v>0</v>
      </c>
      <c r="HE42" s="780">
        <f t="shared" si="108"/>
        <v>0</v>
      </c>
      <c r="HF42" s="780">
        <f t="shared" si="108"/>
        <v>0</v>
      </c>
      <c r="HG42" s="140">
        <f t="shared" si="108"/>
        <v>2701430.3333854033</v>
      </c>
      <c r="HH42" s="780">
        <f t="shared" si="108"/>
        <v>0</v>
      </c>
      <c r="HI42" s="140">
        <f t="shared" si="108"/>
        <v>0</v>
      </c>
      <c r="HJ42" s="140">
        <f t="shared" si="108"/>
        <v>0</v>
      </c>
      <c r="HK42" s="140">
        <f t="shared" si="108"/>
        <v>-2587614.9562998684</v>
      </c>
      <c r="HL42" s="140">
        <f t="shared" si="108"/>
        <v>-249888.27411794034</v>
      </c>
      <c r="HM42" s="780">
        <f t="shared" si="108"/>
        <v>0</v>
      </c>
      <c r="HN42" s="140">
        <f t="shared" ref="HN42:HO42" si="109">SUM(HN26:HN41)</f>
        <v>-2418271.6000985508</v>
      </c>
      <c r="HO42" s="140">
        <f t="shared" si="109"/>
        <v>-330800.37445980601</v>
      </c>
      <c r="HP42" s="140">
        <f t="shared" si="108"/>
        <v>5919926.1216183454</v>
      </c>
      <c r="HQ42" s="140">
        <f t="shared" si="108"/>
        <v>1837260.228046054</v>
      </c>
      <c r="HR42" s="140">
        <f t="shared" si="108"/>
        <v>1051203.5738396004</v>
      </c>
      <c r="HS42" s="140">
        <f t="shared" ref="HS42" si="110">SUM(HS26:HS41)</f>
        <v>2693562.2432265109</v>
      </c>
      <c r="HT42" s="140">
        <f t="shared" si="108"/>
        <v>0</v>
      </c>
      <c r="HU42" s="780">
        <f t="shared" si="108"/>
        <v>0</v>
      </c>
      <c r="HV42" s="140">
        <f t="shared" si="108"/>
        <v>0</v>
      </c>
      <c r="HW42" s="386">
        <f t="shared" si="105"/>
        <v>8039166.5358022535</v>
      </c>
      <c r="HX42" s="386">
        <f t="shared" si="105"/>
        <v>449424247.0327906</v>
      </c>
      <c r="HY42" s="676" t="s">
        <v>1053</v>
      </c>
    </row>
    <row r="43" spans="1:233" x14ac:dyDescent="0.2">
      <c r="A43" s="131">
        <f>ROW()</f>
        <v>43</v>
      </c>
      <c r="B43" s="138"/>
      <c r="C43" s="387"/>
      <c r="D43" s="143"/>
      <c r="E43" s="143"/>
      <c r="F43" s="143"/>
      <c r="G43" s="143"/>
      <c r="H43" s="143"/>
      <c r="I43" s="143"/>
      <c r="J43" s="143"/>
      <c r="K43" s="143"/>
      <c r="L43" s="143"/>
      <c r="M43" s="143"/>
      <c r="N43" s="143"/>
      <c r="O43" s="143"/>
      <c r="P43" s="143"/>
      <c r="Q43" s="143"/>
      <c r="R43" s="143"/>
      <c r="S43" s="143"/>
      <c r="T43" s="143"/>
      <c r="U43" s="143"/>
      <c r="V43" s="143"/>
      <c r="W43" s="143"/>
      <c r="X43" s="143"/>
      <c r="Y43" s="781"/>
      <c r="Z43" s="781"/>
      <c r="AA43" s="143"/>
      <c r="AB43" s="781"/>
      <c r="AC43" s="143"/>
      <c r="AD43" s="781"/>
      <c r="AE43" s="781"/>
      <c r="AF43" s="143"/>
      <c r="AG43" s="143"/>
      <c r="AH43" s="781"/>
      <c r="AI43" s="387"/>
      <c r="AJ43" s="387"/>
      <c r="AK43" s="143"/>
      <c r="AL43" s="781"/>
      <c r="AM43" s="143"/>
      <c r="AN43" s="143">
        <f>+L43</f>
        <v>0</v>
      </c>
      <c r="AO43" s="143">
        <f>+M43</f>
        <v>0</v>
      </c>
      <c r="AP43" s="781"/>
      <c r="AQ43" s="781"/>
      <c r="AR43" s="781"/>
      <c r="AS43" s="143"/>
      <c r="AT43" s="781"/>
      <c r="AU43" s="781"/>
      <c r="AV43" s="781"/>
      <c r="AW43" s="781"/>
      <c r="AX43" s="143"/>
      <c r="AY43" s="143"/>
      <c r="AZ43" s="781"/>
      <c r="BA43" s="143"/>
      <c r="BB43" s="781"/>
      <c r="BC43" s="781"/>
      <c r="BD43" s="781"/>
      <c r="BE43" s="781"/>
      <c r="BF43" s="781"/>
      <c r="BG43" s="781"/>
      <c r="BH43" s="143"/>
      <c r="BI43" s="143"/>
      <c r="BJ43" s="781"/>
      <c r="BK43" s="143"/>
      <c r="BL43" s="781"/>
      <c r="BM43" s="143"/>
      <c r="BN43" s="143"/>
      <c r="BO43" s="143"/>
      <c r="BP43" s="143"/>
      <c r="BQ43" s="143"/>
      <c r="BR43" s="143"/>
      <c r="BS43" s="781"/>
      <c r="BT43" s="143"/>
      <c r="BU43" s="143"/>
      <c r="BV43" s="781"/>
      <c r="BW43" s="387"/>
      <c r="BX43" s="387"/>
      <c r="BY43" s="143"/>
      <c r="BZ43" s="781"/>
      <c r="CA43" s="781"/>
      <c r="CB43" s="143"/>
      <c r="CC43" s="143"/>
      <c r="CD43" s="781"/>
      <c r="CE43" s="781"/>
      <c r="CF43" s="781"/>
      <c r="CG43" s="781"/>
      <c r="CH43" s="781"/>
      <c r="CI43" s="143"/>
      <c r="CJ43" s="781"/>
      <c r="CK43" s="781"/>
      <c r="CL43" s="781"/>
      <c r="CM43" s="781"/>
      <c r="CN43" s="781"/>
      <c r="CO43" s="781"/>
      <c r="CP43" s="781"/>
      <c r="CQ43" s="781"/>
      <c r="CR43" s="781"/>
      <c r="CS43" s="781"/>
      <c r="CT43" s="781"/>
      <c r="CU43" s="781"/>
      <c r="CV43" s="143"/>
      <c r="CW43" s="143"/>
      <c r="CX43" s="781"/>
      <c r="CY43" s="143"/>
      <c r="CZ43" s="781"/>
      <c r="DA43" s="143"/>
      <c r="DB43" s="143"/>
      <c r="DC43" s="143"/>
      <c r="DD43" s="143"/>
      <c r="DE43" s="143"/>
      <c r="DF43" s="143"/>
      <c r="DG43" s="781"/>
      <c r="DH43" s="143"/>
      <c r="DI43" s="781"/>
      <c r="DJ43" s="387"/>
      <c r="DK43" s="387"/>
      <c r="DL43" s="143"/>
      <c r="DM43" s="781"/>
      <c r="DN43" s="781"/>
      <c r="DO43" s="143"/>
      <c r="DP43" s="143"/>
      <c r="DQ43" s="781"/>
      <c r="DR43" s="781"/>
      <c r="DS43" s="781"/>
      <c r="DT43" s="781"/>
      <c r="DU43" s="781"/>
      <c r="DV43" s="143"/>
      <c r="DW43" s="781"/>
      <c r="DX43" s="781"/>
      <c r="DY43" s="781"/>
      <c r="DZ43" s="143"/>
      <c r="EA43" s="781"/>
      <c r="EB43" s="781"/>
      <c r="EC43" s="781"/>
      <c r="ED43" s="781"/>
      <c r="EE43" s="781"/>
      <c r="EF43" s="781"/>
      <c r="EG43" s="143"/>
      <c r="EH43" s="781"/>
      <c r="EI43" s="143"/>
      <c r="EJ43" s="143"/>
      <c r="EK43" s="143"/>
      <c r="EL43" s="143"/>
      <c r="EM43" s="781"/>
      <c r="EN43" s="143"/>
      <c r="EO43" s="143"/>
      <c r="EP43" s="143"/>
      <c r="EQ43" s="143"/>
      <c r="ER43" s="143"/>
      <c r="ES43" s="143"/>
      <c r="ET43" s="143"/>
      <c r="EU43" s="143"/>
      <c r="EV43" s="143"/>
      <c r="EW43" s="387"/>
      <c r="EX43" s="387"/>
      <c r="EY43" s="143"/>
      <c r="EZ43" s="781"/>
      <c r="FA43" s="781"/>
      <c r="FB43" s="143"/>
      <c r="FC43" s="143"/>
      <c r="FD43" s="781"/>
      <c r="FE43" s="781"/>
      <c r="FF43" s="781"/>
      <c r="FG43" s="781"/>
      <c r="FH43" s="781"/>
      <c r="FI43" s="143"/>
      <c r="FJ43" s="781"/>
      <c r="FK43" s="781"/>
      <c r="FL43" s="781"/>
      <c r="FM43" s="781"/>
      <c r="FN43" s="781"/>
      <c r="FO43" s="781"/>
      <c r="FP43" s="781"/>
      <c r="FQ43" s="781"/>
      <c r="FR43" s="781"/>
      <c r="FS43" s="781"/>
      <c r="FT43" s="143"/>
      <c r="FU43" s="781"/>
      <c r="FV43" s="143"/>
      <c r="FW43" s="143"/>
      <c r="FX43" s="781"/>
      <c r="FY43" s="143"/>
      <c r="FZ43" s="781"/>
      <c r="GA43" s="143"/>
      <c r="GB43" s="143"/>
      <c r="GC43" s="143"/>
      <c r="GD43" s="143"/>
      <c r="GE43" s="143"/>
      <c r="GF43" s="143"/>
      <c r="GG43" s="143"/>
      <c r="GH43" s="143"/>
      <c r="GI43" s="143"/>
      <c r="GJ43" s="387"/>
      <c r="GK43" s="387"/>
      <c r="GL43" s="143"/>
      <c r="GM43" s="781"/>
      <c r="GN43" s="781"/>
      <c r="GO43" s="143"/>
      <c r="GP43" s="143"/>
      <c r="GQ43" s="781"/>
      <c r="GR43" s="781"/>
      <c r="GS43" s="781"/>
      <c r="GT43" s="781"/>
      <c r="GU43" s="781"/>
      <c r="GV43" s="143"/>
      <c r="GW43" s="781"/>
      <c r="GX43" s="781"/>
      <c r="GY43" s="781"/>
      <c r="GZ43" s="781"/>
      <c r="HA43" s="781"/>
      <c r="HB43" s="781"/>
      <c r="HC43" s="781"/>
      <c r="HD43" s="781"/>
      <c r="HE43" s="781"/>
      <c r="HF43" s="781"/>
      <c r="HG43" s="143"/>
      <c r="HH43" s="781"/>
      <c r="HI43" s="143"/>
      <c r="HJ43" s="143"/>
      <c r="HK43" s="143"/>
      <c r="HL43" s="143"/>
      <c r="HM43" s="781"/>
      <c r="HN43" s="143"/>
      <c r="HO43" s="143"/>
      <c r="HP43" s="143"/>
      <c r="HQ43" s="143"/>
      <c r="HR43" s="143"/>
      <c r="HS43" s="143"/>
      <c r="HT43" s="143"/>
      <c r="HU43" s="781"/>
      <c r="HV43" s="143"/>
      <c r="HW43" s="387"/>
      <c r="HX43" s="387"/>
      <c r="HY43" s="676" t="s">
        <v>1053</v>
      </c>
    </row>
    <row r="44" spans="1:233" ht="13.5" thickBot="1" x14ac:dyDescent="0.25">
      <c r="A44" s="131">
        <f>ROW()</f>
        <v>44</v>
      </c>
      <c r="B44" s="138" t="s">
        <v>4</v>
      </c>
      <c r="C44" s="388">
        <v>148876035.75999987</v>
      </c>
      <c r="D44" s="144">
        <f t="shared" ref="C44:AE44" si="111">+D17-D42</f>
        <v>4268094.9130006935</v>
      </c>
      <c r="E44" s="144">
        <f t="shared" si="111"/>
        <v>-611838.08835041523</v>
      </c>
      <c r="F44" s="144">
        <f t="shared" si="111"/>
        <v>36564.135962030472</v>
      </c>
      <c r="G44" s="144">
        <f t="shared" si="111"/>
        <v>4083468.6190756047</v>
      </c>
      <c r="H44" s="144">
        <f t="shared" si="111"/>
        <v>13470187.035978962</v>
      </c>
      <c r="I44" s="144">
        <f t="shared" si="111"/>
        <v>332327.22565972776</v>
      </c>
      <c r="J44" s="144">
        <f t="shared" si="111"/>
        <v>-30618.301992259963</v>
      </c>
      <c r="K44" s="144">
        <f t="shared" si="111"/>
        <v>950.77666197940709</v>
      </c>
      <c r="L44" s="144">
        <f t="shared" si="111"/>
        <v>13767.210054030083</v>
      </c>
      <c r="M44" s="144">
        <f t="shared" si="111"/>
        <v>662275.35417178285</v>
      </c>
      <c r="N44" s="144">
        <f t="shared" si="111"/>
        <v>-2217552.9012950091</v>
      </c>
      <c r="O44" s="144">
        <f t="shared" si="111"/>
        <v>-49077.570371584741</v>
      </c>
      <c r="P44" s="144">
        <f t="shared" si="111"/>
        <v>-3870.6276671299306</v>
      </c>
      <c r="Q44" s="144">
        <f t="shared" si="111"/>
        <v>-238403.68133350945</v>
      </c>
      <c r="R44" s="144">
        <f t="shared" si="111"/>
        <v>18053.427599999995</v>
      </c>
      <c r="S44" s="144">
        <f t="shared" si="111"/>
        <v>47549.921461222839</v>
      </c>
      <c r="T44" s="144">
        <f t="shared" si="111"/>
        <v>629811.27671236463</v>
      </c>
      <c r="U44" s="144">
        <f t="shared" si="111"/>
        <v>-939593.36042031588</v>
      </c>
      <c r="V44" s="144">
        <f t="shared" si="111"/>
        <v>0</v>
      </c>
      <c r="W44" s="144">
        <f t="shared" si="111"/>
        <v>210100.48828822756</v>
      </c>
      <c r="X44" s="144">
        <f>+X17-X42</f>
        <v>6486.0668321998955</v>
      </c>
      <c r="Y44" s="782">
        <f t="shared" si="111"/>
        <v>0</v>
      </c>
      <c r="Z44" s="782">
        <f t="shared" si="111"/>
        <v>0</v>
      </c>
      <c r="AA44" s="144">
        <f t="shared" si="111"/>
        <v>0</v>
      </c>
      <c r="AB44" s="782">
        <f t="shared" si="111"/>
        <v>0</v>
      </c>
      <c r="AC44" s="144">
        <f t="shared" si="111"/>
        <v>697854.35301457928</v>
      </c>
      <c r="AD44" s="782">
        <f t="shared" si="111"/>
        <v>0</v>
      </c>
      <c r="AE44" s="782">
        <f t="shared" si="111"/>
        <v>0</v>
      </c>
      <c r="AF44" s="144">
        <f>+AF17-AF42</f>
        <v>0</v>
      </c>
      <c r="AG44" s="144">
        <f t="shared" ref="AG44:BA44" si="112">+AG17-AG42</f>
        <v>0</v>
      </c>
      <c r="AH44" s="782">
        <f t="shared" ref="AH44" si="113">+AH17-AH42</f>
        <v>0</v>
      </c>
      <c r="AI44" s="388">
        <f t="shared" si="112"/>
        <v>20386536.273042977</v>
      </c>
      <c r="AJ44" s="388">
        <f t="shared" si="112"/>
        <v>169262572.03304309</v>
      </c>
      <c r="AK44" s="144">
        <f t="shared" si="112"/>
        <v>-29612974.840182617</v>
      </c>
      <c r="AL44" s="782">
        <f t="shared" si="112"/>
        <v>0</v>
      </c>
      <c r="AM44" s="144">
        <f t="shared" si="112"/>
        <v>9813528.8017177954</v>
      </c>
      <c r="AN44" s="144">
        <f t="shared" si="112"/>
        <v>-489534.39253912517</v>
      </c>
      <c r="AO44" s="144">
        <f t="shared" si="112"/>
        <v>317554.86734674533</v>
      </c>
      <c r="AP44" s="782">
        <f t="shared" si="112"/>
        <v>0</v>
      </c>
      <c r="AQ44" s="782">
        <f t="shared" si="112"/>
        <v>0</v>
      </c>
      <c r="AR44" s="782">
        <f t="shared" si="112"/>
        <v>0</v>
      </c>
      <c r="AS44" s="144">
        <f t="shared" si="112"/>
        <v>-35344.100019756894</v>
      </c>
      <c r="AT44" s="782">
        <f t="shared" si="112"/>
        <v>0</v>
      </c>
      <c r="AU44" s="782">
        <f t="shared" si="112"/>
        <v>918682.31335913856</v>
      </c>
      <c r="AV44" s="782">
        <f t="shared" si="112"/>
        <v>0</v>
      </c>
      <c r="AW44" s="782">
        <f t="shared" si="112"/>
        <v>0</v>
      </c>
      <c r="AX44" s="144">
        <f t="shared" si="112"/>
        <v>-445734.37112307164</v>
      </c>
      <c r="AY44" s="144">
        <f t="shared" si="112"/>
        <v>19234.896299999982</v>
      </c>
      <c r="AZ44" s="782">
        <f t="shared" si="112"/>
        <v>0</v>
      </c>
      <c r="BA44" s="144">
        <f t="shared" si="112"/>
        <v>-489300.65499830747</v>
      </c>
      <c r="BB44" s="782">
        <f t="shared" ref="BB44:DP44" si="114">+BB17-BB42</f>
        <v>0</v>
      </c>
      <c r="BC44" s="782">
        <f t="shared" si="114"/>
        <v>0</v>
      </c>
      <c r="BD44" s="782">
        <f t="shared" si="114"/>
        <v>0</v>
      </c>
      <c r="BE44" s="782">
        <f t="shared" si="114"/>
        <v>0</v>
      </c>
      <c r="BF44" s="782">
        <f t="shared" si="114"/>
        <v>0</v>
      </c>
      <c r="BG44" s="782">
        <f t="shared" si="114"/>
        <v>0</v>
      </c>
      <c r="BH44" s="144">
        <f t="shared" si="114"/>
        <v>-2162576.1780000003</v>
      </c>
      <c r="BI44" s="144">
        <f t="shared" si="114"/>
        <v>-4620848.4321740009</v>
      </c>
      <c r="BJ44" s="782">
        <f t="shared" si="114"/>
        <v>0</v>
      </c>
      <c r="BK44" s="144">
        <f t="shared" si="114"/>
        <v>0</v>
      </c>
      <c r="BL44" s="782">
        <f t="shared" si="114"/>
        <v>0</v>
      </c>
      <c r="BM44" s="144">
        <f t="shared" ref="BM44:BN44" si="115">+BM17-BM42</f>
        <v>1654158.7874142607</v>
      </c>
      <c r="BN44" s="144">
        <f t="shared" si="115"/>
        <v>159531.06440274004</v>
      </c>
      <c r="BO44" s="144">
        <f t="shared" si="114"/>
        <v>-295585.7815927401</v>
      </c>
      <c r="BP44" s="144">
        <f t="shared" si="114"/>
        <v>-308092.2659</v>
      </c>
      <c r="BQ44" s="144">
        <f t="shared" ref="BQ44:BR44" si="116">+BQ17-BQ42</f>
        <v>-20.966130740000001</v>
      </c>
      <c r="BR44" s="144">
        <f t="shared" si="116"/>
        <v>-394228.89515679999</v>
      </c>
      <c r="BS44" s="782">
        <f t="shared" si="114"/>
        <v>0</v>
      </c>
      <c r="BT44" s="144">
        <f t="shared" si="114"/>
        <v>-423891.40592988755</v>
      </c>
      <c r="BU44" s="144">
        <f>+BU17-BU42</f>
        <v>-335525.80576325813</v>
      </c>
      <c r="BV44" s="782">
        <f>+BV17-BV42</f>
        <v>0</v>
      </c>
      <c r="BW44" s="388">
        <f t="shared" si="114"/>
        <v>-26730967.358969621</v>
      </c>
      <c r="BX44" s="399">
        <f t="shared" si="114"/>
        <v>142531604.67407346</v>
      </c>
      <c r="BY44" s="144">
        <f t="shared" ref="BY44:DG44" si="117">+BY17-BY42</f>
        <v>11331219.433740547</v>
      </c>
      <c r="BZ44" s="782">
        <f t="shared" si="117"/>
        <v>0</v>
      </c>
      <c r="CA44" s="782">
        <f t="shared" si="117"/>
        <v>0</v>
      </c>
      <c r="CB44" s="144">
        <f t="shared" si="117"/>
        <v>252779.03881400137</v>
      </c>
      <c r="CC44" s="144">
        <f t="shared" si="117"/>
        <v>1537211.3161044947</v>
      </c>
      <c r="CD44" s="782">
        <f t="shared" si="117"/>
        <v>0</v>
      </c>
      <c r="CE44" s="782">
        <f t="shared" si="117"/>
        <v>0</v>
      </c>
      <c r="CF44" s="782">
        <f t="shared" si="117"/>
        <v>0</v>
      </c>
      <c r="CG44" s="782">
        <f t="shared" si="117"/>
        <v>0</v>
      </c>
      <c r="CH44" s="782">
        <f t="shared" si="117"/>
        <v>0</v>
      </c>
      <c r="CI44" s="144">
        <f t="shared" si="117"/>
        <v>-33965.106110777218</v>
      </c>
      <c r="CJ44" s="782">
        <f t="shared" si="117"/>
        <v>0</v>
      </c>
      <c r="CK44" s="782">
        <f t="shared" si="117"/>
        <v>0</v>
      </c>
      <c r="CL44" s="782">
        <f t="shared" si="117"/>
        <v>0</v>
      </c>
      <c r="CM44" s="782">
        <f t="shared" si="117"/>
        <v>0</v>
      </c>
      <c r="CN44" s="782">
        <f t="shared" si="117"/>
        <v>0</v>
      </c>
      <c r="CO44" s="782">
        <f t="shared" si="117"/>
        <v>0</v>
      </c>
      <c r="CP44" s="782">
        <f t="shared" si="117"/>
        <v>0</v>
      </c>
      <c r="CQ44" s="782">
        <f t="shared" si="117"/>
        <v>0</v>
      </c>
      <c r="CR44" s="782">
        <f t="shared" si="117"/>
        <v>0</v>
      </c>
      <c r="CS44" s="782">
        <f t="shared" si="117"/>
        <v>0</v>
      </c>
      <c r="CT44" s="782">
        <f t="shared" si="117"/>
        <v>0</v>
      </c>
      <c r="CU44" s="782">
        <f t="shared" si="117"/>
        <v>0</v>
      </c>
      <c r="CV44" s="144">
        <f t="shared" si="117"/>
        <v>0</v>
      </c>
      <c r="CW44" s="144">
        <f t="shared" si="117"/>
        <v>0</v>
      </c>
      <c r="CX44" s="782">
        <f t="shared" si="117"/>
        <v>0</v>
      </c>
      <c r="CY44" s="144">
        <f t="shared" si="117"/>
        <v>0</v>
      </c>
      <c r="CZ44" s="782">
        <f t="shared" si="117"/>
        <v>0</v>
      </c>
      <c r="DA44" s="144">
        <f t="shared" ref="DA44:DB44" si="118">+DA17-DA42</f>
        <v>7788660.0135981999</v>
      </c>
      <c r="DB44" s="144">
        <f t="shared" si="118"/>
        <v>1041616.8013943374</v>
      </c>
      <c r="DC44" s="144">
        <f t="shared" si="117"/>
        <v>-4029894.3225494004</v>
      </c>
      <c r="DD44" s="144">
        <f t="shared" si="117"/>
        <v>-2050409.4104999998</v>
      </c>
      <c r="DE44" s="144">
        <f t="shared" si="117"/>
        <v>-3486850.4908343982</v>
      </c>
      <c r="DF44" s="144">
        <f t="shared" ref="DF44" si="119">+DF17-DF42</f>
        <v>-2804606.9670917802</v>
      </c>
      <c r="DG44" s="782">
        <f t="shared" si="117"/>
        <v>0</v>
      </c>
      <c r="DH44" s="144">
        <f>+DH17-DH42</f>
        <v>0</v>
      </c>
      <c r="DI44" s="782">
        <f>+DI17-DI42</f>
        <v>0</v>
      </c>
      <c r="DJ44" s="388">
        <f t="shared" si="114"/>
        <v>9545760.3065652214</v>
      </c>
      <c r="DK44" s="388">
        <f t="shared" si="114"/>
        <v>152077364.98063868</v>
      </c>
      <c r="DL44" s="144">
        <f t="shared" si="114"/>
        <v>2402259.5491298623</v>
      </c>
      <c r="DM44" s="782">
        <f t="shared" si="114"/>
        <v>0</v>
      </c>
      <c r="DN44" s="782">
        <f t="shared" si="114"/>
        <v>0</v>
      </c>
      <c r="DO44" s="144">
        <f t="shared" si="114"/>
        <v>1441248.0251239983</v>
      </c>
      <c r="DP44" s="144">
        <f t="shared" si="114"/>
        <v>-101814.00593020722</v>
      </c>
      <c r="DQ44" s="782">
        <f t="shared" ref="DQ44:ET44" si="120">+DQ17-DQ42</f>
        <v>0</v>
      </c>
      <c r="DR44" s="782">
        <f t="shared" si="120"/>
        <v>0</v>
      </c>
      <c r="DS44" s="782">
        <f t="shared" si="120"/>
        <v>0</v>
      </c>
      <c r="DT44" s="782">
        <f t="shared" si="120"/>
        <v>0</v>
      </c>
      <c r="DU44" s="782">
        <f t="shared" si="120"/>
        <v>0</v>
      </c>
      <c r="DV44" s="144">
        <f t="shared" si="120"/>
        <v>-170818.57543166098</v>
      </c>
      <c r="DW44" s="782">
        <f t="shared" si="120"/>
        <v>0</v>
      </c>
      <c r="DX44" s="782">
        <f t="shared" si="120"/>
        <v>0</v>
      </c>
      <c r="DY44" s="782">
        <f t="shared" si="120"/>
        <v>0</v>
      </c>
      <c r="DZ44" s="144">
        <f t="shared" si="120"/>
        <v>-1507463.1769666667</v>
      </c>
      <c r="EA44" s="782">
        <f t="shared" si="120"/>
        <v>0</v>
      </c>
      <c r="EB44" s="782">
        <f t="shared" si="120"/>
        <v>0</v>
      </c>
      <c r="EC44" s="782">
        <f t="shared" si="120"/>
        <v>0</v>
      </c>
      <c r="ED44" s="782">
        <f t="shared" si="120"/>
        <v>0</v>
      </c>
      <c r="EE44" s="782">
        <f t="shared" si="120"/>
        <v>0</v>
      </c>
      <c r="EF44" s="782">
        <f t="shared" si="120"/>
        <v>0</v>
      </c>
      <c r="EG44" s="144">
        <f t="shared" si="120"/>
        <v>-26583553.811009128</v>
      </c>
      <c r="EH44" s="782">
        <f t="shared" si="120"/>
        <v>-122295.68415809781</v>
      </c>
      <c r="EI44" s="144">
        <f t="shared" si="120"/>
        <v>-586007.79316666664</v>
      </c>
      <c r="EJ44" s="144">
        <f t="shared" si="120"/>
        <v>-3687248.1967909653</v>
      </c>
      <c r="EK44" s="144">
        <f t="shared" si="120"/>
        <v>-518678.73011322715</v>
      </c>
      <c r="EL44" s="144">
        <f t="shared" si="120"/>
        <v>-249888.27411794034</v>
      </c>
      <c r="EM44" s="782">
        <f t="shared" si="120"/>
        <v>0</v>
      </c>
      <c r="EN44" s="144">
        <f t="shared" ref="EN44:EO44" si="121">+EN17-EN42</f>
        <v>759945.5413470862</v>
      </c>
      <c r="EO44" s="144">
        <f t="shared" si="121"/>
        <v>1098514.7295406358</v>
      </c>
      <c r="EP44" s="144">
        <f t="shared" si="120"/>
        <v>-5110610.559700828</v>
      </c>
      <c r="EQ44" s="144">
        <f t="shared" si="120"/>
        <v>-2713316.7235564431</v>
      </c>
      <c r="ER44" s="144">
        <f t="shared" si="120"/>
        <v>408961.00024059345</v>
      </c>
      <c r="ES44" s="144">
        <f t="shared" ref="ES44" si="122">+ES17-ES42</f>
        <v>-3753019.4422401702</v>
      </c>
      <c r="ET44" s="144">
        <f t="shared" si="120"/>
        <v>-423889.82592988759</v>
      </c>
      <c r="EU44" s="144">
        <f>+EU17-EU42</f>
        <v>1152993.689038258</v>
      </c>
      <c r="EV44" s="144">
        <f>+EV17-EV42</f>
        <v>-1818119.7158406712</v>
      </c>
      <c r="EW44" s="388">
        <f t="shared" ref="EW44:HX44" si="123">+EW17-EW42</f>
        <v>-40082801.980532125</v>
      </c>
      <c r="EX44" s="388">
        <f t="shared" si="123"/>
        <v>111994563.00010663</v>
      </c>
      <c r="EY44" s="144">
        <f t="shared" si="123"/>
        <v>3086005.6546553429</v>
      </c>
      <c r="EZ44" s="782">
        <f t="shared" si="123"/>
        <v>0</v>
      </c>
      <c r="FA44" s="782">
        <f t="shared" si="123"/>
        <v>0</v>
      </c>
      <c r="FB44" s="144">
        <f t="shared" si="123"/>
        <v>527842.51771800278</v>
      </c>
      <c r="FC44" s="144">
        <f t="shared" si="123"/>
        <v>819711.7206692464</v>
      </c>
      <c r="FD44" s="782">
        <f t="shared" si="123"/>
        <v>0</v>
      </c>
      <c r="FE44" s="782">
        <f t="shared" si="123"/>
        <v>0</v>
      </c>
      <c r="FF44" s="782">
        <f t="shared" si="123"/>
        <v>0</v>
      </c>
      <c r="FG44" s="782">
        <f t="shared" si="123"/>
        <v>0</v>
      </c>
      <c r="FH44" s="782">
        <f t="shared" si="123"/>
        <v>0</v>
      </c>
      <c r="FI44" s="144">
        <f t="shared" si="123"/>
        <v>-524529.6720035621</v>
      </c>
      <c r="FJ44" s="782">
        <f t="shared" si="123"/>
        <v>0</v>
      </c>
      <c r="FK44" s="782">
        <f t="shared" si="123"/>
        <v>0</v>
      </c>
      <c r="FL44" s="782">
        <f t="shared" si="123"/>
        <v>0</v>
      </c>
      <c r="FM44" s="782">
        <f t="shared" si="123"/>
        <v>0</v>
      </c>
      <c r="FN44" s="782">
        <f t="shared" si="123"/>
        <v>0</v>
      </c>
      <c r="FO44" s="782">
        <f t="shared" si="123"/>
        <v>0</v>
      </c>
      <c r="FP44" s="782">
        <f t="shared" si="123"/>
        <v>0</v>
      </c>
      <c r="FQ44" s="782">
        <f t="shared" si="123"/>
        <v>0</v>
      </c>
      <c r="FR44" s="782">
        <f t="shared" si="123"/>
        <v>0</v>
      </c>
      <c r="FS44" s="782">
        <f t="shared" si="123"/>
        <v>0</v>
      </c>
      <c r="FT44" s="144">
        <f t="shared" si="123"/>
        <v>-3318564.5622401093</v>
      </c>
      <c r="FU44" s="782">
        <f t="shared" si="123"/>
        <v>-1345252.5257390761</v>
      </c>
      <c r="FV44" s="144">
        <f t="shared" si="123"/>
        <v>0</v>
      </c>
      <c r="FW44" s="144">
        <f t="shared" si="123"/>
        <v>0</v>
      </c>
      <c r="FX44" s="782">
        <f t="shared" si="123"/>
        <v>0</v>
      </c>
      <c r="FY44" s="144">
        <f t="shared" si="123"/>
        <v>0</v>
      </c>
      <c r="FZ44" s="782">
        <f t="shared" si="123"/>
        <v>0</v>
      </c>
      <c r="GA44" s="144">
        <f t="shared" ref="GA44:GB44" si="124">+GA17-GA42</f>
        <v>6419401.374896952</v>
      </c>
      <c r="GB44" s="144">
        <f t="shared" si="124"/>
        <v>447682.24115980859</v>
      </c>
      <c r="GC44" s="144">
        <f t="shared" si="123"/>
        <v>-9696859.0811198186</v>
      </c>
      <c r="GD44" s="144">
        <f t="shared" si="123"/>
        <v>-2039158.6913145909</v>
      </c>
      <c r="GE44" s="144">
        <f t="shared" si="123"/>
        <v>-160444.97844180002</v>
      </c>
      <c r="GF44" s="144">
        <f t="shared" ref="GF44" si="125">+GF17-GF42</f>
        <v>-4874479.5539262313</v>
      </c>
      <c r="GG44" s="144">
        <f t="shared" si="123"/>
        <v>0</v>
      </c>
      <c r="GH44" s="144">
        <f>+GH17-GH42</f>
        <v>3458981.0671147741</v>
      </c>
      <c r="GI44" s="144">
        <f>+GI17-GI42</f>
        <v>0</v>
      </c>
      <c r="GJ44" s="388">
        <f t="shared" si="123"/>
        <v>-7199664.4885710552</v>
      </c>
      <c r="GK44" s="388">
        <f t="shared" si="123"/>
        <v>104794898.51153553</v>
      </c>
      <c r="GL44" s="144">
        <f t="shared" ref="GL44:HV44" si="126">+GL17-GL42</f>
        <v>644762.49332177895</v>
      </c>
      <c r="GM44" s="782">
        <f t="shared" si="126"/>
        <v>0</v>
      </c>
      <c r="GN44" s="782">
        <f t="shared" si="126"/>
        <v>0</v>
      </c>
      <c r="GO44" s="144">
        <f t="shared" si="126"/>
        <v>695730.51745199854</v>
      </c>
      <c r="GP44" s="144">
        <f t="shared" si="126"/>
        <v>883553.19994221919</v>
      </c>
      <c r="GQ44" s="782">
        <f t="shared" si="126"/>
        <v>0</v>
      </c>
      <c r="GR44" s="782">
        <f t="shared" si="126"/>
        <v>0</v>
      </c>
      <c r="GS44" s="782">
        <f t="shared" si="126"/>
        <v>0</v>
      </c>
      <c r="GT44" s="782">
        <f t="shared" si="126"/>
        <v>0</v>
      </c>
      <c r="GU44" s="782">
        <f t="shared" si="126"/>
        <v>0</v>
      </c>
      <c r="GV44" s="144">
        <f t="shared" si="126"/>
        <v>-792189.97162490746</v>
      </c>
      <c r="GW44" s="782">
        <f t="shared" si="126"/>
        <v>0</v>
      </c>
      <c r="GX44" s="782">
        <f t="shared" si="126"/>
        <v>0</v>
      </c>
      <c r="GY44" s="782">
        <f t="shared" si="126"/>
        <v>0</v>
      </c>
      <c r="GZ44" s="782">
        <f t="shared" si="126"/>
        <v>0</v>
      </c>
      <c r="HA44" s="782">
        <f t="shared" si="126"/>
        <v>0</v>
      </c>
      <c r="HB44" s="782">
        <f t="shared" si="126"/>
        <v>0</v>
      </c>
      <c r="HC44" s="782">
        <f t="shared" si="126"/>
        <v>0</v>
      </c>
      <c r="HD44" s="782">
        <f t="shared" si="126"/>
        <v>0</v>
      </c>
      <c r="HE44" s="782">
        <f t="shared" si="126"/>
        <v>0</v>
      </c>
      <c r="HF44" s="782">
        <f t="shared" si="126"/>
        <v>0</v>
      </c>
      <c r="HG44" s="144">
        <f t="shared" si="126"/>
        <v>-2701430.3333854033</v>
      </c>
      <c r="HH44" s="782">
        <f t="shared" si="126"/>
        <v>0</v>
      </c>
      <c r="HI44" s="144">
        <f t="shared" si="126"/>
        <v>0</v>
      </c>
      <c r="HJ44" s="144">
        <f t="shared" si="126"/>
        <v>0</v>
      </c>
      <c r="HK44" s="144">
        <f t="shared" si="126"/>
        <v>2587614.9562998684</v>
      </c>
      <c r="HL44" s="144">
        <f t="shared" si="126"/>
        <v>249888.27411794034</v>
      </c>
      <c r="HM44" s="782">
        <f t="shared" si="126"/>
        <v>0</v>
      </c>
      <c r="HN44" s="144">
        <f t="shared" ref="HN44:HO44" si="127">+HN17-HN42</f>
        <v>2418271.6000985508</v>
      </c>
      <c r="HO44" s="144">
        <f t="shared" si="127"/>
        <v>330800.37445980601</v>
      </c>
      <c r="HP44" s="144">
        <f t="shared" si="126"/>
        <v>-5919926.1216183454</v>
      </c>
      <c r="HQ44" s="144">
        <f t="shared" si="126"/>
        <v>-1837260.228046054</v>
      </c>
      <c r="HR44" s="144">
        <f t="shared" si="126"/>
        <v>-1051203.5738396004</v>
      </c>
      <c r="HS44" s="144">
        <f t="shared" ref="HS44" si="128">+HS17-HS42</f>
        <v>-2693562.2432265109</v>
      </c>
      <c r="HT44" s="144">
        <f t="shared" si="126"/>
        <v>0</v>
      </c>
      <c r="HU44" s="782">
        <f t="shared" si="126"/>
        <v>0</v>
      </c>
      <c r="HV44" s="144">
        <f t="shared" si="126"/>
        <v>0</v>
      </c>
      <c r="HW44" s="388">
        <f t="shared" si="123"/>
        <v>-7184951.0560486577</v>
      </c>
      <c r="HX44" s="388">
        <f t="shared" si="123"/>
        <v>97609947.455486834</v>
      </c>
      <c r="HY44" s="676" t="s">
        <v>1053</v>
      </c>
    </row>
    <row r="45" spans="1:233" ht="15.75" thickTop="1" x14ac:dyDescent="0.25">
      <c r="A45" s="131">
        <f>ROW()</f>
        <v>45</v>
      </c>
      <c r="B45" s="145"/>
      <c r="C45" s="389"/>
      <c r="D45" s="146"/>
      <c r="E45" s="146"/>
      <c r="F45" s="146"/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46"/>
      <c r="S45" s="146"/>
      <c r="T45" s="146"/>
      <c r="U45" s="146"/>
      <c r="V45" s="146"/>
      <c r="W45" s="146"/>
      <c r="X45" s="146"/>
      <c r="Y45" s="783"/>
      <c r="Z45" s="783"/>
      <c r="AA45" s="146"/>
      <c r="AB45" s="783"/>
      <c r="AC45" s="146"/>
      <c r="AD45" s="783"/>
      <c r="AE45" s="783"/>
      <c r="AF45" s="146"/>
      <c r="AG45" s="146"/>
      <c r="AH45" s="783"/>
      <c r="AI45" s="389"/>
      <c r="AJ45" s="389"/>
      <c r="AK45" s="146"/>
      <c r="AL45" s="783"/>
      <c r="AM45" s="146"/>
      <c r="AN45" s="146"/>
      <c r="AO45" s="146"/>
      <c r="AP45" s="783"/>
      <c r="AQ45" s="783"/>
      <c r="AR45" s="783"/>
      <c r="AS45" s="146"/>
      <c r="AT45" s="783"/>
      <c r="AU45" s="783"/>
      <c r="AV45" s="783"/>
      <c r="AW45" s="783"/>
      <c r="AX45" s="146"/>
      <c r="AY45" s="146"/>
      <c r="AZ45" s="783"/>
      <c r="BA45" s="146"/>
      <c r="BB45" s="783"/>
      <c r="BC45" s="783"/>
      <c r="BD45" s="783"/>
      <c r="BE45" s="783"/>
      <c r="BF45" s="783"/>
      <c r="BG45" s="783"/>
      <c r="BH45" s="146"/>
      <c r="BI45" s="146"/>
      <c r="BJ45" s="783"/>
      <c r="BK45" s="146"/>
      <c r="BL45" s="783"/>
      <c r="BM45" s="146"/>
      <c r="BN45" s="146"/>
      <c r="BO45" s="146"/>
      <c r="BP45" s="146"/>
      <c r="BQ45" s="146"/>
      <c r="BR45" s="146"/>
      <c r="BS45" s="783"/>
      <c r="BT45" s="146"/>
      <c r="BU45" s="146"/>
      <c r="BV45" s="783"/>
      <c r="BW45" s="389"/>
      <c r="BX45" s="389"/>
      <c r="BY45" s="146"/>
      <c r="BZ45" s="783"/>
      <c r="CA45" s="783"/>
      <c r="CB45" s="146"/>
      <c r="CC45" s="146"/>
      <c r="CD45" s="783"/>
      <c r="CE45" s="783"/>
      <c r="CF45" s="783"/>
      <c r="CG45" s="783"/>
      <c r="CH45" s="783"/>
      <c r="CI45" s="146"/>
      <c r="CJ45" s="783"/>
      <c r="CK45" s="783"/>
      <c r="CL45" s="783"/>
      <c r="CM45" s="783"/>
      <c r="CN45" s="783"/>
      <c r="CO45" s="783"/>
      <c r="CP45" s="783"/>
      <c r="CQ45" s="783"/>
      <c r="CR45" s="783"/>
      <c r="CS45" s="783"/>
      <c r="CT45" s="783"/>
      <c r="CU45" s="783"/>
      <c r="CV45" s="146"/>
      <c r="CW45" s="146"/>
      <c r="CX45" s="783"/>
      <c r="CY45" s="146"/>
      <c r="CZ45" s="783"/>
      <c r="DA45" s="146"/>
      <c r="DB45" s="146"/>
      <c r="DC45" s="146"/>
      <c r="DD45" s="146"/>
      <c r="DE45" s="146"/>
      <c r="DF45" s="146"/>
      <c r="DG45" s="783"/>
      <c r="DH45" s="146"/>
      <c r="DI45" s="783"/>
      <c r="DJ45" s="389"/>
      <c r="DK45" s="389"/>
      <c r="DL45" s="146"/>
      <c r="DM45" s="783"/>
      <c r="DN45" s="783"/>
      <c r="DO45" s="146"/>
      <c r="DP45" s="146"/>
      <c r="DQ45" s="783"/>
      <c r="DR45" s="783"/>
      <c r="DS45" s="783"/>
      <c r="DT45" s="783"/>
      <c r="DU45" s="783"/>
      <c r="DV45" s="146"/>
      <c r="DW45" s="783"/>
      <c r="DX45" s="783"/>
      <c r="DY45" s="783"/>
      <c r="DZ45" s="146"/>
      <c r="EA45" s="783"/>
      <c r="EB45" s="783"/>
      <c r="EC45" s="783"/>
      <c r="ED45" s="783"/>
      <c r="EE45" s="783"/>
      <c r="EF45" s="783"/>
      <c r="EG45" s="146"/>
      <c r="EH45" s="783"/>
      <c r="EI45" s="146"/>
      <c r="EJ45" s="146"/>
      <c r="EK45" s="146"/>
      <c r="EL45" s="146"/>
      <c r="EM45" s="783"/>
      <c r="EN45" s="146"/>
      <c r="EO45" s="146"/>
      <c r="EP45" s="146"/>
      <c r="EQ45" s="146"/>
      <c r="ER45" s="146"/>
      <c r="ES45" s="146"/>
      <c r="ET45" s="146"/>
      <c r="EU45" s="146"/>
      <c r="EV45" s="146"/>
      <c r="EW45" s="389"/>
      <c r="EX45" s="389"/>
      <c r="EY45" s="146"/>
      <c r="EZ45" s="783"/>
      <c r="FA45" s="783"/>
      <c r="FB45" s="146"/>
      <c r="FC45" s="146"/>
      <c r="FD45" s="783"/>
      <c r="FE45" s="783"/>
      <c r="FF45" s="783"/>
      <c r="FG45" s="783"/>
      <c r="FH45" s="783"/>
      <c r="FI45" s="146"/>
      <c r="FJ45" s="783"/>
      <c r="FK45" s="783"/>
      <c r="FL45" s="783"/>
      <c r="FM45" s="783"/>
      <c r="FN45" s="783"/>
      <c r="FO45" s="783"/>
      <c r="FP45" s="783"/>
      <c r="FQ45" s="783"/>
      <c r="FR45" s="783"/>
      <c r="FS45" s="783"/>
      <c r="FT45" s="146"/>
      <c r="FU45" s="783"/>
      <c r="FV45" s="146"/>
      <c r="FW45" s="146"/>
      <c r="FX45" s="783"/>
      <c r="FY45" s="146"/>
      <c r="FZ45" s="783"/>
      <c r="GA45" s="146"/>
      <c r="GB45" s="146"/>
      <c r="GC45" s="146"/>
      <c r="GD45" s="146"/>
      <c r="GE45" s="146"/>
      <c r="GF45" s="146"/>
      <c r="GG45" s="146"/>
      <c r="GH45" s="146"/>
      <c r="GI45" s="146"/>
      <c r="GJ45" s="389"/>
      <c r="GK45" s="389"/>
      <c r="GL45" s="146"/>
      <c r="GM45" s="783"/>
      <c r="GN45" s="783"/>
      <c r="GO45" s="146"/>
      <c r="GP45" s="146"/>
      <c r="GQ45" s="783"/>
      <c r="GR45" s="783"/>
      <c r="GS45" s="783"/>
      <c r="GT45" s="783"/>
      <c r="GU45" s="783"/>
      <c r="GV45" s="146"/>
      <c r="GW45" s="783"/>
      <c r="GX45" s="783"/>
      <c r="GY45" s="783"/>
      <c r="GZ45" s="783"/>
      <c r="HA45" s="783"/>
      <c r="HB45" s="783"/>
      <c r="HC45" s="783"/>
      <c r="HD45" s="783"/>
      <c r="HE45" s="783"/>
      <c r="HF45" s="783"/>
      <c r="HG45" s="146"/>
      <c r="HH45" s="783"/>
      <c r="HI45" s="146"/>
      <c r="HJ45" s="146"/>
      <c r="HK45" s="146"/>
      <c r="HL45" s="146"/>
      <c r="HM45" s="783"/>
      <c r="HN45" s="146"/>
      <c r="HO45" s="146"/>
      <c r="HP45" s="146"/>
      <c r="HQ45" s="146"/>
      <c r="HR45" s="146"/>
      <c r="HS45" s="146"/>
      <c r="HT45" s="146"/>
      <c r="HU45" s="783"/>
      <c r="HV45" s="146"/>
      <c r="HW45" s="389"/>
      <c r="HX45" s="389"/>
      <c r="HY45" s="676" t="s">
        <v>1053</v>
      </c>
    </row>
    <row r="46" spans="1:233" s="142" customFormat="1" x14ac:dyDescent="0.2">
      <c r="A46" s="131">
        <f>ROW()</f>
        <v>46</v>
      </c>
      <c r="B46" s="132" t="s">
        <v>120</v>
      </c>
      <c r="C46" s="385">
        <v>2470296822.411552</v>
      </c>
      <c r="D46" s="139">
        <f t="shared" ref="C46:AD46" si="129">D57</f>
        <v>0</v>
      </c>
      <c r="E46" s="139">
        <f t="shared" si="129"/>
        <v>0</v>
      </c>
      <c r="F46" s="139">
        <f t="shared" si="129"/>
        <v>0</v>
      </c>
      <c r="G46" s="139">
        <f t="shared" si="129"/>
        <v>0</v>
      </c>
      <c r="H46" s="139">
        <f t="shared" si="129"/>
        <v>0</v>
      </c>
      <c r="I46" s="139">
        <f t="shared" si="129"/>
        <v>0</v>
      </c>
      <c r="J46" s="139">
        <f t="shared" si="129"/>
        <v>0</v>
      </c>
      <c r="K46" s="139">
        <f t="shared" si="129"/>
        <v>0</v>
      </c>
      <c r="L46" s="139">
        <f t="shared" si="129"/>
        <v>0</v>
      </c>
      <c r="M46" s="139">
        <f t="shared" si="129"/>
        <v>0</v>
      </c>
      <c r="N46" s="139">
        <f t="shared" si="129"/>
        <v>0</v>
      </c>
      <c r="O46" s="139">
        <f t="shared" si="129"/>
        <v>0</v>
      </c>
      <c r="P46" s="139">
        <f t="shared" si="129"/>
        <v>0</v>
      </c>
      <c r="Q46" s="139">
        <f t="shared" si="129"/>
        <v>0</v>
      </c>
      <c r="R46" s="139">
        <f t="shared" si="129"/>
        <v>0</v>
      </c>
      <c r="S46" s="139">
        <f t="shared" si="129"/>
        <v>0</v>
      </c>
      <c r="T46" s="139">
        <f t="shared" si="129"/>
        <v>0</v>
      </c>
      <c r="U46" s="139">
        <f t="shared" si="129"/>
        <v>0</v>
      </c>
      <c r="V46" s="139">
        <f t="shared" si="129"/>
        <v>67075380.91394949</v>
      </c>
      <c r="W46" s="139">
        <f t="shared" si="129"/>
        <v>210100.48828822773</v>
      </c>
      <c r="X46" s="139">
        <f>X57</f>
        <v>0</v>
      </c>
      <c r="Y46" s="779">
        <f t="shared" si="129"/>
        <v>0</v>
      </c>
      <c r="Z46" s="779">
        <f t="shared" si="129"/>
        <v>0</v>
      </c>
      <c r="AA46" s="139">
        <f t="shared" si="129"/>
        <v>-65577643.509571999</v>
      </c>
      <c r="AB46" s="779">
        <f t="shared" si="129"/>
        <v>0</v>
      </c>
      <c r="AC46" s="139">
        <f t="shared" si="129"/>
        <v>0</v>
      </c>
      <c r="AD46" s="779">
        <f t="shared" si="129"/>
        <v>0</v>
      </c>
      <c r="AE46" s="779">
        <f t="shared" ref="AE46:AG46" si="130">AE57</f>
        <v>0</v>
      </c>
      <c r="AF46" s="139">
        <f>AF57</f>
        <v>-23770011.81658344</v>
      </c>
      <c r="AG46" s="139">
        <f t="shared" si="130"/>
        <v>0</v>
      </c>
      <c r="AH46" s="779">
        <f t="shared" ref="AH46" si="131">AH57</f>
        <v>0</v>
      </c>
      <c r="AI46" s="385">
        <f t="shared" ref="AI46:BY46" si="132">AI57</f>
        <v>-22062173.923917718</v>
      </c>
      <c r="AJ46" s="385">
        <f t="shared" si="132"/>
        <v>2448234648.4876337</v>
      </c>
      <c r="AK46" s="139">
        <f t="shared" si="132"/>
        <v>0</v>
      </c>
      <c r="AL46" s="779">
        <f t="shared" si="132"/>
        <v>0</v>
      </c>
      <c r="AM46" s="139">
        <f t="shared" si="132"/>
        <v>0</v>
      </c>
      <c r="AN46" s="139">
        <f t="shared" si="132"/>
        <v>4356717.7706340253</v>
      </c>
      <c r="AO46" s="139">
        <f t="shared" si="132"/>
        <v>0</v>
      </c>
      <c r="AP46" s="779">
        <f t="shared" si="132"/>
        <v>0</v>
      </c>
      <c r="AQ46" s="779">
        <f t="shared" si="132"/>
        <v>0</v>
      </c>
      <c r="AR46" s="779">
        <f t="shared" si="132"/>
        <v>0</v>
      </c>
      <c r="AS46" s="139">
        <f t="shared" si="132"/>
        <v>0</v>
      </c>
      <c r="AT46" s="779">
        <f t="shared" si="132"/>
        <v>0</v>
      </c>
      <c r="AU46" s="779">
        <f t="shared" si="132"/>
        <v>0</v>
      </c>
      <c r="AV46" s="779">
        <f t="shared" si="132"/>
        <v>0</v>
      </c>
      <c r="AW46" s="779">
        <f t="shared" si="132"/>
        <v>0</v>
      </c>
      <c r="AX46" s="139">
        <f t="shared" si="132"/>
        <v>0</v>
      </c>
      <c r="AY46" s="139">
        <f t="shared" si="132"/>
        <v>0</v>
      </c>
      <c r="AZ46" s="779">
        <f t="shared" si="132"/>
        <v>0</v>
      </c>
      <c r="BA46" s="139">
        <f t="shared" si="132"/>
        <v>0</v>
      </c>
      <c r="BB46" s="779">
        <f t="shared" si="132"/>
        <v>0</v>
      </c>
      <c r="BC46" s="779">
        <f t="shared" si="132"/>
        <v>0</v>
      </c>
      <c r="BD46" s="779">
        <f t="shared" si="132"/>
        <v>0</v>
      </c>
      <c r="BE46" s="779">
        <f t="shared" si="132"/>
        <v>0</v>
      </c>
      <c r="BF46" s="779">
        <f t="shared" si="132"/>
        <v>0</v>
      </c>
      <c r="BG46" s="779">
        <f t="shared" si="132"/>
        <v>0</v>
      </c>
      <c r="BH46" s="139">
        <f t="shared" si="132"/>
        <v>0</v>
      </c>
      <c r="BI46" s="139">
        <f t="shared" si="132"/>
        <v>3230272.3808734193</v>
      </c>
      <c r="BJ46" s="779">
        <f t="shared" si="132"/>
        <v>0</v>
      </c>
      <c r="BK46" s="139">
        <f t="shared" ref="BK46:BT46" si="133">BK57</f>
        <v>16325.156433949582</v>
      </c>
      <c r="BL46" s="779">
        <f t="shared" si="133"/>
        <v>0</v>
      </c>
      <c r="BM46" s="679">
        <f t="shared" ref="BM46:BN46" si="134">BM57</f>
        <v>-94088202.46430099</v>
      </c>
      <c r="BN46" s="679">
        <f t="shared" si="134"/>
        <v>201938.05620600007</v>
      </c>
      <c r="BO46" s="139">
        <f t="shared" si="133"/>
        <v>44675564.118710004</v>
      </c>
      <c r="BP46" s="139">
        <f t="shared" si="133"/>
        <v>55278785.519999988</v>
      </c>
      <c r="BQ46" s="139">
        <f t="shared" ref="BQ46:BR46" si="135">BQ57</f>
        <v>2597.4953720000003</v>
      </c>
      <c r="BR46" s="139">
        <f t="shared" si="135"/>
        <v>22124980.888264</v>
      </c>
      <c r="BS46" s="779">
        <f t="shared" si="133"/>
        <v>0</v>
      </c>
      <c r="BT46" s="139">
        <f t="shared" si="133"/>
        <v>23770011.81658344</v>
      </c>
      <c r="BU46" s="139">
        <f>BU57</f>
        <v>-1852729.8615047848</v>
      </c>
      <c r="BV46" s="779">
        <f>BV57</f>
        <v>0</v>
      </c>
      <c r="BW46" s="385">
        <f t="shared" si="132"/>
        <v>57716260.877271056</v>
      </c>
      <c r="BX46" s="385">
        <f t="shared" si="132"/>
        <v>2505950909.3649044</v>
      </c>
      <c r="BY46" s="139">
        <f t="shared" si="132"/>
        <v>0</v>
      </c>
      <c r="BZ46" s="779">
        <f t="shared" ref="BZ46:DG46" si="136">BZ57</f>
        <v>0</v>
      </c>
      <c r="CA46" s="779">
        <f t="shared" si="136"/>
        <v>0</v>
      </c>
      <c r="CB46" s="139">
        <f t="shared" si="136"/>
        <v>5370042.7846080065</v>
      </c>
      <c r="CC46" s="139">
        <f t="shared" si="136"/>
        <v>0</v>
      </c>
      <c r="CD46" s="779">
        <f t="shared" si="136"/>
        <v>0</v>
      </c>
      <c r="CE46" s="779">
        <f t="shared" si="136"/>
        <v>0</v>
      </c>
      <c r="CF46" s="779">
        <f t="shared" si="136"/>
        <v>0</v>
      </c>
      <c r="CG46" s="779">
        <f t="shared" si="136"/>
        <v>0</v>
      </c>
      <c r="CH46" s="779">
        <f t="shared" si="136"/>
        <v>0</v>
      </c>
      <c r="CI46" s="139">
        <f t="shared" si="136"/>
        <v>0</v>
      </c>
      <c r="CJ46" s="779">
        <f t="shared" si="136"/>
        <v>0</v>
      </c>
      <c r="CK46" s="779">
        <f t="shared" si="136"/>
        <v>0</v>
      </c>
      <c r="CL46" s="779">
        <f t="shared" si="136"/>
        <v>0</v>
      </c>
      <c r="CM46" s="779">
        <f t="shared" si="136"/>
        <v>0</v>
      </c>
      <c r="CN46" s="779">
        <f t="shared" si="136"/>
        <v>0</v>
      </c>
      <c r="CO46" s="779">
        <f t="shared" si="136"/>
        <v>0</v>
      </c>
      <c r="CP46" s="779">
        <f t="shared" si="136"/>
        <v>0</v>
      </c>
      <c r="CQ46" s="779">
        <f t="shared" si="136"/>
        <v>0</v>
      </c>
      <c r="CR46" s="779">
        <f t="shared" si="136"/>
        <v>0</v>
      </c>
      <c r="CS46" s="779">
        <f t="shared" si="136"/>
        <v>0</v>
      </c>
      <c r="CT46" s="779">
        <f t="shared" si="136"/>
        <v>0</v>
      </c>
      <c r="CU46" s="779">
        <f t="shared" si="136"/>
        <v>0</v>
      </c>
      <c r="CV46" s="139">
        <f t="shared" si="136"/>
        <v>0</v>
      </c>
      <c r="CW46" s="139">
        <f t="shared" si="136"/>
        <v>3492135.9671265553</v>
      </c>
      <c r="CX46" s="779">
        <f t="shared" si="136"/>
        <v>0</v>
      </c>
      <c r="CY46" s="139">
        <f t="shared" si="136"/>
        <v>8162.5782169746817</v>
      </c>
      <c r="CZ46" s="779">
        <f t="shared" si="136"/>
        <v>0</v>
      </c>
      <c r="DA46" s="679">
        <f t="shared" ref="DA46:DB46" si="137">DA57</f>
        <v>-165330440.38527286</v>
      </c>
      <c r="DB46" s="679">
        <f t="shared" si="137"/>
        <v>1520440.3364520001</v>
      </c>
      <c r="DC46" s="139">
        <f t="shared" si="136"/>
        <v>116745699.78503998</v>
      </c>
      <c r="DD46" s="139">
        <f t="shared" si="136"/>
        <v>116033821.57000001</v>
      </c>
      <c r="DE46" s="139">
        <f t="shared" si="136"/>
        <v>178684856.25146431</v>
      </c>
      <c r="DF46" s="139">
        <f t="shared" ref="DF46" si="138">DF57</f>
        <v>26473745.684250008</v>
      </c>
      <c r="DG46" s="779">
        <f t="shared" si="136"/>
        <v>0</v>
      </c>
      <c r="DH46" s="139">
        <f>DH57</f>
        <v>-3607094.8691412816</v>
      </c>
      <c r="DI46" s="779">
        <f>DI57</f>
        <v>0</v>
      </c>
      <c r="DJ46" s="385">
        <f t="shared" ref="DJ46:EK46" si="139">DJ57</f>
        <v>279391369.70274365</v>
      </c>
      <c r="DK46" s="385">
        <f t="shared" si="139"/>
        <v>2785342279.0676479</v>
      </c>
      <c r="DL46" s="139">
        <f t="shared" si="139"/>
        <v>0</v>
      </c>
      <c r="DM46" s="779">
        <f t="shared" si="139"/>
        <v>0</v>
      </c>
      <c r="DN46" s="779">
        <f t="shared" si="139"/>
        <v>0</v>
      </c>
      <c r="DO46" s="139">
        <f t="shared" si="139"/>
        <v>3098447.5482264757</v>
      </c>
      <c r="DP46" s="139">
        <f t="shared" si="139"/>
        <v>0</v>
      </c>
      <c r="DQ46" s="779">
        <f t="shared" si="139"/>
        <v>0</v>
      </c>
      <c r="DR46" s="779">
        <f t="shared" si="139"/>
        <v>0</v>
      </c>
      <c r="DS46" s="779">
        <f t="shared" si="139"/>
        <v>0</v>
      </c>
      <c r="DT46" s="779">
        <f t="shared" si="139"/>
        <v>0</v>
      </c>
      <c r="DU46" s="779">
        <f t="shared" si="139"/>
        <v>0</v>
      </c>
      <c r="DV46" s="139">
        <f t="shared" si="139"/>
        <v>0</v>
      </c>
      <c r="DW46" s="779">
        <f t="shared" si="139"/>
        <v>0</v>
      </c>
      <c r="DX46" s="779">
        <f t="shared" si="139"/>
        <v>0</v>
      </c>
      <c r="DY46" s="779">
        <f t="shared" si="139"/>
        <v>0</v>
      </c>
      <c r="DZ46" s="139">
        <f t="shared" si="139"/>
        <v>0</v>
      </c>
      <c r="EA46" s="779">
        <f t="shared" si="139"/>
        <v>0</v>
      </c>
      <c r="EB46" s="779">
        <f t="shared" si="139"/>
        <v>0</v>
      </c>
      <c r="EC46" s="779">
        <f t="shared" si="139"/>
        <v>0</v>
      </c>
      <c r="ED46" s="779">
        <f t="shared" si="139"/>
        <v>0</v>
      </c>
      <c r="EE46" s="779">
        <f t="shared" si="139"/>
        <v>0</v>
      </c>
      <c r="EF46" s="779">
        <f t="shared" si="139"/>
        <v>0</v>
      </c>
      <c r="EG46" s="139">
        <f t="shared" si="139"/>
        <v>0</v>
      </c>
      <c r="EH46" s="779">
        <f t="shared" si="139"/>
        <v>1101188.86890066</v>
      </c>
      <c r="EI46" s="139">
        <f t="shared" si="139"/>
        <v>-13882024.953412002</v>
      </c>
      <c r="EJ46" s="139">
        <f t="shared" si="139"/>
        <v>-15203.916388063459</v>
      </c>
      <c r="EK46" s="139">
        <f t="shared" si="139"/>
        <v>0</v>
      </c>
      <c r="EL46" s="139">
        <f t="shared" ref="EL46:ET46" si="140">EL57</f>
        <v>-124944.13705897008</v>
      </c>
      <c r="EM46" s="779">
        <f t="shared" si="140"/>
        <v>0</v>
      </c>
      <c r="EN46" s="679">
        <f t="shared" ref="EN46:EO46" si="141">EN57</f>
        <v>-80488477.111791074</v>
      </c>
      <c r="EO46" s="679">
        <f t="shared" si="141"/>
        <v>1391023.3730760335</v>
      </c>
      <c r="EP46" s="139">
        <f t="shared" si="140"/>
        <v>69853779.250325918</v>
      </c>
      <c r="EQ46" s="139">
        <f t="shared" si="140"/>
        <v>47194189.658243455</v>
      </c>
      <c r="ER46" s="139">
        <f t="shared" si="140"/>
        <v>-2030267.4751486529</v>
      </c>
      <c r="ES46" s="139">
        <f t="shared" ref="ES46" si="142">ES57</f>
        <v>14497056.695440184</v>
      </c>
      <c r="ET46" s="139">
        <f t="shared" si="140"/>
        <v>1059724.5648247197</v>
      </c>
      <c r="EU46" s="139">
        <f>EU57</f>
        <v>-1675068.8795508225</v>
      </c>
      <c r="EV46" s="139">
        <f>EV57</f>
        <v>6363419.0054423483</v>
      </c>
      <c r="EW46" s="385">
        <f t="shared" ref="EW46:GG46" si="143">EW57</f>
        <v>46342842.491130203</v>
      </c>
      <c r="EX46" s="385">
        <f t="shared" si="143"/>
        <v>2831685121.5587778</v>
      </c>
      <c r="EY46" s="139">
        <f t="shared" si="143"/>
        <v>0</v>
      </c>
      <c r="EZ46" s="779">
        <f t="shared" si="143"/>
        <v>0</v>
      </c>
      <c r="FA46" s="779">
        <f t="shared" si="143"/>
        <v>0</v>
      </c>
      <c r="FB46" s="139">
        <f t="shared" si="143"/>
        <v>6797605.0150674582</v>
      </c>
      <c r="FC46" s="139">
        <f t="shared" si="143"/>
        <v>0</v>
      </c>
      <c r="FD46" s="779">
        <f t="shared" si="143"/>
        <v>0</v>
      </c>
      <c r="FE46" s="779">
        <f t="shared" si="143"/>
        <v>0</v>
      </c>
      <c r="FF46" s="779">
        <f t="shared" si="143"/>
        <v>0</v>
      </c>
      <c r="FG46" s="779">
        <f t="shared" si="143"/>
        <v>0</v>
      </c>
      <c r="FH46" s="779">
        <f t="shared" si="143"/>
        <v>0</v>
      </c>
      <c r="FI46" s="139">
        <f t="shared" si="143"/>
        <v>0</v>
      </c>
      <c r="FJ46" s="779">
        <f t="shared" si="143"/>
        <v>0</v>
      </c>
      <c r="FK46" s="779">
        <f t="shared" si="143"/>
        <v>0</v>
      </c>
      <c r="FL46" s="779">
        <f t="shared" si="143"/>
        <v>0</v>
      </c>
      <c r="FM46" s="779">
        <f t="shared" si="143"/>
        <v>0</v>
      </c>
      <c r="FN46" s="779">
        <f t="shared" si="143"/>
        <v>0</v>
      </c>
      <c r="FO46" s="779">
        <f t="shared" si="143"/>
        <v>0</v>
      </c>
      <c r="FP46" s="779">
        <f t="shared" si="143"/>
        <v>0</v>
      </c>
      <c r="FQ46" s="779">
        <f t="shared" si="143"/>
        <v>0</v>
      </c>
      <c r="FR46" s="779">
        <f t="shared" si="143"/>
        <v>0</v>
      </c>
      <c r="FS46" s="779">
        <f t="shared" si="143"/>
        <v>0</v>
      </c>
      <c r="FT46" s="139">
        <f t="shared" si="143"/>
        <v>0</v>
      </c>
      <c r="FU46" s="779">
        <f t="shared" si="143"/>
        <v>-10011818.034171246</v>
      </c>
      <c r="FV46" s="139">
        <f t="shared" si="143"/>
        <v>-53855630.635200016</v>
      </c>
      <c r="FW46" s="139">
        <f t="shared" si="143"/>
        <v>-3527374.5424600434</v>
      </c>
      <c r="FX46" s="779">
        <f t="shared" si="143"/>
        <v>0</v>
      </c>
      <c r="FY46" s="139">
        <f t="shared" si="143"/>
        <v>-249888.27411794057</v>
      </c>
      <c r="FZ46" s="779">
        <f t="shared" si="143"/>
        <v>0</v>
      </c>
      <c r="GA46" s="679">
        <f t="shared" ref="GA46:GB46" si="144">GA57</f>
        <v>-148248196.69448888</v>
      </c>
      <c r="GB46" s="679">
        <f t="shared" si="144"/>
        <v>3239178.7827555435</v>
      </c>
      <c r="GC46" s="139">
        <f t="shared" si="143"/>
        <v>218502482.4539423</v>
      </c>
      <c r="GD46" s="139">
        <f t="shared" si="143"/>
        <v>84992193.892283335</v>
      </c>
      <c r="GE46" s="139">
        <f t="shared" si="143"/>
        <v>-2138268.9333633725</v>
      </c>
      <c r="GF46" s="139">
        <f t="shared" ref="GF46" si="145">GF57</f>
        <v>37194392.211249791</v>
      </c>
      <c r="GG46" s="139">
        <f t="shared" si="143"/>
        <v>-423889.82592988736</v>
      </c>
      <c r="GH46" s="139">
        <f>GH57</f>
        <v>-1109560.2062269687</v>
      </c>
      <c r="GI46" s="139">
        <f>GI57</f>
        <v>-1818119.7158406703</v>
      </c>
      <c r="GJ46" s="385">
        <f t="shared" ref="GJ46:HV46" si="146">GJ57</f>
        <v>129343105.49349938</v>
      </c>
      <c r="GK46" s="385">
        <f t="shared" si="146"/>
        <v>2961028227.052278</v>
      </c>
      <c r="GL46" s="139">
        <f t="shared" si="146"/>
        <v>0</v>
      </c>
      <c r="GM46" s="779">
        <f t="shared" si="146"/>
        <v>0</v>
      </c>
      <c r="GN46" s="779">
        <f t="shared" si="146"/>
        <v>0</v>
      </c>
      <c r="GO46" s="139">
        <f t="shared" si="146"/>
        <v>7261899.4397121966</v>
      </c>
      <c r="GP46" s="139">
        <f t="shared" si="146"/>
        <v>0</v>
      </c>
      <c r="GQ46" s="779">
        <f t="shared" si="146"/>
        <v>0</v>
      </c>
      <c r="GR46" s="779">
        <f t="shared" si="146"/>
        <v>0</v>
      </c>
      <c r="GS46" s="779">
        <f t="shared" si="146"/>
        <v>0</v>
      </c>
      <c r="GT46" s="779">
        <f t="shared" si="146"/>
        <v>0</v>
      </c>
      <c r="GU46" s="779">
        <f t="shared" si="146"/>
        <v>0</v>
      </c>
      <c r="GV46" s="139">
        <f t="shared" si="146"/>
        <v>0</v>
      </c>
      <c r="GW46" s="779">
        <f t="shared" si="146"/>
        <v>0</v>
      </c>
      <c r="GX46" s="779">
        <f t="shared" si="146"/>
        <v>0</v>
      </c>
      <c r="GY46" s="779">
        <f t="shared" si="146"/>
        <v>0</v>
      </c>
      <c r="GZ46" s="779">
        <f t="shared" si="146"/>
        <v>0</v>
      </c>
      <c r="HA46" s="779">
        <f t="shared" si="146"/>
        <v>0</v>
      </c>
      <c r="HB46" s="779">
        <f t="shared" si="146"/>
        <v>0</v>
      </c>
      <c r="HC46" s="779">
        <f t="shared" si="146"/>
        <v>0</v>
      </c>
      <c r="HD46" s="779">
        <f t="shared" si="146"/>
        <v>0</v>
      </c>
      <c r="HE46" s="779">
        <f t="shared" si="146"/>
        <v>0</v>
      </c>
      <c r="HF46" s="779">
        <f t="shared" si="146"/>
        <v>0</v>
      </c>
      <c r="HG46" s="139">
        <f t="shared" si="146"/>
        <v>0</v>
      </c>
      <c r="HH46" s="779">
        <f t="shared" si="146"/>
        <v>-1467548.2098971759</v>
      </c>
      <c r="HI46" s="139">
        <f t="shared" si="146"/>
        <v>7383449.9342640014</v>
      </c>
      <c r="HJ46" s="139">
        <f t="shared" si="146"/>
        <v>-3527374.5424600434</v>
      </c>
      <c r="HK46" s="139">
        <f t="shared" si="146"/>
        <v>0</v>
      </c>
      <c r="HL46" s="139">
        <f t="shared" si="146"/>
        <v>-124944.1370589709</v>
      </c>
      <c r="HM46" s="779">
        <f t="shared" si="146"/>
        <v>0</v>
      </c>
      <c r="HN46" s="679">
        <f t="shared" ref="HN46:HO46" si="147">HN57</f>
        <v>-140255822.60145414</v>
      </c>
      <c r="HO46" s="679">
        <f t="shared" si="147"/>
        <v>3687019.0373764867</v>
      </c>
      <c r="HP46" s="139">
        <f t="shared" si="146"/>
        <v>136795916.89976177</v>
      </c>
      <c r="HQ46" s="139">
        <f t="shared" si="146"/>
        <v>72519504.23441948</v>
      </c>
      <c r="HR46" s="139">
        <f t="shared" si="146"/>
        <v>12409054.451718669</v>
      </c>
      <c r="HS46" s="139">
        <f t="shared" ref="HS46" si="148">HS57</f>
        <v>22941958.065163944</v>
      </c>
      <c r="HT46" s="139">
        <f t="shared" si="146"/>
        <v>-423889.82592988771</v>
      </c>
      <c r="HU46" s="779">
        <f t="shared" si="146"/>
        <v>0</v>
      </c>
      <c r="HV46" s="139">
        <f t="shared" si="146"/>
        <v>-1818119.7158406726</v>
      </c>
      <c r="HW46" s="385">
        <f t="shared" ref="HW46:HX46" si="149">HW57</f>
        <v>115381103.02977568</v>
      </c>
      <c r="HX46" s="385">
        <f t="shared" si="149"/>
        <v>3076409330.0820537</v>
      </c>
      <c r="HY46" s="676" t="s">
        <v>1053</v>
      </c>
    </row>
    <row r="47" spans="1:233" ht="15" x14ac:dyDescent="0.25">
      <c r="A47" s="131">
        <f>ROW()</f>
        <v>47</v>
      </c>
      <c r="B47" s="138"/>
      <c r="C47" s="381"/>
      <c r="F47" s="145"/>
      <c r="G47" s="145"/>
      <c r="H47" s="145"/>
      <c r="Y47" s="769"/>
      <c r="Z47" s="769"/>
      <c r="AB47" s="769"/>
      <c r="AD47" s="769"/>
      <c r="AE47" s="769"/>
      <c r="AH47" s="769"/>
      <c r="AI47" s="381"/>
      <c r="AJ47" s="381"/>
      <c r="AL47" s="769"/>
      <c r="AP47" s="769"/>
      <c r="AQ47" s="769"/>
      <c r="AR47" s="769"/>
      <c r="AT47" s="769"/>
      <c r="AU47" s="769"/>
      <c r="AV47" s="769"/>
      <c r="AW47" s="769"/>
      <c r="AZ47" s="769"/>
      <c r="BB47" s="769"/>
      <c r="BC47" s="769"/>
      <c r="BD47" s="769"/>
      <c r="BE47" s="769"/>
      <c r="BF47" s="769"/>
      <c r="BG47" s="769"/>
      <c r="BJ47" s="769"/>
      <c r="BL47" s="769"/>
      <c r="BS47" s="769"/>
      <c r="BV47" s="769"/>
      <c r="BW47" s="381"/>
      <c r="BX47" s="381"/>
      <c r="BZ47" s="769"/>
      <c r="CA47" s="769"/>
      <c r="CD47" s="769"/>
      <c r="CE47" s="769"/>
      <c r="CF47" s="769"/>
      <c r="CG47" s="769"/>
      <c r="CH47" s="769"/>
      <c r="CJ47" s="769"/>
      <c r="CK47" s="769"/>
      <c r="CL47" s="769"/>
      <c r="CM47" s="769"/>
      <c r="CN47" s="769"/>
      <c r="CO47" s="769"/>
      <c r="CP47" s="769"/>
      <c r="CQ47" s="769"/>
      <c r="CR47" s="769"/>
      <c r="CS47" s="769"/>
      <c r="CT47" s="769"/>
      <c r="CU47" s="769"/>
      <c r="CX47" s="769"/>
      <c r="CZ47" s="769"/>
      <c r="DG47" s="769"/>
      <c r="DI47" s="769"/>
      <c r="DJ47" s="381"/>
      <c r="DK47" s="381"/>
      <c r="DM47" s="769"/>
      <c r="DN47" s="769"/>
      <c r="DQ47" s="769"/>
      <c r="DR47" s="769"/>
      <c r="DS47" s="769"/>
      <c r="DT47" s="769"/>
      <c r="DU47" s="769"/>
      <c r="DW47" s="769"/>
      <c r="DX47" s="769"/>
      <c r="DY47" s="769"/>
      <c r="EA47" s="769"/>
      <c r="EB47" s="769"/>
      <c r="EC47" s="769"/>
      <c r="ED47" s="769"/>
      <c r="EE47" s="769"/>
      <c r="EF47" s="769"/>
      <c r="EH47" s="769"/>
      <c r="EM47" s="769"/>
      <c r="EW47" s="381"/>
      <c r="EX47" s="381"/>
      <c r="EZ47" s="769"/>
      <c r="FA47" s="769"/>
      <c r="FD47" s="769"/>
      <c r="FE47" s="769"/>
      <c r="FF47" s="769"/>
      <c r="FG47" s="769"/>
      <c r="FH47" s="769"/>
      <c r="FJ47" s="769"/>
      <c r="FK47" s="769"/>
      <c r="FL47" s="769"/>
      <c r="FM47" s="769"/>
      <c r="FN47" s="769"/>
      <c r="FO47" s="769"/>
      <c r="FP47" s="769"/>
      <c r="FQ47" s="769"/>
      <c r="FR47" s="769"/>
      <c r="FS47" s="769"/>
      <c r="FU47" s="769"/>
      <c r="FX47" s="769"/>
      <c r="FZ47" s="769"/>
      <c r="GJ47" s="381"/>
      <c r="GK47" s="381"/>
      <c r="GM47" s="769"/>
      <c r="GN47" s="769"/>
      <c r="GQ47" s="769"/>
      <c r="GR47" s="769"/>
      <c r="GS47" s="769"/>
      <c r="GT47" s="769"/>
      <c r="GU47" s="769"/>
      <c r="GW47" s="769"/>
      <c r="GX47" s="769"/>
      <c r="GY47" s="769"/>
      <c r="GZ47" s="769"/>
      <c r="HA47" s="769"/>
      <c r="HB47" s="769"/>
      <c r="HC47" s="769"/>
      <c r="HD47" s="769"/>
      <c r="HE47" s="769"/>
      <c r="HF47" s="769"/>
      <c r="HH47" s="769"/>
      <c r="HM47" s="769"/>
      <c r="HU47" s="769"/>
      <c r="HW47" s="381"/>
      <c r="HX47" s="381"/>
      <c r="HY47" s="676" t="s">
        <v>1053</v>
      </c>
    </row>
    <row r="48" spans="1:233" ht="15" x14ac:dyDescent="0.25">
      <c r="A48" s="131">
        <f>ROW()</f>
        <v>48</v>
      </c>
      <c r="B48" s="132" t="s">
        <v>121</v>
      </c>
      <c r="C48" s="885">
        <v>6.026645640691234E-2</v>
      </c>
      <c r="D48" s="134"/>
      <c r="E48" s="134"/>
      <c r="F48" s="145"/>
      <c r="G48" s="145"/>
      <c r="H48" s="145"/>
      <c r="I48" s="134"/>
      <c r="J48" s="134"/>
      <c r="K48" s="134"/>
      <c r="L48" s="134"/>
      <c r="M48" s="134"/>
      <c r="N48" s="134"/>
      <c r="O48" s="134"/>
      <c r="P48" s="134"/>
      <c r="Q48" s="134"/>
      <c r="R48" s="134"/>
      <c r="S48" s="134"/>
      <c r="T48" s="134"/>
      <c r="U48" s="134"/>
      <c r="V48" s="134"/>
      <c r="W48" s="134"/>
      <c r="X48" s="134"/>
      <c r="Y48" s="777"/>
      <c r="Z48" s="777"/>
      <c r="AA48" s="134"/>
      <c r="AB48" s="777"/>
      <c r="AC48" s="134"/>
      <c r="AD48" s="777"/>
      <c r="AE48" s="777"/>
      <c r="AF48" s="134"/>
      <c r="AG48" s="134"/>
      <c r="AH48" s="777"/>
      <c r="AI48" s="383"/>
      <c r="AJ48" s="390">
        <f>+AJ44/AJ46</f>
        <v>6.9136580571475412E-2</v>
      </c>
      <c r="AK48" s="134"/>
      <c r="AL48" s="777"/>
      <c r="AM48" s="134"/>
      <c r="AN48" s="134"/>
      <c r="AO48" s="134"/>
      <c r="AP48" s="777"/>
      <c r="AQ48" s="777"/>
      <c r="AR48" s="777"/>
      <c r="AS48" s="134"/>
      <c r="AT48" s="777"/>
      <c r="AU48" s="777"/>
      <c r="AV48" s="777"/>
      <c r="AW48" s="777"/>
      <c r="AX48" s="134"/>
      <c r="AY48" s="134"/>
      <c r="AZ48" s="777"/>
      <c r="BA48" s="134"/>
      <c r="BB48" s="777"/>
      <c r="BC48" s="777"/>
      <c r="BD48" s="777"/>
      <c r="BE48" s="777"/>
      <c r="BF48" s="777"/>
      <c r="BG48" s="777"/>
      <c r="BH48" s="134"/>
      <c r="BI48" s="134"/>
      <c r="BJ48" s="777"/>
      <c r="BK48" s="134"/>
      <c r="BL48" s="777"/>
      <c r="BM48" s="678"/>
      <c r="BN48" s="678"/>
      <c r="BO48" s="134"/>
      <c r="BP48" s="134"/>
      <c r="BQ48" s="134"/>
      <c r="BR48" s="134"/>
      <c r="BS48" s="777"/>
      <c r="BT48" s="134"/>
      <c r="BU48" s="134"/>
      <c r="BV48" s="777"/>
      <c r="BW48" s="383"/>
      <c r="BX48" s="390">
        <f>+BX44/BX46</f>
        <v>5.6877253317861663E-2</v>
      </c>
      <c r="BY48" s="134"/>
      <c r="BZ48" s="777"/>
      <c r="CA48" s="777"/>
      <c r="CB48" s="134"/>
      <c r="CC48" s="134"/>
      <c r="CD48" s="777"/>
      <c r="CE48" s="777"/>
      <c r="CF48" s="777"/>
      <c r="CG48" s="777"/>
      <c r="CH48" s="777"/>
      <c r="CI48" s="134"/>
      <c r="CJ48" s="777"/>
      <c r="CK48" s="777"/>
      <c r="CL48" s="777"/>
      <c r="CM48" s="777"/>
      <c r="CN48" s="777"/>
      <c r="CO48" s="777"/>
      <c r="CP48" s="777"/>
      <c r="CQ48" s="777"/>
      <c r="CR48" s="777"/>
      <c r="CS48" s="777"/>
      <c r="CT48" s="777"/>
      <c r="CU48" s="777"/>
      <c r="CV48" s="134"/>
      <c r="CW48" s="134"/>
      <c r="CX48" s="777"/>
      <c r="CY48" s="134"/>
      <c r="CZ48" s="777"/>
      <c r="DA48" s="678"/>
      <c r="DB48" s="678"/>
      <c r="DC48" s="134"/>
      <c r="DD48" s="134"/>
      <c r="DE48" s="134"/>
      <c r="DF48" s="134"/>
      <c r="DG48" s="777"/>
      <c r="DH48" s="134"/>
      <c r="DI48" s="777"/>
      <c r="DJ48" s="383"/>
      <c r="DK48" s="390">
        <f>+DK44/DK46</f>
        <v>5.459916582731237E-2</v>
      </c>
      <c r="DL48" s="134"/>
      <c r="DM48" s="777"/>
      <c r="DN48" s="777"/>
      <c r="DO48" s="134"/>
      <c r="DP48" s="134"/>
      <c r="DQ48" s="777"/>
      <c r="DR48" s="777"/>
      <c r="DS48" s="777"/>
      <c r="DT48" s="777"/>
      <c r="DU48" s="777"/>
      <c r="DV48" s="134"/>
      <c r="DW48" s="777"/>
      <c r="DX48" s="777"/>
      <c r="DY48" s="777"/>
      <c r="DZ48" s="134"/>
      <c r="EA48" s="777"/>
      <c r="EB48" s="777"/>
      <c r="EC48" s="777"/>
      <c r="ED48" s="777"/>
      <c r="EE48" s="777"/>
      <c r="EF48" s="777"/>
      <c r="EG48" s="134"/>
      <c r="EH48" s="777"/>
      <c r="EI48" s="134"/>
      <c r="EJ48" s="134"/>
      <c r="EK48" s="134"/>
      <c r="EL48" s="134"/>
      <c r="EM48" s="777"/>
      <c r="EN48" s="678"/>
      <c r="EO48" s="678"/>
      <c r="EP48" s="134"/>
      <c r="EQ48" s="134"/>
      <c r="ER48" s="134"/>
      <c r="ES48" s="134"/>
      <c r="ET48" s="134"/>
      <c r="EU48" s="134"/>
      <c r="EV48" s="134"/>
      <c r="EW48" s="383"/>
      <c r="EX48" s="390">
        <f>+EX44/EX46</f>
        <v>3.9550500211851303E-2</v>
      </c>
      <c r="EY48" s="134"/>
      <c r="EZ48" s="777"/>
      <c r="FA48" s="777"/>
      <c r="FB48" s="134"/>
      <c r="FC48" s="134"/>
      <c r="FD48" s="777"/>
      <c r="FE48" s="777"/>
      <c r="FF48" s="777"/>
      <c r="FG48" s="777"/>
      <c r="FH48" s="777"/>
      <c r="FI48" s="134"/>
      <c r="FJ48" s="777"/>
      <c r="FK48" s="777"/>
      <c r="FL48" s="777"/>
      <c r="FM48" s="777"/>
      <c r="FN48" s="777"/>
      <c r="FO48" s="777"/>
      <c r="FP48" s="777"/>
      <c r="FQ48" s="777"/>
      <c r="FR48" s="777"/>
      <c r="FS48" s="777"/>
      <c r="FT48" s="134"/>
      <c r="FU48" s="777"/>
      <c r="FV48" s="134"/>
      <c r="FW48" s="134"/>
      <c r="FX48" s="777"/>
      <c r="FY48" s="134"/>
      <c r="FZ48" s="777"/>
      <c r="GA48" s="678"/>
      <c r="GB48" s="678"/>
      <c r="GC48" s="134"/>
      <c r="GD48" s="134"/>
      <c r="GE48" s="134"/>
      <c r="GF48" s="134"/>
      <c r="GG48" s="134"/>
      <c r="GH48" s="134"/>
      <c r="GI48" s="134"/>
      <c r="GJ48" s="383"/>
      <c r="GK48" s="390">
        <f>+GK44/GK46</f>
        <v>3.5391387881452081E-2</v>
      </c>
      <c r="GL48" s="134"/>
      <c r="GM48" s="777"/>
      <c r="GN48" s="777"/>
      <c r="GO48" s="134"/>
      <c r="GP48" s="134"/>
      <c r="GQ48" s="777"/>
      <c r="GR48" s="777"/>
      <c r="GS48" s="777"/>
      <c r="GT48" s="777"/>
      <c r="GU48" s="777"/>
      <c r="GV48" s="134"/>
      <c r="GW48" s="777"/>
      <c r="GX48" s="777"/>
      <c r="GY48" s="777"/>
      <c r="GZ48" s="777"/>
      <c r="HA48" s="777"/>
      <c r="HB48" s="777"/>
      <c r="HC48" s="777"/>
      <c r="HD48" s="777"/>
      <c r="HE48" s="777"/>
      <c r="HF48" s="777"/>
      <c r="HG48" s="134"/>
      <c r="HH48" s="777"/>
      <c r="HI48" s="134"/>
      <c r="HJ48" s="134"/>
      <c r="HK48" s="134"/>
      <c r="HL48" s="134"/>
      <c r="HM48" s="777"/>
      <c r="HN48" s="678"/>
      <c r="HO48" s="678"/>
      <c r="HP48" s="134"/>
      <c r="HQ48" s="134"/>
      <c r="HR48" s="134"/>
      <c r="HS48" s="134"/>
      <c r="HT48" s="134"/>
      <c r="HU48" s="777"/>
      <c r="HV48" s="134"/>
      <c r="HW48" s="383"/>
      <c r="HX48" s="390">
        <f>+HX44/HX46</f>
        <v>3.1728530563546103E-2</v>
      </c>
      <c r="HY48" s="676" t="s">
        <v>1053</v>
      </c>
    </row>
    <row r="49" spans="1:233" ht="15" x14ac:dyDescent="0.25">
      <c r="A49" s="131">
        <f>ROW()</f>
        <v>49</v>
      </c>
      <c r="B49" s="138"/>
      <c r="C49" s="383"/>
      <c r="D49" s="134"/>
      <c r="E49" s="134"/>
      <c r="F49" s="145"/>
      <c r="G49" s="145"/>
      <c r="H49" s="145"/>
      <c r="I49" s="134"/>
      <c r="J49" s="134"/>
      <c r="K49" s="134"/>
      <c r="L49" s="134"/>
      <c r="M49" s="134"/>
      <c r="N49" s="134"/>
      <c r="O49" s="134"/>
      <c r="P49" s="134"/>
      <c r="Q49" s="134"/>
      <c r="R49" s="134"/>
      <c r="S49" s="134"/>
      <c r="T49" s="134"/>
      <c r="U49" s="134"/>
      <c r="V49" s="134"/>
      <c r="W49" s="134"/>
      <c r="X49" s="134"/>
      <c r="Y49" s="777"/>
      <c r="Z49" s="777"/>
      <c r="AA49" s="134"/>
      <c r="AB49" s="777"/>
      <c r="AC49" s="134"/>
      <c r="AD49" s="777"/>
      <c r="AE49" s="777"/>
      <c r="AF49" s="134"/>
      <c r="AG49" s="134"/>
      <c r="AH49" s="777"/>
      <c r="AI49" s="383"/>
      <c r="AJ49" s="383"/>
      <c r="AK49" s="134"/>
      <c r="AL49" s="777"/>
      <c r="AM49" s="134"/>
      <c r="AN49" s="134"/>
      <c r="AO49" s="134"/>
      <c r="AP49" s="777"/>
      <c r="AQ49" s="777"/>
      <c r="AR49" s="777"/>
      <c r="AS49" s="134"/>
      <c r="AT49" s="777"/>
      <c r="AU49" s="777"/>
      <c r="AV49" s="777"/>
      <c r="AW49" s="777"/>
      <c r="AX49" s="134"/>
      <c r="AY49" s="134"/>
      <c r="AZ49" s="777"/>
      <c r="BA49" s="134"/>
      <c r="BB49" s="777"/>
      <c r="BC49" s="777"/>
      <c r="BD49" s="777"/>
      <c r="BE49" s="777"/>
      <c r="BF49" s="777"/>
      <c r="BG49" s="777"/>
      <c r="BH49" s="134"/>
      <c r="BI49" s="134"/>
      <c r="BJ49" s="777"/>
      <c r="BK49" s="134"/>
      <c r="BL49" s="777"/>
      <c r="BM49" s="678"/>
      <c r="BN49" s="678"/>
      <c r="BO49" s="134"/>
      <c r="BP49" s="134"/>
      <c r="BQ49" s="134"/>
      <c r="BR49" s="134"/>
      <c r="BS49" s="777"/>
      <c r="BT49" s="134"/>
      <c r="BU49" s="134"/>
      <c r="BV49" s="777"/>
      <c r="BW49" s="383"/>
      <c r="BX49" s="383"/>
      <c r="BY49" s="134"/>
      <c r="BZ49" s="777"/>
      <c r="CA49" s="777"/>
      <c r="CB49" s="134"/>
      <c r="CC49" s="134"/>
      <c r="CD49" s="777"/>
      <c r="CE49" s="777"/>
      <c r="CF49" s="777"/>
      <c r="CG49" s="777"/>
      <c r="CH49" s="777"/>
      <c r="CI49" s="134"/>
      <c r="CJ49" s="777"/>
      <c r="CK49" s="777"/>
      <c r="CL49" s="777"/>
      <c r="CM49" s="777"/>
      <c r="CN49" s="777"/>
      <c r="CO49" s="777"/>
      <c r="CP49" s="777"/>
      <c r="CQ49" s="777"/>
      <c r="CR49" s="777"/>
      <c r="CS49" s="777"/>
      <c r="CT49" s="777"/>
      <c r="CU49" s="777"/>
      <c r="CV49" s="134"/>
      <c r="CW49" s="134"/>
      <c r="CX49" s="777"/>
      <c r="CY49" s="134"/>
      <c r="CZ49" s="777"/>
      <c r="DA49" s="678"/>
      <c r="DB49" s="678"/>
      <c r="DC49" s="134"/>
      <c r="DD49" s="134"/>
      <c r="DE49" s="134"/>
      <c r="DF49" s="134"/>
      <c r="DG49" s="777"/>
      <c r="DH49" s="134"/>
      <c r="DI49" s="777"/>
      <c r="DJ49" s="383"/>
      <c r="DK49" s="383"/>
      <c r="DL49" s="134"/>
      <c r="DM49" s="777"/>
      <c r="DN49" s="777"/>
      <c r="DO49" s="134"/>
      <c r="DP49" s="134"/>
      <c r="DQ49" s="777"/>
      <c r="DR49" s="777"/>
      <c r="DS49" s="777"/>
      <c r="DT49" s="777"/>
      <c r="DU49" s="777"/>
      <c r="DV49" s="134"/>
      <c r="DW49" s="777"/>
      <c r="DX49" s="777"/>
      <c r="DY49" s="777"/>
      <c r="DZ49" s="134"/>
      <c r="EA49" s="777"/>
      <c r="EB49" s="777"/>
      <c r="EC49" s="777"/>
      <c r="ED49" s="777"/>
      <c r="EE49" s="777"/>
      <c r="EF49" s="777"/>
      <c r="EG49" s="134"/>
      <c r="EH49" s="777"/>
      <c r="EI49" s="134"/>
      <c r="EJ49" s="134"/>
      <c r="EK49" s="134"/>
      <c r="EL49" s="134"/>
      <c r="EM49" s="777"/>
      <c r="EN49" s="678"/>
      <c r="EO49" s="678"/>
      <c r="EP49" s="134"/>
      <c r="EQ49" s="134"/>
      <c r="ER49" s="134"/>
      <c r="ES49" s="134"/>
      <c r="ET49" s="134"/>
      <c r="EU49" s="134"/>
      <c r="EV49" s="134"/>
      <c r="EW49" s="383"/>
      <c r="EX49" s="383"/>
      <c r="EY49" s="134"/>
      <c r="EZ49" s="777"/>
      <c r="FA49" s="777"/>
      <c r="FB49" s="134"/>
      <c r="FC49" s="134"/>
      <c r="FD49" s="777"/>
      <c r="FE49" s="777"/>
      <c r="FF49" s="777"/>
      <c r="FG49" s="777"/>
      <c r="FH49" s="777"/>
      <c r="FI49" s="134"/>
      <c r="FJ49" s="777"/>
      <c r="FK49" s="777"/>
      <c r="FL49" s="777"/>
      <c r="FM49" s="777"/>
      <c r="FN49" s="777"/>
      <c r="FO49" s="777"/>
      <c r="FP49" s="777"/>
      <c r="FQ49" s="777"/>
      <c r="FR49" s="777"/>
      <c r="FS49" s="777"/>
      <c r="FT49" s="134"/>
      <c r="FU49" s="777"/>
      <c r="FV49" s="134"/>
      <c r="FW49" s="134"/>
      <c r="FX49" s="777"/>
      <c r="FY49" s="134"/>
      <c r="FZ49" s="777"/>
      <c r="GA49" s="678"/>
      <c r="GB49" s="678"/>
      <c r="GC49" s="134"/>
      <c r="GD49" s="134"/>
      <c r="GE49" s="134"/>
      <c r="GF49" s="134"/>
      <c r="GG49" s="134"/>
      <c r="GH49" s="134"/>
      <c r="GI49" s="134"/>
      <c r="GJ49" s="383"/>
      <c r="GK49" s="383"/>
      <c r="GL49" s="134"/>
      <c r="GM49" s="777"/>
      <c r="GN49" s="777"/>
      <c r="GO49" s="134"/>
      <c r="GP49" s="134"/>
      <c r="GQ49" s="777"/>
      <c r="GR49" s="777"/>
      <c r="GS49" s="777"/>
      <c r="GT49" s="777"/>
      <c r="GU49" s="777"/>
      <c r="GV49" s="134"/>
      <c r="GW49" s="777"/>
      <c r="GX49" s="777"/>
      <c r="GY49" s="777"/>
      <c r="GZ49" s="777"/>
      <c r="HA49" s="777"/>
      <c r="HB49" s="777"/>
      <c r="HC49" s="777"/>
      <c r="HD49" s="777"/>
      <c r="HE49" s="777"/>
      <c r="HF49" s="777"/>
      <c r="HG49" s="134"/>
      <c r="HH49" s="777"/>
      <c r="HI49" s="134"/>
      <c r="HJ49" s="134"/>
      <c r="HK49" s="134"/>
      <c r="HL49" s="134"/>
      <c r="HM49" s="777"/>
      <c r="HN49" s="678"/>
      <c r="HO49" s="678"/>
      <c r="HP49" s="134"/>
      <c r="HQ49" s="134"/>
      <c r="HR49" s="134"/>
      <c r="HS49" s="134"/>
      <c r="HT49" s="134"/>
      <c r="HU49" s="777"/>
      <c r="HV49" s="134"/>
      <c r="HW49" s="383"/>
      <c r="HX49" s="383"/>
      <c r="HY49" s="676" t="s">
        <v>1053</v>
      </c>
    </row>
    <row r="50" spans="1:233" ht="15" x14ac:dyDescent="0.25">
      <c r="A50" s="131">
        <f>ROW()</f>
        <v>50</v>
      </c>
      <c r="B50" s="138" t="s">
        <v>122</v>
      </c>
      <c r="C50" s="383"/>
      <c r="D50" s="134"/>
      <c r="E50" s="134"/>
      <c r="F50" s="145"/>
      <c r="G50" s="145"/>
      <c r="H50" s="145"/>
      <c r="I50" s="134"/>
      <c r="J50" s="134"/>
      <c r="K50" s="134"/>
      <c r="L50" s="134"/>
      <c r="M50" s="134"/>
      <c r="N50" s="134"/>
      <c r="O50" s="134"/>
      <c r="P50" s="134"/>
      <c r="Q50" s="134"/>
      <c r="R50" s="134"/>
      <c r="S50" s="134"/>
      <c r="T50" s="134"/>
      <c r="U50" s="134"/>
      <c r="V50" s="134"/>
      <c r="W50" s="134"/>
      <c r="X50" s="134"/>
      <c r="Y50" s="777"/>
      <c r="Z50" s="777"/>
      <c r="AA50" s="134"/>
      <c r="AB50" s="777"/>
      <c r="AC50" s="134"/>
      <c r="AD50" s="777"/>
      <c r="AE50" s="777"/>
      <c r="AF50" s="134"/>
      <c r="AG50" s="134"/>
      <c r="AH50" s="777"/>
      <c r="AI50" s="383"/>
      <c r="AJ50" s="383"/>
      <c r="AK50" s="134"/>
      <c r="AL50" s="777"/>
      <c r="AM50" s="134"/>
      <c r="AN50" s="134"/>
      <c r="AO50" s="134"/>
      <c r="AP50" s="777"/>
      <c r="AQ50" s="777"/>
      <c r="AR50" s="777"/>
      <c r="AS50" s="134"/>
      <c r="AT50" s="777"/>
      <c r="AU50" s="777"/>
      <c r="AV50" s="777"/>
      <c r="AW50" s="777"/>
      <c r="AX50" s="134"/>
      <c r="AY50" s="134"/>
      <c r="AZ50" s="777"/>
      <c r="BA50" s="134"/>
      <c r="BB50" s="777"/>
      <c r="BC50" s="777"/>
      <c r="BD50" s="777"/>
      <c r="BE50" s="777"/>
      <c r="BF50" s="777"/>
      <c r="BG50" s="777"/>
      <c r="BH50" s="134"/>
      <c r="BI50" s="134"/>
      <c r="BJ50" s="777"/>
      <c r="BK50" s="134"/>
      <c r="BL50" s="777"/>
      <c r="BM50" s="678"/>
      <c r="BN50" s="678"/>
      <c r="BO50" s="134"/>
      <c r="BP50" s="134"/>
      <c r="BQ50" s="134"/>
      <c r="BR50" s="134"/>
      <c r="BS50" s="777"/>
      <c r="BT50" s="134"/>
      <c r="BU50" s="134"/>
      <c r="BV50" s="777"/>
      <c r="BW50" s="383"/>
      <c r="BX50" s="383"/>
      <c r="BY50" s="134"/>
      <c r="BZ50" s="777"/>
      <c r="CA50" s="777"/>
      <c r="CB50" s="134"/>
      <c r="CC50" s="134"/>
      <c r="CD50" s="777"/>
      <c r="CE50" s="777"/>
      <c r="CF50" s="777"/>
      <c r="CG50" s="777"/>
      <c r="CH50" s="777"/>
      <c r="CI50" s="134"/>
      <c r="CJ50" s="777"/>
      <c r="CK50" s="777"/>
      <c r="CL50" s="777"/>
      <c r="CM50" s="777"/>
      <c r="CN50" s="777"/>
      <c r="CO50" s="777"/>
      <c r="CP50" s="777"/>
      <c r="CQ50" s="777"/>
      <c r="CR50" s="777"/>
      <c r="CS50" s="777"/>
      <c r="CT50" s="777"/>
      <c r="CU50" s="777"/>
      <c r="CV50" s="134"/>
      <c r="CW50" s="134"/>
      <c r="CX50" s="777"/>
      <c r="CY50" s="134"/>
      <c r="CZ50" s="777"/>
      <c r="DA50" s="678"/>
      <c r="DB50" s="678"/>
      <c r="DC50" s="134"/>
      <c r="DD50" s="134"/>
      <c r="DE50" s="134"/>
      <c r="DF50" s="134"/>
      <c r="DG50" s="777"/>
      <c r="DH50" s="134"/>
      <c r="DI50" s="777"/>
      <c r="DJ50" s="383"/>
      <c r="DK50" s="383"/>
      <c r="DL50" s="134"/>
      <c r="DM50" s="777"/>
      <c r="DN50" s="777"/>
      <c r="DO50" s="134"/>
      <c r="DP50" s="134"/>
      <c r="DQ50" s="777"/>
      <c r="DR50" s="777"/>
      <c r="DS50" s="777"/>
      <c r="DT50" s="777"/>
      <c r="DU50" s="777"/>
      <c r="DV50" s="134"/>
      <c r="DW50" s="777"/>
      <c r="DX50" s="777"/>
      <c r="DY50" s="777"/>
      <c r="DZ50" s="134"/>
      <c r="EA50" s="777"/>
      <c r="EB50" s="777"/>
      <c r="EC50" s="777"/>
      <c r="ED50" s="777"/>
      <c r="EE50" s="777"/>
      <c r="EF50" s="777"/>
      <c r="EG50" s="134"/>
      <c r="EH50" s="777"/>
      <c r="EI50" s="134"/>
      <c r="EJ50" s="134"/>
      <c r="EK50" s="134"/>
      <c r="EL50" s="134"/>
      <c r="EM50" s="777"/>
      <c r="EN50" s="678"/>
      <c r="EO50" s="678"/>
      <c r="EP50" s="134"/>
      <c r="EQ50" s="134"/>
      <c r="ER50" s="134"/>
      <c r="ES50" s="134"/>
      <c r="ET50" s="134"/>
      <c r="EU50" s="134"/>
      <c r="EV50" s="134"/>
      <c r="EW50" s="383"/>
      <c r="EX50" s="383"/>
      <c r="EY50" s="134"/>
      <c r="EZ50" s="777"/>
      <c r="FA50" s="777"/>
      <c r="FB50" s="134"/>
      <c r="FC50" s="134"/>
      <c r="FD50" s="777"/>
      <c r="FE50" s="777"/>
      <c r="FF50" s="777"/>
      <c r="FG50" s="777"/>
      <c r="FH50" s="777"/>
      <c r="FI50" s="134"/>
      <c r="FJ50" s="777"/>
      <c r="FK50" s="777"/>
      <c r="FL50" s="777"/>
      <c r="FM50" s="777"/>
      <c r="FN50" s="777"/>
      <c r="FO50" s="777"/>
      <c r="FP50" s="777"/>
      <c r="FQ50" s="777"/>
      <c r="FR50" s="777"/>
      <c r="FS50" s="777"/>
      <c r="FT50" s="134"/>
      <c r="FU50" s="777"/>
      <c r="FV50" s="134"/>
      <c r="FW50" s="134"/>
      <c r="FX50" s="777"/>
      <c r="FY50" s="134"/>
      <c r="FZ50" s="777"/>
      <c r="GA50" s="678"/>
      <c r="GB50" s="678"/>
      <c r="GC50" s="134"/>
      <c r="GD50" s="134"/>
      <c r="GE50" s="134"/>
      <c r="GF50" s="134"/>
      <c r="GG50" s="134"/>
      <c r="GH50" s="134"/>
      <c r="GI50" s="134"/>
      <c r="GJ50" s="383"/>
      <c r="GK50" s="383"/>
      <c r="GL50" s="134"/>
      <c r="GM50" s="777"/>
      <c r="GN50" s="777"/>
      <c r="GO50" s="134"/>
      <c r="GP50" s="134"/>
      <c r="GQ50" s="777"/>
      <c r="GR50" s="777"/>
      <c r="GS50" s="777"/>
      <c r="GT50" s="777"/>
      <c r="GU50" s="777"/>
      <c r="GV50" s="134"/>
      <c r="GW50" s="777"/>
      <c r="GX50" s="777"/>
      <c r="GY50" s="777"/>
      <c r="GZ50" s="777"/>
      <c r="HA50" s="777"/>
      <c r="HB50" s="777"/>
      <c r="HC50" s="777"/>
      <c r="HD50" s="777"/>
      <c r="HE50" s="777"/>
      <c r="HF50" s="777"/>
      <c r="HG50" s="134"/>
      <c r="HH50" s="777"/>
      <c r="HI50" s="134"/>
      <c r="HJ50" s="134"/>
      <c r="HK50" s="134"/>
      <c r="HL50" s="134"/>
      <c r="HM50" s="777"/>
      <c r="HN50" s="678"/>
      <c r="HO50" s="678"/>
      <c r="HP50" s="134"/>
      <c r="HQ50" s="134"/>
      <c r="HR50" s="134"/>
      <c r="HS50" s="134"/>
      <c r="HT50" s="134"/>
      <c r="HU50" s="777"/>
      <c r="HV50" s="134"/>
      <c r="HW50" s="383"/>
      <c r="HX50" s="383"/>
      <c r="HY50" s="676" t="s">
        <v>1053</v>
      </c>
    </row>
    <row r="51" spans="1:233" x14ac:dyDescent="0.2">
      <c r="A51" s="131">
        <f>ROW()</f>
        <v>51</v>
      </c>
      <c r="B51" s="419" t="s">
        <v>23</v>
      </c>
      <c r="C51" s="385">
        <v>4861847833.2406073</v>
      </c>
      <c r="D51" s="139"/>
      <c r="E51" s="139"/>
      <c r="F51" s="139"/>
      <c r="G51" s="139"/>
      <c r="H51" s="139"/>
      <c r="I51" s="139"/>
      <c r="J51" s="139"/>
      <c r="K51" s="139"/>
      <c r="L51" s="139"/>
      <c r="M51" s="139"/>
      <c r="N51" s="139"/>
      <c r="O51" s="139"/>
      <c r="P51" s="139"/>
      <c r="Q51" s="139"/>
      <c r="R51" s="139"/>
      <c r="S51" s="139"/>
      <c r="T51" s="139"/>
      <c r="U51" s="139"/>
      <c r="V51" s="139">
        <f>'CRM_7.1'!KG16</f>
        <v>111904956.75545597</v>
      </c>
      <c r="X51" s="139"/>
      <c r="Y51" s="779"/>
      <c r="Z51" s="779"/>
      <c r="AA51" s="139">
        <f>'CRM_7.1'!NI21</f>
        <v>-86720157.344781995</v>
      </c>
      <c r="AB51" s="779"/>
      <c r="AC51" s="139"/>
      <c r="AD51" s="784"/>
      <c r="AE51" s="779"/>
      <c r="AF51" s="139">
        <f>'CRM-7.2'!E19</f>
        <v>-34154268.573750004</v>
      </c>
      <c r="AG51" s="139"/>
      <c r="AH51" s="779"/>
      <c r="AI51" s="385">
        <f t="shared" ref="AI51:AI56" si="150">SUM(D51:AH51)</f>
        <v>-8969469.1630760282</v>
      </c>
      <c r="AJ51" s="385">
        <f t="shared" ref="AJ51:AJ56" si="151">+AI51+C51</f>
        <v>4852878364.0775309</v>
      </c>
      <c r="AK51" s="139"/>
      <c r="AL51" s="779"/>
      <c r="AM51" s="139"/>
      <c r="AN51" s="139"/>
      <c r="AO51" s="139"/>
      <c r="AP51" s="779"/>
      <c r="AQ51" s="779"/>
      <c r="AR51" s="779"/>
      <c r="AS51" s="139"/>
      <c r="AT51" s="779"/>
      <c r="AU51" s="779"/>
      <c r="AV51" s="779"/>
      <c r="AW51" s="779"/>
      <c r="AX51" s="139"/>
      <c r="AY51" s="139"/>
      <c r="AZ51" s="779"/>
      <c r="BA51" s="139"/>
      <c r="BB51" s="779"/>
      <c r="BC51" s="779"/>
      <c r="BD51" s="779"/>
      <c r="BE51" s="777"/>
      <c r="BF51" s="779"/>
      <c r="BG51" s="779"/>
      <c r="BH51" s="139">
        <f>'CRM_7.1'!NK21</f>
        <v>0</v>
      </c>
      <c r="BI51" s="139"/>
      <c r="BJ51" s="779"/>
      <c r="BK51" s="139"/>
      <c r="BL51" s="779">
        <f>'CRM_7.1'!PX17</f>
        <v>-25910756.326629344</v>
      </c>
      <c r="BM51" s="678"/>
      <c r="BN51" s="678">
        <f>'CRM_7.1'!$RD$33</f>
        <v>201938.05620600007</v>
      </c>
      <c r="BO51" s="678">
        <f>'CRM_7.1'!$RT$28</f>
        <v>45362554.885974005</v>
      </c>
      <c r="BP51" s="678">
        <f>'CRM_7.1'!$RT$46</f>
        <v>56057559.789999992</v>
      </c>
      <c r="BQ51" s="678">
        <f>'CRM_7.1'!$RT$64</f>
        <v>2640.030092</v>
      </c>
      <c r="BR51" s="678">
        <f>+'CRM_7.1'!$RT$82</f>
        <v>22843985.211254001</v>
      </c>
      <c r="BS51" s="779"/>
      <c r="BT51" s="139">
        <f>'CRM-7.2'!G19</f>
        <v>34154268.573750004</v>
      </c>
      <c r="BU51" s="139"/>
      <c r="BV51" s="779"/>
      <c r="BW51" s="385">
        <f t="shared" ref="BW51:BW56" si="152">SUM(AK51:BV51)</f>
        <v>132712190.22064666</v>
      </c>
      <c r="BX51" s="385">
        <f t="shared" ref="BX51:BX56" si="153">+BW51+AJ51</f>
        <v>4985590554.2981777</v>
      </c>
      <c r="BY51" s="139"/>
      <c r="BZ51" s="779"/>
      <c r="CA51" s="779"/>
      <c r="CB51" s="139"/>
      <c r="CC51" s="139"/>
      <c r="CD51" s="779"/>
      <c r="CE51" s="779"/>
      <c r="CF51" s="779"/>
      <c r="CG51" s="779"/>
      <c r="CH51" s="779"/>
      <c r="CI51" s="139"/>
      <c r="CJ51" s="779"/>
      <c r="CK51" s="779"/>
      <c r="CL51" s="779"/>
      <c r="CM51" s="779"/>
      <c r="CN51" s="779"/>
      <c r="CO51" s="779"/>
      <c r="CP51" s="779"/>
      <c r="CQ51" s="779"/>
      <c r="CR51" s="779"/>
      <c r="CS51" s="779"/>
      <c r="CT51" s="779"/>
      <c r="CU51" s="779"/>
      <c r="CV51" s="139">
        <f>'CRM_7.1'!NM21</f>
        <v>0</v>
      </c>
      <c r="CW51" s="679"/>
      <c r="CX51" s="779"/>
      <c r="CY51" s="139"/>
      <c r="CZ51" s="779">
        <f>'CRM_7.1'!PZ17</f>
        <v>-60515170.991022646</v>
      </c>
      <c r="DA51" s="678"/>
      <c r="DB51" s="678">
        <f>'CRM_7.1'!$RF$33</f>
        <v>1520440.3364520001</v>
      </c>
      <c r="DC51" s="679">
        <f>'CRM_7.1'!$RV$28</f>
        <v>123742113.26939397</v>
      </c>
      <c r="DD51" s="679">
        <f>'CRM_7.1'!$RV$46</f>
        <v>120233571.84</v>
      </c>
      <c r="DE51" s="679">
        <f>'CRM_7.1'!$RV$64</f>
        <v>182629964.68484846</v>
      </c>
      <c r="DF51" s="679">
        <f>+'CRM_7.1'!$RV$82</f>
        <v>31180285.78245201</v>
      </c>
      <c r="DG51" s="779"/>
      <c r="DH51" s="139"/>
      <c r="DI51" s="779"/>
      <c r="DJ51" s="385">
        <f t="shared" ref="DJ51:DJ56" si="154">SUM(BY51:DI51)</f>
        <v>398791204.92212379</v>
      </c>
      <c r="DK51" s="385">
        <f t="shared" ref="DK51:DK56" si="155">+DJ51+BX51</f>
        <v>5384381759.2203016</v>
      </c>
      <c r="DL51" s="139"/>
      <c r="DM51" s="779"/>
      <c r="DN51" s="779"/>
      <c r="DO51" s="139"/>
      <c r="DP51" s="139"/>
      <c r="DQ51" s="779"/>
      <c r="DR51" s="779"/>
      <c r="DS51" s="779"/>
      <c r="DT51" s="779"/>
      <c r="DU51" s="779"/>
      <c r="DV51" s="139"/>
      <c r="DW51" s="779"/>
      <c r="DX51" s="779"/>
      <c r="DY51" s="779"/>
      <c r="DZ51" s="139"/>
      <c r="EA51" s="779"/>
      <c r="EB51" s="779"/>
      <c r="EC51" s="779"/>
      <c r="ED51" s="779"/>
      <c r="EE51" s="779"/>
      <c r="EF51" s="779"/>
      <c r="EG51" s="139"/>
      <c r="EH51" s="779">
        <f>'CRM_7.1'!MY18</f>
        <v>0</v>
      </c>
      <c r="EI51" s="679"/>
      <c r="EJ51" s="679"/>
      <c r="EK51" s="139"/>
      <c r="EL51" s="139">
        <f>'CRM_7.1'!PK17+'CRM_7.1'!PK20</f>
        <v>0</v>
      </c>
      <c r="EM51" s="779">
        <f>'CRM_7.1'!QB17</f>
        <v>-35231708.692713663</v>
      </c>
      <c r="EN51" s="678"/>
      <c r="EO51" s="678">
        <f>'CRM_7.1'!$RH$33</f>
        <v>1391023.3730760335</v>
      </c>
      <c r="EP51" s="679">
        <f>'CRM_7.1'!$RX$28</f>
        <v>78211647.283400029</v>
      </c>
      <c r="EQ51" s="679">
        <f>'CRM_7.1'!$RX$46</f>
        <v>51143716.610000014</v>
      </c>
      <c r="ER51" s="679">
        <f>'CRM_7.1'!$RX$64</f>
        <v>0</v>
      </c>
      <c r="ES51" s="679">
        <f>+'CRM_7.1'!$RX$82</f>
        <v>19159081.155610003</v>
      </c>
      <c r="ET51" s="139"/>
      <c r="EU51" s="139"/>
      <c r="EV51" s="139"/>
      <c r="EW51" s="385">
        <f t="shared" ref="EW51:EW56" si="156">SUM(DL51:EV51)</f>
        <v>114673759.72937241</v>
      </c>
      <c r="EX51" s="385">
        <f t="shared" ref="EX51:EX56" si="157">+EW51+DK51</f>
        <v>5499055518.9496737</v>
      </c>
      <c r="EY51" s="139"/>
      <c r="EZ51" s="779"/>
      <c r="FA51" s="779"/>
      <c r="FB51" s="139"/>
      <c r="FC51" s="139"/>
      <c r="FD51" s="779"/>
      <c r="FE51" s="779"/>
      <c r="FF51" s="779"/>
      <c r="FG51" s="779"/>
      <c r="FH51" s="779"/>
      <c r="FI51" s="139"/>
      <c r="FJ51" s="779"/>
      <c r="FK51" s="779"/>
      <c r="FL51" s="779"/>
      <c r="FM51" s="779"/>
      <c r="FN51" s="779"/>
      <c r="FO51" s="779"/>
      <c r="FP51" s="779"/>
      <c r="FQ51" s="779"/>
      <c r="FR51" s="779"/>
      <c r="FS51" s="779"/>
      <c r="FT51" s="139"/>
      <c r="FU51" s="779">
        <f>'CRM_7.1'!NA18</f>
        <v>0</v>
      </c>
      <c r="FV51" s="139"/>
      <c r="FW51" s="139"/>
      <c r="FX51" s="779"/>
      <c r="FY51" s="139"/>
      <c r="FZ51" s="779">
        <f>'CRM_7.1'!QD17</f>
        <v>-35435775.585037157</v>
      </c>
      <c r="GA51" s="678"/>
      <c r="GB51" s="678">
        <f>'CRM_7.1'!$RJ$33</f>
        <v>3239178.7827555435</v>
      </c>
      <c r="GC51" s="678">
        <f>'CRM_7.1'!$RZ$28</f>
        <v>244231584.66724005</v>
      </c>
      <c r="GD51" s="678">
        <f>'CRM_7.1'!$RZ$46</f>
        <v>95040814</v>
      </c>
      <c r="GE51" s="678">
        <f>'CRM_7.1'!$RZ$64</f>
        <v>2055930.3501099944</v>
      </c>
      <c r="GF51" s="678">
        <f>+'CRM_7.1'!$RZ$82</f>
        <v>50813220.376381993</v>
      </c>
      <c r="GG51" s="139"/>
      <c r="GH51" s="139"/>
      <c r="GI51" s="139"/>
      <c r="GJ51" s="385">
        <f t="shared" ref="GJ51:GJ56" si="158">SUM(EY51:GI51)</f>
        <v>359944952.59145039</v>
      </c>
      <c r="GK51" s="385">
        <f t="shared" ref="GK51:GK56" si="159">+GJ51+EX51</f>
        <v>5859000471.5411243</v>
      </c>
      <c r="GL51" s="139"/>
      <c r="GM51" s="779"/>
      <c r="GN51" s="779"/>
      <c r="GO51" s="139"/>
      <c r="GP51" s="139"/>
      <c r="GQ51" s="779"/>
      <c r="GR51" s="779"/>
      <c r="GS51" s="779"/>
      <c r="GT51" s="779"/>
      <c r="GU51" s="779"/>
      <c r="GV51" s="139"/>
      <c r="GW51" s="779"/>
      <c r="GX51" s="779"/>
      <c r="GY51" s="779"/>
      <c r="GZ51" s="779"/>
      <c r="HA51" s="779"/>
      <c r="HB51" s="779"/>
      <c r="HC51" s="779"/>
      <c r="HD51" s="779"/>
      <c r="HE51" s="779"/>
      <c r="HF51" s="779"/>
      <c r="HG51" s="139"/>
      <c r="HH51" s="779">
        <f>'CRM_7.1'!NC18</f>
        <v>0</v>
      </c>
      <c r="HI51" s="139">
        <f>'CRM_7.1'!NS21</f>
        <v>0</v>
      </c>
      <c r="HJ51" s="139"/>
      <c r="HK51" s="139"/>
      <c r="HL51" s="139"/>
      <c r="HM51" s="779">
        <f>'CRM_7.1'!QF17</f>
        <v>-30805082.584200084</v>
      </c>
      <c r="HN51" s="678"/>
      <c r="HO51" s="678">
        <f>'CRM_7.1'!$RL$33</f>
        <v>3687019.0373764867</v>
      </c>
      <c r="HP51" s="678">
        <f>'CRM_7.1'!$SB$28</f>
        <v>173511166.51301789</v>
      </c>
      <c r="HQ51" s="678">
        <f>'CRM_7.1'!$SB$46</f>
        <v>85647742.719999969</v>
      </c>
      <c r="HR51" s="678">
        <f>'CRM_7.1'!$SB$64</f>
        <v>17586544.043998033</v>
      </c>
      <c r="HS51" s="678">
        <f>+'CRM_7.1'!$SB$82</f>
        <v>41843355.537180007</v>
      </c>
      <c r="HT51" s="139"/>
      <c r="HU51" s="779"/>
      <c r="HV51" s="139"/>
      <c r="HW51" s="385">
        <f t="shared" ref="HW51:HW56" si="160">SUM(GL51:HV51)</f>
        <v>291470745.26737231</v>
      </c>
      <c r="HX51" s="385">
        <f t="shared" ref="HX51:HX56" si="161">+HW51+GK51</f>
        <v>6150471216.8084965</v>
      </c>
      <c r="HY51" s="676" t="s">
        <v>1053</v>
      </c>
    </row>
    <row r="52" spans="1:233" x14ac:dyDescent="0.2">
      <c r="A52" s="131">
        <f>ROW()</f>
        <v>52</v>
      </c>
      <c r="B52" s="419" t="s">
        <v>634</v>
      </c>
      <c r="C52" s="383">
        <v>-1869688452.7552438</v>
      </c>
      <c r="D52" s="128"/>
      <c r="E52" s="128"/>
      <c r="F52" s="128"/>
      <c r="G52" s="128"/>
      <c r="H52" s="128"/>
      <c r="I52" s="128"/>
      <c r="J52" s="128"/>
      <c r="K52" s="128"/>
      <c r="L52" s="128"/>
      <c r="M52" s="128"/>
      <c r="N52" s="128"/>
      <c r="O52" s="128"/>
      <c r="P52" s="128"/>
      <c r="Q52" s="128"/>
      <c r="R52" s="128"/>
      <c r="S52" s="128"/>
      <c r="T52" s="128"/>
      <c r="U52" s="128"/>
      <c r="V52" s="128">
        <f>'CRM_7.1'!KG17</f>
        <v>-57613582.55076623</v>
      </c>
      <c r="W52" s="128">
        <f>'CRM_7.1'!KW33</f>
        <v>265949.98517497181</v>
      </c>
      <c r="X52" s="128"/>
      <c r="Y52" s="784"/>
      <c r="Z52" s="784"/>
      <c r="AA52" s="139">
        <f>+'CRM_7.1'!NI27</f>
        <v>15342127.552680001</v>
      </c>
      <c r="AB52" s="784"/>
      <c r="AC52" s="128"/>
      <c r="AD52" s="784"/>
      <c r="AE52" s="784"/>
      <c r="AF52" s="139">
        <f>'CRM-7.2'!E20</f>
        <v>3153362.7571665612</v>
      </c>
      <c r="AG52" s="128"/>
      <c r="AH52" s="784"/>
      <c r="AI52" s="383">
        <f t="shared" si="150"/>
        <v>-38852142.255744696</v>
      </c>
      <c r="AJ52" s="383">
        <f t="shared" si="151"/>
        <v>-1908540595.0109885</v>
      </c>
      <c r="AK52" s="134"/>
      <c r="AL52" s="777"/>
      <c r="AM52" s="134"/>
      <c r="AN52" s="134"/>
      <c r="AO52" s="134"/>
      <c r="AP52" s="777"/>
      <c r="AQ52" s="777"/>
      <c r="AR52" s="777"/>
      <c r="AS52" s="134"/>
      <c r="AT52" s="777"/>
      <c r="AU52" s="777"/>
      <c r="AV52" s="777"/>
      <c r="AW52" s="777"/>
      <c r="AX52" s="134"/>
      <c r="AY52" s="134"/>
      <c r="AZ52" s="777"/>
      <c r="BA52" s="139"/>
      <c r="BB52" s="777"/>
      <c r="BC52" s="777"/>
      <c r="BD52" s="777"/>
      <c r="BE52" s="777"/>
      <c r="BF52" s="777"/>
      <c r="BG52" s="777"/>
      <c r="BH52" s="134">
        <f>'CRM_7.1'!NK27</f>
        <v>0</v>
      </c>
      <c r="BI52" s="678"/>
      <c r="BJ52" s="777"/>
      <c r="BK52" s="134">
        <f>'CRM_7.1'!PG18+'CRM_7.1'!PG21</f>
        <v>0</v>
      </c>
      <c r="BL52" s="777">
        <f>'CRM_7.1'!PX18</f>
        <v>25910756.326629344</v>
      </c>
      <c r="BM52" s="678">
        <f>'CRM_7.1'!QN34</f>
        <v>-89435458.207071066</v>
      </c>
      <c r="BN52" s="678"/>
      <c r="BO52" s="134">
        <f>'CRM_7.1'!$RT$29</f>
        <v>-374159.217206</v>
      </c>
      <c r="BP52" s="134">
        <f>'CRM_7.1'!$RT$47</f>
        <v>-389990.21</v>
      </c>
      <c r="BQ52" s="134">
        <f>'CRM_7.1'!$RT$65</f>
        <v>-26.539406</v>
      </c>
      <c r="BR52" s="134">
        <f>+'CRM_7.1'!$RT$83</f>
        <v>-499023.91792000004</v>
      </c>
      <c r="BS52" s="777"/>
      <c r="BT52" s="139">
        <f>'CRM-7.2'!G20</f>
        <v>-3153362.7571665612</v>
      </c>
      <c r="BU52" s="134"/>
      <c r="BV52" s="777"/>
      <c r="BW52" s="383">
        <f t="shared" si="152"/>
        <v>-67941264.522140294</v>
      </c>
      <c r="BX52" s="383">
        <f t="shared" si="153"/>
        <v>-1976481859.5331287</v>
      </c>
      <c r="BY52" s="134"/>
      <c r="BZ52" s="777"/>
      <c r="CA52" s="777"/>
      <c r="CB52" s="134"/>
      <c r="CC52" s="134"/>
      <c r="CD52" s="777"/>
      <c r="CE52" s="777"/>
      <c r="CF52" s="777"/>
      <c r="CG52" s="777"/>
      <c r="CH52" s="777"/>
      <c r="CI52" s="134"/>
      <c r="CJ52" s="777"/>
      <c r="CK52" s="777"/>
      <c r="CL52" s="777"/>
      <c r="CM52" s="777"/>
      <c r="CN52" s="777"/>
      <c r="CO52" s="777"/>
      <c r="CP52" s="777"/>
      <c r="CQ52" s="777"/>
      <c r="CR52" s="777"/>
      <c r="CS52" s="777"/>
      <c r="CT52" s="777"/>
      <c r="CU52" s="777"/>
      <c r="CV52" s="134">
        <f>'CRM_7.1'!NM27</f>
        <v>0</v>
      </c>
      <c r="CW52" s="678"/>
      <c r="CX52" s="777"/>
      <c r="CY52" s="134">
        <f>'CRM_7.1'!PI18+'CRM_7.1'!PI21</f>
        <v>0</v>
      </c>
      <c r="CZ52" s="777">
        <f>'CRM_7.1'!PZ18</f>
        <v>60515170.991022646</v>
      </c>
      <c r="DA52" s="678">
        <f>'CRM_7.1'!$QP$34</f>
        <v>-166952720.7201705</v>
      </c>
      <c r="DB52" s="678"/>
      <c r="DC52" s="678">
        <f>'CRM_7.1'!$RV$29</f>
        <v>-5475291.2710659988</v>
      </c>
      <c r="DD52" s="678">
        <f>'CRM_7.1'!$RV$47</f>
        <v>-2985445.16</v>
      </c>
      <c r="DE52" s="678">
        <f>'CRM_7.1'!$RV$65</f>
        <v>-4413761.3379305555</v>
      </c>
      <c r="DF52" s="678">
        <f>+'CRM_7.1'!$RV$83</f>
        <v>-4049159.319302001</v>
      </c>
      <c r="DG52" s="777"/>
      <c r="DH52" s="134"/>
      <c r="DI52" s="777"/>
      <c r="DJ52" s="383">
        <f t="shared" si="154"/>
        <v>-123361206.81744641</v>
      </c>
      <c r="DK52" s="383">
        <f t="shared" si="155"/>
        <v>-2099843066.3505752</v>
      </c>
      <c r="DL52" s="134"/>
      <c r="DM52" s="777"/>
      <c r="DN52" s="777"/>
      <c r="DO52" s="134"/>
      <c r="DP52" s="134"/>
      <c r="DQ52" s="777"/>
      <c r="DR52" s="777"/>
      <c r="DS52" s="777"/>
      <c r="DT52" s="777"/>
      <c r="DU52" s="777"/>
      <c r="DV52" s="134"/>
      <c r="DW52" s="777"/>
      <c r="DX52" s="777"/>
      <c r="DY52" s="777"/>
      <c r="DZ52" s="134"/>
      <c r="EA52" s="777"/>
      <c r="EB52" s="777"/>
      <c r="EC52" s="777"/>
      <c r="ED52" s="777"/>
      <c r="EE52" s="777"/>
      <c r="EF52" s="777"/>
      <c r="EG52" s="134"/>
      <c r="EH52" s="777">
        <f>'CRM_7.1'!MY19</f>
        <v>-116672.31917373091</v>
      </c>
      <c r="EI52" s="678"/>
      <c r="EJ52" s="678"/>
      <c r="EK52" s="134"/>
      <c r="EM52" s="777">
        <f>'CRM_7.1'!QB18</f>
        <v>35231708.692713663</v>
      </c>
      <c r="EN52" s="678">
        <f>'CRM_7.1'!$QR$34</f>
        <v>-84125861.363674164</v>
      </c>
      <c r="EO52" s="678"/>
      <c r="EP52" s="678">
        <f>'CRM_7.1'!$RX$29</f>
        <v>-5286564.4553352734</v>
      </c>
      <c r="EQ52" s="678">
        <f>'CRM_7.1'!$RX$47</f>
        <v>-2985602.9755420526</v>
      </c>
      <c r="ER52" s="678">
        <f>'CRM_7.1'!$RX$65</f>
        <v>-1948044.5928636361</v>
      </c>
      <c r="ES52" s="678">
        <f>+'CRM_7.1'!$RX$83</f>
        <v>-4004860.0507954992</v>
      </c>
      <c r="ET52" s="139"/>
      <c r="EU52" s="134"/>
      <c r="EV52" s="134"/>
      <c r="EW52" s="383">
        <f t="shared" si="156"/>
        <v>-63235897.064670697</v>
      </c>
      <c r="EX52" s="383">
        <f t="shared" si="157"/>
        <v>-2163078963.415246</v>
      </c>
      <c r="EY52" s="134"/>
      <c r="EZ52" s="777"/>
      <c r="FA52" s="777"/>
      <c r="FB52" s="134"/>
      <c r="FC52" s="134"/>
      <c r="FD52" s="777"/>
      <c r="FE52" s="777"/>
      <c r="FF52" s="777"/>
      <c r="FG52" s="777"/>
      <c r="FH52" s="777"/>
      <c r="FI52" s="134"/>
      <c r="FJ52" s="777"/>
      <c r="FK52" s="777"/>
      <c r="FL52" s="777"/>
      <c r="FM52" s="777"/>
      <c r="FN52" s="777"/>
      <c r="FO52" s="777"/>
      <c r="FP52" s="777"/>
      <c r="FQ52" s="777"/>
      <c r="FR52" s="777"/>
      <c r="FS52" s="777"/>
      <c r="FT52" s="134"/>
      <c r="FU52" s="777">
        <f>'CRM_7.1'!NA19</f>
        <v>-37288851.254933633</v>
      </c>
      <c r="FV52" s="134"/>
      <c r="FW52" s="134"/>
      <c r="FX52" s="777"/>
      <c r="FZ52" s="777">
        <f>'CRM_7.1'!QD18</f>
        <v>35435775.585037157</v>
      </c>
      <c r="GA52" s="678">
        <f>'CRM_7.1'!$QT$34</f>
        <v>-158338668.60089779</v>
      </c>
      <c r="GB52" s="678"/>
      <c r="GC52" s="678">
        <f>'CRM_7.1'!$RZ$29</f>
        <v>-18126244.328288771</v>
      </c>
      <c r="GD52" s="678">
        <f>'CRM_7.1'!$RZ$47</f>
        <v>-7732454.3977389</v>
      </c>
      <c r="GE52" s="678">
        <f>'CRM_7.1'!$RZ$65</f>
        <v>-3954572.6037692698</v>
      </c>
      <c r="GF52" s="678">
        <f>+'CRM_7.1'!$RZ$83</f>
        <v>-12013835.544337459</v>
      </c>
      <c r="GG52" s="134"/>
      <c r="GH52" s="134"/>
      <c r="GI52" s="134"/>
      <c r="GJ52" s="383">
        <f t="shared" si="158"/>
        <v>-202018851.14492866</v>
      </c>
      <c r="GK52" s="383">
        <f t="shared" si="159"/>
        <v>-2365097814.5601745</v>
      </c>
      <c r="GL52" s="134"/>
      <c r="GM52" s="777"/>
      <c r="GN52" s="777"/>
      <c r="GO52" s="134"/>
      <c r="GP52" s="134"/>
      <c r="GQ52" s="777"/>
      <c r="GR52" s="777"/>
      <c r="GS52" s="777"/>
      <c r="GT52" s="777"/>
      <c r="GU52" s="777"/>
      <c r="GV52" s="134"/>
      <c r="GW52" s="777"/>
      <c r="GX52" s="777"/>
      <c r="GY52" s="777"/>
      <c r="GZ52" s="777"/>
      <c r="HA52" s="777"/>
      <c r="HB52" s="777"/>
      <c r="HC52" s="777"/>
      <c r="HD52" s="777"/>
      <c r="HE52" s="777"/>
      <c r="HF52" s="777"/>
      <c r="HG52" s="134"/>
      <c r="HH52" s="777">
        <f>'CRM_7.1'!NC19</f>
        <v>0</v>
      </c>
      <c r="HI52" s="134"/>
      <c r="HJ52" s="134"/>
      <c r="HK52" s="134"/>
      <c r="HL52" s="134"/>
      <c r="HM52" s="777">
        <f>'CRM_7.1'!QF18</f>
        <v>30805082.584200084</v>
      </c>
      <c r="HN52" s="678">
        <f>'CRM_7.1'!$QV$34</f>
        <v>-153979130.28806448</v>
      </c>
      <c r="HO52" s="678"/>
      <c r="HP52" s="678">
        <f>'CRM_7.1'!$SB$29</f>
        <v>-27948669.184861567</v>
      </c>
      <c r="HQ52" s="678">
        <f>'CRM_7.1'!$SB$47</f>
        <v>-10185713.78353676</v>
      </c>
      <c r="HR52" s="678">
        <f>'CRM_7.1'!$SB$65</f>
        <v>-4704277.5118912756</v>
      </c>
      <c r="HS52" s="678">
        <f>+'CRM_7.1'!$SB$83</f>
        <v>-16693873.606401127</v>
      </c>
      <c r="HT52" s="134"/>
      <c r="HU52" s="777"/>
      <c r="HV52" s="134"/>
      <c r="HW52" s="383">
        <f t="shared" si="160"/>
        <v>-182706581.79055512</v>
      </c>
      <c r="HX52" s="383">
        <f t="shared" si="161"/>
        <v>-2547804396.3507295</v>
      </c>
      <c r="HY52" s="676" t="s">
        <v>1053</v>
      </c>
    </row>
    <row r="53" spans="1:233" x14ac:dyDescent="0.2">
      <c r="A53" s="131">
        <f>ROW()</f>
        <v>53</v>
      </c>
      <c r="B53" s="420" t="s">
        <v>635</v>
      </c>
      <c r="C53" s="383">
        <v>15021855.649541667</v>
      </c>
      <c r="D53" s="128"/>
      <c r="E53" s="128"/>
      <c r="F53" s="128"/>
      <c r="G53" s="128"/>
      <c r="H53" s="128"/>
      <c r="I53" s="128"/>
      <c r="J53" s="128"/>
      <c r="K53" s="128"/>
      <c r="L53" s="128"/>
      <c r="M53" s="128"/>
      <c r="N53" s="128"/>
      <c r="O53" s="128"/>
      <c r="P53" s="128"/>
      <c r="Q53" s="128"/>
      <c r="R53" s="128"/>
      <c r="S53" s="128"/>
      <c r="T53" s="128"/>
      <c r="U53" s="128"/>
      <c r="V53" s="128">
        <f>'CRM_7.1'!KG18</f>
        <v>-771864.64954166673</v>
      </c>
      <c r="W53" s="128"/>
      <c r="X53" s="128"/>
      <c r="Y53" s="784"/>
      <c r="Z53" s="784"/>
      <c r="AA53" s="139"/>
      <c r="AB53" s="784"/>
      <c r="AC53" s="128"/>
      <c r="AD53" s="784"/>
      <c r="AE53" s="784"/>
      <c r="AF53" s="139"/>
      <c r="AG53" s="128">
        <f>'CRM-7.2'!U38</f>
        <v>0</v>
      </c>
      <c r="AH53" s="784"/>
      <c r="AI53" s="383">
        <f t="shared" si="150"/>
        <v>-771864.64954166673</v>
      </c>
      <c r="AJ53" s="383">
        <f t="shared" si="151"/>
        <v>14249991</v>
      </c>
      <c r="AK53" s="134"/>
      <c r="AL53" s="777"/>
      <c r="AM53" s="134"/>
      <c r="AN53" s="134"/>
      <c r="AO53" s="134"/>
      <c r="AP53" s="777"/>
      <c r="AQ53" s="777"/>
      <c r="AR53" s="777"/>
      <c r="AS53" s="134"/>
      <c r="AT53" s="777"/>
      <c r="AU53" s="777"/>
      <c r="AV53" s="777"/>
      <c r="AW53" s="777"/>
      <c r="AX53" s="134"/>
      <c r="AY53" s="134"/>
      <c r="AZ53" s="777"/>
      <c r="BA53" s="139"/>
      <c r="BB53" s="777"/>
      <c r="BC53" s="777"/>
      <c r="BD53" s="777"/>
      <c r="BE53" s="769"/>
      <c r="BF53" s="777"/>
      <c r="BG53" s="777"/>
      <c r="BH53" s="134"/>
      <c r="BI53" s="678">
        <f>SUM('CRM_7.1'!OA25:OA26,'CRM_7.1'!OA28:OA29,'CRM_7.1'!OA31:OA32)</f>
        <v>3883663.7685463578</v>
      </c>
      <c r="BJ53" s="777"/>
      <c r="BK53" s="134">
        <f>'CRM_7.1'!PG17+'CRM_7.1'!PG20</f>
        <v>20664.754979683086</v>
      </c>
      <c r="BL53" s="777"/>
      <c r="BM53" s="678"/>
      <c r="BN53" s="678"/>
      <c r="BO53" s="134"/>
      <c r="BP53" s="134"/>
      <c r="BQ53" s="134"/>
      <c r="BR53" s="134"/>
      <c r="BS53" s="777"/>
      <c r="BT53" s="139"/>
      <c r="BU53" s="134">
        <f>'CRM-7.2'!W38</f>
        <v>-2345227.6745630186</v>
      </c>
      <c r="BV53" s="777"/>
      <c r="BW53" s="383">
        <f t="shared" si="152"/>
        <v>1559100.8489630222</v>
      </c>
      <c r="BX53" s="383">
        <f t="shared" si="153"/>
        <v>15809091.848963022</v>
      </c>
      <c r="BY53" s="134"/>
      <c r="BZ53" s="777"/>
      <c r="CA53" s="777"/>
      <c r="CB53" s="134"/>
      <c r="CC53" s="134"/>
      <c r="CD53" s="777"/>
      <c r="CE53" s="777"/>
      <c r="CF53" s="777"/>
      <c r="CG53" s="777"/>
      <c r="CH53" s="777"/>
      <c r="CI53" s="134"/>
      <c r="CJ53" s="777"/>
      <c r="CK53" s="777"/>
      <c r="CL53" s="777"/>
      <c r="CM53" s="777"/>
      <c r="CN53" s="777"/>
      <c r="CO53" s="777"/>
      <c r="CP53" s="777"/>
      <c r="CQ53" s="777"/>
      <c r="CR53" s="777"/>
      <c r="CS53" s="777"/>
      <c r="CT53" s="777"/>
      <c r="CU53" s="777"/>
      <c r="CV53" s="134"/>
      <c r="CW53" s="678">
        <f>SUM('CRM_7.1'!OC25:OC26,'CRM_7.1'!OC28:OC29,'CRM_7.1'!OC31:OC32)</f>
        <v>4420425.2748437403</v>
      </c>
      <c r="CX53" s="777"/>
      <c r="CY53" s="134">
        <f>'CRM_7.1'!PI17+'CRM_7.1'!PI20</f>
        <v>10332.377489841427</v>
      </c>
      <c r="CZ53" s="777"/>
      <c r="DA53" s="678"/>
      <c r="DB53" s="678"/>
      <c r="DC53" s="678"/>
      <c r="DD53" s="678"/>
      <c r="DE53" s="678"/>
      <c r="DF53" s="678"/>
      <c r="DG53" s="777"/>
      <c r="DH53" s="134">
        <f>'CRM-7.2'!Y38</f>
        <v>-4565942.8723307364</v>
      </c>
      <c r="DI53" s="777"/>
      <c r="DJ53" s="383">
        <f t="shared" si="154"/>
        <v>-135185.21999715455</v>
      </c>
      <c r="DK53" s="383">
        <f t="shared" si="155"/>
        <v>15673906.628965868</v>
      </c>
      <c r="DL53" s="134"/>
      <c r="DM53" s="777"/>
      <c r="DN53" s="777"/>
      <c r="DO53" s="134"/>
      <c r="DP53" s="134"/>
      <c r="DQ53" s="777"/>
      <c r="DR53" s="777"/>
      <c r="DS53" s="777"/>
      <c r="DT53" s="777"/>
      <c r="DU53" s="777"/>
      <c r="DV53" s="134"/>
      <c r="DW53" s="777"/>
      <c r="DX53" s="777"/>
      <c r="DY53" s="777"/>
      <c r="DZ53" s="134"/>
      <c r="EA53" s="777"/>
      <c r="EB53" s="777"/>
      <c r="EC53" s="777"/>
      <c r="ED53" s="777"/>
      <c r="EE53" s="777"/>
      <c r="EF53" s="777"/>
      <c r="EG53" s="134"/>
      <c r="EH53" s="777">
        <f>'CRM_7.1'!MY24+'CRM_7.1'!MY25</f>
        <v>1541596.4406004946</v>
      </c>
      <c r="EI53" s="678">
        <f>'CRM_7.1'!NO21+'CRM_7.1'!NO27</f>
        <v>-15795209.963174002</v>
      </c>
      <c r="EJ53" s="678">
        <f>SUM('CRM_7.1'!OE25:OE26,'CRM_7.1'!OE28:OE29,'CRM_7.1'!OE31:OE32)</f>
        <v>-19245.463782359613</v>
      </c>
      <c r="EK53" s="134"/>
      <c r="EL53" s="134">
        <f>'CRM_7.1'!PK18+'CRM_7.1'!PK21</f>
        <v>-158157.13551768375</v>
      </c>
      <c r="EM53" s="777"/>
      <c r="EN53" s="678"/>
      <c r="EO53" s="678"/>
      <c r="EP53" s="678"/>
      <c r="EQ53" s="678"/>
      <c r="ER53" s="678"/>
      <c r="ES53" s="678"/>
      <c r="ET53" s="139">
        <f>'CRM-7.2'!K25+'CRM-7.2'!K26+'CRM-7.2'!K27+'CRM-7.2'!K28</f>
        <v>1341423.4997781257</v>
      </c>
      <c r="EU53" s="134">
        <f>'CRM-7.2'!AA38</f>
        <v>-2120340.3538618009</v>
      </c>
      <c r="EV53" s="134">
        <f>SUM('CRM-7.2'!AQ25:AQ30)</f>
        <v>8054960.7663827203</v>
      </c>
      <c r="EW53" s="383">
        <f t="shared" si="156"/>
        <v>-7154972.2095745057</v>
      </c>
      <c r="EX53" s="383">
        <f t="shared" si="157"/>
        <v>8518934.419391362</v>
      </c>
      <c r="EY53" s="134"/>
      <c r="EZ53" s="777"/>
      <c r="FA53" s="777"/>
      <c r="FB53" s="134"/>
      <c r="FC53" s="134"/>
      <c r="FD53" s="777"/>
      <c r="FE53" s="777"/>
      <c r="FF53" s="777"/>
      <c r="FG53" s="777"/>
      <c r="FH53" s="777"/>
      <c r="FI53" s="134"/>
      <c r="FJ53" s="777"/>
      <c r="FK53" s="777"/>
      <c r="FL53" s="777"/>
      <c r="FM53" s="777"/>
      <c r="FN53" s="777"/>
      <c r="FO53" s="777"/>
      <c r="FP53" s="777"/>
      <c r="FQ53" s="777"/>
      <c r="FR53" s="777"/>
      <c r="FS53" s="777"/>
      <c r="FT53" s="134"/>
      <c r="FU53" s="777">
        <f>'CRM_7.1'!NA24+'CRM_7.1'!NA25</f>
        <v>34527890.152863786</v>
      </c>
      <c r="FV53" s="134">
        <f>'CRM_7.1'!NQ21+'CRM_7.1'!NQ27</f>
        <v>-57316390.590584017</v>
      </c>
      <c r="FW53" s="134">
        <f>SUM('CRM_7.1'!OG25:OG26,'CRM_7.1'!OG28:OG29,'CRM_7.1'!OG31:OG32)</f>
        <v>-4465031.0664051175</v>
      </c>
      <c r="FX53" s="777"/>
      <c r="FY53" s="134">
        <f>SUM('CRM_7.1'!PM17:PM18)+SUM('CRM_7.1'!PM20:PM21)</f>
        <v>-316314.27103536762</v>
      </c>
      <c r="FZ53" s="777"/>
      <c r="GA53" s="678"/>
      <c r="GB53" s="678"/>
      <c r="GC53" s="678"/>
      <c r="GD53" s="678"/>
      <c r="GE53" s="678"/>
      <c r="GF53" s="678"/>
      <c r="GG53" s="134">
        <f>'CRM-7.2'!M27+'CRM-7.2'!M28</f>
        <v>-536569.39991124999</v>
      </c>
      <c r="GH53" s="134">
        <f>'CRM-7.2'!AC38</f>
        <v>-1404506.5901607187</v>
      </c>
      <c r="GI53" s="134">
        <f>SUM('CRM-7.2'!AS28:AS30)</f>
        <v>-2301417.3618236342</v>
      </c>
      <c r="GJ53" s="383">
        <f t="shared" si="158"/>
        <v>-31812339.127056319</v>
      </c>
      <c r="GK53" s="383">
        <f t="shared" si="159"/>
        <v>-23293404.707664959</v>
      </c>
      <c r="GL53" s="134"/>
      <c r="GM53" s="777"/>
      <c r="GN53" s="777"/>
      <c r="GO53" s="134"/>
      <c r="GP53" s="134"/>
      <c r="GQ53" s="777"/>
      <c r="GR53" s="777"/>
      <c r="GS53" s="777"/>
      <c r="GT53" s="777"/>
      <c r="GU53" s="777"/>
      <c r="GV53" s="134"/>
      <c r="GW53" s="777"/>
      <c r="GX53" s="777"/>
      <c r="GY53" s="777"/>
      <c r="GZ53" s="777"/>
      <c r="HA53" s="777"/>
      <c r="HB53" s="777"/>
      <c r="HC53" s="777"/>
      <c r="HD53" s="777"/>
      <c r="HE53" s="777"/>
      <c r="HF53" s="777"/>
      <c r="HG53" s="134"/>
      <c r="HH53" s="777">
        <f>'CRM_7.1'!NC24+'CRM_7.1'!NC25</f>
        <v>-1857655.9618951571</v>
      </c>
      <c r="HI53" s="134">
        <f>'CRM_7.1'!NS27</f>
        <v>4490793.7394160004</v>
      </c>
      <c r="HJ53" s="134">
        <f>SUM('CRM_7.1'!OI25:OI26,'CRM_7.1'!OI28:OI29,'CRM_7.1'!OI31:OI32)</f>
        <v>-4465031.0664051175</v>
      </c>
      <c r="HK53" s="134"/>
      <c r="HL53" s="134">
        <f>SUM('CRM_7.1'!PO17:PO18)+SUM('CRM_7.1'!PO20:PO21)</f>
        <v>-158157.13551768451</v>
      </c>
      <c r="HM53" s="777"/>
      <c r="HN53" s="678"/>
      <c r="HO53" s="678"/>
      <c r="HP53" s="678"/>
      <c r="HQ53" s="678"/>
      <c r="HR53" s="678"/>
      <c r="HS53" s="678"/>
      <c r="HT53" s="134">
        <f>'CRM-7.2'!O27+'CRM-7.2'!O28</f>
        <v>-536569.39991125022</v>
      </c>
      <c r="HU53" s="777"/>
      <c r="HV53" s="134">
        <f>'CRM-7.2'!AU28+'CRM-7.2'!AU29+'CRM-7.2'!AU30</f>
        <v>-2301417.3618236356</v>
      </c>
      <c r="HW53" s="383">
        <f t="shared" si="160"/>
        <v>-4828037.1861368446</v>
      </c>
      <c r="HX53" s="383">
        <f t="shared" si="161"/>
        <v>-28121441.893801805</v>
      </c>
      <c r="HY53" s="676" t="s">
        <v>1053</v>
      </c>
    </row>
    <row r="54" spans="1:233" x14ac:dyDescent="0.2">
      <c r="A54" s="131">
        <f>ROW()</f>
        <v>54</v>
      </c>
      <c r="B54" s="420" t="s">
        <v>636</v>
      </c>
      <c r="C54" s="383">
        <v>-608829404.79057872</v>
      </c>
      <c r="D54" s="128"/>
      <c r="E54" s="128"/>
      <c r="F54" s="128"/>
      <c r="G54" s="128"/>
      <c r="H54" s="128"/>
      <c r="I54" s="128"/>
      <c r="J54" s="128"/>
      <c r="K54" s="128"/>
      <c r="L54" s="128"/>
      <c r="M54" s="128"/>
      <c r="N54" s="128"/>
      <c r="O54" s="128"/>
      <c r="P54" s="128"/>
      <c r="Q54" s="128"/>
      <c r="R54" s="128"/>
      <c r="S54" s="128"/>
      <c r="T54" s="128"/>
      <c r="U54" s="128"/>
      <c r="V54" s="128">
        <f>'CRM_7.1'!KG19</f>
        <v>4852976.0289326906</v>
      </c>
      <c r="W54" s="128">
        <f>'CRM_7.1'!KW34</f>
        <v>-55849.496886744077</v>
      </c>
      <c r="X54" s="148"/>
      <c r="Y54" s="784"/>
      <c r="Z54" s="784"/>
      <c r="AA54" s="139">
        <f>+'CRM_7.1'!NI33</f>
        <v>5800386.2825299948</v>
      </c>
      <c r="AB54" s="784"/>
      <c r="AC54" s="128"/>
      <c r="AD54" s="788"/>
      <c r="AE54" s="789"/>
      <c r="AF54" s="139">
        <f>'CRM-7.2'!E21</f>
        <v>7230894.0000000037</v>
      </c>
      <c r="AG54" s="128">
        <f>'CRM-7.2'!U39</f>
        <v>0</v>
      </c>
      <c r="AH54" s="789"/>
      <c r="AI54" s="383">
        <f t="shared" si="150"/>
        <v>17828406.814575944</v>
      </c>
      <c r="AJ54" s="383">
        <f t="shared" si="151"/>
        <v>-591000997.97600281</v>
      </c>
      <c r="AK54" s="134"/>
      <c r="AL54" s="777"/>
      <c r="AM54" s="134"/>
      <c r="AN54" s="134">
        <f>+'CRM_7.1'!BC24</f>
        <v>4356717.7706340253</v>
      </c>
      <c r="AO54" s="134"/>
      <c r="AP54" s="777"/>
      <c r="AQ54" s="777"/>
      <c r="AR54" s="777"/>
      <c r="AS54" s="134"/>
      <c r="AT54" s="777"/>
      <c r="AU54" s="777"/>
      <c r="AV54" s="777"/>
      <c r="AW54" s="777"/>
      <c r="AX54" s="134"/>
      <c r="AY54" s="134"/>
      <c r="AZ54" s="777"/>
      <c r="BA54" s="139"/>
      <c r="BB54" s="777"/>
      <c r="BC54" s="777"/>
      <c r="BD54" s="777"/>
      <c r="BE54" s="777"/>
      <c r="BF54" s="777"/>
      <c r="BG54" s="777"/>
      <c r="BH54" s="134">
        <f>'CRM_7.1'!NK33</f>
        <v>0</v>
      </c>
      <c r="BI54" s="678">
        <f>SUM('CRM_7.1'!OA27,'CRM_7.1'!OA30,'CRM_7.1'!OA33)</f>
        <v>-653391.38767293852</v>
      </c>
      <c r="BJ54" s="777"/>
      <c r="BK54" s="134">
        <f>'CRM_7.1'!PG19+'CRM_7.1'!PG22</f>
        <v>-4339.5985457335046</v>
      </c>
      <c r="BL54" s="777"/>
      <c r="BM54" s="678">
        <f>'CRM_7.1'!QN35</f>
        <v>-4652744.2572299242</v>
      </c>
      <c r="BN54" s="678">
        <f>'CRM_7.1'!$RD$34</f>
        <v>0</v>
      </c>
      <c r="BO54" s="134">
        <f>'CRM_7.1'!$RT$30</f>
        <v>-312831.55005800002</v>
      </c>
      <c r="BP54" s="134">
        <f>'CRM_7.1'!$RT$48</f>
        <v>-388784.05999999994</v>
      </c>
      <c r="BQ54" s="134">
        <f>'CRM_7.1'!$RT$66</f>
        <v>-15.995314</v>
      </c>
      <c r="BR54" s="134">
        <f>+'CRM_7.1'!$RT$84</f>
        <v>-219980.40507000001</v>
      </c>
      <c r="BS54" s="777"/>
      <c r="BT54" s="134">
        <f>'CRM-7.2'!G21</f>
        <v>-7230894.0000000037</v>
      </c>
      <c r="BU54" s="134">
        <f>'CRM-7.2'!W39</f>
        <v>492497.81305823382</v>
      </c>
      <c r="BV54" s="777"/>
      <c r="BW54" s="383">
        <f t="shared" si="152"/>
        <v>-8613765.67019834</v>
      </c>
      <c r="BX54" s="383">
        <f t="shared" si="153"/>
        <v>-599614763.64620113</v>
      </c>
      <c r="BY54" s="134"/>
      <c r="BZ54" s="777"/>
      <c r="CA54" s="777"/>
      <c r="CB54" s="134">
        <f>+'CRM_7.1'!BE24</f>
        <v>5370042.7846080065</v>
      </c>
      <c r="CC54" s="134"/>
      <c r="CD54" s="777"/>
      <c r="CE54" s="777"/>
      <c r="CF54" s="777"/>
      <c r="CG54" s="777"/>
      <c r="CH54" s="777"/>
      <c r="CI54" s="134"/>
      <c r="CJ54" s="777"/>
      <c r="CK54" s="777"/>
      <c r="CL54" s="777"/>
      <c r="CM54" s="777"/>
      <c r="CN54" s="777"/>
      <c r="CO54" s="777"/>
      <c r="CP54" s="777"/>
      <c r="CQ54" s="777"/>
      <c r="CR54" s="777"/>
      <c r="CS54" s="777"/>
      <c r="CT54" s="777"/>
      <c r="CU54" s="777"/>
      <c r="CV54" s="134">
        <f>'CRM_7.1'!NM33</f>
        <v>0</v>
      </c>
      <c r="CW54" s="678">
        <f>SUM('CRM_7.1'!OC27,'CRM_7.1'!OC30,'CRM_7.1'!OC33)</f>
        <v>-928289.30771718512</v>
      </c>
      <c r="CX54" s="777"/>
      <c r="CY54" s="134">
        <f>'CRM_7.1'!PI22+'CRM_7.1'!PI19</f>
        <v>-2169.799272866745</v>
      </c>
      <c r="CZ54" s="777"/>
      <c r="DA54" s="678">
        <f>'CRM_7.1'!$QP$35</f>
        <v>1622280.3348976374</v>
      </c>
      <c r="DB54" s="678">
        <f>'CRM_7.1'!$RF$34</f>
        <v>0</v>
      </c>
      <c r="DC54" s="678">
        <f>'CRM_7.1'!$RV$30</f>
        <v>-1521122.2132880001</v>
      </c>
      <c r="DD54" s="678">
        <f>'CRM_7.1'!$RV$48</f>
        <v>-1214305.1100000003</v>
      </c>
      <c r="DE54" s="678">
        <f>'CRM_7.1'!$RV$66</f>
        <v>468652.90454641677</v>
      </c>
      <c r="DF54" s="678">
        <f>+'CRM_7.1'!$RV$84</f>
        <v>-657380.77889999992</v>
      </c>
      <c r="DG54" s="777"/>
      <c r="DH54" s="134">
        <f>'CRM-7.2'!Y39</f>
        <v>958848.00318945479</v>
      </c>
      <c r="DI54" s="777"/>
      <c r="DJ54" s="383">
        <f t="shared" si="154"/>
        <v>4096556.8180634631</v>
      </c>
      <c r="DK54" s="383">
        <f t="shared" si="155"/>
        <v>-595518206.82813764</v>
      </c>
      <c r="DL54" s="134"/>
      <c r="DM54" s="777"/>
      <c r="DN54" s="777"/>
      <c r="DO54" s="134">
        <f>+'CRM_7.1'!BG24</f>
        <v>3098447.5482264757</v>
      </c>
      <c r="DP54" s="134"/>
      <c r="DQ54" s="777"/>
      <c r="DR54" s="777"/>
      <c r="DS54" s="777"/>
      <c r="DT54" s="777"/>
      <c r="DU54" s="777"/>
      <c r="DV54" s="134"/>
      <c r="DW54" s="777"/>
      <c r="DX54" s="777"/>
      <c r="DY54" s="777"/>
      <c r="DZ54" s="134"/>
      <c r="EA54" s="777"/>
      <c r="EB54" s="777"/>
      <c r="EC54" s="777"/>
      <c r="ED54" s="777"/>
      <c r="EE54" s="777"/>
      <c r="EF54" s="777"/>
      <c r="EG54" s="134"/>
      <c r="EH54" s="777">
        <f>'CRM_7.1'!MY26</f>
        <v>-323735.25252610387</v>
      </c>
      <c r="EI54" s="678">
        <f>'CRM_7.1'!NO33</f>
        <v>1913185.0097620003</v>
      </c>
      <c r="EJ54" s="678">
        <f>SUM('CRM_7.1'!OE27,'CRM_7.1'!OE30,'CRM_7.1'!OE33)</f>
        <v>4041.5473942961544</v>
      </c>
      <c r="EK54" s="134"/>
      <c r="EL54" s="134">
        <f>'CRM_7.1'!PK19+'CRM_7.1'!PK22</f>
        <v>33212.998458713671</v>
      </c>
      <c r="EM54" s="777"/>
      <c r="EN54" s="678">
        <f>'CRM_7.1'!$QR$35</f>
        <v>3637384.2518830895</v>
      </c>
      <c r="EO54" s="678">
        <f>'CRM_7.1'!$RH$34</f>
        <v>0</v>
      </c>
      <c r="EP54" s="678">
        <f>'CRM_7.1'!$RX$30</f>
        <v>-3071303.5777388369</v>
      </c>
      <c r="EQ54" s="678">
        <f>'CRM_7.1'!$RX$48</f>
        <v>-963923.9762145055</v>
      </c>
      <c r="ER54" s="678">
        <f>'CRM_7.1'!$RX$66</f>
        <v>-82222.88228501688</v>
      </c>
      <c r="ES54" s="678">
        <f>+'CRM_7.1'!$RX$84</f>
        <v>-657164.40937431878</v>
      </c>
      <c r="ET54" s="134">
        <f>'CRM-7.2'!K29+'CRM-7.2'!K30</f>
        <v>-281698.93495340605</v>
      </c>
      <c r="EU54" s="134">
        <f>'CRM-7.2'!AA39</f>
        <v>445271.47431097832</v>
      </c>
      <c r="EV54" s="134">
        <f>'CRM-7.2'!AQ31+'CRM-7.2'!AQ32+'CRM-7.2'!AQ33</f>
        <v>-1691541.7609403718</v>
      </c>
      <c r="EW54" s="383">
        <f t="shared" si="156"/>
        <v>2059952.0360029934</v>
      </c>
      <c r="EX54" s="383">
        <f t="shared" si="157"/>
        <v>-593458254.79213464</v>
      </c>
      <c r="EY54" s="134"/>
      <c r="EZ54" s="777"/>
      <c r="FA54" s="777"/>
      <c r="FB54" s="134">
        <f>+'CRM_7.1'!BI24</f>
        <v>6797605.0150674582</v>
      </c>
      <c r="FC54" s="134"/>
      <c r="FD54" s="777"/>
      <c r="FE54" s="777"/>
      <c r="FF54" s="777"/>
      <c r="FG54" s="777"/>
      <c r="FH54" s="777"/>
      <c r="FI54" s="134"/>
      <c r="FJ54" s="777"/>
      <c r="FK54" s="777"/>
      <c r="FL54" s="777"/>
      <c r="FM54" s="777"/>
      <c r="FN54" s="777"/>
      <c r="FO54" s="777"/>
      <c r="FP54" s="777"/>
      <c r="FQ54" s="777"/>
      <c r="FR54" s="777"/>
      <c r="FS54" s="777"/>
      <c r="FT54" s="134"/>
      <c r="FU54" s="777">
        <f>'CRM_7.1'!NA26</f>
        <v>-7250856.9321013987</v>
      </c>
      <c r="FV54" s="134">
        <f>'CRM_7.1'!NQ33</f>
        <v>3460759.9553839993</v>
      </c>
      <c r="FW54" s="134">
        <f>SUM('CRM_7.1'!OG27,'CRM_7.1'!OG30,'CRM_7.1'!OG33)</f>
        <v>937656.52394507395</v>
      </c>
      <c r="FX54" s="777"/>
      <c r="FY54" s="134">
        <f>'CRM_7.1'!PM19+'CRM_7.1'!PM22</f>
        <v>66425.996917427052</v>
      </c>
      <c r="FZ54" s="777"/>
      <c r="GA54" s="678">
        <f>'CRM_7.1'!$QT$35</f>
        <v>10090471.906408906</v>
      </c>
      <c r="GB54" s="678">
        <f>'CRM_7.1'!$RJ$34</f>
        <v>0</v>
      </c>
      <c r="GC54" s="678">
        <f>'CRM_7.1'!$RZ$30</f>
        <v>-7602857.8850089768</v>
      </c>
      <c r="GD54" s="678">
        <f>'CRM_7.1'!$RZ$48</f>
        <v>-2316165.70997776</v>
      </c>
      <c r="GE54" s="678">
        <f>'CRM_7.1'!$RZ$66</f>
        <v>-239626.67970409719</v>
      </c>
      <c r="GF54" s="678">
        <f>+'CRM_7.1'!$RZ$84</f>
        <v>-1604992.6207947447</v>
      </c>
      <c r="GG54" s="134">
        <f>'CRM-7.2'!M29+'CRM-7.2'!M30</f>
        <v>112679.57398136266</v>
      </c>
      <c r="GH54" s="134">
        <f>'CRM-7.2'!AC39</f>
        <v>294946.38393374992</v>
      </c>
      <c r="GI54" s="134">
        <f>SUM('CRM-7.2'!AS31:AS33)</f>
        <v>483297.64598296385</v>
      </c>
      <c r="GJ54" s="383">
        <f t="shared" si="158"/>
        <v>3229343.1740339641</v>
      </c>
      <c r="GK54" s="383">
        <f t="shared" si="159"/>
        <v>-590228911.61810064</v>
      </c>
      <c r="GL54" s="134"/>
      <c r="GM54" s="777"/>
      <c r="GN54" s="777"/>
      <c r="GO54" s="134">
        <f>+'CRM_7.1'!BK24</f>
        <v>7261899.4397121966</v>
      </c>
      <c r="GP54" s="134"/>
      <c r="GQ54" s="777"/>
      <c r="GR54" s="777"/>
      <c r="GS54" s="777"/>
      <c r="GT54" s="777"/>
      <c r="GU54" s="777"/>
      <c r="GV54" s="134"/>
      <c r="GW54" s="777"/>
      <c r="GX54" s="777"/>
      <c r="GY54" s="777"/>
      <c r="GZ54" s="777"/>
      <c r="HA54" s="777"/>
      <c r="HB54" s="777"/>
      <c r="HC54" s="777"/>
      <c r="HD54" s="777"/>
      <c r="HE54" s="777"/>
      <c r="HF54" s="777"/>
      <c r="HG54" s="134"/>
      <c r="HH54" s="777">
        <f>'CRM_7.1'!NC26</f>
        <v>390107.75199798122</v>
      </c>
      <c r="HI54" s="134">
        <f>'CRM_7.1'!NS33</f>
        <v>2892656.194848001</v>
      </c>
      <c r="HJ54" s="134">
        <f>SUM('CRM_7.1'!OI27,'CRM_7.1'!OI30,'CRM_7.1'!OI33)</f>
        <v>937656.52394507406</v>
      </c>
      <c r="HK54" s="134"/>
      <c r="HL54" s="134">
        <f>'CRM_7.1'!PO19+'CRM_7.1'!PO22</f>
        <v>33212.998458713613</v>
      </c>
      <c r="HM54" s="777"/>
      <c r="HN54" s="678">
        <f>'CRM_7.1'!$QV$35</f>
        <v>13723307.686610341</v>
      </c>
      <c r="HO54" s="678">
        <f>'CRM_7.1'!$RL$34</f>
        <v>0</v>
      </c>
      <c r="HP54" s="678">
        <f>'CRM_7.1'!$SB$30</f>
        <v>-8766580.4283945598</v>
      </c>
      <c r="HQ54" s="678">
        <f>'CRM_7.1'!$SB$48</f>
        <v>-2942524.7020437215</v>
      </c>
      <c r="HR54" s="678">
        <f>'CRM_7.1'!$SB$66</f>
        <v>-473212.08038808859</v>
      </c>
      <c r="HS54" s="678">
        <f>+'CRM_7.1'!$SB$84</f>
        <v>-2207523.8656149362</v>
      </c>
      <c r="HT54" s="134">
        <f>'CRM-7.2'!O29+'CRM-7.2'!O30</f>
        <v>112679.57398136248</v>
      </c>
      <c r="HU54" s="777"/>
      <c r="HV54" s="134">
        <f>'CRM-7.2'!AU31+'CRM-7.2'!AU32+'CRM-7.2'!AU33</f>
        <v>483297.64598296315</v>
      </c>
      <c r="HW54" s="383">
        <f t="shared" si="160"/>
        <v>11444976.73909533</v>
      </c>
      <c r="HX54" s="383">
        <f t="shared" si="161"/>
        <v>-578783934.87900531</v>
      </c>
      <c r="HY54" s="676" t="s">
        <v>1053</v>
      </c>
    </row>
    <row r="55" spans="1:233" x14ac:dyDescent="0.2">
      <c r="A55" s="131">
        <f>ROW()</f>
        <v>55</v>
      </c>
      <c r="B55" s="420" t="s">
        <v>125</v>
      </c>
      <c r="C55" s="383">
        <v>85966020.126853734</v>
      </c>
      <c r="D55" s="128"/>
      <c r="E55" s="128"/>
      <c r="F55" s="128"/>
      <c r="G55" s="128"/>
      <c r="H55" s="128"/>
      <c r="I55" s="128"/>
      <c r="J55" s="128"/>
      <c r="K55" s="128"/>
      <c r="L55" s="128"/>
      <c r="M55" s="128"/>
      <c r="N55" s="128"/>
      <c r="O55" s="128"/>
      <c r="P55" s="128"/>
      <c r="Q55" s="128"/>
      <c r="R55" s="128"/>
      <c r="S55" s="128"/>
      <c r="T55" s="128"/>
      <c r="U55" s="128"/>
      <c r="V55" s="128">
        <f>'CRM_7.1'!KG20</f>
        <v>5087708.5119560659</v>
      </c>
      <c r="W55" s="128"/>
      <c r="X55" s="128"/>
      <c r="Y55" s="784"/>
      <c r="Z55" s="784"/>
      <c r="AA55" s="128"/>
      <c r="AB55" s="784"/>
      <c r="AC55" s="128"/>
      <c r="AD55" s="784"/>
      <c r="AE55" s="784"/>
      <c r="AF55" s="128"/>
      <c r="AG55" s="128"/>
      <c r="AH55" s="784"/>
      <c r="AI55" s="391">
        <f t="shared" si="150"/>
        <v>5087708.5119560659</v>
      </c>
      <c r="AJ55" s="383">
        <f t="shared" si="151"/>
        <v>91053728.6388098</v>
      </c>
      <c r="AK55" s="134"/>
      <c r="AL55" s="777"/>
      <c r="AM55" s="134"/>
      <c r="AN55" s="134"/>
      <c r="AO55" s="134"/>
      <c r="AP55" s="777"/>
      <c r="AQ55" s="777"/>
      <c r="AR55" s="777"/>
      <c r="AS55" s="134"/>
      <c r="AT55" s="777"/>
      <c r="AU55" s="777"/>
      <c r="AV55" s="777"/>
      <c r="AW55" s="777"/>
      <c r="AX55" s="134"/>
      <c r="AY55" s="134"/>
      <c r="AZ55" s="777"/>
      <c r="BA55" s="134"/>
      <c r="BB55" s="777"/>
      <c r="BC55" s="777"/>
      <c r="BD55" s="777"/>
      <c r="BE55" s="777"/>
      <c r="BF55" s="777"/>
      <c r="BG55" s="777"/>
      <c r="BH55" s="134"/>
      <c r="BI55" s="134"/>
      <c r="BJ55" s="777"/>
      <c r="BK55" s="134"/>
      <c r="BL55" s="777"/>
      <c r="BM55" s="678"/>
      <c r="BN55" s="678"/>
      <c r="BO55" s="134"/>
      <c r="BP55" s="134"/>
      <c r="BQ55" s="134"/>
      <c r="BR55" s="134"/>
      <c r="BS55" s="777"/>
      <c r="BT55" s="134"/>
      <c r="BU55" s="134"/>
      <c r="BV55" s="777"/>
      <c r="BW55" s="383">
        <f t="shared" si="152"/>
        <v>0</v>
      </c>
      <c r="BX55" s="383">
        <f t="shared" si="153"/>
        <v>91053728.6388098</v>
      </c>
      <c r="BY55" s="134"/>
      <c r="BZ55" s="777"/>
      <c r="CA55" s="777"/>
      <c r="CB55" s="134"/>
      <c r="CC55" s="134"/>
      <c r="CD55" s="777"/>
      <c r="CE55" s="777"/>
      <c r="CF55" s="777"/>
      <c r="CG55" s="777"/>
      <c r="CH55" s="777"/>
      <c r="CI55" s="134"/>
      <c r="CJ55" s="777"/>
      <c r="CK55" s="777"/>
      <c r="CL55" s="777"/>
      <c r="CM55" s="777"/>
      <c r="CN55" s="777"/>
      <c r="CO55" s="777"/>
      <c r="CP55" s="777"/>
      <c r="CQ55" s="777"/>
      <c r="CR55" s="777"/>
      <c r="CS55" s="777"/>
      <c r="CT55" s="777"/>
      <c r="CU55" s="777"/>
      <c r="CV55" s="134"/>
      <c r="CW55" s="678"/>
      <c r="CX55" s="777"/>
      <c r="CY55" s="134"/>
      <c r="CZ55" s="777"/>
      <c r="DA55" s="678"/>
      <c r="DB55" s="678"/>
      <c r="DC55" s="134"/>
      <c r="DD55" s="134"/>
      <c r="DE55" s="134"/>
      <c r="DF55" s="134"/>
      <c r="DG55" s="777"/>
      <c r="DH55" s="134"/>
      <c r="DI55" s="777"/>
      <c r="DJ55" s="383">
        <f t="shared" si="154"/>
        <v>0</v>
      </c>
      <c r="DK55" s="383">
        <f t="shared" si="155"/>
        <v>91053728.6388098</v>
      </c>
      <c r="DL55" s="134"/>
      <c r="DM55" s="777"/>
      <c r="DN55" s="777"/>
      <c r="DO55" s="134"/>
      <c r="DP55" s="134"/>
      <c r="DQ55" s="777"/>
      <c r="DR55" s="777"/>
      <c r="DS55" s="777"/>
      <c r="DT55" s="777"/>
      <c r="DU55" s="777"/>
      <c r="DV55" s="134"/>
      <c r="DW55" s="777"/>
      <c r="DX55" s="777"/>
      <c r="DY55" s="777"/>
      <c r="DZ55" s="134"/>
      <c r="EA55" s="777"/>
      <c r="EB55" s="777"/>
      <c r="EC55" s="777"/>
      <c r="ED55" s="777"/>
      <c r="EE55" s="777"/>
      <c r="EF55" s="777"/>
      <c r="EG55" s="134"/>
      <c r="EH55" s="777"/>
      <c r="EI55" s="134"/>
      <c r="EJ55" s="678"/>
      <c r="EK55" s="134"/>
      <c r="EL55" s="134"/>
      <c r="EM55" s="777"/>
      <c r="EN55" s="678"/>
      <c r="EO55" s="678"/>
      <c r="EP55" s="134"/>
      <c r="EQ55" s="134"/>
      <c r="ER55" s="134"/>
      <c r="ES55" s="134"/>
      <c r="ET55" s="134"/>
      <c r="EU55" s="134"/>
      <c r="EV55" s="134"/>
      <c r="EW55" s="383">
        <f t="shared" si="156"/>
        <v>0</v>
      </c>
      <c r="EX55" s="383">
        <f t="shared" si="157"/>
        <v>91053728.6388098</v>
      </c>
      <c r="EY55" s="134"/>
      <c r="EZ55" s="777"/>
      <c r="FA55" s="777"/>
      <c r="FB55" s="134"/>
      <c r="FC55" s="134"/>
      <c r="FD55" s="777"/>
      <c r="FE55" s="777"/>
      <c r="FF55" s="777"/>
      <c r="FG55" s="777"/>
      <c r="FH55" s="777"/>
      <c r="FI55" s="134"/>
      <c r="FJ55" s="777"/>
      <c r="FK55" s="777"/>
      <c r="FL55" s="777"/>
      <c r="FM55" s="777"/>
      <c r="FN55" s="777"/>
      <c r="FO55" s="777"/>
      <c r="FP55" s="777"/>
      <c r="FQ55" s="777"/>
      <c r="FR55" s="777"/>
      <c r="FS55" s="777"/>
      <c r="FT55" s="134"/>
      <c r="FU55" s="777"/>
      <c r="FV55" s="134"/>
      <c r="FW55" s="134"/>
      <c r="FX55" s="777"/>
      <c r="FY55" s="134"/>
      <c r="FZ55" s="777"/>
      <c r="GA55" s="678"/>
      <c r="GB55" s="678"/>
      <c r="GC55" s="134"/>
      <c r="GD55" s="134"/>
      <c r="GE55" s="134"/>
      <c r="GF55" s="134"/>
      <c r="GG55" s="134"/>
      <c r="GH55" s="134"/>
      <c r="GI55" s="134"/>
      <c r="GJ55" s="383">
        <f t="shared" si="158"/>
        <v>0</v>
      </c>
      <c r="GK55" s="383">
        <f t="shared" si="159"/>
        <v>91053728.6388098</v>
      </c>
      <c r="GL55" s="134"/>
      <c r="GM55" s="777"/>
      <c r="GN55" s="777"/>
      <c r="GO55" s="134"/>
      <c r="GP55" s="134"/>
      <c r="GQ55" s="777"/>
      <c r="GR55" s="777"/>
      <c r="GS55" s="777"/>
      <c r="GT55" s="777"/>
      <c r="GU55" s="777"/>
      <c r="GV55" s="134"/>
      <c r="GW55" s="777"/>
      <c r="GX55" s="777"/>
      <c r="GY55" s="777"/>
      <c r="GZ55" s="777"/>
      <c r="HA55" s="777"/>
      <c r="HB55" s="777"/>
      <c r="HC55" s="777"/>
      <c r="HD55" s="777"/>
      <c r="HE55" s="777"/>
      <c r="HF55" s="777"/>
      <c r="HG55" s="134"/>
      <c r="HH55" s="777"/>
      <c r="HI55" s="134"/>
      <c r="HJ55" s="134"/>
      <c r="HK55" s="134"/>
      <c r="HL55" s="134"/>
      <c r="HM55" s="777"/>
      <c r="HN55" s="678"/>
      <c r="HO55" s="678"/>
      <c r="HP55" s="134"/>
      <c r="HQ55" s="134"/>
      <c r="HR55" s="134"/>
      <c r="HS55" s="134"/>
      <c r="HT55" s="134"/>
      <c r="HU55" s="777"/>
      <c r="HV55" s="134"/>
      <c r="HW55" s="383">
        <f t="shared" si="160"/>
        <v>0</v>
      </c>
      <c r="HX55" s="383">
        <f t="shared" si="161"/>
        <v>91053728.6388098</v>
      </c>
      <c r="HY55" s="676" t="s">
        <v>1053</v>
      </c>
    </row>
    <row r="56" spans="1:233" x14ac:dyDescent="0.2">
      <c r="A56" s="131">
        <f>ROW()</f>
        <v>56</v>
      </c>
      <c r="B56" s="138" t="s">
        <v>637</v>
      </c>
      <c r="C56" s="383">
        <v>-14021029.059628665</v>
      </c>
      <c r="D56" s="128"/>
      <c r="E56" s="128"/>
      <c r="F56" s="128"/>
      <c r="G56" s="128"/>
      <c r="H56" s="128"/>
      <c r="I56" s="128"/>
      <c r="J56" s="128"/>
      <c r="K56" s="128"/>
      <c r="L56" s="128"/>
      <c r="M56" s="128"/>
      <c r="N56" s="128"/>
      <c r="O56" s="128"/>
      <c r="P56" s="128"/>
      <c r="Q56" s="128"/>
      <c r="R56" s="128"/>
      <c r="S56" s="128"/>
      <c r="T56" s="128"/>
      <c r="U56" s="128"/>
      <c r="V56" s="128">
        <f>'CRM_7.1'!KG21</f>
        <v>3615186.8179126643</v>
      </c>
      <c r="W56" s="128"/>
      <c r="X56" s="128"/>
      <c r="Y56" s="784"/>
      <c r="Z56" s="784"/>
      <c r="AA56" s="128"/>
      <c r="AB56" s="784"/>
      <c r="AC56" s="128"/>
      <c r="AD56" s="784"/>
      <c r="AE56" s="784"/>
      <c r="AF56" s="128"/>
      <c r="AG56" s="128"/>
      <c r="AH56" s="784"/>
      <c r="AI56" s="383">
        <f t="shared" si="150"/>
        <v>3615186.8179126643</v>
      </c>
      <c r="AJ56" s="383">
        <f t="shared" si="151"/>
        <v>-10405842.241716001</v>
      </c>
      <c r="AK56" s="134"/>
      <c r="AL56" s="777"/>
      <c r="AM56" s="134"/>
      <c r="AN56" s="134"/>
      <c r="AO56" s="134"/>
      <c r="AP56" s="777"/>
      <c r="AQ56" s="777"/>
      <c r="AR56" s="777"/>
      <c r="AS56" s="134"/>
      <c r="AT56" s="777"/>
      <c r="AU56" s="777"/>
      <c r="AV56" s="777"/>
      <c r="AW56" s="777"/>
      <c r="AX56" s="134"/>
      <c r="AY56" s="134"/>
      <c r="AZ56" s="777"/>
      <c r="BA56" s="134"/>
      <c r="BB56" s="777"/>
      <c r="BC56" s="777"/>
      <c r="BD56" s="777"/>
      <c r="BE56" s="777"/>
      <c r="BF56" s="777"/>
      <c r="BG56" s="777"/>
      <c r="BH56" s="134"/>
      <c r="BI56" s="134"/>
      <c r="BJ56" s="777"/>
      <c r="BK56" s="134"/>
      <c r="BL56" s="777"/>
      <c r="BM56" s="678"/>
      <c r="BN56" s="678"/>
      <c r="BO56" s="134"/>
      <c r="BP56" s="134"/>
      <c r="BQ56" s="134"/>
      <c r="BR56" s="134"/>
      <c r="BS56" s="777"/>
      <c r="BT56" s="134"/>
      <c r="BU56" s="134"/>
      <c r="BV56" s="777"/>
      <c r="BW56" s="383">
        <f t="shared" si="152"/>
        <v>0</v>
      </c>
      <c r="BX56" s="383">
        <f t="shared" si="153"/>
        <v>-10405842.241716001</v>
      </c>
      <c r="BY56" s="134"/>
      <c r="BZ56" s="777"/>
      <c r="CA56" s="777"/>
      <c r="CB56" s="134"/>
      <c r="CC56" s="134"/>
      <c r="CD56" s="777"/>
      <c r="CE56" s="777"/>
      <c r="CF56" s="777"/>
      <c r="CG56" s="777"/>
      <c r="CH56" s="777"/>
      <c r="CI56" s="134"/>
      <c r="CJ56" s="777"/>
      <c r="CK56" s="777"/>
      <c r="CL56" s="777"/>
      <c r="CM56" s="777"/>
      <c r="CN56" s="777"/>
      <c r="CO56" s="777"/>
      <c r="CP56" s="777"/>
      <c r="CQ56" s="777"/>
      <c r="CR56" s="777"/>
      <c r="CS56" s="777"/>
      <c r="CT56" s="777"/>
      <c r="CU56" s="777"/>
      <c r="CV56" s="134"/>
      <c r="CW56" s="134"/>
      <c r="CX56" s="777"/>
      <c r="CY56" s="134"/>
      <c r="CZ56" s="777"/>
      <c r="DA56" s="678"/>
      <c r="DB56" s="678"/>
      <c r="DC56" s="134"/>
      <c r="DD56" s="134"/>
      <c r="DE56" s="134"/>
      <c r="DF56" s="134"/>
      <c r="DG56" s="777"/>
      <c r="DH56" s="134"/>
      <c r="DI56" s="777"/>
      <c r="DJ56" s="383">
        <f t="shared" si="154"/>
        <v>0</v>
      </c>
      <c r="DK56" s="383">
        <f t="shared" si="155"/>
        <v>-10405842.241716001</v>
      </c>
      <c r="DL56" s="134"/>
      <c r="DM56" s="777"/>
      <c r="DN56" s="777"/>
      <c r="DO56" s="134"/>
      <c r="DP56" s="134"/>
      <c r="DQ56" s="777"/>
      <c r="DR56" s="777"/>
      <c r="DS56" s="777"/>
      <c r="DT56" s="777"/>
      <c r="DU56" s="777"/>
      <c r="DV56" s="134"/>
      <c r="DW56" s="777"/>
      <c r="DX56" s="777"/>
      <c r="DY56" s="777"/>
      <c r="DZ56" s="134"/>
      <c r="EA56" s="777"/>
      <c r="EB56" s="777"/>
      <c r="EC56" s="777"/>
      <c r="ED56" s="777"/>
      <c r="EE56" s="777"/>
      <c r="EF56" s="777"/>
      <c r="EG56" s="134"/>
      <c r="EH56" s="777"/>
      <c r="EI56" s="134"/>
      <c r="EJ56" s="678"/>
      <c r="EK56" s="134"/>
      <c r="EL56" s="134"/>
      <c r="EM56" s="777"/>
      <c r="EN56" s="678"/>
      <c r="EO56" s="678"/>
      <c r="EP56" s="134"/>
      <c r="EQ56" s="134"/>
      <c r="ER56" s="134"/>
      <c r="ES56" s="134"/>
      <c r="ET56" s="134"/>
      <c r="EU56" s="134"/>
      <c r="EV56" s="134"/>
      <c r="EW56" s="383">
        <f t="shared" si="156"/>
        <v>0</v>
      </c>
      <c r="EX56" s="383">
        <f t="shared" si="157"/>
        <v>-10405842.241716001</v>
      </c>
      <c r="EY56" s="134"/>
      <c r="EZ56" s="777"/>
      <c r="FA56" s="777"/>
      <c r="FB56" s="134"/>
      <c r="FC56" s="134"/>
      <c r="FD56" s="777"/>
      <c r="FE56" s="777"/>
      <c r="FF56" s="777"/>
      <c r="FG56" s="777"/>
      <c r="FH56" s="777"/>
      <c r="FI56" s="134"/>
      <c r="FJ56" s="777"/>
      <c r="FK56" s="777"/>
      <c r="FL56" s="777"/>
      <c r="FM56" s="777"/>
      <c r="FN56" s="777"/>
      <c r="FO56" s="777"/>
      <c r="FP56" s="777"/>
      <c r="FQ56" s="777"/>
      <c r="FR56" s="777"/>
      <c r="FS56" s="777"/>
      <c r="FT56" s="134"/>
      <c r="FU56" s="777"/>
      <c r="FV56" s="134"/>
      <c r="FW56" s="134"/>
      <c r="FX56" s="777"/>
      <c r="FY56" s="134"/>
      <c r="FZ56" s="777"/>
      <c r="GA56" s="678"/>
      <c r="GB56" s="678"/>
      <c r="GC56" s="134"/>
      <c r="GD56" s="134"/>
      <c r="GE56" s="134"/>
      <c r="GF56" s="134"/>
      <c r="GG56" s="134"/>
      <c r="GH56" s="134"/>
      <c r="GI56" s="134"/>
      <c r="GJ56" s="383">
        <f t="shared" si="158"/>
        <v>0</v>
      </c>
      <c r="GK56" s="383">
        <f t="shared" si="159"/>
        <v>-10405842.241716001</v>
      </c>
      <c r="GL56" s="134"/>
      <c r="GM56" s="777"/>
      <c r="GN56" s="777"/>
      <c r="GO56" s="134"/>
      <c r="GP56" s="134"/>
      <c r="GQ56" s="777"/>
      <c r="GR56" s="777"/>
      <c r="GS56" s="777"/>
      <c r="GT56" s="777"/>
      <c r="GU56" s="777"/>
      <c r="GV56" s="134"/>
      <c r="GW56" s="777"/>
      <c r="GX56" s="777"/>
      <c r="GY56" s="777"/>
      <c r="GZ56" s="777"/>
      <c r="HA56" s="777"/>
      <c r="HB56" s="777"/>
      <c r="HC56" s="777"/>
      <c r="HD56" s="777"/>
      <c r="HE56" s="777"/>
      <c r="HF56" s="777"/>
      <c r="HG56" s="134"/>
      <c r="HH56" s="777"/>
      <c r="HI56" s="134"/>
      <c r="HJ56" s="134"/>
      <c r="HK56" s="134"/>
      <c r="HL56" s="134"/>
      <c r="HM56" s="777"/>
      <c r="HN56" s="678"/>
      <c r="HO56" s="678"/>
      <c r="HP56" s="134"/>
      <c r="HQ56" s="134"/>
      <c r="HR56" s="134"/>
      <c r="HS56" s="134"/>
      <c r="HT56" s="134"/>
      <c r="HU56" s="777"/>
      <c r="HV56" s="134"/>
      <c r="HW56" s="383">
        <f t="shared" si="160"/>
        <v>0</v>
      </c>
      <c r="HX56" s="383">
        <f t="shared" si="161"/>
        <v>-10405842.241716001</v>
      </c>
      <c r="HY56" s="676" t="s">
        <v>1053</v>
      </c>
    </row>
    <row r="57" spans="1:233" ht="13.5" thickBot="1" x14ac:dyDescent="0.25">
      <c r="A57" s="131">
        <f>ROW()</f>
        <v>57</v>
      </c>
      <c r="B57" s="138" t="s">
        <v>25</v>
      </c>
      <c r="C57" s="392">
        <v>2470296822.411552</v>
      </c>
      <c r="D57" s="149">
        <f t="shared" ref="C57:BI57" si="162">SUM(D51:D56)</f>
        <v>0</v>
      </c>
      <c r="E57" s="149">
        <f t="shared" si="162"/>
        <v>0</v>
      </c>
      <c r="F57" s="149">
        <f t="shared" si="162"/>
        <v>0</v>
      </c>
      <c r="G57" s="149">
        <f t="shared" si="162"/>
        <v>0</v>
      </c>
      <c r="H57" s="149">
        <f t="shared" si="162"/>
        <v>0</v>
      </c>
      <c r="I57" s="149">
        <f t="shared" si="162"/>
        <v>0</v>
      </c>
      <c r="J57" s="149">
        <f t="shared" si="162"/>
        <v>0</v>
      </c>
      <c r="K57" s="149">
        <f t="shared" si="162"/>
        <v>0</v>
      </c>
      <c r="L57" s="149">
        <f t="shared" si="162"/>
        <v>0</v>
      </c>
      <c r="M57" s="149">
        <f t="shared" si="162"/>
        <v>0</v>
      </c>
      <c r="N57" s="149">
        <f t="shared" si="162"/>
        <v>0</v>
      </c>
      <c r="O57" s="149">
        <f t="shared" si="162"/>
        <v>0</v>
      </c>
      <c r="P57" s="149">
        <f t="shared" si="162"/>
        <v>0</v>
      </c>
      <c r="Q57" s="149">
        <f t="shared" si="162"/>
        <v>0</v>
      </c>
      <c r="R57" s="149">
        <f t="shared" si="162"/>
        <v>0</v>
      </c>
      <c r="S57" s="149">
        <f t="shared" si="162"/>
        <v>0</v>
      </c>
      <c r="T57" s="149">
        <f t="shared" si="162"/>
        <v>0</v>
      </c>
      <c r="U57" s="149">
        <f t="shared" si="162"/>
        <v>0</v>
      </c>
      <c r="V57" s="149">
        <f t="shared" si="162"/>
        <v>67075380.91394949</v>
      </c>
      <c r="W57" s="149">
        <f t="shared" si="162"/>
        <v>210100.48828822773</v>
      </c>
      <c r="X57" s="149">
        <f>SUM(X51:X56)</f>
        <v>0</v>
      </c>
      <c r="Y57" s="785">
        <f t="shared" si="162"/>
        <v>0</v>
      </c>
      <c r="Z57" s="785">
        <f t="shared" si="162"/>
        <v>0</v>
      </c>
      <c r="AA57" s="149">
        <f t="shared" si="162"/>
        <v>-65577643.509571999</v>
      </c>
      <c r="AB57" s="785">
        <f t="shared" si="162"/>
        <v>0</v>
      </c>
      <c r="AC57" s="149">
        <f t="shared" si="162"/>
        <v>0</v>
      </c>
      <c r="AD57" s="785">
        <f t="shared" si="162"/>
        <v>0</v>
      </c>
      <c r="AE57" s="785">
        <f t="shared" si="162"/>
        <v>0</v>
      </c>
      <c r="AF57" s="149">
        <f>SUM(AF51:AF56)</f>
        <v>-23770011.81658344</v>
      </c>
      <c r="AG57" s="149">
        <f t="shared" si="162"/>
        <v>0</v>
      </c>
      <c r="AH57" s="785">
        <f t="shared" si="162"/>
        <v>0</v>
      </c>
      <c r="AI57" s="392">
        <f t="shared" si="162"/>
        <v>-22062173.923917718</v>
      </c>
      <c r="AJ57" s="392">
        <f t="shared" si="162"/>
        <v>2448234648.4876337</v>
      </c>
      <c r="AK57" s="149">
        <f t="shared" si="162"/>
        <v>0</v>
      </c>
      <c r="AL57" s="785">
        <f t="shared" si="162"/>
        <v>0</v>
      </c>
      <c r="AM57" s="149">
        <f t="shared" si="162"/>
        <v>0</v>
      </c>
      <c r="AN57" s="149">
        <f t="shared" si="162"/>
        <v>4356717.7706340253</v>
      </c>
      <c r="AO57" s="149">
        <f t="shared" si="162"/>
        <v>0</v>
      </c>
      <c r="AP57" s="785">
        <f t="shared" si="162"/>
        <v>0</v>
      </c>
      <c r="AQ57" s="785">
        <f t="shared" si="162"/>
        <v>0</v>
      </c>
      <c r="AR57" s="785">
        <f t="shared" si="162"/>
        <v>0</v>
      </c>
      <c r="AS57" s="149">
        <f t="shared" si="162"/>
        <v>0</v>
      </c>
      <c r="AT57" s="785">
        <f t="shared" si="162"/>
        <v>0</v>
      </c>
      <c r="AU57" s="785">
        <f t="shared" si="162"/>
        <v>0</v>
      </c>
      <c r="AV57" s="785">
        <f t="shared" si="162"/>
        <v>0</v>
      </c>
      <c r="AW57" s="785">
        <f t="shared" si="162"/>
        <v>0</v>
      </c>
      <c r="AX57" s="149">
        <f t="shared" si="162"/>
        <v>0</v>
      </c>
      <c r="AY57" s="149">
        <f t="shared" si="162"/>
        <v>0</v>
      </c>
      <c r="AZ57" s="785">
        <f t="shared" si="162"/>
        <v>0</v>
      </c>
      <c r="BA57" s="149">
        <f t="shared" si="162"/>
        <v>0</v>
      </c>
      <c r="BB57" s="785">
        <f t="shared" si="162"/>
        <v>0</v>
      </c>
      <c r="BC57" s="785">
        <f t="shared" si="162"/>
        <v>0</v>
      </c>
      <c r="BD57" s="785">
        <f t="shared" si="162"/>
        <v>0</v>
      </c>
      <c r="BE57" s="785">
        <f t="shared" si="162"/>
        <v>0</v>
      </c>
      <c r="BF57" s="785">
        <f t="shared" si="162"/>
        <v>0</v>
      </c>
      <c r="BG57" s="785">
        <f t="shared" si="162"/>
        <v>0</v>
      </c>
      <c r="BH57" s="149">
        <f t="shared" si="162"/>
        <v>0</v>
      </c>
      <c r="BI57" s="149">
        <f t="shared" si="162"/>
        <v>3230272.3808734193</v>
      </c>
      <c r="BJ57" s="785">
        <f t="shared" ref="BJ57:DX57" si="163">SUM(BJ51:BJ56)</f>
        <v>0</v>
      </c>
      <c r="BK57" s="149">
        <f t="shared" si="163"/>
        <v>16325.156433949582</v>
      </c>
      <c r="BL57" s="785">
        <f t="shared" si="163"/>
        <v>0</v>
      </c>
      <c r="BM57" s="149">
        <f t="shared" ref="BM57:BN57" si="164">SUM(BM51:BM56)</f>
        <v>-94088202.46430099</v>
      </c>
      <c r="BN57" s="149">
        <f t="shared" si="164"/>
        <v>201938.05620600007</v>
      </c>
      <c r="BO57" s="149">
        <f t="shared" si="163"/>
        <v>44675564.118710004</v>
      </c>
      <c r="BP57" s="149">
        <f t="shared" si="163"/>
        <v>55278785.519999988</v>
      </c>
      <c r="BQ57" s="149">
        <f t="shared" ref="BQ57:BR57" si="165">SUM(BQ51:BQ56)</f>
        <v>2597.4953720000003</v>
      </c>
      <c r="BR57" s="149">
        <f t="shared" si="165"/>
        <v>22124980.888264</v>
      </c>
      <c r="BS57" s="785">
        <f t="shared" si="163"/>
        <v>0</v>
      </c>
      <c r="BT57" s="149">
        <f t="shared" si="163"/>
        <v>23770011.81658344</v>
      </c>
      <c r="BU57" s="149">
        <f t="shared" si="163"/>
        <v>-1852729.8615047848</v>
      </c>
      <c r="BV57" s="785">
        <f t="shared" si="163"/>
        <v>0</v>
      </c>
      <c r="BW57" s="392">
        <f t="shared" si="163"/>
        <v>57716260.877271056</v>
      </c>
      <c r="BX57" s="400">
        <f t="shared" si="163"/>
        <v>2505950909.3649044</v>
      </c>
      <c r="BY57" s="149">
        <f t="shared" si="163"/>
        <v>0</v>
      </c>
      <c r="BZ57" s="785">
        <f t="shared" si="163"/>
        <v>0</v>
      </c>
      <c r="CA57" s="785">
        <f t="shared" si="163"/>
        <v>0</v>
      </c>
      <c r="CB57" s="149">
        <f t="shared" si="163"/>
        <v>5370042.7846080065</v>
      </c>
      <c r="CC57" s="149">
        <f t="shared" si="163"/>
        <v>0</v>
      </c>
      <c r="CD57" s="785">
        <f t="shared" si="163"/>
        <v>0</v>
      </c>
      <c r="CE57" s="785">
        <f t="shared" si="163"/>
        <v>0</v>
      </c>
      <c r="CF57" s="785">
        <f t="shared" si="163"/>
        <v>0</v>
      </c>
      <c r="CG57" s="785">
        <f t="shared" si="163"/>
        <v>0</v>
      </c>
      <c r="CH57" s="785">
        <f t="shared" si="163"/>
        <v>0</v>
      </c>
      <c r="CI57" s="149">
        <f t="shared" si="163"/>
        <v>0</v>
      </c>
      <c r="CJ57" s="785">
        <f t="shared" si="163"/>
        <v>0</v>
      </c>
      <c r="CK57" s="785">
        <f t="shared" si="163"/>
        <v>0</v>
      </c>
      <c r="CL57" s="785">
        <f t="shared" si="163"/>
        <v>0</v>
      </c>
      <c r="CM57" s="785">
        <f t="shared" si="163"/>
        <v>0</v>
      </c>
      <c r="CN57" s="785">
        <f t="shared" si="163"/>
        <v>0</v>
      </c>
      <c r="CO57" s="785">
        <f t="shared" si="163"/>
        <v>0</v>
      </c>
      <c r="CP57" s="785">
        <f t="shared" si="163"/>
        <v>0</v>
      </c>
      <c r="CQ57" s="785">
        <f t="shared" si="163"/>
        <v>0</v>
      </c>
      <c r="CR57" s="785">
        <f t="shared" si="163"/>
        <v>0</v>
      </c>
      <c r="CS57" s="785">
        <f t="shared" si="163"/>
        <v>0</v>
      </c>
      <c r="CT57" s="785">
        <f t="shared" si="163"/>
        <v>0</v>
      </c>
      <c r="CU57" s="785">
        <f t="shared" si="163"/>
        <v>0</v>
      </c>
      <c r="CV57" s="149">
        <f t="shared" si="163"/>
        <v>0</v>
      </c>
      <c r="CW57" s="149">
        <f t="shared" si="163"/>
        <v>3492135.9671265553</v>
      </c>
      <c r="CX57" s="785">
        <f t="shared" si="163"/>
        <v>0</v>
      </c>
      <c r="CY57" s="149">
        <f t="shared" si="163"/>
        <v>8162.5782169746817</v>
      </c>
      <c r="CZ57" s="785">
        <f t="shared" si="163"/>
        <v>0</v>
      </c>
      <c r="DA57" s="149">
        <f t="shared" ref="DA57:DB57" si="166">SUM(DA51:DA56)</f>
        <v>-165330440.38527286</v>
      </c>
      <c r="DB57" s="149">
        <f t="shared" si="166"/>
        <v>1520440.3364520001</v>
      </c>
      <c r="DC57" s="149">
        <f t="shared" si="163"/>
        <v>116745699.78503998</v>
      </c>
      <c r="DD57" s="149">
        <f t="shared" si="163"/>
        <v>116033821.57000001</v>
      </c>
      <c r="DE57" s="149">
        <f t="shared" si="163"/>
        <v>178684856.25146431</v>
      </c>
      <c r="DF57" s="149">
        <f t="shared" ref="DF57" si="167">SUM(DF51:DF56)</f>
        <v>26473745.684250008</v>
      </c>
      <c r="DG57" s="785">
        <f t="shared" si="163"/>
        <v>0</v>
      </c>
      <c r="DH57" s="149">
        <f t="shared" si="163"/>
        <v>-3607094.8691412816</v>
      </c>
      <c r="DI57" s="785">
        <f t="shared" si="163"/>
        <v>0</v>
      </c>
      <c r="DJ57" s="392">
        <f t="shared" si="163"/>
        <v>279391369.70274365</v>
      </c>
      <c r="DK57" s="392">
        <f t="shared" si="163"/>
        <v>2785342279.0676479</v>
      </c>
      <c r="DL57" s="149">
        <f t="shared" si="163"/>
        <v>0</v>
      </c>
      <c r="DM57" s="785">
        <f t="shared" si="163"/>
        <v>0</v>
      </c>
      <c r="DN57" s="785">
        <f t="shared" si="163"/>
        <v>0</v>
      </c>
      <c r="DO57" s="149">
        <f t="shared" si="163"/>
        <v>3098447.5482264757</v>
      </c>
      <c r="DP57" s="149">
        <f t="shared" si="163"/>
        <v>0</v>
      </c>
      <c r="DQ57" s="785">
        <f t="shared" si="163"/>
        <v>0</v>
      </c>
      <c r="DR57" s="785">
        <f t="shared" si="163"/>
        <v>0</v>
      </c>
      <c r="DS57" s="785">
        <f t="shared" si="163"/>
        <v>0</v>
      </c>
      <c r="DT57" s="785">
        <f t="shared" si="163"/>
        <v>0</v>
      </c>
      <c r="DU57" s="785">
        <f t="shared" si="163"/>
        <v>0</v>
      </c>
      <c r="DV57" s="149">
        <f t="shared" si="163"/>
        <v>0</v>
      </c>
      <c r="DW57" s="785">
        <f t="shared" si="163"/>
        <v>0</v>
      </c>
      <c r="DX57" s="785">
        <f t="shared" si="163"/>
        <v>0</v>
      </c>
      <c r="DY57" s="785">
        <f t="shared" ref="DY57:GL57" si="168">SUM(DY51:DY56)</f>
        <v>0</v>
      </c>
      <c r="DZ57" s="149">
        <f t="shared" si="168"/>
        <v>0</v>
      </c>
      <c r="EA57" s="785">
        <f t="shared" si="168"/>
        <v>0</v>
      </c>
      <c r="EB57" s="785">
        <f t="shared" si="168"/>
        <v>0</v>
      </c>
      <c r="EC57" s="785">
        <f t="shared" si="168"/>
        <v>0</v>
      </c>
      <c r="ED57" s="785">
        <f t="shared" si="168"/>
        <v>0</v>
      </c>
      <c r="EE57" s="785">
        <f t="shared" si="168"/>
        <v>0</v>
      </c>
      <c r="EF57" s="785">
        <f t="shared" si="168"/>
        <v>0</v>
      </c>
      <c r="EG57" s="149">
        <f t="shared" si="168"/>
        <v>0</v>
      </c>
      <c r="EH57" s="785">
        <f t="shared" si="168"/>
        <v>1101188.86890066</v>
      </c>
      <c r="EI57" s="149">
        <f>SUM(EI51:EI56)</f>
        <v>-13882024.953412002</v>
      </c>
      <c r="EJ57" s="149">
        <f t="shared" si="168"/>
        <v>-15203.916388063459</v>
      </c>
      <c r="EK57" s="149">
        <f t="shared" si="168"/>
        <v>0</v>
      </c>
      <c r="EL57" s="149">
        <f t="shared" si="168"/>
        <v>-124944.13705897008</v>
      </c>
      <c r="EM57" s="785">
        <f t="shared" si="168"/>
        <v>0</v>
      </c>
      <c r="EN57" s="149">
        <f t="shared" ref="EN57:EO57" si="169">SUM(EN51:EN56)</f>
        <v>-80488477.111791074</v>
      </c>
      <c r="EO57" s="149">
        <f t="shared" si="169"/>
        <v>1391023.3730760335</v>
      </c>
      <c r="EP57" s="149">
        <f t="shared" si="168"/>
        <v>69853779.250325918</v>
      </c>
      <c r="EQ57" s="149">
        <f t="shared" si="168"/>
        <v>47194189.658243455</v>
      </c>
      <c r="ER57" s="149">
        <f t="shared" si="168"/>
        <v>-2030267.4751486529</v>
      </c>
      <c r="ES57" s="149">
        <f t="shared" ref="ES57" si="170">SUM(ES51:ES56)</f>
        <v>14497056.695440184</v>
      </c>
      <c r="ET57" s="149">
        <f t="shared" si="168"/>
        <v>1059724.5648247197</v>
      </c>
      <c r="EU57" s="149">
        <f t="shared" si="168"/>
        <v>-1675068.8795508225</v>
      </c>
      <c r="EV57" s="149">
        <f t="shared" si="168"/>
        <v>6363419.0054423483</v>
      </c>
      <c r="EW57" s="392">
        <f t="shared" si="168"/>
        <v>46342842.491130203</v>
      </c>
      <c r="EX57" s="392">
        <f t="shared" si="168"/>
        <v>2831685121.5587778</v>
      </c>
      <c r="EY57" s="149">
        <f t="shared" si="168"/>
        <v>0</v>
      </c>
      <c r="EZ57" s="785">
        <f t="shared" si="168"/>
        <v>0</v>
      </c>
      <c r="FA57" s="785">
        <f t="shared" si="168"/>
        <v>0</v>
      </c>
      <c r="FB57" s="149">
        <f t="shared" si="168"/>
        <v>6797605.0150674582</v>
      </c>
      <c r="FC57" s="149">
        <f t="shared" si="168"/>
        <v>0</v>
      </c>
      <c r="FD57" s="785">
        <f t="shared" si="168"/>
        <v>0</v>
      </c>
      <c r="FE57" s="785">
        <f t="shared" si="168"/>
        <v>0</v>
      </c>
      <c r="FF57" s="785">
        <f t="shared" si="168"/>
        <v>0</v>
      </c>
      <c r="FG57" s="785">
        <f t="shared" si="168"/>
        <v>0</v>
      </c>
      <c r="FH57" s="785">
        <f t="shared" si="168"/>
        <v>0</v>
      </c>
      <c r="FI57" s="149">
        <f t="shared" si="168"/>
        <v>0</v>
      </c>
      <c r="FJ57" s="785">
        <f t="shared" si="168"/>
        <v>0</v>
      </c>
      <c r="FK57" s="785">
        <f t="shared" si="168"/>
        <v>0</v>
      </c>
      <c r="FL57" s="785">
        <f t="shared" si="168"/>
        <v>0</v>
      </c>
      <c r="FM57" s="785">
        <f t="shared" si="168"/>
        <v>0</v>
      </c>
      <c r="FN57" s="785">
        <f t="shared" si="168"/>
        <v>0</v>
      </c>
      <c r="FO57" s="785">
        <f t="shared" si="168"/>
        <v>0</v>
      </c>
      <c r="FP57" s="785">
        <f t="shared" si="168"/>
        <v>0</v>
      </c>
      <c r="FQ57" s="785">
        <f t="shared" si="168"/>
        <v>0</v>
      </c>
      <c r="FR57" s="785">
        <f t="shared" si="168"/>
        <v>0</v>
      </c>
      <c r="FS57" s="785">
        <f t="shared" si="168"/>
        <v>0</v>
      </c>
      <c r="FT57" s="149">
        <f t="shared" si="168"/>
        <v>0</v>
      </c>
      <c r="FU57" s="785">
        <f t="shared" si="168"/>
        <v>-10011818.034171246</v>
      </c>
      <c r="FV57" s="149">
        <f>SUM(FV51:FV56)</f>
        <v>-53855630.635200016</v>
      </c>
      <c r="FW57" s="149">
        <f t="shared" si="168"/>
        <v>-3527374.5424600434</v>
      </c>
      <c r="FX57" s="785">
        <f t="shared" si="168"/>
        <v>0</v>
      </c>
      <c r="FY57" s="149">
        <f t="shared" si="168"/>
        <v>-249888.27411794057</v>
      </c>
      <c r="FZ57" s="785">
        <f t="shared" si="168"/>
        <v>0</v>
      </c>
      <c r="GA57" s="149">
        <f t="shared" ref="GA57:GB57" si="171">SUM(GA51:GA56)</f>
        <v>-148248196.69448888</v>
      </c>
      <c r="GB57" s="149">
        <f t="shared" si="171"/>
        <v>3239178.7827555435</v>
      </c>
      <c r="GC57" s="149">
        <f t="shared" si="168"/>
        <v>218502482.4539423</v>
      </c>
      <c r="GD57" s="149">
        <f t="shared" si="168"/>
        <v>84992193.892283335</v>
      </c>
      <c r="GE57" s="149">
        <f t="shared" si="168"/>
        <v>-2138268.9333633725</v>
      </c>
      <c r="GF57" s="149">
        <f t="shared" ref="GF57" si="172">SUM(GF51:GF56)</f>
        <v>37194392.211249791</v>
      </c>
      <c r="GG57" s="149">
        <f t="shared" si="168"/>
        <v>-423889.82592988736</v>
      </c>
      <c r="GH57" s="149">
        <f t="shared" si="168"/>
        <v>-1109560.2062269687</v>
      </c>
      <c r="GI57" s="149">
        <f t="shared" si="168"/>
        <v>-1818119.7158406703</v>
      </c>
      <c r="GJ57" s="392">
        <f t="shared" si="168"/>
        <v>129343105.49349938</v>
      </c>
      <c r="GK57" s="392">
        <f t="shared" si="168"/>
        <v>2961028227.052278</v>
      </c>
      <c r="GL57" s="149">
        <f t="shared" si="168"/>
        <v>0</v>
      </c>
      <c r="GM57" s="785">
        <f t="shared" ref="GM57:HX57" si="173">SUM(GM51:GM56)</f>
        <v>0</v>
      </c>
      <c r="GN57" s="785">
        <f t="shared" si="173"/>
        <v>0</v>
      </c>
      <c r="GO57" s="149">
        <f t="shared" si="173"/>
        <v>7261899.4397121966</v>
      </c>
      <c r="GP57" s="149">
        <f t="shared" si="173"/>
        <v>0</v>
      </c>
      <c r="GQ57" s="785">
        <f t="shared" si="173"/>
        <v>0</v>
      </c>
      <c r="GR57" s="785">
        <f t="shared" si="173"/>
        <v>0</v>
      </c>
      <c r="GS57" s="785">
        <f t="shared" si="173"/>
        <v>0</v>
      </c>
      <c r="GT57" s="785">
        <f t="shared" si="173"/>
        <v>0</v>
      </c>
      <c r="GU57" s="785">
        <f t="shared" si="173"/>
        <v>0</v>
      </c>
      <c r="GV57" s="149">
        <f t="shared" si="173"/>
        <v>0</v>
      </c>
      <c r="GW57" s="785">
        <f t="shared" si="173"/>
        <v>0</v>
      </c>
      <c r="GX57" s="785">
        <f t="shared" si="173"/>
        <v>0</v>
      </c>
      <c r="GY57" s="785">
        <f t="shared" si="173"/>
        <v>0</v>
      </c>
      <c r="GZ57" s="785">
        <f t="shared" si="173"/>
        <v>0</v>
      </c>
      <c r="HA57" s="785">
        <f t="shared" si="173"/>
        <v>0</v>
      </c>
      <c r="HB57" s="785">
        <f t="shared" si="173"/>
        <v>0</v>
      </c>
      <c r="HC57" s="785">
        <f t="shared" si="173"/>
        <v>0</v>
      </c>
      <c r="HD57" s="785">
        <f t="shared" si="173"/>
        <v>0</v>
      </c>
      <c r="HE57" s="785">
        <f t="shared" si="173"/>
        <v>0</v>
      </c>
      <c r="HF57" s="785">
        <f t="shared" si="173"/>
        <v>0</v>
      </c>
      <c r="HG57" s="149">
        <f t="shared" si="173"/>
        <v>0</v>
      </c>
      <c r="HH57" s="785">
        <f t="shared" si="173"/>
        <v>-1467548.2098971759</v>
      </c>
      <c r="HI57" s="149">
        <f>SUM(HI51:HI56)</f>
        <v>7383449.9342640014</v>
      </c>
      <c r="HJ57" s="149">
        <f t="shared" si="173"/>
        <v>-3527374.5424600434</v>
      </c>
      <c r="HK57" s="149">
        <f t="shared" si="173"/>
        <v>0</v>
      </c>
      <c r="HL57" s="149">
        <f t="shared" si="173"/>
        <v>-124944.1370589709</v>
      </c>
      <c r="HM57" s="785">
        <f t="shared" si="173"/>
        <v>0</v>
      </c>
      <c r="HN57" s="149">
        <f t="shared" ref="HN57:HO57" si="174">SUM(HN51:HN56)</f>
        <v>-140255822.60145414</v>
      </c>
      <c r="HO57" s="149">
        <f t="shared" si="174"/>
        <v>3687019.0373764867</v>
      </c>
      <c r="HP57" s="149">
        <f t="shared" si="173"/>
        <v>136795916.89976177</v>
      </c>
      <c r="HQ57" s="149">
        <f t="shared" si="173"/>
        <v>72519504.23441948</v>
      </c>
      <c r="HR57" s="149">
        <f t="shared" si="173"/>
        <v>12409054.451718669</v>
      </c>
      <c r="HS57" s="149">
        <f t="shared" ref="HS57" si="175">SUM(HS51:HS56)</f>
        <v>22941958.065163944</v>
      </c>
      <c r="HT57" s="149">
        <f t="shared" si="173"/>
        <v>-423889.82592988771</v>
      </c>
      <c r="HU57" s="785">
        <f t="shared" si="173"/>
        <v>0</v>
      </c>
      <c r="HV57" s="149">
        <f t="shared" si="173"/>
        <v>-1818119.7158406726</v>
      </c>
      <c r="HW57" s="392">
        <f t="shared" si="173"/>
        <v>115381103.02977568</v>
      </c>
      <c r="HX57" s="392">
        <f t="shared" si="173"/>
        <v>3076409330.0820537</v>
      </c>
      <c r="HY57" s="676" t="s">
        <v>1053</v>
      </c>
    </row>
    <row r="58" spans="1:233" ht="14.25" thickTop="1" thickBot="1" x14ac:dyDescent="0.25">
      <c r="A58" s="131">
        <f>ROW()</f>
        <v>58</v>
      </c>
      <c r="C58" s="381"/>
      <c r="G58" s="129"/>
      <c r="AI58" s="381"/>
      <c r="AJ58" s="381"/>
      <c r="BW58" s="381"/>
      <c r="BX58" s="381"/>
      <c r="DJ58" s="381"/>
      <c r="DK58" s="381"/>
      <c r="EW58" s="381"/>
      <c r="EX58" s="381"/>
      <c r="GJ58" s="381"/>
      <c r="GK58" s="381"/>
      <c r="HW58" s="381"/>
      <c r="HX58" s="381"/>
      <c r="HY58" s="676" t="s">
        <v>1053</v>
      </c>
    </row>
    <row r="59" spans="1:233" ht="13.5" thickBot="1" x14ac:dyDescent="0.25">
      <c r="A59" s="131">
        <f>ROW()</f>
        <v>59</v>
      </c>
      <c r="B59" s="138" t="s">
        <v>31</v>
      </c>
      <c r="C59" s="393">
        <v>7.0500000000000007E-2</v>
      </c>
      <c r="D59" s="150">
        <f>+'CRM-5'!$C$13</f>
        <v>7.0500000000000007E-2</v>
      </c>
      <c r="E59" s="150">
        <f>+'CRM-5'!$C$13</f>
        <v>7.0500000000000007E-2</v>
      </c>
      <c r="F59" s="150">
        <f>+'CRM-5'!$C$13</f>
        <v>7.0500000000000007E-2</v>
      </c>
      <c r="G59" s="151">
        <v>7.5999999999999998E-2</v>
      </c>
      <c r="H59" s="150">
        <f>+'CRM-5'!$C$13</f>
        <v>7.0500000000000007E-2</v>
      </c>
      <c r="I59" s="150">
        <f>+'CRM-5'!$C$13</f>
        <v>7.0500000000000007E-2</v>
      </c>
      <c r="J59" s="150">
        <f>+'CRM-5'!$C$13</f>
        <v>7.0500000000000007E-2</v>
      </c>
      <c r="K59" s="150">
        <f>+'CRM-5'!$C$13</f>
        <v>7.0500000000000007E-2</v>
      </c>
      <c r="L59" s="150">
        <f>+'CRM-5'!$C$13</f>
        <v>7.0500000000000007E-2</v>
      </c>
      <c r="M59" s="150">
        <f>+'CRM-5'!$C$13</f>
        <v>7.0500000000000007E-2</v>
      </c>
      <c r="N59" s="150">
        <f>+'CRM-5'!$C$13</f>
        <v>7.0500000000000007E-2</v>
      </c>
      <c r="O59" s="150">
        <f>+'CRM-5'!$C$13</f>
        <v>7.0500000000000007E-2</v>
      </c>
      <c r="P59" s="150">
        <f>+'CRM-5'!$C$13</f>
        <v>7.0500000000000007E-2</v>
      </c>
      <c r="Q59" s="150">
        <f>+'CRM-5'!$C$13</f>
        <v>7.0500000000000007E-2</v>
      </c>
      <c r="R59" s="150">
        <f>+'CRM-5'!$C$13</f>
        <v>7.0500000000000007E-2</v>
      </c>
      <c r="S59" s="150">
        <f>+'CRM-5'!$C$13</f>
        <v>7.0500000000000007E-2</v>
      </c>
      <c r="T59" s="150">
        <f>+'CRM-5'!$C$13</f>
        <v>7.0500000000000007E-2</v>
      </c>
      <c r="U59" s="150">
        <f>+'CRM-5'!$C$13</f>
        <v>7.0500000000000007E-2</v>
      </c>
      <c r="V59" s="150">
        <f>+'CRM-5'!$C$13</f>
        <v>7.0500000000000007E-2</v>
      </c>
      <c r="W59" s="150">
        <f>+'CRM-5'!$C$13</f>
        <v>7.0500000000000007E-2</v>
      </c>
      <c r="X59" s="150">
        <f>+'CRM-5'!$C$13</f>
        <v>7.0500000000000007E-2</v>
      </c>
      <c r="Y59" s="150">
        <f>+'CRM-5'!$C$13</f>
        <v>7.0500000000000007E-2</v>
      </c>
      <c r="Z59" s="150">
        <f>+'CRM-5'!$C$13</f>
        <v>7.0500000000000007E-2</v>
      </c>
      <c r="AA59" s="150">
        <f>+'CRM-5'!$C$13</f>
        <v>7.0500000000000007E-2</v>
      </c>
      <c r="AB59" s="150">
        <f>+'CRM-5'!$C$13</f>
        <v>7.0500000000000007E-2</v>
      </c>
      <c r="AC59" s="150">
        <f>+'CRM-5'!$C$13</f>
        <v>7.0500000000000007E-2</v>
      </c>
      <c r="AD59" s="150">
        <f>+'CRM-5'!$C$13</f>
        <v>7.0500000000000007E-2</v>
      </c>
      <c r="AE59" s="150">
        <f>+'CRM-5'!$C$13</f>
        <v>7.0500000000000007E-2</v>
      </c>
      <c r="AF59" s="150">
        <f>+'CRM-5'!$C$13</f>
        <v>7.0500000000000007E-2</v>
      </c>
      <c r="AG59" s="150">
        <f>+'CRM-5'!$C$13</f>
        <v>7.0500000000000007E-2</v>
      </c>
      <c r="AH59" s="150">
        <f>+'CRM-5'!$C$13</f>
        <v>7.0500000000000007E-2</v>
      </c>
      <c r="AI59" s="393">
        <f>+'CRM-5'!$C$13</f>
        <v>7.0500000000000007E-2</v>
      </c>
      <c r="AJ59" s="393">
        <f>+'CRM-5'!$C$13</f>
        <v>7.0500000000000007E-2</v>
      </c>
      <c r="AK59" s="150">
        <f>+'CRM-5'!$C$13</f>
        <v>7.0500000000000007E-2</v>
      </c>
      <c r="AL59" s="150">
        <f>+'CRM-5'!$C$13</f>
        <v>7.0500000000000007E-2</v>
      </c>
      <c r="AM59" s="150">
        <f>+'CRM-5'!$C$13</f>
        <v>7.0500000000000007E-2</v>
      </c>
      <c r="AN59" s="150">
        <f>+'CRM-5'!$C$13</f>
        <v>7.0500000000000007E-2</v>
      </c>
      <c r="AO59" s="150">
        <f>+'CRM-5'!$C$13</f>
        <v>7.0500000000000007E-2</v>
      </c>
      <c r="AP59" s="150">
        <f>+'CRM-5'!$C$13</f>
        <v>7.0500000000000007E-2</v>
      </c>
      <c r="AQ59" s="150">
        <f>+'CRM-5'!$C$13</f>
        <v>7.0500000000000007E-2</v>
      </c>
      <c r="AR59" s="150">
        <f>+'CRM-5'!$C$13</f>
        <v>7.0500000000000007E-2</v>
      </c>
      <c r="AS59" s="150">
        <f>+'CRM-5'!$C$13</f>
        <v>7.0500000000000007E-2</v>
      </c>
      <c r="AT59" s="150">
        <f>+'CRM-5'!$C$13</f>
        <v>7.0500000000000007E-2</v>
      </c>
      <c r="AU59" s="150">
        <f>+'CRM-5'!$C$13</f>
        <v>7.0500000000000007E-2</v>
      </c>
      <c r="AV59" s="150">
        <f>+'CRM-5'!$C$13</f>
        <v>7.0500000000000007E-2</v>
      </c>
      <c r="AW59" s="150">
        <f>+'CRM-5'!$C$13</f>
        <v>7.0500000000000007E-2</v>
      </c>
      <c r="AX59" s="150">
        <f>+'CRM-5'!$C$13</f>
        <v>7.0500000000000007E-2</v>
      </c>
      <c r="AY59" s="150">
        <f>+'CRM-5'!$C$13</f>
        <v>7.0500000000000007E-2</v>
      </c>
      <c r="AZ59" s="150">
        <f>+'CRM-5'!$C$13</f>
        <v>7.0500000000000007E-2</v>
      </c>
      <c r="BA59" s="150">
        <f>+'CRM-5'!$C$13</f>
        <v>7.0500000000000007E-2</v>
      </c>
      <c r="BB59" s="150">
        <f>+'CRM-5'!$C$13</f>
        <v>7.0500000000000007E-2</v>
      </c>
      <c r="BC59" s="150">
        <f>+'CRM-5'!$C$13</f>
        <v>7.0500000000000007E-2</v>
      </c>
      <c r="BD59" s="150">
        <f>+'CRM-5'!$C$13</f>
        <v>7.0500000000000007E-2</v>
      </c>
      <c r="BE59" s="150">
        <f>+'CRM-5'!$C$13</f>
        <v>7.0500000000000007E-2</v>
      </c>
      <c r="BF59" s="150">
        <f>+'CRM-5'!$C$13</f>
        <v>7.0500000000000007E-2</v>
      </c>
      <c r="BG59" s="150">
        <f>+'CRM-5'!$C$13</f>
        <v>7.0500000000000007E-2</v>
      </c>
      <c r="BH59" s="150">
        <f>+'CRM-5'!$C$13</f>
        <v>7.0500000000000007E-2</v>
      </c>
      <c r="BI59" s="150">
        <f>+'CRM-5'!$C$13</f>
        <v>7.0500000000000007E-2</v>
      </c>
      <c r="BJ59" s="150">
        <f>+'CRM-5'!$C$13</f>
        <v>7.0500000000000007E-2</v>
      </c>
      <c r="BK59" s="150">
        <f>+'CRM-5'!$C$13</f>
        <v>7.0500000000000007E-2</v>
      </c>
      <c r="BL59" s="150">
        <f>+'CRM-5'!$C$13</f>
        <v>7.0500000000000007E-2</v>
      </c>
      <c r="BM59" s="150">
        <f>+'CRM-5'!$C$13</f>
        <v>7.0500000000000007E-2</v>
      </c>
      <c r="BN59" s="150">
        <f>+'CRM-5'!$C$13</f>
        <v>7.0500000000000007E-2</v>
      </c>
      <c r="BO59" s="150">
        <f>+'CRM-5'!$C$13</f>
        <v>7.0500000000000007E-2</v>
      </c>
      <c r="BP59" s="150">
        <f>+'CRM-5'!$C$13</f>
        <v>7.0500000000000007E-2</v>
      </c>
      <c r="BQ59" s="150">
        <f>+'CRM-5'!$C$13</f>
        <v>7.0500000000000007E-2</v>
      </c>
      <c r="BR59" s="150">
        <f>+'CRM-5'!$C$13</f>
        <v>7.0500000000000007E-2</v>
      </c>
      <c r="BS59" s="150">
        <f>+'CRM-5'!$C$13</f>
        <v>7.0500000000000007E-2</v>
      </c>
      <c r="BT59" s="150">
        <f>+'CRM-5'!$C$13</f>
        <v>7.0500000000000007E-2</v>
      </c>
      <c r="BU59" s="150">
        <f>+'CRM-5'!$C$13</f>
        <v>7.0500000000000007E-2</v>
      </c>
      <c r="BV59" s="150">
        <f>+'CRM-5'!$C$13</f>
        <v>7.0500000000000007E-2</v>
      </c>
      <c r="BW59" s="393">
        <f>+'CRM-5'!$C$13</f>
        <v>7.0500000000000007E-2</v>
      </c>
      <c r="BX59" s="393">
        <f>+'CRM-5'!$C$13</f>
        <v>7.0500000000000007E-2</v>
      </c>
      <c r="BY59" s="150">
        <f>+'CRM-5'!$C$13</f>
        <v>7.0500000000000007E-2</v>
      </c>
      <c r="BZ59" s="150">
        <f>+'CRM-5'!$C$13</f>
        <v>7.0500000000000007E-2</v>
      </c>
      <c r="CA59" s="150">
        <f>+'CRM-5'!$C$13</f>
        <v>7.0500000000000007E-2</v>
      </c>
      <c r="CB59" s="150">
        <f>+'CRM-5'!$C$13</f>
        <v>7.0500000000000007E-2</v>
      </c>
      <c r="CC59" s="150">
        <f>+'CRM-5'!$C$13</f>
        <v>7.0500000000000007E-2</v>
      </c>
      <c r="CD59" s="150">
        <f>+'CRM-5'!$C$13</f>
        <v>7.0500000000000007E-2</v>
      </c>
      <c r="CE59" s="150">
        <f>+'CRM-5'!$C$13</f>
        <v>7.0500000000000007E-2</v>
      </c>
      <c r="CF59" s="150">
        <f>+'CRM-5'!$C$13</f>
        <v>7.0500000000000007E-2</v>
      </c>
      <c r="CG59" s="150">
        <f>+'CRM-5'!$C$13</f>
        <v>7.0500000000000007E-2</v>
      </c>
      <c r="CH59" s="150">
        <f>+'CRM-5'!$C$13</f>
        <v>7.0500000000000007E-2</v>
      </c>
      <c r="CI59" s="150">
        <f>+'CRM-5'!$C$13</f>
        <v>7.0500000000000007E-2</v>
      </c>
      <c r="CJ59" s="150">
        <f>+'CRM-5'!$C$13</f>
        <v>7.0500000000000007E-2</v>
      </c>
      <c r="CK59" s="150">
        <f>+'CRM-5'!$C$13</f>
        <v>7.0500000000000007E-2</v>
      </c>
      <c r="CL59" s="150">
        <f>+'CRM-5'!$C$13</f>
        <v>7.0500000000000007E-2</v>
      </c>
      <c r="CM59" s="150">
        <f>+'CRM-5'!$C$13</f>
        <v>7.0500000000000007E-2</v>
      </c>
      <c r="CN59" s="150">
        <f>+'CRM-5'!$C$13</f>
        <v>7.0500000000000007E-2</v>
      </c>
      <c r="CO59" s="150">
        <f>+'CRM-5'!$C$13</f>
        <v>7.0500000000000007E-2</v>
      </c>
      <c r="CP59" s="150">
        <f>+'CRM-5'!$C$13</f>
        <v>7.0500000000000007E-2</v>
      </c>
      <c r="CQ59" s="150">
        <f>+'CRM-5'!$C$13</f>
        <v>7.0500000000000007E-2</v>
      </c>
      <c r="CR59" s="150">
        <f>+'CRM-5'!$C$13</f>
        <v>7.0500000000000007E-2</v>
      </c>
      <c r="CS59" s="150">
        <f>+'CRM-5'!$C$13</f>
        <v>7.0500000000000007E-2</v>
      </c>
      <c r="CT59" s="150">
        <f>+'CRM-5'!$C$13</f>
        <v>7.0500000000000007E-2</v>
      </c>
      <c r="CU59" s="150">
        <f>+'CRM-5'!$C$13</f>
        <v>7.0500000000000007E-2</v>
      </c>
      <c r="CV59" s="150">
        <f>+'CRM-5'!$C$13</f>
        <v>7.0500000000000007E-2</v>
      </c>
      <c r="CW59" s="150">
        <f>+'CRM-5'!$C$13</f>
        <v>7.0500000000000007E-2</v>
      </c>
      <c r="CX59" s="150">
        <f>+'CRM-5'!$C$13</f>
        <v>7.0500000000000007E-2</v>
      </c>
      <c r="CY59" s="150">
        <f>+'CRM-5'!$C$13</f>
        <v>7.0500000000000007E-2</v>
      </c>
      <c r="CZ59" s="150">
        <f>+'CRM-5'!$C$13</f>
        <v>7.0500000000000007E-2</v>
      </c>
      <c r="DA59" s="150">
        <f>+'CRM-5'!$C$13</f>
        <v>7.0500000000000007E-2</v>
      </c>
      <c r="DB59" s="150">
        <f>+'CRM-5'!$C$13</f>
        <v>7.0500000000000007E-2</v>
      </c>
      <c r="DC59" s="150">
        <f>+'CRM-5'!$C$13</f>
        <v>7.0500000000000007E-2</v>
      </c>
      <c r="DD59" s="150">
        <f>+'CRM-5'!$C$13</f>
        <v>7.0500000000000007E-2</v>
      </c>
      <c r="DE59" s="150">
        <f>+'CRM-5'!$C$13</f>
        <v>7.0500000000000007E-2</v>
      </c>
      <c r="DF59" s="150">
        <f>+'CRM-5'!$C$13</f>
        <v>7.0500000000000007E-2</v>
      </c>
      <c r="DG59" s="150">
        <f>+'CRM-5'!$C$13</f>
        <v>7.0500000000000007E-2</v>
      </c>
      <c r="DH59" s="150">
        <f>+'CRM-5'!$C$13</f>
        <v>7.0500000000000007E-2</v>
      </c>
      <c r="DI59" s="150">
        <f>+'CRM-5'!$C$13</f>
        <v>7.0500000000000007E-2</v>
      </c>
      <c r="DJ59" s="393">
        <f>+'CRM-5'!$C$13</f>
        <v>7.0500000000000007E-2</v>
      </c>
      <c r="DK59" s="393">
        <f>+'CRM-5'!$C$13</f>
        <v>7.0500000000000007E-2</v>
      </c>
      <c r="DL59" s="150">
        <f>+'CRM-5'!$C$13</f>
        <v>7.0500000000000007E-2</v>
      </c>
      <c r="DM59" s="150">
        <f>+'CRM-5'!$C$13</f>
        <v>7.0500000000000007E-2</v>
      </c>
      <c r="DN59" s="150">
        <f>+'CRM-5'!$C$13</f>
        <v>7.0500000000000007E-2</v>
      </c>
      <c r="DO59" s="150">
        <f>+'CRM-5'!$C$13</f>
        <v>7.0500000000000007E-2</v>
      </c>
      <c r="DP59" s="150">
        <f>+'CRM-5'!$C$13</f>
        <v>7.0500000000000007E-2</v>
      </c>
      <c r="DQ59" s="150">
        <f>+'CRM-5'!$C$13</f>
        <v>7.0500000000000007E-2</v>
      </c>
      <c r="DR59" s="150">
        <f>+'CRM-5'!$C$13</f>
        <v>7.0500000000000007E-2</v>
      </c>
      <c r="DS59" s="150">
        <f>+'CRM-5'!$C$13</f>
        <v>7.0500000000000007E-2</v>
      </c>
      <c r="DT59" s="150">
        <f>+'CRM-5'!$C$13</f>
        <v>7.0500000000000007E-2</v>
      </c>
      <c r="DU59" s="150">
        <f>+'CRM-5'!$C$13</f>
        <v>7.0500000000000007E-2</v>
      </c>
      <c r="DV59" s="150">
        <f>+'CRM-5'!$C$13</f>
        <v>7.0500000000000007E-2</v>
      </c>
      <c r="DW59" s="150">
        <f>+'CRM-5'!$C$13</f>
        <v>7.0500000000000007E-2</v>
      </c>
      <c r="DX59" s="150">
        <f>+'CRM-5'!$C$13</f>
        <v>7.0500000000000007E-2</v>
      </c>
      <c r="DY59" s="150">
        <f>+'CRM-5'!$C$13</f>
        <v>7.0500000000000007E-2</v>
      </c>
      <c r="DZ59" s="150">
        <f>+'CRM-5'!$C$13</f>
        <v>7.0500000000000007E-2</v>
      </c>
      <c r="EA59" s="150">
        <f>+'CRM-5'!$C$13</f>
        <v>7.0500000000000007E-2</v>
      </c>
      <c r="EB59" s="150">
        <f>+'CRM-5'!$C$13</f>
        <v>7.0500000000000007E-2</v>
      </c>
      <c r="EC59" s="150">
        <f>+'CRM-5'!$C$13</f>
        <v>7.0500000000000007E-2</v>
      </c>
      <c r="ED59" s="150">
        <f>+'CRM-5'!$C$13</f>
        <v>7.0500000000000007E-2</v>
      </c>
      <c r="EE59" s="150">
        <f>+'CRM-5'!$C$13</f>
        <v>7.0500000000000007E-2</v>
      </c>
      <c r="EF59" s="150">
        <f>+'CRM-5'!$C$13</f>
        <v>7.0500000000000007E-2</v>
      </c>
      <c r="EG59" s="150">
        <f>+'CRM-5'!$C$13</f>
        <v>7.0500000000000007E-2</v>
      </c>
      <c r="EH59" s="150">
        <f>+'CRM-5'!$C$13</f>
        <v>7.0500000000000007E-2</v>
      </c>
      <c r="EI59" s="150">
        <f>+'CRM-5'!$C$13</f>
        <v>7.0500000000000007E-2</v>
      </c>
      <c r="EJ59" s="150">
        <f>+'CRM-5'!$C$13</f>
        <v>7.0500000000000007E-2</v>
      </c>
      <c r="EK59" s="150">
        <f>+'CRM-5'!$C$13</f>
        <v>7.0500000000000007E-2</v>
      </c>
      <c r="EL59" s="150">
        <f>+'CRM-5'!$C$13</f>
        <v>7.0500000000000007E-2</v>
      </c>
      <c r="EM59" s="150">
        <f>+'CRM-5'!$C$13</f>
        <v>7.0500000000000007E-2</v>
      </c>
      <c r="EN59" s="150">
        <f>+'CRM-5'!$C$13</f>
        <v>7.0500000000000007E-2</v>
      </c>
      <c r="EO59" s="150">
        <f>+'CRM-5'!$C$13</f>
        <v>7.0500000000000007E-2</v>
      </c>
      <c r="EP59" s="150">
        <f>+'CRM-5'!$C$13</f>
        <v>7.0500000000000007E-2</v>
      </c>
      <c r="EQ59" s="150">
        <f>+'CRM-5'!$C$13</f>
        <v>7.0500000000000007E-2</v>
      </c>
      <c r="ER59" s="150">
        <f>+'CRM-5'!$C$13</f>
        <v>7.0500000000000007E-2</v>
      </c>
      <c r="ES59" s="150">
        <f>+'CRM-5'!$C$13</f>
        <v>7.0500000000000007E-2</v>
      </c>
      <c r="ET59" s="150">
        <f>+'CRM-5'!$C$13</f>
        <v>7.0500000000000007E-2</v>
      </c>
      <c r="EU59" s="150">
        <f>+'CRM-5'!$C$13</f>
        <v>7.0500000000000007E-2</v>
      </c>
      <c r="EV59" s="150">
        <f>+'CRM-5'!$C$13</f>
        <v>7.0500000000000007E-2</v>
      </c>
      <c r="EW59" s="393">
        <f>+'CRM-5'!$C$13</f>
        <v>7.0500000000000007E-2</v>
      </c>
      <c r="EX59" s="393">
        <f>+'CRM-5'!$C$13</f>
        <v>7.0500000000000007E-2</v>
      </c>
      <c r="EY59" s="150">
        <f>+'CRM-5'!$D$13</f>
        <v>7.0699999999999999E-2</v>
      </c>
      <c r="EZ59" s="150">
        <f>+'CRM-5'!$D$13</f>
        <v>7.0699999999999999E-2</v>
      </c>
      <c r="FA59" s="150">
        <f>+'CRM-5'!$D$13</f>
        <v>7.0699999999999999E-2</v>
      </c>
      <c r="FB59" s="150">
        <f>+'CRM-5'!$D$13</f>
        <v>7.0699999999999999E-2</v>
      </c>
      <c r="FC59" s="150">
        <f>+'CRM-5'!$D$13</f>
        <v>7.0699999999999999E-2</v>
      </c>
      <c r="FD59" s="150">
        <f>+'CRM-5'!$D$13</f>
        <v>7.0699999999999999E-2</v>
      </c>
      <c r="FE59" s="150">
        <f>+'CRM-5'!$D$13</f>
        <v>7.0699999999999999E-2</v>
      </c>
      <c r="FF59" s="150">
        <f>+'CRM-5'!$D$13</f>
        <v>7.0699999999999999E-2</v>
      </c>
      <c r="FG59" s="150">
        <f>+'CRM-5'!$D$13</f>
        <v>7.0699999999999999E-2</v>
      </c>
      <c r="FH59" s="150">
        <f>+'CRM-5'!$D$13</f>
        <v>7.0699999999999999E-2</v>
      </c>
      <c r="FI59" s="150">
        <f>+'CRM-5'!$D$13</f>
        <v>7.0699999999999999E-2</v>
      </c>
      <c r="FJ59" s="150">
        <f>+'CRM-5'!$D$13</f>
        <v>7.0699999999999999E-2</v>
      </c>
      <c r="FK59" s="150">
        <f>+'CRM-5'!$D$13</f>
        <v>7.0699999999999999E-2</v>
      </c>
      <c r="FL59" s="150">
        <f>+'CRM-5'!$D$13</f>
        <v>7.0699999999999999E-2</v>
      </c>
      <c r="FM59" s="150">
        <f>+'CRM-5'!$D$13</f>
        <v>7.0699999999999999E-2</v>
      </c>
      <c r="FN59" s="150">
        <f>+'CRM-5'!$D$13</f>
        <v>7.0699999999999999E-2</v>
      </c>
      <c r="FO59" s="150">
        <f>+'CRM-5'!$D$13</f>
        <v>7.0699999999999999E-2</v>
      </c>
      <c r="FP59" s="150">
        <f>+'CRM-5'!$D$13</f>
        <v>7.0699999999999999E-2</v>
      </c>
      <c r="FQ59" s="150">
        <f>+'CRM-5'!$D$13</f>
        <v>7.0699999999999999E-2</v>
      </c>
      <c r="FR59" s="150">
        <f>+'CRM-5'!$D$13</f>
        <v>7.0699999999999999E-2</v>
      </c>
      <c r="FS59" s="150">
        <f>+'CRM-5'!$D$13</f>
        <v>7.0699999999999999E-2</v>
      </c>
      <c r="FT59" s="150">
        <f>+'CRM-5'!$D$13</f>
        <v>7.0699999999999999E-2</v>
      </c>
      <c r="FU59" s="150">
        <f>+'CRM-5'!$D$13</f>
        <v>7.0699999999999999E-2</v>
      </c>
      <c r="FV59" s="150">
        <f>+'CRM-5'!$D$13</f>
        <v>7.0699999999999999E-2</v>
      </c>
      <c r="FW59" s="150">
        <f>+'CRM-5'!$D$13</f>
        <v>7.0699999999999999E-2</v>
      </c>
      <c r="FX59" s="150">
        <f>+'CRM-5'!$D$13</f>
        <v>7.0699999999999999E-2</v>
      </c>
      <c r="FY59" s="150">
        <f>+'CRM-5'!$D$13</f>
        <v>7.0699999999999999E-2</v>
      </c>
      <c r="FZ59" s="150">
        <f>+'CRM-5'!$D$13</f>
        <v>7.0699999999999999E-2</v>
      </c>
      <c r="GA59" s="150">
        <f>+'CRM-5'!$D$13</f>
        <v>7.0699999999999999E-2</v>
      </c>
      <c r="GB59" s="150">
        <f>+'CRM-5'!$D$13</f>
        <v>7.0699999999999999E-2</v>
      </c>
      <c r="GC59" s="150">
        <f>+'CRM-5'!$D$13</f>
        <v>7.0699999999999999E-2</v>
      </c>
      <c r="GD59" s="150">
        <f>+'CRM-5'!$D$13</f>
        <v>7.0699999999999999E-2</v>
      </c>
      <c r="GE59" s="150">
        <f>+'CRM-5'!$D$13</f>
        <v>7.0699999999999999E-2</v>
      </c>
      <c r="GF59" s="150">
        <f>+'CRM-5'!$D$13</f>
        <v>7.0699999999999999E-2</v>
      </c>
      <c r="GG59" s="150">
        <f>+'CRM-5'!$D$13</f>
        <v>7.0699999999999999E-2</v>
      </c>
      <c r="GH59" s="150">
        <f>+'CRM-5'!$D$13</f>
        <v>7.0699999999999999E-2</v>
      </c>
      <c r="GI59" s="150">
        <f>+'CRM-5'!$D$13</f>
        <v>7.0699999999999999E-2</v>
      </c>
      <c r="GJ59" s="393">
        <f>+'CRM-5'!$D$13</f>
        <v>7.0699999999999999E-2</v>
      </c>
      <c r="GK59" s="393">
        <f>+'CRM-5'!$D$13</f>
        <v>7.0699999999999999E-2</v>
      </c>
      <c r="GL59" s="150">
        <f>+'CRM-5'!$E$13</f>
        <v>7.1099999999999997E-2</v>
      </c>
      <c r="GM59" s="150">
        <f>+'CRM-5'!$E$13</f>
        <v>7.1099999999999997E-2</v>
      </c>
      <c r="GN59" s="150">
        <f>+'CRM-5'!$E$13</f>
        <v>7.1099999999999997E-2</v>
      </c>
      <c r="GO59" s="150">
        <f>+'CRM-5'!$E$13</f>
        <v>7.1099999999999997E-2</v>
      </c>
      <c r="GP59" s="150">
        <f>+'CRM-5'!$E$13</f>
        <v>7.1099999999999997E-2</v>
      </c>
      <c r="GQ59" s="150">
        <f>+'CRM-5'!$E$13</f>
        <v>7.1099999999999997E-2</v>
      </c>
      <c r="GR59" s="150">
        <f>+'CRM-5'!$E$13</f>
        <v>7.1099999999999997E-2</v>
      </c>
      <c r="GS59" s="150">
        <f>+'CRM-5'!$E$13</f>
        <v>7.1099999999999997E-2</v>
      </c>
      <c r="GT59" s="150">
        <f>+'CRM-5'!$E$13</f>
        <v>7.1099999999999997E-2</v>
      </c>
      <c r="GU59" s="150">
        <f>+'CRM-5'!$E$13</f>
        <v>7.1099999999999997E-2</v>
      </c>
      <c r="GV59" s="150">
        <f>+'CRM-5'!$E$13</f>
        <v>7.1099999999999997E-2</v>
      </c>
      <c r="GW59" s="150">
        <f>+'CRM-5'!$E$13</f>
        <v>7.1099999999999997E-2</v>
      </c>
      <c r="GX59" s="150">
        <f>+'CRM-5'!$E$13</f>
        <v>7.1099999999999997E-2</v>
      </c>
      <c r="GY59" s="150">
        <f>+'CRM-5'!$E$13</f>
        <v>7.1099999999999997E-2</v>
      </c>
      <c r="GZ59" s="150">
        <f>+'CRM-5'!$E$13</f>
        <v>7.1099999999999997E-2</v>
      </c>
      <c r="HA59" s="150">
        <f>+'CRM-5'!$E$13</f>
        <v>7.1099999999999997E-2</v>
      </c>
      <c r="HB59" s="150">
        <f>+'CRM-5'!$E$13</f>
        <v>7.1099999999999997E-2</v>
      </c>
      <c r="HC59" s="150">
        <f>+'CRM-5'!$E$13</f>
        <v>7.1099999999999997E-2</v>
      </c>
      <c r="HD59" s="150">
        <f>+'CRM-5'!$E$13</f>
        <v>7.1099999999999997E-2</v>
      </c>
      <c r="HE59" s="150">
        <f>+'CRM-5'!$E$13</f>
        <v>7.1099999999999997E-2</v>
      </c>
      <c r="HF59" s="150">
        <f>+'CRM-5'!$E$13</f>
        <v>7.1099999999999997E-2</v>
      </c>
      <c r="HG59" s="150">
        <f>+'CRM-5'!$E$13</f>
        <v>7.1099999999999997E-2</v>
      </c>
      <c r="HH59" s="150">
        <f>+'CRM-5'!$E$13</f>
        <v>7.1099999999999997E-2</v>
      </c>
      <c r="HI59" s="150">
        <f>+'CRM-5'!$E$13</f>
        <v>7.1099999999999997E-2</v>
      </c>
      <c r="HJ59" s="150">
        <f>+'CRM-5'!$E$13</f>
        <v>7.1099999999999997E-2</v>
      </c>
      <c r="HK59" s="150">
        <f>+'CRM-5'!$E$13</f>
        <v>7.1099999999999997E-2</v>
      </c>
      <c r="HL59" s="150">
        <f>+'CRM-5'!$E$13</f>
        <v>7.1099999999999997E-2</v>
      </c>
      <c r="HM59" s="150">
        <f>+'CRM-5'!$E$13</f>
        <v>7.1099999999999997E-2</v>
      </c>
      <c r="HN59" s="150">
        <f>+'CRM-5'!$E$13</f>
        <v>7.1099999999999997E-2</v>
      </c>
      <c r="HO59" s="150">
        <f>+'CRM-5'!$E$13</f>
        <v>7.1099999999999997E-2</v>
      </c>
      <c r="HP59" s="150">
        <f>+'CRM-5'!$E$13</f>
        <v>7.1099999999999997E-2</v>
      </c>
      <c r="HQ59" s="150">
        <f>+'CRM-5'!$E$13</f>
        <v>7.1099999999999997E-2</v>
      </c>
      <c r="HR59" s="150">
        <f>+'CRM-5'!$E$13</f>
        <v>7.1099999999999997E-2</v>
      </c>
      <c r="HS59" s="150">
        <f>+'CRM-5'!$E$13</f>
        <v>7.1099999999999997E-2</v>
      </c>
      <c r="HT59" s="150">
        <f>+'CRM-5'!$E$13</f>
        <v>7.1099999999999997E-2</v>
      </c>
      <c r="HU59" s="150">
        <f>+'CRM-5'!$E$13</f>
        <v>7.1099999999999997E-2</v>
      </c>
      <c r="HV59" s="150">
        <f>+'CRM-5'!$E$13</f>
        <v>7.1099999999999997E-2</v>
      </c>
      <c r="HW59" s="393">
        <f>+'CRM-5'!$E$13</f>
        <v>7.1099999999999997E-2</v>
      </c>
      <c r="HX59" s="393">
        <f>+'CRM-5'!$E$13</f>
        <v>7.1099999999999997E-2</v>
      </c>
      <c r="HY59" s="676" t="s">
        <v>1053</v>
      </c>
    </row>
    <row r="60" spans="1:233" x14ac:dyDescent="0.2">
      <c r="A60" s="131">
        <f>ROW()</f>
        <v>60</v>
      </c>
      <c r="B60" s="138" t="s">
        <v>26</v>
      </c>
      <c r="C60" s="394">
        <v>0.75480100000000006</v>
      </c>
      <c r="D60" s="152">
        <f>+'CRM-5'!$O$20</f>
        <v>0.75480100000000006</v>
      </c>
      <c r="E60" s="152">
        <f>+'CRM-5'!$O$20</f>
        <v>0.75480100000000006</v>
      </c>
      <c r="F60" s="152">
        <f>+'CRM-5'!$O$20</f>
        <v>0.75480100000000006</v>
      </c>
      <c r="G60" s="152">
        <f>+'CRM-5'!$O$20</f>
        <v>0.75480100000000006</v>
      </c>
      <c r="H60" s="152">
        <f>+'CRM-5'!$O$20</f>
        <v>0.75480100000000006</v>
      </c>
      <c r="I60" s="152">
        <f>+'CRM-5'!$O$20</f>
        <v>0.75480100000000006</v>
      </c>
      <c r="J60" s="152">
        <f>+'CRM-5'!$O$20</f>
        <v>0.75480100000000006</v>
      </c>
      <c r="K60" s="152">
        <f>+'CRM-5'!$O$20</f>
        <v>0.75480100000000006</v>
      </c>
      <c r="L60" s="152">
        <f>+'CRM-5'!$O$20</f>
        <v>0.75480100000000006</v>
      </c>
      <c r="M60" s="152">
        <f>+'CRM-5'!$O$20</f>
        <v>0.75480100000000006</v>
      </c>
      <c r="N60" s="152">
        <f>+'CRM-5'!$O$20</f>
        <v>0.75480100000000006</v>
      </c>
      <c r="O60" s="152">
        <f>+'CRM-5'!$O$20</f>
        <v>0.75480100000000006</v>
      </c>
      <c r="P60" s="152">
        <f>+'CRM-5'!$O$20</f>
        <v>0.75480100000000006</v>
      </c>
      <c r="Q60" s="152">
        <f>+'CRM-5'!$O$20</f>
        <v>0.75480100000000006</v>
      </c>
      <c r="R60" s="152">
        <f>+'CRM-5'!$O$20</f>
        <v>0.75480100000000006</v>
      </c>
      <c r="S60" s="152">
        <f>+'CRM-5'!$O$20</f>
        <v>0.75480100000000006</v>
      </c>
      <c r="T60" s="152">
        <f>+'CRM-5'!$O$20</f>
        <v>0.75480100000000006</v>
      </c>
      <c r="U60" s="152">
        <f>+'CRM-5'!$O$20</f>
        <v>0.75480100000000006</v>
      </c>
      <c r="V60" s="152">
        <f>+'CRM-5'!$O$20</f>
        <v>0.75480100000000006</v>
      </c>
      <c r="W60" s="152">
        <f>+'CRM-5'!$O$20</f>
        <v>0.75480100000000006</v>
      </c>
      <c r="X60" s="152">
        <f>+'CRM-5'!$O$20</f>
        <v>0.75480100000000006</v>
      </c>
      <c r="Y60" s="152">
        <f>+'CRM-5'!$O$20</f>
        <v>0.75480100000000006</v>
      </c>
      <c r="Z60" s="152">
        <f>+'CRM-5'!$O$20</f>
        <v>0.75480100000000006</v>
      </c>
      <c r="AA60" s="152">
        <f>+'CRM-5'!$O$20</f>
        <v>0.75480100000000006</v>
      </c>
      <c r="AB60" s="152">
        <f>+'CRM-5'!$O$20</f>
        <v>0.75480100000000006</v>
      </c>
      <c r="AC60" s="152">
        <f>+'CRM-5'!$O$20</f>
        <v>0.75480100000000006</v>
      </c>
      <c r="AD60" s="152">
        <f>+'CRM-5'!$O$20</f>
        <v>0.75480100000000006</v>
      </c>
      <c r="AE60" s="152">
        <f>+'CRM-5'!$O$20</f>
        <v>0.75480100000000006</v>
      </c>
      <c r="AF60" s="152">
        <f>+'CRM-5'!$O$20</f>
        <v>0.75480100000000006</v>
      </c>
      <c r="AG60" s="152">
        <f>+'CRM-5'!$O$20</f>
        <v>0.75480100000000006</v>
      </c>
      <c r="AH60" s="152">
        <f>+'CRM-5'!$O$20</f>
        <v>0.75480100000000006</v>
      </c>
      <c r="AI60" s="394">
        <f>+'CRM-5'!$O$20</f>
        <v>0.75480100000000006</v>
      </c>
      <c r="AJ60" s="394">
        <f>+'CRM-5'!$O$20</f>
        <v>0.75480100000000006</v>
      </c>
      <c r="AK60" s="152">
        <f>+'CRM-5'!$O$20</f>
        <v>0.75480100000000006</v>
      </c>
      <c r="AL60" s="152">
        <f>+'CRM-5'!$O$20</f>
        <v>0.75480100000000006</v>
      </c>
      <c r="AM60" s="152">
        <f>+'CRM-5'!$O$20</f>
        <v>0.75480100000000006</v>
      </c>
      <c r="AN60" s="152">
        <f>+'CRM-5'!$O$20</f>
        <v>0.75480100000000006</v>
      </c>
      <c r="AO60" s="152">
        <f>+'CRM-5'!$O$20</f>
        <v>0.75480100000000006</v>
      </c>
      <c r="AP60" s="152">
        <f>+'CRM-5'!$O$20</f>
        <v>0.75480100000000006</v>
      </c>
      <c r="AQ60" s="152">
        <f>+'CRM-5'!$O$20</f>
        <v>0.75480100000000006</v>
      </c>
      <c r="AR60" s="152">
        <f>+'CRM-5'!$O$20</f>
        <v>0.75480100000000006</v>
      </c>
      <c r="AS60" s="152">
        <f>+'CRM-5'!$O$20</f>
        <v>0.75480100000000006</v>
      </c>
      <c r="AT60" s="152">
        <f>+'CRM-5'!$O$20</f>
        <v>0.75480100000000006</v>
      </c>
      <c r="AU60" s="152">
        <f>+'CRM-5'!$O$20</f>
        <v>0.75480100000000006</v>
      </c>
      <c r="AV60" s="152">
        <f>+'CRM-5'!$O$20</f>
        <v>0.75480100000000006</v>
      </c>
      <c r="AW60" s="152">
        <f>+'CRM-5'!$O$20</f>
        <v>0.75480100000000006</v>
      </c>
      <c r="AX60" s="152">
        <f>+'CRM-5'!$O$20</f>
        <v>0.75480100000000006</v>
      </c>
      <c r="AY60" s="152">
        <f>+'CRM-5'!$O$20</f>
        <v>0.75480100000000006</v>
      </c>
      <c r="AZ60" s="152">
        <f>+'CRM-5'!$O$20</f>
        <v>0.75480100000000006</v>
      </c>
      <c r="BA60" s="152">
        <f>+'CRM-5'!$O$20</f>
        <v>0.75480100000000006</v>
      </c>
      <c r="BB60" s="152">
        <f>+'CRM-5'!$O$20</f>
        <v>0.75480100000000006</v>
      </c>
      <c r="BC60" s="152">
        <f>+'CRM-5'!$O$20</f>
        <v>0.75480100000000006</v>
      </c>
      <c r="BD60" s="152">
        <f>+'CRM-5'!$O$20</f>
        <v>0.75480100000000006</v>
      </c>
      <c r="BE60" s="152">
        <f>+'CRM-5'!$O$20</f>
        <v>0.75480100000000006</v>
      </c>
      <c r="BF60" s="152">
        <f>+'CRM-5'!$O$20</f>
        <v>0.75480100000000006</v>
      </c>
      <c r="BG60" s="152">
        <f>+'CRM-5'!$O$20</f>
        <v>0.75480100000000006</v>
      </c>
      <c r="BH60" s="152">
        <f>+'CRM-5'!$O$20</f>
        <v>0.75480100000000006</v>
      </c>
      <c r="BI60" s="152">
        <f>+'CRM-5'!$O$20</f>
        <v>0.75480100000000006</v>
      </c>
      <c r="BJ60" s="152">
        <f>+'CRM-5'!$O$20</f>
        <v>0.75480100000000006</v>
      </c>
      <c r="BK60" s="152">
        <f>+'CRM-5'!$O$20</f>
        <v>0.75480100000000006</v>
      </c>
      <c r="BL60" s="152">
        <f>+'CRM-5'!$O$20</f>
        <v>0.75480100000000006</v>
      </c>
      <c r="BM60" s="152">
        <f>+'CRM-5'!$O$20</f>
        <v>0.75480100000000006</v>
      </c>
      <c r="BN60" s="152">
        <f>+'CRM-5'!$O$20</f>
        <v>0.75480100000000006</v>
      </c>
      <c r="BO60" s="152">
        <f>+'CRM-5'!$O$20</f>
        <v>0.75480100000000006</v>
      </c>
      <c r="BP60" s="152">
        <f>+'CRM-5'!$O$20</f>
        <v>0.75480100000000006</v>
      </c>
      <c r="BQ60" s="152">
        <f>+'CRM-5'!$O$20</f>
        <v>0.75480100000000006</v>
      </c>
      <c r="BR60" s="152">
        <f>+'CRM-5'!$O$20</f>
        <v>0.75480100000000006</v>
      </c>
      <c r="BS60" s="152">
        <f>+'CRM-5'!$O$20</f>
        <v>0.75480100000000006</v>
      </c>
      <c r="BT60" s="152">
        <f>+'CRM-5'!$O$20</f>
        <v>0.75480100000000006</v>
      </c>
      <c r="BU60" s="152">
        <f>+'CRM-5'!$O$20</f>
        <v>0.75480100000000006</v>
      </c>
      <c r="BV60" s="152">
        <f>+'CRM-5'!$O$20</f>
        <v>0.75480100000000006</v>
      </c>
      <c r="BW60" s="394">
        <f>+'CRM-5'!$O$20</f>
        <v>0.75480100000000006</v>
      </c>
      <c r="BX60" s="394">
        <f>+'CRM-5'!$O$20</f>
        <v>0.75480100000000006</v>
      </c>
      <c r="BY60" s="152">
        <f>+'CRM-5'!$O$20</f>
        <v>0.75480100000000006</v>
      </c>
      <c r="BZ60" s="152">
        <f>+'CRM-5'!$O$20</f>
        <v>0.75480100000000006</v>
      </c>
      <c r="CA60" s="152">
        <f>+'CRM-5'!$O$20</f>
        <v>0.75480100000000006</v>
      </c>
      <c r="CB60" s="152">
        <f>+'CRM-5'!$O$20</f>
        <v>0.75480100000000006</v>
      </c>
      <c r="CC60" s="152">
        <f>+'CRM-5'!$O$20</f>
        <v>0.75480100000000006</v>
      </c>
      <c r="CD60" s="152">
        <f>+'CRM-5'!$O$20</f>
        <v>0.75480100000000006</v>
      </c>
      <c r="CE60" s="152">
        <f>+'CRM-5'!$O$20</f>
        <v>0.75480100000000006</v>
      </c>
      <c r="CF60" s="152">
        <f>+'CRM-5'!$O$20</f>
        <v>0.75480100000000006</v>
      </c>
      <c r="CG60" s="152">
        <f>+'CRM-5'!$O$20</f>
        <v>0.75480100000000006</v>
      </c>
      <c r="CH60" s="152">
        <f>+'CRM-5'!$O$20</f>
        <v>0.75480100000000006</v>
      </c>
      <c r="CI60" s="152">
        <f>+'CRM-5'!$O$20</f>
        <v>0.75480100000000006</v>
      </c>
      <c r="CJ60" s="152">
        <f>+'CRM-5'!$O$20</f>
        <v>0.75480100000000006</v>
      </c>
      <c r="CK60" s="152">
        <f>+'CRM-5'!$O$20</f>
        <v>0.75480100000000006</v>
      </c>
      <c r="CL60" s="152">
        <f>+'CRM-5'!$O$20</f>
        <v>0.75480100000000006</v>
      </c>
      <c r="CM60" s="152">
        <f>+'CRM-5'!$O$20</f>
        <v>0.75480100000000006</v>
      </c>
      <c r="CN60" s="152">
        <f>+'CRM-5'!$O$20</f>
        <v>0.75480100000000006</v>
      </c>
      <c r="CO60" s="152">
        <f>+'CRM-5'!$O$20</f>
        <v>0.75480100000000006</v>
      </c>
      <c r="CP60" s="152">
        <f>+'CRM-5'!$O$20</f>
        <v>0.75480100000000006</v>
      </c>
      <c r="CQ60" s="152">
        <f>+'CRM-5'!$O$20</f>
        <v>0.75480100000000006</v>
      </c>
      <c r="CR60" s="152">
        <f>+'CRM-5'!$O$20</f>
        <v>0.75480100000000006</v>
      </c>
      <c r="CS60" s="152">
        <f>+'CRM-5'!$O$20</f>
        <v>0.75480100000000006</v>
      </c>
      <c r="CT60" s="152">
        <f>+'CRM-5'!$O$20</f>
        <v>0.75480100000000006</v>
      </c>
      <c r="CU60" s="152">
        <f>+'CRM-5'!$O$20</f>
        <v>0.75480100000000006</v>
      </c>
      <c r="CV60" s="152">
        <f>+'CRM-5'!$O$20</f>
        <v>0.75480100000000006</v>
      </c>
      <c r="CW60" s="152">
        <f>+'CRM-5'!$O$20</f>
        <v>0.75480100000000006</v>
      </c>
      <c r="CX60" s="152">
        <f>+'CRM-5'!$O$20</f>
        <v>0.75480100000000006</v>
      </c>
      <c r="CY60" s="152">
        <f>+'CRM-5'!$O$20</f>
        <v>0.75480100000000006</v>
      </c>
      <c r="CZ60" s="152">
        <f>+'CRM-5'!$O$20</f>
        <v>0.75480100000000006</v>
      </c>
      <c r="DA60" s="152">
        <f>+'CRM-5'!$O$20</f>
        <v>0.75480100000000006</v>
      </c>
      <c r="DB60" s="152">
        <f>+'CRM-5'!$O$20</f>
        <v>0.75480100000000006</v>
      </c>
      <c r="DC60" s="152">
        <f>+'CRM-5'!$O$20</f>
        <v>0.75480100000000006</v>
      </c>
      <c r="DD60" s="152">
        <f>+'CRM-5'!$O$20</f>
        <v>0.75480100000000006</v>
      </c>
      <c r="DE60" s="152">
        <f>+'CRM-5'!$O$20</f>
        <v>0.75480100000000006</v>
      </c>
      <c r="DF60" s="152">
        <f>+'CRM-5'!$O$20</f>
        <v>0.75480100000000006</v>
      </c>
      <c r="DG60" s="152">
        <f>+'CRM-5'!$O$20</f>
        <v>0.75480100000000006</v>
      </c>
      <c r="DH60" s="152">
        <f>+'CRM-5'!$O$20</f>
        <v>0.75480100000000006</v>
      </c>
      <c r="DI60" s="152">
        <f>+'CRM-5'!$O$20</f>
        <v>0.75480100000000006</v>
      </c>
      <c r="DJ60" s="394">
        <f>+'CRM-5'!$O$20</f>
        <v>0.75480100000000006</v>
      </c>
      <c r="DK60" s="394">
        <f>+'CRM-5'!$O$20</f>
        <v>0.75480100000000006</v>
      </c>
      <c r="DL60" s="152">
        <f>+'CRM-5'!$O$20</f>
        <v>0.75480100000000006</v>
      </c>
      <c r="DM60" s="152">
        <f>+'CRM-5'!$O$20</f>
        <v>0.75480100000000006</v>
      </c>
      <c r="DN60" s="152">
        <f>+'CRM-5'!$O$20</f>
        <v>0.75480100000000006</v>
      </c>
      <c r="DO60" s="152">
        <f>+'CRM-5'!$O$20</f>
        <v>0.75480100000000006</v>
      </c>
      <c r="DP60" s="152">
        <f>+'CRM-5'!$O$20</f>
        <v>0.75480100000000006</v>
      </c>
      <c r="DQ60" s="152">
        <f>+'CRM-5'!$O$20</f>
        <v>0.75480100000000006</v>
      </c>
      <c r="DR60" s="152">
        <f>+'CRM-5'!$O$20</f>
        <v>0.75480100000000006</v>
      </c>
      <c r="DS60" s="152">
        <f>+'CRM-5'!$O$20</f>
        <v>0.75480100000000006</v>
      </c>
      <c r="DT60" s="152">
        <f>+'CRM-5'!$O$20</f>
        <v>0.75480100000000006</v>
      </c>
      <c r="DU60" s="152">
        <f>+'CRM-5'!$O$20</f>
        <v>0.75480100000000006</v>
      </c>
      <c r="DV60" s="152">
        <f>+'CRM-5'!$O$20</f>
        <v>0.75480100000000006</v>
      </c>
      <c r="DW60" s="152">
        <f>+'CRM-5'!$O$20</f>
        <v>0.75480100000000006</v>
      </c>
      <c r="DX60" s="152">
        <f>+'CRM-5'!$O$20</f>
        <v>0.75480100000000006</v>
      </c>
      <c r="DY60" s="152">
        <f>+'CRM-5'!$O$20</f>
        <v>0.75480100000000006</v>
      </c>
      <c r="DZ60" s="152">
        <f>+'CRM-5'!$O$20</f>
        <v>0.75480100000000006</v>
      </c>
      <c r="EA60" s="152">
        <f>+'CRM-5'!$O$20</f>
        <v>0.75480100000000006</v>
      </c>
      <c r="EB60" s="152">
        <f>+'CRM-5'!$O$20</f>
        <v>0.75480100000000006</v>
      </c>
      <c r="EC60" s="152">
        <f>+'CRM-5'!$O$20</f>
        <v>0.75480100000000006</v>
      </c>
      <c r="ED60" s="152">
        <f>+'CRM-5'!$O$20</f>
        <v>0.75480100000000006</v>
      </c>
      <c r="EE60" s="152">
        <f>+'CRM-5'!$O$20</f>
        <v>0.75480100000000006</v>
      </c>
      <c r="EF60" s="152">
        <f>+'CRM-5'!$O$20</f>
        <v>0.75480100000000006</v>
      </c>
      <c r="EG60" s="152">
        <f>+'CRM-5'!$O$20</f>
        <v>0.75480100000000006</v>
      </c>
      <c r="EH60" s="152">
        <f>+'CRM-5'!$O$20</f>
        <v>0.75480100000000006</v>
      </c>
      <c r="EI60" s="152">
        <f>+'CRM-5'!$O$20</f>
        <v>0.75480100000000006</v>
      </c>
      <c r="EJ60" s="152">
        <f>+'CRM-5'!$O$20</f>
        <v>0.75480100000000006</v>
      </c>
      <c r="EK60" s="152">
        <f>+'CRM-5'!$O$20</f>
        <v>0.75480100000000006</v>
      </c>
      <c r="EL60" s="152">
        <f>+'CRM-5'!$O$20</f>
        <v>0.75480100000000006</v>
      </c>
      <c r="EM60" s="152">
        <f>+'CRM-5'!$O$20</f>
        <v>0.75480100000000006</v>
      </c>
      <c r="EN60" s="152">
        <f>+'CRM-5'!$O$20</f>
        <v>0.75480100000000006</v>
      </c>
      <c r="EO60" s="152">
        <f>+'CRM-5'!$O$20</f>
        <v>0.75480100000000006</v>
      </c>
      <c r="EP60" s="152">
        <f>+'CRM-5'!$O$20</f>
        <v>0.75480100000000006</v>
      </c>
      <c r="EQ60" s="152">
        <f>+'CRM-5'!$O$20</f>
        <v>0.75480100000000006</v>
      </c>
      <c r="ER60" s="152">
        <f>+'CRM-5'!$O$20</f>
        <v>0.75480100000000006</v>
      </c>
      <c r="ES60" s="152">
        <f>+'CRM-5'!$O$20</f>
        <v>0.75480100000000006</v>
      </c>
      <c r="ET60" s="152">
        <f>+'CRM-5'!$O$20</f>
        <v>0.75480100000000006</v>
      </c>
      <c r="EU60" s="152">
        <f>+'CRM-5'!$O$20</f>
        <v>0.75480100000000006</v>
      </c>
      <c r="EV60" s="152">
        <f>+'CRM-5'!$O$20</f>
        <v>0.75480100000000006</v>
      </c>
      <c r="EW60" s="394">
        <f>+'CRM-5'!$O$20</f>
        <v>0.75480100000000006</v>
      </c>
      <c r="EX60" s="394">
        <f>+'CRM-5'!$O$20</f>
        <v>0.75480100000000006</v>
      </c>
      <c r="EY60" s="152">
        <f>+'CRM-5'!$O$20</f>
        <v>0.75480100000000006</v>
      </c>
      <c r="EZ60" s="152">
        <f>+'CRM-5'!$O$20</f>
        <v>0.75480100000000006</v>
      </c>
      <c r="FA60" s="152">
        <f>+'CRM-5'!$O$20</f>
        <v>0.75480100000000006</v>
      </c>
      <c r="FB60" s="152">
        <f>+'CRM-5'!$O$20</f>
        <v>0.75480100000000006</v>
      </c>
      <c r="FC60" s="152">
        <f>+'CRM-5'!$O$20</f>
        <v>0.75480100000000006</v>
      </c>
      <c r="FD60" s="152">
        <f>+'CRM-5'!$O$20</f>
        <v>0.75480100000000006</v>
      </c>
      <c r="FE60" s="152">
        <f>+'CRM-5'!$O$20</f>
        <v>0.75480100000000006</v>
      </c>
      <c r="FF60" s="152">
        <f>+'CRM-5'!$O$20</f>
        <v>0.75480100000000006</v>
      </c>
      <c r="FG60" s="152">
        <f>+'CRM-5'!$O$20</f>
        <v>0.75480100000000006</v>
      </c>
      <c r="FH60" s="152">
        <f>+'CRM-5'!$O$20</f>
        <v>0.75480100000000006</v>
      </c>
      <c r="FI60" s="152">
        <f>+'CRM-5'!$O$20</f>
        <v>0.75480100000000006</v>
      </c>
      <c r="FJ60" s="152">
        <f>+'CRM-5'!$O$20</f>
        <v>0.75480100000000006</v>
      </c>
      <c r="FK60" s="152">
        <f>+'CRM-5'!$O$20</f>
        <v>0.75480100000000006</v>
      </c>
      <c r="FL60" s="152">
        <f>+'CRM-5'!$O$20</f>
        <v>0.75480100000000006</v>
      </c>
      <c r="FM60" s="152">
        <f>+'CRM-5'!$O$20</f>
        <v>0.75480100000000006</v>
      </c>
      <c r="FN60" s="152">
        <f>+'CRM-5'!$O$20</f>
        <v>0.75480100000000006</v>
      </c>
      <c r="FO60" s="152">
        <f>+'CRM-5'!$O$20</f>
        <v>0.75480100000000006</v>
      </c>
      <c r="FP60" s="152">
        <f>+'CRM-5'!$O$20</f>
        <v>0.75480100000000006</v>
      </c>
      <c r="FQ60" s="152">
        <f>+'CRM-5'!$O$20</f>
        <v>0.75480100000000006</v>
      </c>
      <c r="FR60" s="152">
        <f>+'CRM-5'!$O$20</f>
        <v>0.75480100000000006</v>
      </c>
      <c r="FS60" s="152">
        <f>+'CRM-5'!$O$20</f>
        <v>0.75480100000000006</v>
      </c>
      <c r="FT60" s="152">
        <f>+'CRM-5'!$O$20</f>
        <v>0.75480100000000006</v>
      </c>
      <c r="FU60" s="152">
        <f>+'CRM-5'!$O$20</f>
        <v>0.75480100000000006</v>
      </c>
      <c r="FV60" s="152">
        <f>+'CRM-5'!$O$20</f>
        <v>0.75480100000000006</v>
      </c>
      <c r="FW60" s="152">
        <f>+'CRM-5'!$O$20</f>
        <v>0.75480100000000006</v>
      </c>
      <c r="FX60" s="152">
        <f>+'CRM-5'!$O$20</f>
        <v>0.75480100000000006</v>
      </c>
      <c r="FY60" s="152">
        <f>+'CRM-5'!$O$20</f>
        <v>0.75480100000000006</v>
      </c>
      <c r="FZ60" s="152">
        <f>+'CRM-5'!$O$20</f>
        <v>0.75480100000000006</v>
      </c>
      <c r="GA60" s="152">
        <f>+'CRM-5'!$O$20</f>
        <v>0.75480100000000006</v>
      </c>
      <c r="GB60" s="152">
        <f>+'CRM-5'!$O$20</f>
        <v>0.75480100000000006</v>
      </c>
      <c r="GC60" s="152">
        <f>+'CRM-5'!$O$20</f>
        <v>0.75480100000000006</v>
      </c>
      <c r="GD60" s="152">
        <f>+'CRM-5'!$O$20</f>
        <v>0.75480100000000006</v>
      </c>
      <c r="GE60" s="152">
        <f>+'CRM-5'!$O$20</f>
        <v>0.75480100000000006</v>
      </c>
      <c r="GF60" s="152">
        <f>+'CRM-5'!$O$20</f>
        <v>0.75480100000000006</v>
      </c>
      <c r="GG60" s="152">
        <f>+'CRM-5'!$O$20</f>
        <v>0.75480100000000006</v>
      </c>
      <c r="GH60" s="152">
        <f>+'CRM-5'!$O$20</f>
        <v>0.75480100000000006</v>
      </c>
      <c r="GI60" s="152">
        <f>+'CRM-5'!$O$20</f>
        <v>0.75480100000000006</v>
      </c>
      <c r="GJ60" s="394">
        <f>+'CRM-5'!$O$20</f>
        <v>0.75480100000000006</v>
      </c>
      <c r="GK60" s="394">
        <f>+'CRM-5'!$O$20</f>
        <v>0.75480100000000006</v>
      </c>
      <c r="GL60" s="152">
        <f>+'CRM-5'!$O$20</f>
        <v>0.75480100000000006</v>
      </c>
      <c r="GM60" s="152">
        <f>+'CRM-5'!$O$20</f>
        <v>0.75480100000000006</v>
      </c>
      <c r="GN60" s="152">
        <f>+'CRM-5'!$O$20</f>
        <v>0.75480100000000006</v>
      </c>
      <c r="GO60" s="152">
        <f>+'CRM-5'!$O$20</f>
        <v>0.75480100000000006</v>
      </c>
      <c r="GP60" s="152">
        <f>+'CRM-5'!$O$20</f>
        <v>0.75480100000000006</v>
      </c>
      <c r="GQ60" s="152">
        <f>+'CRM-5'!$O$20</f>
        <v>0.75480100000000006</v>
      </c>
      <c r="GR60" s="152">
        <f>+'CRM-5'!$O$20</f>
        <v>0.75480100000000006</v>
      </c>
      <c r="GS60" s="152">
        <f>+'CRM-5'!$O$20</f>
        <v>0.75480100000000006</v>
      </c>
      <c r="GT60" s="152">
        <f>+'CRM-5'!$O$20</f>
        <v>0.75480100000000006</v>
      </c>
      <c r="GU60" s="152">
        <f>+'CRM-5'!$O$20</f>
        <v>0.75480100000000006</v>
      </c>
      <c r="GV60" s="152">
        <f>+'CRM-5'!$O$20</f>
        <v>0.75480100000000006</v>
      </c>
      <c r="GW60" s="152">
        <f>+'CRM-5'!$O$20</f>
        <v>0.75480100000000006</v>
      </c>
      <c r="GX60" s="152">
        <f>+'CRM-5'!$O$20</f>
        <v>0.75480100000000006</v>
      </c>
      <c r="GY60" s="152">
        <f>+'CRM-5'!$O$20</f>
        <v>0.75480100000000006</v>
      </c>
      <c r="GZ60" s="152">
        <f>+'CRM-5'!$O$20</f>
        <v>0.75480100000000006</v>
      </c>
      <c r="HA60" s="152">
        <f>+'CRM-5'!$O$20</f>
        <v>0.75480100000000006</v>
      </c>
      <c r="HB60" s="152">
        <f>+'CRM-5'!$O$20</f>
        <v>0.75480100000000006</v>
      </c>
      <c r="HC60" s="152">
        <f>+'CRM-5'!$O$20</f>
        <v>0.75480100000000006</v>
      </c>
      <c r="HD60" s="152">
        <f>+'CRM-5'!$O$20</f>
        <v>0.75480100000000006</v>
      </c>
      <c r="HE60" s="152">
        <f>+'CRM-5'!$O$20</f>
        <v>0.75480100000000006</v>
      </c>
      <c r="HF60" s="152">
        <f>+'CRM-5'!$O$20</f>
        <v>0.75480100000000006</v>
      </c>
      <c r="HG60" s="152">
        <f>+'CRM-5'!$O$20</f>
        <v>0.75480100000000006</v>
      </c>
      <c r="HH60" s="152">
        <f>+'CRM-5'!$O$20</f>
        <v>0.75480100000000006</v>
      </c>
      <c r="HI60" s="152">
        <f>+'CRM-5'!$O$20</f>
        <v>0.75480100000000006</v>
      </c>
      <c r="HJ60" s="152">
        <f>+'CRM-5'!$O$20</f>
        <v>0.75480100000000006</v>
      </c>
      <c r="HK60" s="152">
        <f>+'CRM-5'!$O$20</f>
        <v>0.75480100000000006</v>
      </c>
      <c r="HL60" s="152">
        <f>+'CRM-5'!$O$20</f>
        <v>0.75480100000000006</v>
      </c>
      <c r="HM60" s="152">
        <f>+'CRM-5'!$O$20</f>
        <v>0.75480100000000006</v>
      </c>
      <c r="HN60" s="152">
        <f>+'CRM-5'!$O$20</f>
        <v>0.75480100000000006</v>
      </c>
      <c r="HO60" s="152">
        <f>+'CRM-5'!$O$20</f>
        <v>0.75480100000000006</v>
      </c>
      <c r="HP60" s="152">
        <f>+'CRM-5'!$O$20</f>
        <v>0.75480100000000006</v>
      </c>
      <c r="HQ60" s="152">
        <f>+'CRM-5'!$O$20</f>
        <v>0.75480100000000006</v>
      </c>
      <c r="HR60" s="152">
        <f>+'CRM-5'!$O$20</f>
        <v>0.75480100000000006</v>
      </c>
      <c r="HS60" s="152">
        <f>+'CRM-5'!$O$20</f>
        <v>0.75480100000000006</v>
      </c>
      <c r="HT60" s="152">
        <f>+'CRM-5'!$O$20</f>
        <v>0.75480100000000006</v>
      </c>
      <c r="HU60" s="152">
        <f>+'CRM-5'!$O$20</f>
        <v>0.75480100000000006</v>
      </c>
      <c r="HV60" s="152">
        <f>+'CRM-5'!$O$20</f>
        <v>0.75480100000000006</v>
      </c>
      <c r="HW60" s="394">
        <f>+'CRM-5'!$O$20</f>
        <v>0.75480100000000006</v>
      </c>
      <c r="HX60" s="394">
        <f>+'CRM-5'!$O$20</f>
        <v>0.75480100000000006</v>
      </c>
      <c r="HY60" s="676" t="s">
        <v>1053</v>
      </c>
    </row>
    <row r="61" spans="1:233" x14ac:dyDescent="0.2">
      <c r="A61" s="131">
        <f>ROW()</f>
        <v>61</v>
      </c>
      <c r="B61" s="138" t="s">
        <v>201</v>
      </c>
      <c r="C61" s="383">
        <v>-25279890.220014572</v>
      </c>
      <c r="D61" s="142">
        <f t="shared" ref="D61:AH61" si="176">+D44-(D57*D59)</f>
        <v>4268094.9130006935</v>
      </c>
      <c r="E61" s="142">
        <f t="shared" si="176"/>
        <v>-611838.08835041523</v>
      </c>
      <c r="F61" s="142">
        <f t="shared" si="176"/>
        <v>36564.135962030472</v>
      </c>
      <c r="G61" s="142">
        <f t="shared" si="176"/>
        <v>4083468.6190756047</v>
      </c>
      <c r="H61" s="142">
        <f t="shared" si="176"/>
        <v>13470187.035978962</v>
      </c>
      <c r="I61" s="142">
        <f t="shared" si="176"/>
        <v>332327.22565972776</v>
      </c>
      <c r="J61" s="142">
        <f t="shared" si="176"/>
        <v>-30618.301992259963</v>
      </c>
      <c r="K61" s="142">
        <f t="shared" si="176"/>
        <v>950.77666197940709</v>
      </c>
      <c r="L61" s="142">
        <f t="shared" si="176"/>
        <v>13767.210054030083</v>
      </c>
      <c r="M61" s="142">
        <f t="shared" si="176"/>
        <v>662275.35417178285</v>
      </c>
      <c r="N61" s="142">
        <f t="shared" si="176"/>
        <v>-2217552.9012950091</v>
      </c>
      <c r="O61" s="142">
        <f t="shared" si="176"/>
        <v>-49077.570371584741</v>
      </c>
      <c r="P61" s="142">
        <f t="shared" si="176"/>
        <v>-3870.6276671299306</v>
      </c>
      <c r="Q61" s="142">
        <f t="shared" si="176"/>
        <v>-238403.68133350945</v>
      </c>
      <c r="R61" s="142">
        <f t="shared" si="176"/>
        <v>18053.427599999995</v>
      </c>
      <c r="S61" s="142">
        <f t="shared" si="176"/>
        <v>47549.921461222839</v>
      </c>
      <c r="T61" s="142">
        <f t="shared" si="176"/>
        <v>629811.27671236463</v>
      </c>
      <c r="U61" s="142">
        <f t="shared" si="176"/>
        <v>-939593.36042031588</v>
      </c>
      <c r="V61" s="142">
        <f t="shared" si="176"/>
        <v>-4728814.3544334397</v>
      </c>
      <c r="W61" s="142">
        <f t="shared" si="176"/>
        <v>195288.4038639075</v>
      </c>
      <c r="X61" s="142">
        <f>+X44-(X57*X59)</f>
        <v>6486.0668321998955</v>
      </c>
      <c r="Y61" s="142">
        <f t="shared" si="176"/>
        <v>0</v>
      </c>
      <c r="Z61" s="142">
        <f t="shared" si="176"/>
        <v>0</v>
      </c>
      <c r="AA61" s="142">
        <f t="shared" si="176"/>
        <v>4623223.8674248261</v>
      </c>
      <c r="AB61" s="142">
        <f t="shared" si="176"/>
        <v>0</v>
      </c>
      <c r="AC61" s="142">
        <f t="shared" si="176"/>
        <v>697854.35301457928</v>
      </c>
      <c r="AD61" s="142">
        <f t="shared" si="176"/>
        <v>0</v>
      </c>
      <c r="AE61" s="142">
        <f t="shared" si="176"/>
        <v>0</v>
      </c>
      <c r="AF61" s="142">
        <f>+AF44-(AF57*AF59)</f>
        <v>1675785.8330691326</v>
      </c>
      <c r="AG61" s="142">
        <f t="shared" si="176"/>
        <v>0</v>
      </c>
      <c r="AH61" s="142">
        <f t="shared" si="176"/>
        <v>0</v>
      </c>
      <c r="AI61" s="383">
        <f>SUM(D61:AH61)</f>
        <v>21941919.534679383</v>
      </c>
      <c r="AJ61" s="383">
        <f>+AJ44-(AJ57*AJ59)</f>
        <v>-3337970.6853350997</v>
      </c>
      <c r="AK61" s="142">
        <f t="shared" ref="AK61:BV61" si="177">+AK44-(AK57*AK59)</f>
        <v>-29612974.840182617</v>
      </c>
      <c r="AL61" s="142">
        <f t="shared" si="177"/>
        <v>0</v>
      </c>
      <c r="AM61" s="142">
        <f t="shared" si="177"/>
        <v>9813528.8017177954</v>
      </c>
      <c r="AN61" s="142">
        <f t="shared" si="177"/>
        <v>-796682.99536882399</v>
      </c>
      <c r="AO61" s="142">
        <f t="shared" si="177"/>
        <v>317554.86734674533</v>
      </c>
      <c r="AP61" s="142">
        <f t="shared" si="177"/>
        <v>0</v>
      </c>
      <c r="AQ61" s="142">
        <f t="shared" si="177"/>
        <v>0</v>
      </c>
      <c r="AR61" s="142">
        <f t="shared" si="177"/>
        <v>0</v>
      </c>
      <c r="AS61" s="142">
        <f t="shared" si="177"/>
        <v>-35344.100019756894</v>
      </c>
      <c r="AT61" s="142">
        <f t="shared" si="177"/>
        <v>0</v>
      </c>
      <c r="AU61" s="142">
        <f t="shared" si="177"/>
        <v>918682.31335913856</v>
      </c>
      <c r="AV61" s="142">
        <f t="shared" si="177"/>
        <v>0</v>
      </c>
      <c r="AW61" s="142">
        <f t="shared" si="177"/>
        <v>0</v>
      </c>
      <c r="AX61" s="142">
        <f t="shared" si="177"/>
        <v>-445734.37112307164</v>
      </c>
      <c r="AY61" s="142">
        <f t="shared" si="177"/>
        <v>19234.896299999982</v>
      </c>
      <c r="AZ61" s="142">
        <f t="shared" si="177"/>
        <v>0</v>
      </c>
      <c r="BA61" s="142">
        <f t="shared" si="177"/>
        <v>-489300.65499830747</v>
      </c>
      <c r="BB61" s="142">
        <f t="shared" si="177"/>
        <v>0</v>
      </c>
      <c r="BC61" s="142">
        <f t="shared" si="177"/>
        <v>0</v>
      </c>
      <c r="BD61" s="142">
        <f t="shared" si="177"/>
        <v>0</v>
      </c>
      <c r="BE61" s="142">
        <f t="shared" si="177"/>
        <v>0</v>
      </c>
      <c r="BF61" s="142">
        <f t="shared" si="177"/>
        <v>0</v>
      </c>
      <c r="BG61" s="142">
        <f t="shared" si="177"/>
        <v>0</v>
      </c>
      <c r="BH61" s="142">
        <f t="shared" si="177"/>
        <v>-2162576.1780000003</v>
      </c>
      <c r="BI61" s="142">
        <f t="shared" si="177"/>
        <v>-4848582.6350255767</v>
      </c>
      <c r="BJ61" s="142">
        <f t="shared" si="177"/>
        <v>0</v>
      </c>
      <c r="BK61" s="142">
        <f t="shared" si="177"/>
        <v>-1150.9235285934456</v>
      </c>
      <c r="BL61" s="142">
        <f t="shared" si="177"/>
        <v>0</v>
      </c>
      <c r="BM61" s="142">
        <f t="shared" ref="BM61:BN61" si="178">+BM44-(BM57*BM59)</f>
        <v>8287377.0611474812</v>
      </c>
      <c r="BN61" s="142">
        <f t="shared" si="178"/>
        <v>145294.43144021704</v>
      </c>
      <c r="BO61" s="142">
        <f t="shared" si="177"/>
        <v>-3445213.0519617959</v>
      </c>
      <c r="BP61" s="142">
        <f t="shared" si="177"/>
        <v>-4205246.6450599991</v>
      </c>
      <c r="BQ61" s="142">
        <f t="shared" ref="BQ61:BR61" si="179">+BQ44-(BQ57*BQ59)</f>
        <v>-204.08955446600004</v>
      </c>
      <c r="BR61" s="142">
        <f t="shared" si="179"/>
        <v>-1954040.0477794122</v>
      </c>
      <c r="BS61" s="142">
        <f t="shared" si="177"/>
        <v>0</v>
      </c>
      <c r="BT61" s="142">
        <f t="shared" si="177"/>
        <v>-2099677.2389990203</v>
      </c>
      <c r="BU61" s="142">
        <f t="shared" si="177"/>
        <v>-204908.35052717081</v>
      </c>
      <c r="BV61" s="142">
        <f t="shared" si="177"/>
        <v>0</v>
      </c>
      <c r="BW61" s="383">
        <f>SUM(AK61:BV61)</f>
        <v>-30799963.750817232</v>
      </c>
      <c r="BX61" s="383">
        <f>+BX44-(BX57*BX59)</f>
        <v>-34137934.436152309</v>
      </c>
      <c r="BY61" s="142">
        <f t="shared" ref="BY61:DI61" si="180">+BY44-(BY57*BY59)</f>
        <v>11331219.433740547</v>
      </c>
      <c r="BZ61" s="142">
        <f t="shared" si="180"/>
        <v>0</v>
      </c>
      <c r="CA61" s="142">
        <f t="shared" si="180"/>
        <v>0</v>
      </c>
      <c r="CB61" s="142">
        <f t="shared" si="180"/>
        <v>-125808.97750086314</v>
      </c>
      <c r="CC61" s="142">
        <f t="shared" si="180"/>
        <v>1537211.3161044947</v>
      </c>
      <c r="CD61" s="142">
        <f t="shared" si="180"/>
        <v>0</v>
      </c>
      <c r="CE61" s="142">
        <f t="shared" si="180"/>
        <v>0</v>
      </c>
      <c r="CF61" s="142">
        <f t="shared" si="180"/>
        <v>0</v>
      </c>
      <c r="CG61" s="142">
        <f t="shared" si="180"/>
        <v>0</v>
      </c>
      <c r="CH61" s="142">
        <f t="shared" si="180"/>
        <v>0</v>
      </c>
      <c r="CI61" s="142">
        <f t="shared" si="180"/>
        <v>-33965.106110777218</v>
      </c>
      <c r="CJ61" s="142">
        <f t="shared" si="180"/>
        <v>0</v>
      </c>
      <c r="CK61" s="142">
        <f t="shared" si="180"/>
        <v>0</v>
      </c>
      <c r="CL61" s="142">
        <f t="shared" si="180"/>
        <v>0</v>
      </c>
      <c r="CM61" s="142">
        <f t="shared" si="180"/>
        <v>0</v>
      </c>
      <c r="CN61" s="142">
        <f t="shared" si="180"/>
        <v>0</v>
      </c>
      <c r="CO61" s="142">
        <f t="shared" si="180"/>
        <v>0</v>
      </c>
      <c r="CP61" s="142">
        <f t="shared" si="180"/>
        <v>0</v>
      </c>
      <c r="CQ61" s="142">
        <f t="shared" si="180"/>
        <v>0</v>
      </c>
      <c r="CR61" s="142">
        <f t="shared" si="180"/>
        <v>0</v>
      </c>
      <c r="CS61" s="142">
        <f t="shared" si="180"/>
        <v>0</v>
      </c>
      <c r="CT61" s="142">
        <f t="shared" si="180"/>
        <v>0</v>
      </c>
      <c r="CU61" s="142">
        <f t="shared" si="180"/>
        <v>0</v>
      </c>
      <c r="CV61" s="142">
        <f t="shared" si="180"/>
        <v>0</v>
      </c>
      <c r="CW61" s="142">
        <f t="shared" si="180"/>
        <v>-246195.58568242218</v>
      </c>
      <c r="CX61" s="142">
        <f t="shared" si="180"/>
        <v>0</v>
      </c>
      <c r="CY61" s="142">
        <f t="shared" si="180"/>
        <v>-575.46176429671516</v>
      </c>
      <c r="CZ61" s="142">
        <f t="shared" si="180"/>
        <v>0</v>
      </c>
      <c r="DA61" s="142">
        <f t="shared" ref="DA61:DB61" si="181">+DA44-(DA57*DA59)</f>
        <v>19444456.060759939</v>
      </c>
      <c r="DB61" s="142">
        <f t="shared" si="181"/>
        <v>934425.75767447148</v>
      </c>
      <c r="DC61" s="142">
        <f t="shared" si="180"/>
        <v>-12260466.15739472</v>
      </c>
      <c r="DD61" s="142">
        <f t="shared" si="180"/>
        <v>-10230793.831185002</v>
      </c>
      <c r="DE61" s="142">
        <f t="shared" si="180"/>
        <v>-16084132.856562633</v>
      </c>
      <c r="DF61" s="142">
        <f t="shared" ref="DF61" si="182">+DF44-(DF57*DF59)</f>
        <v>-4671006.0378314061</v>
      </c>
      <c r="DG61" s="142">
        <f t="shared" si="180"/>
        <v>0</v>
      </c>
      <c r="DH61" s="142">
        <f t="shared" si="180"/>
        <v>254300.18827446038</v>
      </c>
      <c r="DI61" s="142">
        <f t="shared" si="180"/>
        <v>0</v>
      </c>
      <c r="DJ61" s="383">
        <f>SUM(BY61:DI61)</f>
        <v>-10151331.257478209</v>
      </c>
      <c r="DK61" s="383">
        <f>+DK44-(DK57*DK59)</f>
        <v>-44289265.693630517</v>
      </c>
      <c r="DL61" s="142">
        <f t="shared" ref="DL61:EV61" si="183">+DL44-(DL57*DL59)</f>
        <v>2402259.5491298623</v>
      </c>
      <c r="DM61" s="142">
        <f t="shared" si="183"/>
        <v>0</v>
      </c>
      <c r="DN61" s="142">
        <f t="shared" si="183"/>
        <v>0</v>
      </c>
      <c r="DO61" s="142">
        <f t="shared" si="183"/>
        <v>1222807.4729740317</v>
      </c>
      <c r="DP61" s="142">
        <f t="shared" si="183"/>
        <v>-101814.00593020722</v>
      </c>
      <c r="DQ61" s="142">
        <f t="shared" si="183"/>
        <v>0</v>
      </c>
      <c r="DR61" s="142">
        <f t="shared" si="183"/>
        <v>0</v>
      </c>
      <c r="DS61" s="142">
        <f t="shared" si="183"/>
        <v>0</v>
      </c>
      <c r="DT61" s="142">
        <f t="shared" si="183"/>
        <v>0</v>
      </c>
      <c r="DU61" s="142">
        <f t="shared" si="183"/>
        <v>0</v>
      </c>
      <c r="DV61" s="142">
        <f t="shared" si="183"/>
        <v>-170818.57543166098</v>
      </c>
      <c r="DW61" s="142">
        <f t="shared" si="183"/>
        <v>0</v>
      </c>
      <c r="DX61" s="142">
        <f t="shared" si="183"/>
        <v>0</v>
      </c>
      <c r="DY61" s="142">
        <f t="shared" si="183"/>
        <v>0</v>
      </c>
      <c r="DZ61" s="142">
        <f t="shared" si="183"/>
        <v>-1507463.1769666667</v>
      </c>
      <c r="EA61" s="142">
        <f t="shared" si="183"/>
        <v>0</v>
      </c>
      <c r="EB61" s="142">
        <f t="shared" si="183"/>
        <v>0</v>
      </c>
      <c r="EC61" s="142">
        <f t="shared" si="183"/>
        <v>0</v>
      </c>
      <c r="ED61" s="142">
        <f t="shared" si="183"/>
        <v>0</v>
      </c>
      <c r="EE61" s="142">
        <f t="shared" si="183"/>
        <v>0</v>
      </c>
      <c r="EF61" s="142">
        <f t="shared" si="183"/>
        <v>0</v>
      </c>
      <c r="EG61" s="142">
        <f t="shared" si="183"/>
        <v>-26583553.811009128</v>
      </c>
      <c r="EH61" s="142">
        <f t="shared" si="183"/>
        <v>-199929.49941559433</v>
      </c>
      <c r="EI61" s="142">
        <f t="shared" si="183"/>
        <v>392674.96604887955</v>
      </c>
      <c r="EJ61" s="142">
        <f t="shared" si="183"/>
        <v>-3686176.3206856069</v>
      </c>
      <c r="EK61" s="142">
        <f t="shared" si="183"/>
        <v>-518678.73011322715</v>
      </c>
      <c r="EL61" s="142">
        <f t="shared" si="183"/>
        <v>-241079.71245528295</v>
      </c>
      <c r="EM61" s="142">
        <f t="shared" si="183"/>
        <v>0</v>
      </c>
      <c r="EN61" s="142">
        <f t="shared" ref="EN61:EO61" si="184">+EN44-(EN57*EN59)</f>
        <v>6434383.1777283577</v>
      </c>
      <c r="EO61" s="142">
        <f t="shared" si="184"/>
        <v>1000447.5817387755</v>
      </c>
      <c r="EP61" s="142">
        <f t="shared" si="183"/>
        <v>-10035301.996848807</v>
      </c>
      <c r="EQ61" s="142">
        <f t="shared" si="183"/>
        <v>-6040507.0944626071</v>
      </c>
      <c r="ER61" s="142">
        <f t="shared" si="183"/>
        <v>552094.85723857349</v>
      </c>
      <c r="ES61" s="142">
        <f t="shared" ref="ES61" si="185">+ES44-(ES57*ES59)</f>
        <v>-4775061.9392687036</v>
      </c>
      <c r="ET61" s="142">
        <f t="shared" si="183"/>
        <v>-498600.40775003034</v>
      </c>
      <c r="EU61" s="142">
        <f t="shared" si="183"/>
        <v>1271086.045046591</v>
      </c>
      <c r="EV61" s="142">
        <f t="shared" si="183"/>
        <v>-2266740.755724357</v>
      </c>
      <c r="EW61" s="383">
        <f>SUM(DL61:EV61)</f>
        <v>-43349972.376156807</v>
      </c>
      <c r="EX61" s="383">
        <f>+EX44-(EX57*EX59)</f>
        <v>-87639238.069787234</v>
      </c>
      <c r="EY61" s="142">
        <f t="shared" ref="EY61" si="186">+EY44-(EY57*EY59)</f>
        <v>3086005.6546553429</v>
      </c>
      <c r="EZ61" s="142">
        <f t="shared" ref="EZ61:GI61" si="187">+EZ44-(EZ57*EZ59)</f>
        <v>0</v>
      </c>
      <c r="FA61" s="142">
        <f t="shared" si="187"/>
        <v>0</v>
      </c>
      <c r="FB61" s="142">
        <f t="shared" si="187"/>
        <v>47251.84315273352</v>
      </c>
      <c r="FC61" s="142">
        <f t="shared" si="187"/>
        <v>819711.7206692464</v>
      </c>
      <c r="FD61" s="142">
        <f t="shared" si="187"/>
        <v>0</v>
      </c>
      <c r="FE61" s="142">
        <f t="shared" si="187"/>
        <v>0</v>
      </c>
      <c r="FF61" s="142">
        <f t="shared" si="187"/>
        <v>0</v>
      </c>
      <c r="FG61" s="142">
        <f t="shared" si="187"/>
        <v>0</v>
      </c>
      <c r="FH61" s="142">
        <f t="shared" si="187"/>
        <v>0</v>
      </c>
      <c r="FI61" s="142">
        <f t="shared" si="187"/>
        <v>-524529.6720035621</v>
      </c>
      <c r="FJ61" s="142">
        <f t="shared" si="187"/>
        <v>0</v>
      </c>
      <c r="FK61" s="142">
        <f t="shared" si="187"/>
        <v>0</v>
      </c>
      <c r="FL61" s="142">
        <f t="shared" si="187"/>
        <v>0</v>
      </c>
      <c r="FM61" s="142">
        <f t="shared" si="187"/>
        <v>0</v>
      </c>
      <c r="FN61" s="142">
        <f t="shared" si="187"/>
        <v>0</v>
      </c>
      <c r="FO61" s="142">
        <f t="shared" si="187"/>
        <v>0</v>
      </c>
      <c r="FP61" s="142">
        <f t="shared" si="187"/>
        <v>0</v>
      </c>
      <c r="FQ61" s="142">
        <f t="shared" si="187"/>
        <v>0</v>
      </c>
      <c r="FR61" s="142">
        <f t="shared" si="187"/>
        <v>0</v>
      </c>
      <c r="FS61" s="142">
        <f t="shared" si="187"/>
        <v>0</v>
      </c>
      <c r="FT61" s="142">
        <f t="shared" si="187"/>
        <v>-3318564.5622401093</v>
      </c>
      <c r="FU61" s="142">
        <f t="shared" si="187"/>
        <v>-637416.99072316894</v>
      </c>
      <c r="FV61" s="142">
        <f t="shared" si="187"/>
        <v>3807593.0859086411</v>
      </c>
      <c r="FW61" s="142">
        <f t="shared" si="187"/>
        <v>249385.38015192506</v>
      </c>
      <c r="FX61" s="142">
        <f t="shared" si="187"/>
        <v>0</v>
      </c>
      <c r="FY61" s="142">
        <f t="shared" si="187"/>
        <v>17667.100980138399</v>
      </c>
      <c r="FZ61" s="142">
        <f t="shared" si="187"/>
        <v>0</v>
      </c>
      <c r="GA61" s="142">
        <f t="shared" si="187"/>
        <v>16900548.881197315</v>
      </c>
      <c r="GB61" s="142">
        <f t="shared" si="187"/>
        <v>218672.30121899166</v>
      </c>
      <c r="GC61" s="142">
        <f t="shared" si="187"/>
        <v>-25144984.590613537</v>
      </c>
      <c r="GD61" s="142">
        <f t="shared" si="187"/>
        <v>-8048106.7994990228</v>
      </c>
      <c r="GE61" s="142">
        <f t="shared" si="187"/>
        <v>-9269.3648530095816</v>
      </c>
      <c r="GF61" s="142">
        <f t="shared" si="187"/>
        <v>-7504123.0832615914</v>
      </c>
      <c r="GG61" s="142">
        <f t="shared" si="187"/>
        <v>29969.010693243035</v>
      </c>
      <c r="GH61" s="142">
        <f t="shared" si="187"/>
        <v>3537426.9736950207</v>
      </c>
      <c r="GI61" s="142">
        <f t="shared" si="187"/>
        <v>128541.06390993539</v>
      </c>
      <c r="GJ61" s="383">
        <f>SUM(EY61:GI61)</f>
        <v>-16344222.04696147</v>
      </c>
      <c r="GK61" s="383">
        <f>+GK44-(GK57*GK59)</f>
        <v>-104549797.14106053</v>
      </c>
      <c r="GL61" s="142">
        <f t="shared" ref="GL61:HV61" si="188">+GL44-(GL57*GL59)</f>
        <v>644762.49332177895</v>
      </c>
      <c r="GM61" s="142">
        <f t="shared" si="188"/>
        <v>0</v>
      </c>
      <c r="GN61" s="142">
        <f t="shared" si="188"/>
        <v>0</v>
      </c>
      <c r="GO61" s="142">
        <f t="shared" si="188"/>
        <v>179409.4672884614</v>
      </c>
      <c r="GP61" s="142">
        <f t="shared" si="188"/>
        <v>883553.19994221919</v>
      </c>
      <c r="GQ61" s="142">
        <f t="shared" si="188"/>
        <v>0</v>
      </c>
      <c r="GR61" s="142">
        <f t="shared" si="188"/>
        <v>0</v>
      </c>
      <c r="GS61" s="142">
        <f t="shared" si="188"/>
        <v>0</v>
      </c>
      <c r="GT61" s="142">
        <f t="shared" si="188"/>
        <v>0</v>
      </c>
      <c r="GU61" s="142">
        <f t="shared" si="188"/>
        <v>0</v>
      </c>
      <c r="GV61" s="142">
        <f t="shared" si="188"/>
        <v>-792189.97162490746</v>
      </c>
      <c r="GW61" s="142">
        <f t="shared" si="188"/>
        <v>0</v>
      </c>
      <c r="GX61" s="142">
        <f t="shared" si="188"/>
        <v>0</v>
      </c>
      <c r="GY61" s="142">
        <f t="shared" si="188"/>
        <v>0</v>
      </c>
      <c r="GZ61" s="142">
        <f t="shared" si="188"/>
        <v>0</v>
      </c>
      <c r="HA61" s="142">
        <f t="shared" si="188"/>
        <v>0</v>
      </c>
      <c r="HB61" s="142">
        <f t="shared" si="188"/>
        <v>0</v>
      </c>
      <c r="HC61" s="142">
        <f t="shared" si="188"/>
        <v>0</v>
      </c>
      <c r="HD61" s="142">
        <f t="shared" si="188"/>
        <v>0</v>
      </c>
      <c r="HE61" s="142">
        <f t="shared" si="188"/>
        <v>0</v>
      </c>
      <c r="HF61" s="142">
        <f t="shared" si="188"/>
        <v>0</v>
      </c>
      <c r="HG61" s="142">
        <f t="shared" si="188"/>
        <v>-2701430.3333854033</v>
      </c>
      <c r="HH61" s="142">
        <f t="shared" si="188"/>
        <v>104342.67772368919</v>
      </c>
      <c r="HI61" s="142">
        <f t="shared" si="188"/>
        <v>-524963.29032617051</v>
      </c>
      <c r="HJ61" s="142">
        <f t="shared" si="188"/>
        <v>250796.32996890906</v>
      </c>
      <c r="HK61" s="142">
        <f t="shared" si="188"/>
        <v>2587614.9562998684</v>
      </c>
      <c r="HL61" s="142">
        <f t="shared" si="188"/>
        <v>258771.80226283317</v>
      </c>
      <c r="HM61" s="142">
        <f t="shared" si="188"/>
        <v>0</v>
      </c>
      <c r="HN61" s="142">
        <f t="shared" ref="HN61:HO61" si="189">+HN44-(HN57*HN59)</f>
        <v>12390460.58706194</v>
      </c>
      <c r="HO61" s="142">
        <f t="shared" si="189"/>
        <v>68653.320902337844</v>
      </c>
      <c r="HP61" s="142">
        <f t="shared" si="188"/>
        <v>-15646115.813191406</v>
      </c>
      <c r="HQ61" s="142">
        <f t="shared" si="188"/>
        <v>-6993396.9791132789</v>
      </c>
      <c r="HR61" s="142">
        <f t="shared" si="188"/>
        <v>-1933487.3453567978</v>
      </c>
      <c r="HS61" s="142">
        <f t="shared" ref="HS61" si="190">+HS44-(HS57*HS59)</f>
        <v>-4324735.4616596671</v>
      </c>
      <c r="HT61" s="142">
        <f t="shared" si="188"/>
        <v>30138.566623615014</v>
      </c>
      <c r="HU61" s="142">
        <f t="shared" si="188"/>
        <v>0</v>
      </c>
      <c r="HV61" s="142">
        <f t="shared" si="188"/>
        <v>129268.31179627181</v>
      </c>
      <c r="HW61" s="383">
        <f>SUM(GL61:HV61)</f>
        <v>-15388547.481465708</v>
      </c>
      <c r="HX61" s="383">
        <f>+HX44-(HX57*HX59)</f>
        <v>-121122755.91334718</v>
      </c>
      <c r="HY61" s="676" t="s">
        <v>1053</v>
      </c>
    </row>
    <row r="62" spans="1:233" x14ac:dyDescent="0.2">
      <c r="A62" s="131">
        <f>ROW()</f>
        <v>62</v>
      </c>
      <c r="B62" s="138" t="s">
        <v>202</v>
      </c>
      <c r="C62" s="886">
        <v>33492126.030588951</v>
      </c>
      <c r="D62" s="142">
        <f t="shared" ref="D62:AD62" si="191">-D61/D60</f>
        <v>-5654596.2617970742</v>
      </c>
      <c r="E62" s="142">
        <f t="shared" si="191"/>
        <v>810595.22755059309</v>
      </c>
      <c r="F62" s="142">
        <f t="shared" si="191"/>
        <v>-48442.087334317876</v>
      </c>
      <c r="G62" s="142">
        <f t="shared" si="191"/>
        <v>-5409993.6527317856</v>
      </c>
      <c r="H62" s="142">
        <f t="shared" si="191"/>
        <v>-17846011.115484692</v>
      </c>
      <c r="I62" s="142">
        <f t="shared" si="191"/>
        <v>-440284.55932057288</v>
      </c>
      <c r="J62" s="142">
        <f t="shared" si="191"/>
        <v>40564.73427070176</v>
      </c>
      <c r="K62" s="142">
        <f t="shared" si="191"/>
        <v>-1259.6388478279798</v>
      </c>
      <c r="L62" s="142">
        <f t="shared" si="191"/>
        <v>-18239.522806713401</v>
      </c>
      <c r="M62" s="142">
        <f t="shared" si="191"/>
        <v>-877417.16581162822</v>
      </c>
      <c r="N62" s="142">
        <f t="shared" si="191"/>
        <v>2937930.529099735</v>
      </c>
      <c r="O62" s="142">
        <f t="shared" si="191"/>
        <v>65020.54233047484</v>
      </c>
      <c r="P62" s="142">
        <f t="shared" si="191"/>
        <v>5128.010783146724</v>
      </c>
      <c r="Q62" s="142">
        <f t="shared" si="191"/>
        <v>315849.71579728887</v>
      </c>
      <c r="R62" s="142">
        <f t="shared" si="191"/>
        <v>-23918.128884301947</v>
      </c>
      <c r="S62" s="142">
        <f t="shared" si="191"/>
        <v>-62996.632835969795</v>
      </c>
      <c r="T62" s="142">
        <f t="shared" si="191"/>
        <v>-834407.05127889942</v>
      </c>
      <c r="U62" s="142">
        <f t="shared" si="191"/>
        <v>1244822.6226784487</v>
      </c>
      <c r="V62" s="142">
        <f t="shared" si="191"/>
        <v>6264981.5705509651</v>
      </c>
      <c r="W62" s="142">
        <f t="shared" si="191"/>
        <v>-258728.33218809657</v>
      </c>
      <c r="X62" s="142">
        <f>-X61/X60</f>
        <v>-8593.0819278192466</v>
      </c>
      <c r="Y62" s="142">
        <f t="shared" si="191"/>
        <v>0</v>
      </c>
      <c r="Z62" s="142">
        <f t="shared" si="191"/>
        <v>0</v>
      </c>
      <c r="AA62" s="142">
        <f t="shared" si="191"/>
        <v>-6125089.7487216182</v>
      </c>
      <c r="AB62" s="142">
        <f t="shared" si="191"/>
        <v>0</v>
      </c>
      <c r="AC62" s="142">
        <f t="shared" si="191"/>
        <v>-924554.09176005225</v>
      </c>
      <c r="AD62" s="142">
        <f t="shared" si="191"/>
        <v>0</v>
      </c>
      <c r="AE62" s="142">
        <f t="shared" ref="AE62:AG62" si="192">-AE61/AE60</f>
        <v>0</v>
      </c>
      <c r="AF62" s="142">
        <f>-AF61/AF60</f>
        <v>-2220169.0684950505</v>
      </c>
      <c r="AG62" s="142">
        <f t="shared" si="192"/>
        <v>0</v>
      </c>
      <c r="AH62" s="142">
        <f t="shared" ref="AH62" si="193">-AH61/AH60</f>
        <v>0</v>
      </c>
      <c r="AI62" s="383">
        <f t="shared" ref="AI62:BJ62" si="194">-AI61/AI60</f>
        <v>-29069807.18716507</v>
      </c>
      <c r="AJ62" s="884">
        <f t="shared" si="194"/>
        <v>4422318.8434237624</v>
      </c>
      <c r="AK62" s="142">
        <f t="shared" si="194"/>
        <v>39232824.069102474</v>
      </c>
      <c r="AL62" s="142">
        <f t="shared" si="194"/>
        <v>0</v>
      </c>
      <c r="AM62" s="142">
        <f t="shared" si="194"/>
        <v>-13001478.272707369</v>
      </c>
      <c r="AN62" s="142">
        <f t="shared" si="194"/>
        <v>1055487.4667214591</v>
      </c>
      <c r="AO62" s="142">
        <f t="shared" si="194"/>
        <v>-420713.36331926601</v>
      </c>
      <c r="AP62" s="142">
        <f t="shared" si="194"/>
        <v>0</v>
      </c>
      <c r="AQ62" s="142">
        <f t="shared" si="194"/>
        <v>0</v>
      </c>
      <c r="AR62" s="142">
        <f t="shared" si="194"/>
        <v>0</v>
      </c>
      <c r="AS62" s="142">
        <f t="shared" si="194"/>
        <v>46825.719652937514</v>
      </c>
      <c r="AT62" s="142">
        <f t="shared" si="194"/>
        <v>0</v>
      </c>
      <c r="AU62" s="142">
        <f t="shared" si="194"/>
        <v>-1217118.5694761116</v>
      </c>
      <c r="AV62" s="142">
        <f t="shared" si="194"/>
        <v>0</v>
      </c>
      <c r="AW62" s="142">
        <f t="shared" si="194"/>
        <v>0</v>
      </c>
      <c r="AX62" s="142">
        <f t="shared" si="194"/>
        <v>590532.30072969117</v>
      </c>
      <c r="AY62" s="142">
        <f t="shared" si="194"/>
        <v>-25483.400657921731</v>
      </c>
      <c r="AZ62" s="142">
        <f t="shared" si="194"/>
        <v>0</v>
      </c>
      <c r="BA62" s="142">
        <f t="shared" si="194"/>
        <v>648251.20130777173</v>
      </c>
      <c r="BB62" s="142">
        <f t="shared" si="194"/>
        <v>0</v>
      </c>
      <c r="BC62" s="142">
        <f t="shared" si="194"/>
        <v>0</v>
      </c>
      <c r="BD62" s="142">
        <f t="shared" si="194"/>
        <v>0</v>
      </c>
      <c r="BE62" s="142">
        <f t="shared" si="194"/>
        <v>0</v>
      </c>
      <c r="BF62" s="142">
        <f t="shared" si="194"/>
        <v>0</v>
      </c>
      <c r="BG62" s="142">
        <f t="shared" si="194"/>
        <v>0</v>
      </c>
      <c r="BH62" s="142">
        <f t="shared" si="194"/>
        <v>2865094.4792071027</v>
      </c>
      <c r="BI62" s="142">
        <f t="shared" si="194"/>
        <v>6423656.8778069671</v>
      </c>
      <c r="BJ62" s="142">
        <f t="shared" si="194"/>
        <v>0</v>
      </c>
      <c r="BK62" s="142">
        <f t="shared" ref="BK62:BT62" si="195">-BK61/BK60</f>
        <v>1524.8039265891878</v>
      </c>
      <c r="BL62" s="142">
        <f t="shared" si="195"/>
        <v>0</v>
      </c>
      <c r="BM62" s="142">
        <f t="shared" ref="BM62:BN62" si="196">-BM61/BM60</f>
        <v>-10979552.307359794</v>
      </c>
      <c r="BN62" s="142">
        <f t="shared" si="196"/>
        <v>-192493.6922979925</v>
      </c>
      <c r="BO62" s="142">
        <f t="shared" si="195"/>
        <v>4564399.162112657</v>
      </c>
      <c r="BP62" s="142">
        <f t="shared" si="195"/>
        <v>5571331.5762167759</v>
      </c>
      <c r="BQ62" s="142">
        <f t="shared" ref="BQ62:BR62" si="197">-BQ61/BQ60</f>
        <v>270.38855866115711</v>
      </c>
      <c r="BR62" s="142">
        <f t="shared" si="197"/>
        <v>2588814.8634930425</v>
      </c>
      <c r="BS62" s="142">
        <f t="shared" si="195"/>
        <v>0</v>
      </c>
      <c r="BT62" s="142">
        <f t="shared" si="195"/>
        <v>2781762.6619453607</v>
      </c>
      <c r="BU62" s="142">
        <f>-BU61/BU60</f>
        <v>271473.34267862758</v>
      </c>
      <c r="BV62" s="142">
        <f>-BV61/BV60</f>
        <v>0</v>
      </c>
      <c r="BW62" s="383">
        <f>SUM(AK62:BV62)</f>
        <v>40805409.307641655</v>
      </c>
      <c r="BX62" s="884">
        <f t="shared" ref="BX62" si="198">-BX61/BX60</f>
        <v>45227728.151065387</v>
      </c>
      <c r="BY62" s="142">
        <f t="shared" ref="BY62:DG62" si="199">-BY61/BY60</f>
        <v>-15012194.517151602</v>
      </c>
      <c r="BZ62" s="142">
        <f t="shared" si="199"/>
        <v>0</v>
      </c>
      <c r="CA62" s="142">
        <f t="shared" si="199"/>
        <v>0</v>
      </c>
      <c r="CB62" s="142">
        <f t="shared" si="199"/>
        <v>166678.33972247405</v>
      </c>
      <c r="CC62" s="142">
        <f t="shared" si="199"/>
        <v>-2036578.2717623515</v>
      </c>
      <c r="CD62" s="142">
        <f t="shared" si="199"/>
        <v>0</v>
      </c>
      <c r="CE62" s="142">
        <f t="shared" si="199"/>
        <v>0</v>
      </c>
      <c r="CF62" s="142">
        <f t="shared" si="199"/>
        <v>0</v>
      </c>
      <c r="CG62" s="142">
        <f t="shared" si="199"/>
        <v>0</v>
      </c>
      <c r="CH62" s="142">
        <f t="shared" si="199"/>
        <v>0</v>
      </c>
      <c r="CI62" s="142">
        <f t="shared" si="199"/>
        <v>44998.756110255839</v>
      </c>
      <c r="CJ62" s="142">
        <f t="shared" si="199"/>
        <v>0</v>
      </c>
      <c r="CK62" s="142">
        <f t="shared" si="199"/>
        <v>0</v>
      </c>
      <c r="CL62" s="142">
        <f t="shared" si="199"/>
        <v>0</v>
      </c>
      <c r="CM62" s="142">
        <f t="shared" si="199"/>
        <v>0</v>
      </c>
      <c r="CN62" s="142">
        <f t="shared" si="199"/>
        <v>0</v>
      </c>
      <c r="CO62" s="142">
        <f t="shared" si="199"/>
        <v>0</v>
      </c>
      <c r="CP62" s="142">
        <f t="shared" si="199"/>
        <v>0</v>
      </c>
      <c r="CQ62" s="142">
        <f t="shared" si="199"/>
        <v>0</v>
      </c>
      <c r="CR62" s="142">
        <f t="shared" si="199"/>
        <v>0</v>
      </c>
      <c r="CS62" s="142">
        <f t="shared" si="199"/>
        <v>0</v>
      </c>
      <c r="CT62" s="142">
        <f t="shared" si="199"/>
        <v>0</v>
      </c>
      <c r="CU62" s="142">
        <f t="shared" si="199"/>
        <v>0</v>
      </c>
      <c r="CV62" s="142">
        <f t="shared" si="199"/>
        <v>0</v>
      </c>
      <c r="CW62" s="142">
        <f t="shared" si="199"/>
        <v>326172.83983781445</v>
      </c>
      <c r="CX62" s="142">
        <f t="shared" si="199"/>
        <v>0</v>
      </c>
      <c r="CY62" s="142">
        <f t="shared" si="199"/>
        <v>762.40196329458377</v>
      </c>
      <c r="CZ62" s="142">
        <f t="shared" si="199"/>
        <v>0</v>
      </c>
      <c r="DA62" s="142">
        <f t="shared" ref="DA62:DB62" si="200">-DA61/DA60</f>
        <v>-25761036.433125999</v>
      </c>
      <c r="DB62" s="142">
        <f t="shared" si="200"/>
        <v>-1237976.3112058297</v>
      </c>
      <c r="DC62" s="142">
        <f t="shared" si="199"/>
        <v>16243309.37213215</v>
      </c>
      <c r="DD62" s="142">
        <f t="shared" si="199"/>
        <v>13554292.894663628</v>
      </c>
      <c r="DE62" s="142">
        <f t="shared" si="199"/>
        <v>21309103.798965067</v>
      </c>
      <c r="DF62" s="142">
        <f t="shared" ref="DF62" si="201">-DF61/DF60</f>
        <v>6188394.0771559728</v>
      </c>
      <c r="DG62" s="142">
        <f t="shared" si="199"/>
        <v>0</v>
      </c>
      <c r="DH62" s="142">
        <f>-DH61/DH60</f>
        <v>-336910.24293086567</v>
      </c>
      <c r="DI62" s="142">
        <f>-DI61/DI60</f>
        <v>0</v>
      </c>
      <c r="DJ62" s="383">
        <f>SUM(BY62:DI62)</f>
        <v>13449016.70437401</v>
      </c>
      <c r="DK62" s="884">
        <f t="shared" ref="DK62" si="202">-DK61/DK60</f>
        <v>58676744.855439395</v>
      </c>
      <c r="DL62" s="142">
        <f t="shared" ref="DL62:ET62" si="203">-DL61/DL60</f>
        <v>-3182639.5952441269</v>
      </c>
      <c r="DM62" s="142">
        <f t="shared" si="203"/>
        <v>0</v>
      </c>
      <c r="DN62" s="142">
        <f t="shared" si="203"/>
        <v>0</v>
      </c>
      <c r="DO62" s="142">
        <f t="shared" si="203"/>
        <v>-1620039.5507876005</v>
      </c>
      <c r="DP62" s="142">
        <f t="shared" si="203"/>
        <v>134888.54139065425</v>
      </c>
      <c r="DQ62" s="142">
        <f t="shared" si="203"/>
        <v>0</v>
      </c>
      <c r="DR62" s="142">
        <f t="shared" si="203"/>
        <v>0</v>
      </c>
      <c r="DS62" s="142">
        <f t="shared" si="203"/>
        <v>0</v>
      </c>
      <c r="DT62" s="142">
        <f t="shared" si="203"/>
        <v>0</v>
      </c>
      <c r="DU62" s="142">
        <f t="shared" si="203"/>
        <v>0</v>
      </c>
      <c r="DV62" s="142">
        <f t="shared" si="203"/>
        <v>226309.4185509306</v>
      </c>
      <c r="DW62" s="142">
        <f t="shared" si="203"/>
        <v>0</v>
      </c>
      <c r="DX62" s="142">
        <f t="shared" si="203"/>
        <v>0</v>
      </c>
      <c r="DY62" s="142">
        <f t="shared" si="203"/>
        <v>0</v>
      </c>
      <c r="DZ62" s="142">
        <f t="shared" si="203"/>
        <v>1997166.3749341436</v>
      </c>
      <c r="EA62" s="142">
        <f t="shared" si="203"/>
        <v>0</v>
      </c>
      <c r="EB62" s="142">
        <f t="shared" si="203"/>
        <v>0</v>
      </c>
      <c r="EC62" s="142">
        <f t="shared" si="203"/>
        <v>0</v>
      </c>
      <c r="ED62" s="142">
        <f t="shared" si="203"/>
        <v>0</v>
      </c>
      <c r="EE62" s="142">
        <f t="shared" si="203"/>
        <v>0</v>
      </c>
      <c r="EF62" s="142">
        <f t="shared" si="203"/>
        <v>0</v>
      </c>
      <c r="EG62" s="142">
        <f t="shared" si="203"/>
        <v>35219288.012349114</v>
      </c>
      <c r="EH62" s="142">
        <f t="shared" si="203"/>
        <v>264877.09928258485</v>
      </c>
      <c r="EI62" s="142">
        <f t="shared" si="203"/>
        <v>-520236.41469589935</v>
      </c>
      <c r="EJ62" s="142">
        <f t="shared" si="203"/>
        <v>4883639.9536905838</v>
      </c>
      <c r="EK62" s="142">
        <f t="shared" si="203"/>
        <v>687172.81788607477</v>
      </c>
      <c r="EL62" s="142">
        <f t="shared" si="203"/>
        <v>319395.062347934</v>
      </c>
      <c r="EM62" s="142">
        <f t="shared" si="203"/>
        <v>0</v>
      </c>
      <c r="EN62" s="142">
        <f t="shared" ref="EN62:EO62" si="204">-EN61/EN60</f>
        <v>-8524608.7084256075</v>
      </c>
      <c r="EO62" s="142">
        <f t="shared" si="204"/>
        <v>-1325445.490584638</v>
      </c>
      <c r="EP62" s="142">
        <f t="shared" si="203"/>
        <v>13295295.047103548</v>
      </c>
      <c r="EQ62" s="142">
        <f t="shared" si="203"/>
        <v>8002780.9905691789</v>
      </c>
      <c r="ER62" s="142">
        <f t="shared" si="203"/>
        <v>-731444.25780910917</v>
      </c>
      <c r="ES62" s="142">
        <f t="shared" ref="ES62" si="205">-ES61/ES60</f>
        <v>6326252.7994381348</v>
      </c>
      <c r="ET62" s="142">
        <f t="shared" si="203"/>
        <v>660572.00209065736</v>
      </c>
      <c r="EU62" s="142">
        <f>-EU61/EU60</f>
        <v>-1684001.538215491</v>
      </c>
      <c r="EV62" s="142">
        <f>-EV61/EV60</f>
        <v>3003097.1815410377</v>
      </c>
      <c r="EW62" s="383">
        <f>SUM(DL62:EV62)</f>
        <v>57432319.745412111</v>
      </c>
      <c r="EX62" s="884">
        <f t="shared" ref="EX62" si="206">-EX61/EX60</f>
        <v>116109064.60085139</v>
      </c>
      <c r="EY62" s="142">
        <f t="shared" ref="EY62" si="207">-EY61/EY60</f>
        <v>-4088502.3398953401</v>
      </c>
      <c r="EZ62" s="142">
        <f t="shared" ref="EZ62:GI62" si="208">-EZ61/EZ60</f>
        <v>0</v>
      </c>
      <c r="FA62" s="142">
        <f t="shared" si="208"/>
        <v>0</v>
      </c>
      <c r="FB62" s="142">
        <f t="shared" si="208"/>
        <v>-62601.723040554418</v>
      </c>
      <c r="FC62" s="142">
        <f t="shared" si="208"/>
        <v>-1085997.1312561142</v>
      </c>
      <c r="FD62" s="142">
        <f t="shared" si="208"/>
        <v>0</v>
      </c>
      <c r="FE62" s="142">
        <f t="shared" si="208"/>
        <v>0</v>
      </c>
      <c r="FF62" s="142">
        <f t="shared" si="208"/>
        <v>0</v>
      </c>
      <c r="FG62" s="142">
        <f t="shared" si="208"/>
        <v>0</v>
      </c>
      <c r="FH62" s="142">
        <f t="shared" si="208"/>
        <v>0</v>
      </c>
      <c r="FI62" s="142">
        <f t="shared" si="208"/>
        <v>694924.45293999615</v>
      </c>
      <c r="FJ62" s="142">
        <f t="shared" si="208"/>
        <v>0</v>
      </c>
      <c r="FK62" s="142">
        <f t="shared" si="208"/>
        <v>0</v>
      </c>
      <c r="FL62" s="142">
        <f t="shared" si="208"/>
        <v>0</v>
      </c>
      <c r="FM62" s="142">
        <f t="shared" si="208"/>
        <v>0</v>
      </c>
      <c r="FN62" s="142">
        <f t="shared" si="208"/>
        <v>0</v>
      </c>
      <c r="FO62" s="142">
        <f t="shared" si="208"/>
        <v>0</v>
      </c>
      <c r="FP62" s="142">
        <f t="shared" si="208"/>
        <v>0</v>
      </c>
      <c r="FQ62" s="142">
        <f t="shared" si="208"/>
        <v>0</v>
      </c>
      <c r="FR62" s="142">
        <f t="shared" si="208"/>
        <v>0</v>
      </c>
      <c r="FS62" s="142">
        <f t="shared" si="208"/>
        <v>0</v>
      </c>
      <c r="FT62" s="142">
        <f t="shared" si="208"/>
        <v>4396608.5925165825</v>
      </c>
      <c r="FU62" s="142">
        <f t="shared" si="208"/>
        <v>844483.5005824964</v>
      </c>
      <c r="FV62" s="142">
        <f t="shared" si="208"/>
        <v>-5044499.2599488357</v>
      </c>
      <c r="FW62" s="142">
        <f t="shared" si="208"/>
        <v>-330398.84704965289</v>
      </c>
      <c r="FX62" s="142">
        <f t="shared" si="208"/>
        <v>0</v>
      </c>
      <c r="FY62" s="142">
        <f t="shared" si="208"/>
        <v>-23406.30309199166</v>
      </c>
      <c r="FZ62" s="142">
        <f t="shared" si="208"/>
        <v>0</v>
      </c>
      <c r="GA62" s="142">
        <f t="shared" si="208"/>
        <v>-22390734.619054973</v>
      </c>
      <c r="GB62" s="142">
        <f t="shared" si="208"/>
        <v>-289708.54731113452</v>
      </c>
      <c r="GC62" s="142">
        <f t="shared" si="208"/>
        <v>33313395.968756713</v>
      </c>
      <c r="GD62" s="142">
        <f t="shared" si="208"/>
        <v>10662554.500456441</v>
      </c>
      <c r="GE62" s="142">
        <f t="shared" si="208"/>
        <v>12280.541298977587</v>
      </c>
      <c r="GF62" s="142">
        <f t="shared" si="208"/>
        <v>9941856.3081681002</v>
      </c>
      <c r="GG62" s="142">
        <f t="shared" si="208"/>
        <v>-39704.519062962332</v>
      </c>
      <c r="GH62" s="142">
        <f t="shared" si="208"/>
        <v>-4686569.0078511033</v>
      </c>
      <c r="GI62" s="142">
        <f t="shared" si="208"/>
        <v>-170297.9512612402</v>
      </c>
      <c r="GJ62" s="383">
        <f>SUM(EY62:GI62)</f>
        <v>21653683.615895402</v>
      </c>
      <c r="GK62" s="884">
        <f t="shared" ref="GK62" si="209">-GK61/GK60</f>
        <v>138513061.24536204</v>
      </c>
      <c r="GL62" s="142">
        <f t="shared" ref="GL62:HV62" si="210">-GL61/GL60</f>
        <v>-854215.2081433105</v>
      </c>
      <c r="GM62" s="142">
        <f t="shared" si="210"/>
        <v>0</v>
      </c>
      <c r="GN62" s="142">
        <f t="shared" si="210"/>
        <v>0</v>
      </c>
      <c r="GO62" s="142">
        <f t="shared" si="210"/>
        <v>-237691.08319737439</v>
      </c>
      <c r="GP62" s="142">
        <f t="shared" si="210"/>
        <v>-1170577.6753637304</v>
      </c>
      <c r="GQ62" s="142">
        <f t="shared" si="210"/>
        <v>0</v>
      </c>
      <c r="GR62" s="142">
        <f t="shared" si="210"/>
        <v>0</v>
      </c>
      <c r="GS62" s="142">
        <f t="shared" si="210"/>
        <v>0</v>
      </c>
      <c r="GT62" s="142">
        <f t="shared" si="210"/>
        <v>0</v>
      </c>
      <c r="GU62" s="142">
        <f t="shared" si="210"/>
        <v>0</v>
      </c>
      <c r="GV62" s="142">
        <f t="shared" si="210"/>
        <v>1049534.872933273</v>
      </c>
      <c r="GW62" s="142">
        <f t="shared" si="210"/>
        <v>0</v>
      </c>
      <c r="GX62" s="142">
        <f t="shared" si="210"/>
        <v>0</v>
      </c>
      <c r="GY62" s="142">
        <f t="shared" si="210"/>
        <v>0</v>
      </c>
      <c r="GZ62" s="142">
        <f t="shared" si="210"/>
        <v>0</v>
      </c>
      <c r="HA62" s="142">
        <f t="shared" si="210"/>
        <v>0</v>
      </c>
      <c r="HB62" s="142">
        <f t="shared" si="210"/>
        <v>0</v>
      </c>
      <c r="HC62" s="142">
        <f t="shared" si="210"/>
        <v>0</v>
      </c>
      <c r="HD62" s="142">
        <f t="shared" si="210"/>
        <v>0</v>
      </c>
      <c r="HE62" s="142">
        <f t="shared" si="210"/>
        <v>0</v>
      </c>
      <c r="HF62" s="142">
        <f t="shared" si="210"/>
        <v>0</v>
      </c>
      <c r="HG62" s="142">
        <f t="shared" si="210"/>
        <v>3578996.7599213608</v>
      </c>
      <c r="HH62" s="142">
        <f t="shared" si="210"/>
        <v>-138238.65856522339</v>
      </c>
      <c r="HI62" s="142">
        <f t="shared" si="210"/>
        <v>695498.93326343037</v>
      </c>
      <c r="HJ62" s="142">
        <f t="shared" si="210"/>
        <v>-332268.14745728881</v>
      </c>
      <c r="HK62" s="142">
        <f t="shared" si="210"/>
        <v>-3428208.1718225973</v>
      </c>
      <c r="HL62" s="142">
        <f t="shared" si="210"/>
        <v>-342834.47195066401</v>
      </c>
      <c r="HM62" s="142">
        <f t="shared" si="210"/>
        <v>0</v>
      </c>
      <c r="HN62" s="142">
        <f t="shared" ref="HN62:HO62" si="211">-HN61/HN60</f>
        <v>-16415532.818666032</v>
      </c>
      <c r="HO62" s="142">
        <f t="shared" si="211"/>
        <v>-90955.524571824673</v>
      </c>
      <c r="HP62" s="142">
        <f t="shared" si="210"/>
        <v>20728795.819284029</v>
      </c>
      <c r="HQ62" s="142">
        <f t="shared" si="210"/>
        <v>9265219.5467590503</v>
      </c>
      <c r="HR62" s="142">
        <f t="shared" si="210"/>
        <v>2561585.5640848354</v>
      </c>
      <c r="HS62" s="142">
        <f t="shared" ref="HS62" si="212">-HS61/HS60</f>
        <v>5729636.6349006779</v>
      </c>
      <c r="HT62" s="142">
        <f t="shared" si="210"/>
        <v>-39929.155663035701</v>
      </c>
      <c r="HU62" s="142">
        <f t="shared" si="210"/>
        <v>0</v>
      </c>
      <c r="HV62" s="142">
        <f t="shared" si="210"/>
        <v>-171261.44744942282</v>
      </c>
      <c r="HW62" s="383">
        <f>SUM(GL62:HV62)</f>
        <v>20387555.768296152</v>
      </c>
      <c r="HX62" s="884">
        <f t="shared" ref="HX62" si="213">-HX61/HX60</f>
        <v>160469787.28611538</v>
      </c>
      <c r="HY62" s="676" t="s">
        <v>1053</v>
      </c>
    </row>
    <row r="63" spans="1:233" x14ac:dyDescent="0.2">
      <c r="A63" s="131">
        <f>ROW()</f>
        <v>63</v>
      </c>
      <c r="B63" s="138" t="s">
        <v>46</v>
      </c>
      <c r="C63" s="383"/>
      <c r="D63" s="142"/>
      <c r="E63" s="142"/>
      <c r="F63" s="142"/>
      <c r="G63" s="142"/>
      <c r="H63" s="142"/>
      <c r="I63" s="142"/>
      <c r="J63" s="142"/>
      <c r="K63" s="142"/>
      <c r="L63" s="142"/>
      <c r="M63" s="142"/>
      <c r="N63" s="142"/>
      <c r="O63" s="142"/>
      <c r="P63" s="142"/>
      <c r="Q63" s="142"/>
      <c r="R63" s="142"/>
      <c r="S63" s="142"/>
      <c r="T63" s="142"/>
      <c r="U63" s="142"/>
      <c r="V63" s="142"/>
      <c r="W63" s="142"/>
      <c r="X63" s="142"/>
      <c r="Y63" s="142"/>
      <c r="Z63" s="142"/>
      <c r="AA63" s="142"/>
      <c r="AB63" s="142"/>
      <c r="AC63" s="142"/>
      <c r="AD63" s="142"/>
      <c r="AE63" s="142"/>
      <c r="AF63" s="142"/>
      <c r="AG63" s="142"/>
      <c r="AH63" s="142"/>
      <c r="AI63" s="383"/>
      <c r="AJ63" s="383"/>
      <c r="AK63" s="142"/>
      <c r="AL63" s="142"/>
      <c r="AM63" s="142"/>
      <c r="AN63" s="142"/>
      <c r="AO63" s="142"/>
      <c r="AP63" s="142"/>
      <c r="AQ63" s="142"/>
      <c r="AR63" s="142"/>
      <c r="AS63" s="142"/>
      <c r="AT63" s="142"/>
      <c r="AU63" s="142"/>
      <c r="AV63" s="142"/>
      <c r="AW63" s="142"/>
      <c r="AX63" s="142"/>
      <c r="AY63" s="142"/>
      <c r="AZ63" s="142"/>
      <c r="BA63" s="142"/>
      <c r="BB63" s="142"/>
      <c r="BC63" s="142"/>
      <c r="BD63" s="142"/>
      <c r="BE63" s="142"/>
      <c r="BF63" s="142"/>
      <c r="BG63" s="142"/>
      <c r="BH63" s="142"/>
      <c r="BI63" s="142"/>
      <c r="BJ63" s="142"/>
      <c r="BK63" s="142"/>
      <c r="BL63" s="142"/>
      <c r="BM63" s="142"/>
      <c r="BN63" s="142"/>
      <c r="BO63" s="142"/>
      <c r="BP63" s="142"/>
      <c r="BQ63" s="142"/>
      <c r="BR63" s="142"/>
      <c r="BS63" s="142"/>
      <c r="BT63" s="142"/>
      <c r="BU63" s="142"/>
      <c r="BV63" s="142"/>
      <c r="BW63" s="383"/>
      <c r="BX63" s="383">
        <f>'CRM-5'!C28</f>
        <v>-19634469.503728706</v>
      </c>
      <c r="BY63" s="142"/>
      <c r="BZ63" s="142"/>
      <c r="CA63" s="142"/>
      <c r="CB63" s="142"/>
      <c r="CC63" s="142"/>
      <c r="CD63" s="142"/>
      <c r="CE63" s="142"/>
      <c r="CF63" s="142"/>
      <c r="CG63" s="142"/>
      <c r="CH63" s="142"/>
      <c r="CI63" s="142"/>
      <c r="CJ63" s="142"/>
      <c r="CK63" s="142"/>
      <c r="CL63" s="142"/>
      <c r="CM63" s="142"/>
      <c r="CN63" s="142"/>
      <c r="CO63" s="142"/>
      <c r="CP63" s="142"/>
      <c r="CQ63" s="142"/>
      <c r="CR63" s="142"/>
      <c r="CS63" s="142"/>
      <c r="CT63" s="142"/>
      <c r="CU63" s="142"/>
      <c r="CV63" s="142"/>
      <c r="CW63" s="142"/>
      <c r="CX63" s="142"/>
      <c r="CY63" s="142"/>
      <c r="CZ63" s="142"/>
      <c r="DA63" s="142"/>
      <c r="DB63" s="142"/>
      <c r="DC63" s="142"/>
      <c r="DD63" s="142"/>
      <c r="DE63" s="142"/>
      <c r="DF63" s="142"/>
      <c r="DG63" s="142"/>
      <c r="DH63" s="142"/>
      <c r="DI63" s="142"/>
      <c r="DJ63" s="383"/>
      <c r="DK63" s="383">
        <f>BX63</f>
        <v>-19634469.503728706</v>
      </c>
      <c r="DL63" s="142"/>
      <c r="DM63" s="142"/>
      <c r="DN63" s="142"/>
      <c r="DO63" s="142"/>
      <c r="DP63" s="142"/>
      <c r="DQ63" s="142"/>
      <c r="DR63" s="142"/>
      <c r="DS63" s="142"/>
      <c r="DT63" s="142"/>
      <c r="DU63" s="142"/>
      <c r="DV63" s="142"/>
      <c r="DW63" s="142"/>
      <c r="DX63" s="142"/>
      <c r="DY63" s="142"/>
      <c r="DZ63" s="142"/>
      <c r="EA63" s="142"/>
      <c r="EB63" s="142"/>
      <c r="EC63" s="142"/>
      <c r="ED63" s="142"/>
      <c r="EE63" s="142"/>
      <c r="EF63" s="142"/>
      <c r="EG63" s="142"/>
      <c r="EH63" s="142"/>
      <c r="EI63" s="142"/>
      <c r="EJ63" s="142"/>
      <c r="EK63" s="142"/>
      <c r="EL63" s="142"/>
      <c r="EM63" s="142"/>
      <c r="EN63" s="142"/>
      <c r="EO63" s="142"/>
      <c r="EP63" s="142"/>
      <c r="EQ63" s="142"/>
      <c r="ER63" s="142"/>
      <c r="ES63" s="142"/>
      <c r="ET63" s="142"/>
      <c r="EU63" s="142"/>
      <c r="EV63" s="142"/>
      <c r="EW63" s="383"/>
      <c r="EX63" s="383">
        <f>DK63</f>
        <v>-19634469.503728706</v>
      </c>
      <c r="EY63" s="142"/>
      <c r="EZ63" s="142"/>
      <c r="FA63" s="142"/>
      <c r="FB63" s="142"/>
      <c r="FC63" s="142"/>
      <c r="FD63" s="142"/>
      <c r="FE63" s="142"/>
      <c r="FF63" s="142"/>
      <c r="FG63" s="142"/>
      <c r="FH63" s="142"/>
      <c r="FI63" s="142"/>
      <c r="FJ63" s="142"/>
      <c r="FK63" s="142"/>
      <c r="FL63" s="142"/>
      <c r="FM63" s="142"/>
      <c r="FN63" s="142"/>
      <c r="FO63" s="142"/>
      <c r="FP63" s="142"/>
      <c r="FQ63" s="142"/>
      <c r="FR63" s="142"/>
      <c r="FS63" s="142"/>
      <c r="FT63" s="142"/>
      <c r="FU63" s="142"/>
      <c r="FV63" s="142"/>
      <c r="FW63" s="142"/>
      <c r="FX63" s="142"/>
      <c r="FY63" s="142"/>
      <c r="FZ63" s="142"/>
      <c r="GA63" s="142"/>
      <c r="GB63" s="142"/>
      <c r="GC63" s="142"/>
      <c r="GD63" s="142"/>
      <c r="GE63" s="142"/>
      <c r="GF63" s="142"/>
      <c r="GG63" s="142"/>
      <c r="GH63" s="142"/>
      <c r="GI63" s="142"/>
      <c r="GJ63" s="383"/>
      <c r="GK63" s="383">
        <f>EX63</f>
        <v>-19634469.503728706</v>
      </c>
      <c r="GL63" s="142"/>
      <c r="GM63" s="142"/>
      <c r="GN63" s="142"/>
      <c r="GO63" s="142"/>
      <c r="GP63" s="142"/>
      <c r="GQ63" s="142"/>
      <c r="GR63" s="142"/>
      <c r="GS63" s="142"/>
      <c r="GT63" s="142"/>
      <c r="GU63" s="142"/>
      <c r="GV63" s="142"/>
      <c r="GW63" s="142"/>
      <c r="GX63" s="142"/>
      <c r="GY63" s="142"/>
      <c r="GZ63" s="142"/>
      <c r="HA63" s="142"/>
      <c r="HB63" s="142"/>
      <c r="HC63" s="142"/>
      <c r="HD63" s="142"/>
      <c r="HE63" s="142"/>
      <c r="HF63" s="142"/>
      <c r="HG63" s="142"/>
      <c r="HH63" s="142"/>
      <c r="HI63" s="142"/>
      <c r="HJ63" s="142"/>
      <c r="HK63" s="142"/>
      <c r="HL63" s="142"/>
      <c r="HM63" s="142"/>
      <c r="HN63" s="142"/>
      <c r="HO63" s="142"/>
      <c r="HP63" s="142"/>
      <c r="HQ63" s="142"/>
      <c r="HR63" s="142"/>
      <c r="HS63" s="142"/>
      <c r="HT63" s="142"/>
      <c r="HU63" s="142"/>
      <c r="HV63" s="142"/>
      <c r="HW63" s="383"/>
      <c r="HX63" s="383">
        <f>GK63</f>
        <v>-19634469.503728706</v>
      </c>
      <c r="HY63" s="676" t="s">
        <v>1053</v>
      </c>
    </row>
    <row r="64" spans="1:233" x14ac:dyDescent="0.2">
      <c r="A64" s="131">
        <f>ROW()</f>
        <v>64</v>
      </c>
      <c r="B64" s="138" t="s">
        <v>47</v>
      </c>
      <c r="C64" s="383"/>
      <c r="D64" s="142"/>
      <c r="E64" s="142"/>
      <c r="F64" s="142"/>
      <c r="G64" s="142"/>
      <c r="H64" s="142"/>
      <c r="I64" s="142"/>
      <c r="J64" s="142"/>
      <c r="K64" s="142"/>
      <c r="L64" s="142"/>
      <c r="M64" s="142"/>
      <c r="N64" s="142"/>
      <c r="O64" s="142"/>
      <c r="P64" s="142"/>
      <c r="Q64" s="142"/>
      <c r="R64" s="142"/>
      <c r="S64" s="142"/>
      <c r="T64" s="142"/>
      <c r="U64" s="142"/>
      <c r="V64" s="142"/>
      <c r="W64" s="142"/>
      <c r="X64" s="142"/>
      <c r="Y64" s="142"/>
      <c r="Z64" s="142"/>
      <c r="AA64" s="142"/>
      <c r="AB64" s="142"/>
      <c r="AC64" s="142"/>
      <c r="AD64" s="142"/>
      <c r="AE64" s="142"/>
      <c r="AF64" s="142"/>
      <c r="AG64" s="142"/>
      <c r="AH64" s="142"/>
      <c r="AI64" s="383"/>
      <c r="AJ64" s="383"/>
      <c r="AK64" s="142"/>
      <c r="AL64" s="142"/>
      <c r="AM64" s="142"/>
      <c r="AN64" s="142"/>
      <c r="AO64" s="142"/>
      <c r="AP64" s="142"/>
      <c r="AQ64" s="142"/>
      <c r="AR64" s="142"/>
      <c r="AS64" s="142"/>
      <c r="AT64" s="142"/>
      <c r="AU64" s="142"/>
      <c r="AV64" s="142"/>
      <c r="AW64" s="142"/>
      <c r="AX64" s="142"/>
      <c r="AY64" s="142"/>
      <c r="AZ64" s="142"/>
      <c r="BA64" s="142"/>
      <c r="BB64" s="142"/>
      <c r="BC64" s="142"/>
      <c r="BD64" s="142"/>
      <c r="BE64" s="142"/>
      <c r="BF64" s="142"/>
      <c r="BG64" s="142"/>
      <c r="BH64" s="142"/>
      <c r="BI64" s="142"/>
      <c r="BJ64" s="142"/>
      <c r="BK64" s="142"/>
      <c r="BL64" s="142"/>
      <c r="BM64" s="142"/>
      <c r="BN64" s="142"/>
      <c r="BO64" s="142"/>
      <c r="BP64" s="142"/>
      <c r="BQ64" s="142"/>
      <c r="BR64" s="142"/>
      <c r="BS64" s="142"/>
      <c r="BT64" s="142"/>
      <c r="BU64" s="142"/>
      <c r="BV64" s="142"/>
      <c r="BW64" s="383"/>
      <c r="BX64" s="398">
        <f>SUM(BX62:BX63)</f>
        <v>25593258.64733668</v>
      </c>
      <c r="BY64" s="142"/>
      <c r="BZ64" s="142"/>
      <c r="CA64" s="142"/>
      <c r="CB64" s="142"/>
      <c r="CC64" s="142"/>
      <c r="CD64" s="142"/>
      <c r="CE64" s="142"/>
      <c r="CF64" s="142"/>
      <c r="CG64" s="142"/>
      <c r="CH64" s="142"/>
      <c r="CI64" s="142"/>
      <c r="CJ64" s="142"/>
      <c r="CK64" s="142"/>
      <c r="CL64" s="142"/>
      <c r="CM64" s="142"/>
      <c r="CN64" s="142"/>
      <c r="CO64" s="142"/>
      <c r="CP64" s="142"/>
      <c r="CQ64" s="142"/>
      <c r="CR64" s="142"/>
      <c r="CS64" s="142"/>
      <c r="CT64" s="142"/>
      <c r="CU64" s="142"/>
      <c r="CV64" s="142"/>
      <c r="CW64" s="142"/>
      <c r="CX64" s="142"/>
      <c r="CY64" s="142"/>
      <c r="CZ64" s="142"/>
      <c r="DA64" s="142"/>
      <c r="DB64" s="142"/>
      <c r="DC64" s="142"/>
      <c r="DD64" s="142"/>
      <c r="DE64" s="142"/>
      <c r="DF64" s="142"/>
      <c r="DG64" s="142"/>
      <c r="DH64" s="142"/>
      <c r="DI64" s="142"/>
      <c r="DJ64" s="383"/>
      <c r="DK64" s="398">
        <f>SUM(DK62:DK63)</f>
        <v>39042275.351710692</v>
      </c>
      <c r="DL64" s="142"/>
      <c r="DM64" s="142"/>
      <c r="DN64" s="142"/>
      <c r="DO64" s="142"/>
      <c r="DP64" s="142"/>
      <c r="DQ64" s="142"/>
      <c r="DR64" s="142"/>
      <c r="DS64" s="142"/>
      <c r="DT64" s="142"/>
      <c r="DU64" s="142"/>
      <c r="DV64" s="142"/>
      <c r="DW64" s="142"/>
      <c r="DX64" s="142"/>
      <c r="DY64" s="142"/>
      <c r="DZ64" s="142"/>
      <c r="EA64" s="142"/>
      <c r="EB64" s="142"/>
      <c r="EC64" s="142"/>
      <c r="ED64" s="142"/>
      <c r="EE64" s="142"/>
      <c r="EF64" s="142"/>
      <c r="EG64" s="142"/>
      <c r="EH64" s="142"/>
      <c r="EI64" s="142"/>
      <c r="EJ64" s="142"/>
      <c r="EK64" s="142"/>
      <c r="EL64" s="142"/>
      <c r="EM64" s="142"/>
      <c r="EN64" s="142"/>
      <c r="EO64" s="142"/>
      <c r="EP64" s="142"/>
      <c r="EQ64" s="142"/>
      <c r="ER64" s="142"/>
      <c r="ES64" s="142"/>
      <c r="ET64" s="142"/>
      <c r="EU64" s="142"/>
      <c r="EV64" s="142"/>
      <c r="EW64" s="383"/>
      <c r="EX64" s="397">
        <f>SUM(EX62:EX63)</f>
        <v>96474595.097122684</v>
      </c>
      <c r="EY64" s="142"/>
      <c r="EZ64" s="142"/>
      <c r="FA64" s="142"/>
      <c r="FB64" s="142"/>
      <c r="FC64" s="142"/>
      <c r="FD64" s="142"/>
      <c r="FE64" s="142"/>
      <c r="FF64" s="142"/>
      <c r="FG64" s="142"/>
      <c r="FH64" s="142"/>
      <c r="FI64" s="142"/>
      <c r="FJ64" s="142"/>
      <c r="FK64" s="142"/>
      <c r="FL64" s="142"/>
      <c r="FM64" s="142"/>
      <c r="FN64" s="142"/>
      <c r="FO64" s="142"/>
      <c r="FP64" s="142"/>
      <c r="FQ64" s="142"/>
      <c r="FR64" s="142"/>
      <c r="FS64" s="142"/>
      <c r="FT64" s="142"/>
      <c r="FU64" s="142"/>
      <c r="FV64" s="142"/>
      <c r="FW64" s="142"/>
      <c r="FX64" s="142"/>
      <c r="FY64" s="142"/>
      <c r="FZ64" s="142"/>
      <c r="GA64" s="142"/>
      <c r="GB64" s="142"/>
      <c r="GC64" s="142"/>
      <c r="GD64" s="142"/>
      <c r="GE64" s="142"/>
      <c r="GF64" s="142"/>
      <c r="GG64" s="142"/>
      <c r="GH64" s="142"/>
      <c r="GI64" s="142"/>
      <c r="GJ64" s="383"/>
      <c r="GK64" s="397">
        <f>SUM(GK62:GK63)</f>
        <v>118878591.74163334</v>
      </c>
      <c r="GL64" s="142"/>
      <c r="GM64" s="142"/>
      <c r="GN64" s="142"/>
      <c r="GO64" s="142"/>
      <c r="GP64" s="142"/>
      <c r="GQ64" s="142"/>
      <c r="GR64" s="142"/>
      <c r="GS64" s="142"/>
      <c r="GT64" s="142"/>
      <c r="GU64" s="142"/>
      <c r="GV64" s="142"/>
      <c r="GW64" s="142"/>
      <c r="GX64" s="142"/>
      <c r="GY64" s="142"/>
      <c r="GZ64" s="142"/>
      <c r="HA64" s="142"/>
      <c r="HB64" s="142"/>
      <c r="HC64" s="142"/>
      <c r="HD64" s="142"/>
      <c r="HE64" s="142"/>
      <c r="HF64" s="142"/>
      <c r="HG64" s="142"/>
      <c r="HH64" s="142"/>
      <c r="HI64" s="142"/>
      <c r="HJ64" s="142"/>
      <c r="HK64" s="142"/>
      <c r="HL64" s="142"/>
      <c r="HM64" s="142"/>
      <c r="HN64" s="142"/>
      <c r="HO64" s="142"/>
      <c r="HP64" s="142"/>
      <c r="HQ64" s="142"/>
      <c r="HR64" s="142"/>
      <c r="HS64" s="142"/>
      <c r="HT64" s="142"/>
      <c r="HU64" s="142"/>
      <c r="HV64" s="142"/>
      <c r="HW64" s="383"/>
      <c r="HX64" s="397">
        <f>SUM(HX62:HX63)</f>
        <v>140835317.78238666</v>
      </c>
      <c r="HY64" s="676" t="s">
        <v>1053</v>
      </c>
    </row>
    <row r="65" spans="1:233" x14ac:dyDescent="0.2">
      <c r="A65" s="131"/>
      <c r="B65" s="138"/>
      <c r="C65" s="395"/>
      <c r="D65" s="142"/>
      <c r="E65" s="142"/>
      <c r="F65" s="142"/>
      <c r="G65" s="142"/>
      <c r="H65" s="142"/>
      <c r="I65" s="142"/>
      <c r="J65" s="142"/>
      <c r="K65" s="142"/>
      <c r="L65" s="142"/>
      <c r="M65" s="142"/>
      <c r="N65" s="142"/>
      <c r="O65" s="142"/>
      <c r="P65" s="142"/>
      <c r="Q65" s="142"/>
      <c r="R65" s="142"/>
      <c r="S65" s="142"/>
      <c r="T65" s="142"/>
      <c r="U65" s="142"/>
      <c r="V65" s="142"/>
      <c r="W65" s="142"/>
      <c r="X65" s="142"/>
      <c r="Y65" s="142"/>
      <c r="Z65" s="142"/>
      <c r="AA65" s="142"/>
      <c r="AB65" s="142"/>
      <c r="AC65" s="142"/>
      <c r="AD65" s="142"/>
      <c r="AE65" s="142"/>
      <c r="AF65" s="142"/>
      <c r="AG65" s="142"/>
      <c r="AH65" s="142"/>
      <c r="AI65" s="395"/>
      <c r="AJ65" s="395"/>
      <c r="AK65" s="142"/>
      <c r="AL65" s="142"/>
      <c r="AM65" s="142"/>
      <c r="AN65" s="142"/>
      <c r="AO65" s="142"/>
      <c r="AP65" s="142"/>
      <c r="AQ65" s="142"/>
      <c r="AR65" s="142"/>
      <c r="AS65" s="142"/>
      <c r="AT65" s="142"/>
      <c r="AU65" s="142"/>
      <c r="AV65" s="142"/>
      <c r="AW65" s="142"/>
      <c r="AX65" s="142"/>
      <c r="AY65" s="142"/>
      <c r="AZ65" s="142"/>
      <c r="BA65" s="142"/>
      <c r="BB65" s="142"/>
      <c r="BC65" s="142"/>
      <c r="BD65" s="142"/>
      <c r="BE65" s="142"/>
      <c r="BF65" s="142"/>
      <c r="BG65" s="142"/>
      <c r="BH65" s="142"/>
      <c r="BI65" s="142"/>
      <c r="BJ65" s="142"/>
      <c r="BK65" s="142"/>
      <c r="BL65" s="142"/>
      <c r="BM65" s="142"/>
      <c r="BN65" s="142"/>
      <c r="BO65" s="142"/>
      <c r="BP65" s="142"/>
      <c r="BQ65" s="142"/>
      <c r="BR65" s="142"/>
      <c r="BS65" s="142"/>
      <c r="BT65" s="142"/>
      <c r="BU65" s="142"/>
      <c r="BV65" s="142"/>
      <c r="BW65" s="395"/>
      <c r="BX65" s="395"/>
      <c r="BY65" s="142"/>
      <c r="BZ65" s="142"/>
      <c r="CA65" s="142"/>
      <c r="CB65" s="142"/>
      <c r="CC65" s="142"/>
      <c r="CD65" s="142"/>
      <c r="CE65" s="142"/>
      <c r="CF65" s="142"/>
      <c r="CG65" s="142"/>
      <c r="CH65" s="142"/>
      <c r="CI65" s="142"/>
      <c r="CJ65" s="142"/>
      <c r="CK65" s="142"/>
      <c r="CL65" s="142"/>
      <c r="CM65" s="142"/>
      <c r="CN65" s="142"/>
      <c r="CO65" s="142"/>
      <c r="CP65" s="142"/>
      <c r="CQ65" s="142"/>
      <c r="CR65" s="142"/>
      <c r="CS65" s="142"/>
      <c r="CT65" s="142"/>
      <c r="CU65" s="142"/>
      <c r="CV65" s="142"/>
      <c r="CW65" s="142"/>
      <c r="CX65" s="142"/>
      <c r="CY65" s="142"/>
      <c r="CZ65" s="142"/>
      <c r="DA65" s="142"/>
      <c r="DB65" s="142"/>
      <c r="DC65" s="142"/>
      <c r="DD65" s="142"/>
      <c r="DE65" s="142"/>
      <c r="DF65" s="142"/>
      <c r="DG65" s="142"/>
      <c r="DH65" s="142"/>
      <c r="DI65" s="142"/>
      <c r="DJ65" s="395"/>
      <c r="DK65" s="395"/>
      <c r="DL65" s="142"/>
      <c r="DM65" s="142"/>
      <c r="DN65" s="142"/>
      <c r="DO65" s="142"/>
      <c r="DP65" s="142"/>
      <c r="DQ65" s="142"/>
      <c r="DR65" s="142"/>
      <c r="DS65" s="142"/>
      <c r="DT65" s="142"/>
      <c r="DU65" s="142"/>
      <c r="DV65" s="142"/>
      <c r="DW65" s="142"/>
      <c r="DX65" s="142"/>
      <c r="DY65" s="142"/>
      <c r="DZ65" s="142"/>
      <c r="EA65" s="142"/>
      <c r="EB65" s="142"/>
      <c r="EC65" s="142"/>
      <c r="ED65" s="142"/>
      <c r="EE65" s="142"/>
      <c r="EF65" s="142"/>
      <c r="EG65" s="142"/>
      <c r="EH65" s="142"/>
      <c r="EI65" s="142"/>
      <c r="EJ65" s="142"/>
      <c r="EK65" s="142"/>
      <c r="EL65" s="142"/>
      <c r="EM65" s="142"/>
      <c r="EN65" s="142"/>
      <c r="EO65" s="142"/>
      <c r="EP65" s="142"/>
      <c r="EQ65" s="142"/>
      <c r="ER65" s="142"/>
      <c r="ES65" s="142"/>
      <c r="ET65" s="142"/>
      <c r="EU65" s="142"/>
      <c r="EV65" s="142"/>
      <c r="EW65" s="395"/>
      <c r="EX65" s="395"/>
      <c r="EY65" s="142"/>
      <c r="EZ65" s="142"/>
      <c r="FA65" s="142"/>
      <c r="FB65" s="142"/>
      <c r="FC65" s="142"/>
      <c r="FD65" s="142"/>
      <c r="FE65" s="142"/>
      <c r="FF65" s="142"/>
      <c r="FG65" s="142"/>
      <c r="FH65" s="142"/>
      <c r="FI65" s="142"/>
      <c r="FJ65" s="142"/>
      <c r="FK65" s="142"/>
      <c r="FL65" s="142"/>
      <c r="FM65" s="142"/>
      <c r="FN65" s="142"/>
      <c r="FO65" s="142"/>
      <c r="FP65" s="142"/>
      <c r="FQ65" s="142"/>
      <c r="FR65" s="142"/>
      <c r="FS65" s="142"/>
      <c r="FT65" s="142"/>
      <c r="FU65" s="142"/>
      <c r="FV65" s="142"/>
      <c r="FW65" s="142"/>
      <c r="FX65" s="142"/>
      <c r="FY65" s="142"/>
      <c r="FZ65" s="142"/>
      <c r="GA65" s="142"/>
      <c r="GB65" s="142"/>
      <c r="GC65" s="142"/>
      <c r="GD65" s="142"/>
      <c r="GE65" s="142"/>
      <c r="GF65" s="142"/>
      <c r="GG65" s="142"/>
      <c r="GH65" s="142"/>
      <c r="GI65" s="142"/>
      <c r="GJ65" s="395"/>
      <c r="GK65" s="395"/>
      <c r="GL65" s="142"/>
      <c r="GM65" s="142"/>
      <c r="GN65" s="142"/>
      <c r="GO65" s="142"/>
      <c r="GP65" s="142"/>
      <c r="GQ65" s="142"/>
      <c r="GR65" s="142"/>
      <c r="GS65" s="142"/>
      <c r="GT65" s="142"/>
      <c r="GU65" s="142"/>
      <c r="GV65" s="142"/>
      <c r="GW65" s="142"/>
      <c r="GX65" s="142"/>
      <c r="GY65" s="142"/>
      <c r="GZ65" s="142"/>
      <c r="HA65" s="142"/>
      <c r="HB65" s="142"/>
      <c r="HC65" s="142"/>
      <c r="HD65" s="142"/>
      <c r="HE65" s="142"/>
      <c r="HF65" s="142"/>
      <c r="HG65" s="142"/>
      <c r="HH65" s="142"/>
      <c r="HI65" s="142"/>
      <c r="HJ65" s="142"/>
      <c r="HK65" s="142"/>
      <c r="HL65" s="142"/>
      <c r="HM65" s="142"/>
      <c r="HN65" s="142"/>
      <c r="HO65" s="142"/>
      <c r="HP65" s="142"/>
      <c r="HQ65" s="142"/>
      <c r="HR65" s="142"/>
      <c r="HS65" s="142"/>
      <c r="HT65" s="142"/>
      <c r="HU65" s="142"/>
      <c r="HV65" s="142"/>
      <c r="HW65" s="395"/>
      <c r="HX65" s="395"/>
      <c r="HY65" s="676" t="s">
        <v>1053</v>
      </c>
    </row>
    <row r="66" spans="1:233" ht="13.5" thickBot="1" x14ac:dyDescent="0.25">
      <c r="B66" s="138"/>
      <c r="H66" s="409" t="s">
        <v>375</v>
      </c>
      <c r="HY66" s="676" t="s">
        <v>1053</v>
      </c>
    </row>
    <row r="67" spans="1:233" ht="13.5" thickBot="1" x14ac:dyDescent="0.25">
      <c r="B67" s="138" t="s">
        <v>371</v>
      </c>
      <c r="C67" s="150">
        <f>+'CRM-5'!$J$24</f>
        <v>7.0500000000000007E-2</v>
      </c>
      <c r="D67" s="150">
        <f>+'CRM-5'!$J$24</f>
        <v>7.0500000000000007E-2</v>
      </c>
      <c r="E67" s="150">
        <f>+'CRM-5'!$J$24</f>
        <v>7.0500000000000007E-2</v>
      </c>
      <c r="F67" s="150">
        <f>+'CRM-5'!$J$24</f>
        <v>7.0500000000000007E-2</v>
      </c>
      <c r="G67" s="150">
        <f>+'CRM-5'!$J$24</f>
        <v>7.0500000000000007E-2</v>
      </c>
      <c r="H67" s="151">
        <f>+'CRM-5'!J15</f>
        <v>7.2300000000000003E-2</v>
      </c>
      <c r="I67" s="150">
        <f>+'CRM-5'!$J$24</f>
        <v>7.0500000000000007E-2</v>
      </c>
      <c r="J67" s="150">
        <f>+'CRM-5'!$J$24</f>
        <v>7.0500000000000007E-2</v>
      </c>
      <c r="K67" s="150">
        <f>+'CRM-5'!$J$24</f>
        <v>7.0500000000000007E-2</v>
      </c>
      <c r="L67" s="150">
        <f>+'CRM-5'!$J$24</f>
        <v>7.0500000000000007E-2</v>
      </c>
      <c r="M67" s="150">
        <f>+'CRM-5'!$J$24</f>
        <v>7.0500000000000007E-2</v>
      </c>
      <c r="N67" s="150">
        <f>+'CRM-5'!$J$24</f>
        <v>7.0500000000000007E-2</v>
      </c>
      <c r="O67" s="150">
        <f>+'CRM-5'!$J$24</f>
        <v>7.0500000000000007E-2</v>
      </c>
      <c r="P67" s="150">
        <f>+'CRM-5'!$J$24</f>
        <v>7.0500000000000007E-2</v>
      </c>
      <c r="Q67" s="150">
        <f>+'CRM-5'!$J$24</f>
        <v>7.0500000000000007E-2</v>
      </c>
      <c r="R67" s="150">
        <f>+'CRM-5'!$J$24</f>
        <v>7.0500000000000007E-2</v>
      </c>
      <c r="S67" s="150">
        <f>+'CRM-5'!$J$24</f>
        <v>7.0500000000000007E-2</v>
      </c>
      <c r="T67" s="150">
        <f>+'CRM-5'!$J$24</f>
        <v>7.0500000000000007E-2</v>
      </c>
      <c r="U67" s="150">
        <f>+'CRM-5'!$J$24</f>
        <v>7.0500000000000007E-2</v>
      </c>
      <c r="V67" s="150">
        <f>+'CRM-5'!$J$24</f>
        <v>7.0500000000000007E-2</v>
      </c>
      <c r="W67" s="150">
        <f>+'CRM-5'!$J$24</f>
        <v>7.0500000000000007E-2</v>
      </c>
      <c r="X67" s="150">
        <f>+'CRM-5'!$J$24</f>
        <v>7.0500000000000007E-2</v>
      </c>
      <c r="Y67" s="150">
        <f>+'CRM-5'!$J$24</f>
        <v>7.0500000000000007E-2</v>
      </c>
      <c r="Z67" s="150">
        <f>+'CRM-5'!$J$24</f>
        <v>7.0500000000000007E-2</v>
      </c>
      <c r="AA67" s="150">
        <f>+'CRM-5'!$J$24</f>
        <v>7.0500000000000007E-2</v>
      </c>
      <c r="AB67" s="150">
        <f>+'CRM-5'!$J$24</f>
        <v>7.0500000000000007E-2</v>
      </c>
      <c r="AC67" s="150">
        <f>+'CRM-5'!$J$24</f>
        <v>7.0500000000000007E-2</v>
      </c>
      <c r="AD67" s="150">
        <f>+'CRM-5'!$J$24</f>
        <v>7.0500000000000007E-2</v>
      </c>
      <c r="AE67" s="150">
        <f>+'CRM-5'!$J$24</f>
        <v>7.0500000000000007E-2</v>
      </c>
      <c r="AF67" s="150">
        <f>+'CRM-5'!$J$24</f>
        <v>7.0500000000000007E-2</v>
      </c>
      <c r="AG67" s="150">
        <f>+'CRM-5'!$J$24</f>
        <v>7.0500000000000007E-2</v>
      </c>
      <c r="AH67" s="150">
        <f>+'CRM-5'!$J$24</f>
        <v>7.0500000000000007E-2</v>
      </c>
      <c r="AI67" s="150">
        <f>+'CRM-5'!$J$24</f>
        <v>7.0500000000000007E-2</v>
      </c>
      <c r="AJ67" s="150">
        <f>+'CRM-5'!$J$24</f>
        <v>7.0500000000000007E-2</v>
      </c>
      <c r="AK67" s="150">
        <f>+'CRM-5'!$J$24</f>
        <v>7.0500000000000007E-2</v>
      </c>
      <c r="AL67" s="150">
        <f>+'CRM-5'!$J$24</f>
        <v>7.0500000000000007E-2</v>
      </c>
      <c r="AM67" s="150">
        <f>+'CRM-5'!$J$24</f>
        <v>7.0500000000000007E-2</v>
      </c>
      <c r="AN67" s="150">
        <f>+'CRM-5'!$J$24</f>
        <v>7.0500000000000007E-2</v>
      </c>
      <c r="AO67" s="150">
        <f>+'CRM-5'!$J$24</f>
        <v>7.0500000000000007E-2</v>
      </c>
      <c r="AP67" s="150">
        <f>+'CRM-5'!$J$24</f>
        <v>7.0500000000000007E-2</v>
      </c>
      <c r="AQ67" s="150">
        <f>+'CRM-5'!$J$24</f>
        <v>7.0500000000000007E-2</v>
      </c>
      <c r="AR67" s="150">
        <f>+'CRM-5'!$J$24</f>
        <v>7.0500000000000007E-2</v>
      </c>
      <c r="AS67" s="150">
        <f>+'CRM-5'!$J$24</f>
        <v>7.0500000000000007E-2</v>
      </c>
      <c r="AT67" s="150">
        <f>+'CRM-5'!$J$24</f>
        <v>7.0500000000000007E-2</v>
      </c>
      <c r="AU67" s="150">
        <f>+'CRM-5'!$J$24</f>
        <v>7.0500000000000007E-2</v>
      </c>
      <c r="AV67" s="150">
        <f>+'CRM-5'!$J$24</f>
        <v>7.0500000000000007E-2</v>
      </c>
      <c r="AW67" s="150">
        <f>+'CRM-5'!$J$24</f>
        <v>7.0500000000000007E-2</v>
      </c>
      <c r="AX67" s="150">
        <f>+'CRM-5'!$J$24</f>
        <v>7.0500000000000007E-2</v>
      </c>
      <c r="AY67" s="150">
        <f>+'CRM-5'!$J$24</f>
        <v>7.0500000000000007E-2</v>
      </c>
      <c r="AZ67" s="150">
        <f>+'CRM-5'!$J$24</f>
        <v>7.0500000000000007E-2</v>
      </c>
      <c r="BA67" s="150">
        <f>+'CRM-5'!$J$24</f>
        <v>7.0500000000000007E-2</v>
      </c>
      <c r="BB67" s="150">
        <f>+'CRM-5'!$J$24</f>
        <v>7.0500000000000007E-2</v>
      </c>
      <c r="BC67" s="150">
        <f>+'CRM-5'!$J$24</f>
        <v>7.0500000000000007E-2</v>
      </c>
      <c r="BD67" s="150">
        <f>+'CRM-5'!$J$24</f>
        <v>7.0500000000000007E-2</v>
      </c>
      <c r="BE67" s="150">
        <f>+'CRM-5'!$J$24</f>
        <v>7.0500000000000007E-2</v>
      </c>
      <c r="BF67" s="150">
        <f>+'CRM-5'!$J$24</f>
        <v>7.0500000000000007E-2</v>
      </c>
      <c r="BG67" s="150">
        <f>+'CRM-5'!$J$24</f>
        <v>7.0500000000000007E-2</v>
      </c>
      <c r="BH67" s="150">
        <f>+'CRM-5'!$J$24</f>
        <v>7.0500000000000007E-2</v>
      </c>
      <c r="BI67" s="150">
        <f>+'CRM-5'!$J$24</f>
        <v>7.0500000000000007E-2</v>
      </c>
      <c r="BJ67" s="150">
        <f>+'CRM-5'!$J$24</f>
        <v>7.0500000000000007E-2</v>
      </c>
      <c r="BK67" s="150">
        <f>+'CRM-5'!$J$24</f>
        <v>7.0500000000000007E-2</v>
      </c>
      <c r="BL67" s="150">
        <f>+'CRM-5'!$J$24</f>
        <v>7.0500000000000007E-2</v>
      </c>
      <c r="BM67" s="150">
        <f>+'CRM-5'!$J$24</f>
        <v>7.0500000000000007E-2</v>
      </c>
      <c r="BN67" s="150">
        <f>+'CRM-5'!$J$24</f>
        <v>7.0500000000000007E-2</v>
      </c>
      <c r="BO67" s="150">
        <f>+'CRM-5'!$J$24</f>
        <v>7.0500000000000007E-2</v>
      </c>
      <c r="BP67" s="150">
        <f>+'CRM-5'!$J$24</f>
        <v>7.0500000000000007E-2</v>
      </c>
      <c r="BQ67" s="150">
        <f>+'CRM-5'!$J$24</f>
        <v>7.0500000000000007E-2</v>
      </c>
      <c r="BR67" s="150">
        <f>+'CRM-5'!$J$24</f>
        <v>7.0500000000000007E-2</v>
      </c>
      <c r="BS67" s="150">
        <f>+'CRM-5'!$J$24</f>
        <v>7.0500000000000007E-2</v>
      </c>
      <c r="BT67" s="150">
        <f>+'CRM-5'!$J$24</f>
        <v>7.0500000000000007E-2</v>
      </c>
      <c r="BU67" s="150">
        <f>+'CRM-5'!$J$24</f>
        <v>7.0500000000000007E-2</v>
      </c>
      <c r="BV67" s="150">
        <f>+'CRM-5'!$J$24</f>
        <v>7.0500000000000007E-2</v>
      </c>
      <c r="BW67" s="150">
        <f>+'CRM-5'!$J$24</f>
        <v>7.0500000000000007E-2</v>
      </c>
      <c r="BX67" s="150">
        <f>+'CRM-5'!$J$24</f>
        <v>7.0500000000000007E-2</v>
      </c>
      <c r="BY67" s="150">
        <f>+'CRM-5'!$J$24</f>
        <v>7.0500000000000007E-2</v>
      </c>
      <c r="BZ67" s="150">
        <f>+'CRM-5'!$J$24</f>
        <v>7.0500000000000007E-2</v>
      </c>
      <c r="CA67" s="150">
        <f>+'CRM-5'!$J$24</f>
        <v>7.0500000000000007E-2</v>
      </c>
      <c r="CB67" s="150">
        <f>+'CRM-5'!$J$24</f>
        <v>7.0500000000000007E-2</v>
      </c>
      <c r="CC67" s="150">
        <f>+'CRM-5'!$J$24</f>
        <v>7.0500000000000007E-2</v>
      </c>
      <c r="CD67" s="150">
        <f>+'CRM-5'!$J$24</f>
        <v>7.0500000000000007E-2</v>
      </c>
      <c r="CE67" s="150">
        <f>+'CRM-5'!$J$24</f>
        <v>7.0500000000000007E-2</v>
      </c>
      <c r="CF67" s="150">
        <f>+'CRM-5'!$J$24</f>
        <v>7.0500000000000007E-2</v>
      </c>
      <c r="CG67" s="150">
        <f>+'CRM-5'!$J$24</f>
        <v>7.0500000000000007E-2</v>
      </c>
      <c r="CH67" s="150">
        <f>+'CRM-5'!$J$24</f>
        <v>7.0500000000000007E-2</v>
      </c>
      <c r="CI67" s="150">
        <f>+'CRM-5'!$J$24</f>
        <v>7.0500000000000007E-2</v>
      </c>
      <c r="CJ67" s="150">
        <f>+'CRM-5'!$J$24</f>
        <v>7.0500000000000007E-2</v>
      </c>
      <c r="CK67" s="150">
        <f>+'CRM-5'!$J$24</f>
        <v>7.0500000000000007E-2</v>
      </c>
      <c r="CL67" s="150">
        <f>+'CRM-5'!$J$24</f>
        <v>7.0500000000000007E-2</v>
      </c>
      <c r="CM67" s="150">
        <f>+'CRM-5'!$J$24</f>
        <v>7.0500000000000007E-2</v>
      </c>
      <c r="CN67" s="150">
        <f>+'CRM-5'!$J$24</f>
        <v>7.0500000000000007E-2</v>
      </c>
      <c r="CO67" s="150">
        <f>+'CRM-5'!$J$24</f>
        <v>7.0500000000000007E-2</v>
      </c>
      <c r="CP67" s="150">
        <f>+'CRM-5'!$J$24</f>
        <v>7.0500000000000007E-2</v>
      </c>
      <c r="CQ67" s="150">
        <f>+'CRM-5'!$J$24</f>
        <v>7.0500000000000007E-2</v>
      </c>
      <c r="CR67" s="150">
        <f>+'CRM-5'!$J$24</f>
        <v>7.0500000000000007E-2</v>
      </c>
      <c r="CS67" s="150">
        <f>+'CRM-5'!$J$24</f>
        <v>7.0500000000000007E-2</v>
      </c>
      <c r="CT67" s="150">
        <f>+'CRM-5'!$J$24</f>
        <v>7.0500000000000007E-2</v>
      </c>
      <c r="CU67" s="150">
        <f>+'CRM-5'!$J$24</f>
        <v>7.0500000000000007E-2</v>
      </c>
      <c r="CV67" s="150">
        <f>+'CRM-5'!$J$24</f>
        <v>7.0500000000000007E-2</v>
      </c>
      <c r="CW67" s="150">
        <f>+'CRM-5'!$J$24</f>
        <v>7.0500000000000007E-2</v>
      </c>
      <c r="CX67" s="150">
        <f>+'CRM-5'!$J$24</f>
        <v>7.0500000000000007E-2</v>
      </c>
      <c r="CY67" s="150">
        <f>+'CRM-5'!$J$24</f>
        <v>7.0500000000000007E-2</v>
      </c>
      <c r="CZ67" s="150">
        <f>+'CRM-5'!$J$24</f>
        <v>7.0500000000000007E-2</v>
      </c>
      <c r="DA67" s="150">
        <f>+'CRM-5'!$J$24</f>
        <v>7.0500000000000007E-2</v>
      </c>
      <c r="DB67" s="150">
        <f>+'CRM-5'!$J$24</f>
        <v>7.0500000000000007E-2</v>
      </c>
      <c r="DC67" s="150">
        <f>+'CRM-5'!$J$24</f>
        <v>7.0500000000000007E-2</v>
      </c>
      <c r="DD67" s="150">
        <f>+'CRM-5'!$J$24</f>
        <v>7.0500000000000007E-2</v>
      </c>
      <c r="DE67" s="150">
        <f>+'CRM-5'!$J$24</f>
        <v>7.0500000000000007E-2</v>
      </c>
      <c r="DF67" s="150">
        <f>+'CRM-5'!$J$24</f>
        <v>7.0500000000000007E-2</v>
      </c>
      <c r="DG67" s="150">
        <f>+'CRM-5'!$J$24</f>
        <v>7.0500000000000007E-2</v>
      </c>
      <c r="DH67" s="150">
        <f>+'CRM-5'!$J$24</f>
        <v>7.0500000000000007E-2</v>
      </c>
      <c r="DI67" s="150">
        <f>+'CRM-5'!$J$24</f>
        <v>7.0500000000000007E-2</v>
      </c>
      <c r="DJ67" s="150">
        <f>+'CRM-5'!$J$24</f>
        <v>7.0500000000000007E-2</v>
      </c>
      <c r="DK67" s="150">
        <f>+'CRM-5'!$J$24</f>
        <v>7.0500000000000007E-2</v>
      </c>
      <c r="DL67" s="150">
        <f>+'CRM-5'!$J$24</f>
        <v>7.0500000000000007E-2</v>
      </c>
      <c r="DM67" s="150">
        <f>+'CRM-5'!$J$24</f>
        <v>7.0500000000000007E-2</v>
      </c>
      <c r="DN67" s="150">
        <f>+'CRM-5'!$J$24</f>
        <v>7.0500000000000007E-2</v>
      </c>
      <c r="DO67" s="150">
        <f>+'CRM-5'!$J$24</f>
        <v>7.0500000000000007E-2</v>
      </c>
      <c r="DP67" s="150">
        <f>+'CRM-5'!$J$24</f>
        <v>7.0500000000000007E-2</v>
      </c>
      <c r="DQ67" s="150">
        <f>+'CRM-5'!$J$24</f>
        <v>7.0500000000000007E-2</v>
      </c>
      <c r="DR67" s="150">
        <f>+'CRM-5'!$J$24</f>
        <v>7.0500000000000007E-2</v>
      </c>
      <c r="DS67" s="150">
        <f>+'CRM-5'!$J$24</f>
        <v>7.0500000000000007E-2</v>
      </c>
      <c r="DT67" s="150">
        <f>+'CRM-5'!$J$24</f>
        <v>7.0500000000000007E-2</v>
      </c>
      <c r="DU67" s="150">
        <f>+'CRM-5'!$J$24</f>
        <v>7.0500000000000007E-2</v>
      </c>
      <c r="DV67" s="150">
        <f>+'CRM-5'!$J$24</f>
        <v>7.0500000000000007E-2</v>
      </c>
      <c r="DW67" s="150">
        <f>+'CRM-5'!$J$24</f>
        <v>7.0500000000000007E-2</v>
      </c>
      <c r="DX67" s="150">
        <f>+'CRM-5'!$J$24</f>
        <v>7.0500000000000007E-2</v>
      </c>
      <c r="DY67" s="150">
        <f>+'CRM-5'!$J$24</f>
        <v>7.0500000000000007E-2</v>
      </c>
      <c r="DZ67" s="150">
        <f>+'CRM-5'!$J$24</f>
        <v>7.0500000000000007E-2</v>
      </c>
      <c r="EA67" s="150">
        <f>+'CRM-5'!$J$24</f>
        <v>7.0500000000000007E-2</v>
      </c>
      <c r="EB67" s="150">
        <f>+'CRM-5'!$J$24</f>
        <v>7.0500000000000007E-2</v>
      </c>
      <c r="EC67" s="150">
        <f>+'CRM-5'!$J$24</f>
        <v>7.0500000000000007E-2</v>
      </c>
      <c r="ED67" s="150">
        <f>+'CRM-5'!$J$24</f>
        <v>7.0500000000000007E-2</v>
      </c>
      <c r="EE67" s="150">
        <f>+'CRM-5'!$J$24</f>
        <v>7.0500000000000007E-2</v>
      </c>
      <c r="EF67" s="150">
        <f>+'CRM-5'!$J$24</f>
        <v>7.0500000000000007E-2</v>
      </c>
      <c r="EG67" s="150">
        <f>+'CRM-5'!$J$24</f>
        <v>7.0500000000000007E-2</v>
      </c>
      <c r="EH67" s="150">
        <f>+'CRM-5'!$J$24</f>
        <v>7.0500000000000007E-2</v>
      </c>
      <c r="EI67" s="150">
        <f>+'CRM-5'!$J$24</f>
        <v>7.0500000000000007E-2</v>
      </c>
      <c r="EJ67" s="150">
        <f>+'CRM-5'!$J$24</f>
        <v>7.0500000000000007E-2</v>
      </c>
      <c r="EK67" s="150">
        <f>+'CRM-5'!$J$24</f>
        <v>7.0500000000000007E-2</v>
      </c>
      <c r="EL67" s="150">
        <f>+'CRM-5'!$J$24</f>
        <v>7.0500000000000007E-2</v>
      </c>
      <c r="EM67" s="150">
        <f>+'CRM-5'!$J$24</f>
        <v>7.0500000000000007E-2</v>
      </c>
      <c r="EN67" s="150">
        <f>+'CRM-5'!$J$24</f>
        <v>7.0500000000000007E-2</v>
      </c>
      <c r="EO67" s="150">
        <f>+'CRM-5'!$J$24</f>
        <v>7.0500000000000007E-2</v>
      </c>
      <c r="EP67" s="150">
        <f>+'CRM-5'!$J$24</f>
        <v>7.0500000000000007E-2</v>
      </c>
      <c r="EQ67" s="150">
        <f>+'CRM-5'!$J$24</f>
        <v>7.0500000000000007E-2</v>
      </c>
      <c r="ER67" s="150">
        <f>+'CRM-5'!$J$24</f>
        <v>7.0500000000000007E-2</v>
      </c>
      <c r="ES67" s="150">
        <f>+'CRM-5'!$J$24</f>
        <v>7.0500000000000007E-2</v>
      </c>
      <c r="ET67" s="150">
        <f>+'CRM-5'!$J$24</f>
        <v>7.0500000000000007E-2</v>
      </c>
      <c r="EU67" s="150">
        <f>+'CRM-5'!$J$24</f>
        <v>7.0500000000000007E-2</v>
      </c>
      <c r="EV67" s="150">
        <f>+'CRM-5'!$J$24</f>
        <v>7.0500000000000007E-2</v>
      </c>
      <c r="EW67" s="150">
        <f>+'CRM-5'!$J$24</f>
        <v>7.0500000000000007E-2</v>
      </c>
      <c r="EX67" s="150">
        <f>+'CRM-5'!$J$24</f>
        <v>7.0500000000000007E-2</v>
      </c>
      <c r="EY67" s="150">
        <f>+'CRM-5'!$D$13</f>
        <v>7.0699999999999999E-2</v>
      </c>
      <c r="EZ67" s="150">
        <f>+'CRM-5'!$D$13</f>
        <v>7.0699999999999999E-2</v>
      </c>
      <c r="FA67" s="150">
        <f>+'CRM-5'!$D$13</f>
        <v>7.0699999999999999E-2</v>
      </c>
      <c r="FB67" s="150">
        <f>+'CRM-5'!$D$13</f>
        <v>7.0699999999999999E-2</v>
      </c>
      <c r="FC67" s="150">
        <f>+'CRM-5'!$D$13</f>
        <v>7.0699999999999999E-2</v>
      </c>
      <c r="FD67" s="150">
        <f>+'CRM-5'!$D$13</f>
        <v>7.0699999999999999E-2</v>
      </c>
      <c r="FE67" s="150">
        <f>+'CRM-5'!$D$13</f>
        <v>7.0699999999999999E-2</v>
      </c>
      <c r="FF67" s="150">
        <f>+'CRM-5'!$D$13</f>
        <v>7.0699999999999999E-2</v>
      </c>
      <c r="FG67" s="150">
        <f>+'CRM-5'!$D$13</f>
        <v>7.0699999999999999E-2</v>
      </c>
      <c r="FH67" s="150">
        <f>+'CRM-5'!$D$13</f>
        <v>7.0699999999999999E-2</v>
      </c>
      <c r="FI67" s="150">
        <f>+'CRM-5'!$D$13</f>
        <v>7.0699999999999999E-2</v>
      </c>
      <c r="FJ67" s="150">
        <f>+'CRM-5'!$D$13</f>
        <v>7.0699999999999999E-2</v>
      </c>
      <c r="FK67" s="150">
        <f>+'CRM-5'!$D$13</f>
        <v>7.0699999999999999E-2</v>
      </c>
      <c r="FL67" s="150">
        <f>+'CRM-5'!$D$13</f>
        <v>7.0699999999999999E-2</v>
      </c>
      <c r="FM67" s="150">
        <f>+'CRM-5'!$D$13</f>
        <v>7.0699999999999999E-2</v>
      </c>
      <c r="FN67" s="150">
        <f>+'CRM-5'!$D$13</f>
        <v>7.0699999999999999E-2</v>
      </c>
      <c r="FO67" s="150">
        <f>+'CRM-5'!$D$13</f>
        <v>7.0699999999999999E-2</v>
      </c>
      <c r="FP67" s="150">
        <f>+'CRM-5'!$D$13</f>
        <v>7.0699999999999999E-2</v>
      </c>
      <c r="FQ67" s="150">
        <f>+'CRM-5'!$D$13</f>
        <v>7.0699999999999999E-2</v>
      </c>
      <c r="FR67" s="150">
        <f>+'CRM-5'!$D$13</f>
        <v>7.0699999999999999E-2</v>
      </c>
      <c r="FS67" s="150">
        <f>+'CRM-5'!$D$13</f>
        <v>7.0699999999999999E-2</v>
      </c>
      <c r="FT67" s="150">
        <f>+'CRM-5'!$D$13</f>
        <v>7.0699999999999999E-2</v>
      </c>
      <c r="FU67" s="150">
        <f>+'CRM-5'!$D$13</f>
        <v>7.0699999999999999E-2</v>
      </c>
      <c r="FV67" s="150">
        <f>+'CRM-5'!$D$13</f>
        <v>7.0699999999999999E-2</v>
      </c>
      <c r="FW67" s="150">
        <f>+'CRM-5'!$D$13</f>
        <v>7.0699999999999999E-2</v>
      </c>
      <c r="FX67" s="150">
        <f>+'CRM-5'!$D$13</f>
        <v>7.0699999999999999E-2</v>
      </c>
      <c r="FY67" s="150">
        <f>+'CRM-5'!$D$13</f>
        <v>7.0699999999999999E-2</v>
      </c>
      <c r="FZ67" s="150">
        <f>+'CRM-5'!$D$13</f>
        <v>7.0699999999999999E-2</v>
      </c>
      <c r="GA67" s="150">
        <f>+'CRM-5'!$D$13</f>
        <v>7.0699999999999999E-2</v>
      </c>
      <c r="GB67" s="150">
        <f>+'CRM-5'!$D$13</f>
        <v>7.0699999999999999E-2</v>
      </c>
      <c r="GC67" s="150">
        <f>+'CRM-5'!$D$13</f>
        <v>7.0699999999999999E-2</v>
      </c>
      <c r="GD67" s="150">
        <f>+'CRM-5'!$D$13</f>
        <v>7.0699999999999999E-2</v>
      </c>
      <c r="GE67" s="150">
        <f>+'CRM-5'!$D$13</f>
        <v>7.0699999999999999E-2</v>
      </c>
      <c r="GF67" s="150">
        <f>+'CRM-5'!$D$13</f>
        <v>7.0699999999999999E-2</v>
      </c>
      <c r="GG67" s="150">
        <f>+'CRM-5'!$D$13</f>
        <v>7.0699999999999999E-2</v>
      </c>
      <c r="GH67" s="150">
        <f>+'CRM-5'!$D$13</f>
        <v>7.0699999999999999E-2</v>
      </c>
      <c r="GI67" s="150">
        <f>+'CRM-5'!$D$13</f>
        <v>7.0699999999999999E-2</v>
      </c>
      <c r="GJ67" s="150">
        <f>+'CRM-5'!$D$13</f>
        <v>7.0699999999999999E-2</v>
      </c>
      <c r="GK67" s="150">
        <f>+'CRM-5'!$D$13</f>
        <v>7.0699999999999999E-2</v>
      </c>
      <c r="GL67" s="150">
        <f>+'CRM-5'!$E$13</f>
        <v>7.1099999999999997E-2</v>
      </c>
      <c r="GM67" s="150">
        <f>+'CRM-5'!$E$13</f>
        <v>7.1099999999999997E-2</v>
      </c>
      <c r="GN67" s="150">
        <f>+'CRM-5'!$E$13</f>
        <v>7.1099999999999997E-2</v>
      </c>
      <c r="GO67" s="150">
        <f>+'CRM-5'!$E$13</f>
        <v>7.1099999999999997E-2</v>
      </c>
      <c r="GP67" s="150">
        <f>+'CRM-5'!$E$13</f>
        <v>7.1099999999999997E-2</v>
      </c>
      <c r="GQ67" s="150">
        <f>+'CRM-5'!$E$13</f>
        <v>7.1099999999999997E-2</v>
      </c>
      <c r="GR67" s="150">
        <f>+'CRM-5'!$E$13</f>
        <v>7.1099999999999997E-2</v>
      </c>
      <c r="GS67" s="150">
        <f>+'CRM-5'!$E$13</f>
        <v>7.1099999999999997E-2</v>
      </c>
      <c r="GT67" s="150">
        <f>+'CRM-5'!$E$13</f>
        <v>7.1099999999999997E-2</v>
      </c>
      <c r="GU67" s="150">
        <f>+'CRM-5'!$E$13</f>
        <v>7.1099999999999997E-2</v>
      </c>
      <c r="GV67" s="150">
        <f>+'CRM-5'!$E$13</f>
        <v>7.1099999999999997E-2</v>
      </c>
      <c r="GW67" s="150">
        <f>+'CRM-5'!$E$13</f>
        <v>7.1099999999999997E-2</v>
      </c>
      <c r="GX67" s="150">
        <f>+'CRM-5'!$E$13</f>
        <v>7.1099999999999997E-2</v>
      </c>
      <c r="GY67" s="150">
        <f>+'CRM-5'!$E$13</f>
        <v>7.1099999999999997E-2</v>
      </c>
      <c r="GZ67" s="150">
        <f>+'CRM-5'!$E$13</f>
        <v>7.1099999999999997E-2</v>
      </c>
      <c r="HA67" s="150">
        <f>+'CRM-5'!$E$13</f>
        <v>7.1099999999999997E-2</v>
      </c>
      <c r="HB67" s="150">
        <f>+'CRM-5'!$E$13</f>
        <v>7.1099999999999997E-2</v>
      </c>
      <c r="HC67" s="150">
        <f>+'CRM-5'!$E$13</f>
        <v>7.1099999999999997E-2</v>
      </c>
      <c r="HD67" s="150">
        <f>+'CRM-5'!$E$13</f>
        <v>7.1099999999999997E-2</v>
      </c>
      <c r="HE67" s="150">
        <f>+'CRM-5'!$E$13</f>
        <v>7.1099999999999997E-2</v>
      </c>
      <c r="HF67" s="150">
        <f>+'CRM-5'!$E$13</f>
        <v>7.1099999999999997E-2</v>
      </c>
      <c r="HG67" s="150">
        <f>+'CRM-5'!$E$13</f>
        <v>7.1099999999999997E-2</v>
      </c>
      <c r="HH67" s="150">
        <f>+'CRM-5'!$E$13</f>
        <v>7.1099999999999997E-2</v>
      </c>
      <c r="HI67" s="150">
        <f>+'CRM-5'!$E$13</f>
        <v>7.1099999999999997E-2</v>
      </c>
      <c r="HJ67" s="150">
        <f>+'CRM-5'!$E$13</f>
        <v>7.1099999999999997E-2</v>
      </c>
      <c r="HK67" s="150">
        <f>+'CRM-5'!$E$13</f>
        <v>7.1099999999999997E-2</v>
      </c>
      <c r="HL67" s="150">
        <f>+'CRM-5'!$E$13</f>
        <v>7.1099999999999997E-2</v>
      </c>
      <c r="HM67" s="150">
        <f>+'CRM-5'!$E$13</f>
        <v>7.1099999999999997E-2</v>
      </c>
      <c r="HN67" s="150">
        <f>+'CRM-5'!$E$13</f>
        <v>7.1099999999999997E-2</v>
      </c>
      <c r="HO67" s="150">
        <f>+'CRM-5'!$E$13</f>
        <v>7.1099999999999997E-2</v>
      </c>
      <c r="HP67" s="150">
        <f>+'CRM-5'!$E$13</f>
        <v>7.1099999999999997E-2</v>
      </c>
      <c r="HQ67" s="150">
        <f>+'CRM-5'!$E$13</f>
        <v>7.1099999999999997E-2</v>
      </c>
      <c r="HR67" s="150">
        <f>+'CRM-5'!$E$13</f>
        <v>7.1099999999999997E-2</v>
      </c>
      <c r="HS67" s="150">
        <f>+'CRM-5'!$E$13</f>
        <v>7.1099999999999997E-2</v>
      </c>
      <c r="HT67" s="150">
        <f>+'CRM-5'!$E$13</f>
        <v>7.1099999999999997E-2</v>
      </c>
      <c r="HU67" s="150">
        <f>+'CRM-5'!$E$13</f>
        <v>7.1099999999999997E-2</v>
      </c>
      <c r="HV67" s="150">
        <f>+'CRM-5'!$E$13</f>
        <v>7.1099999999999997E-2</v>
      </c>
      <c r="HW67" s="150">
        <f>+'CRM-5'!$E$13</f>
        <v>7.1099999999999997E-2</v>
      </c>
      <c r="HX67" s="150">
        <f>+'CRM-5'!$E$13</f>
        <v>7.1099999999999997E-2</v>
      </c>
      <c r="HY67" s="676" t="s">
        <v>1053</v>
      </c>
    </row>
    <row r="68" spans="1:233" x14ac:dyDescent="0.2">
      <c r="B68" s="138" t="s">
        <v>372</v>
      </c>
      <c r="C68" s="152">
        <f>+'CRM-5'!$O$20</f>
        <v>0.75480100000000006</v>
      </c>
      <c r="D68" s="152">
        <f>+'CRM-5'!$O$20</f>
        <v>0.75480100000000006</v>
      </c>
      <c r="E68" s="152">
        <f>+'CRM-5'!$O$20</f>
        <v>0.75480100000000006</v>
      </c>
      <c r="F68" s="152">
        <f>+'CRM-5'!$O$20</f>
        <v>0.75480100000000006</v>
      </c>
      <c r="G68" s="152">
        <f>+'CRM-5'!$O$20</f>
        <v>0.75480100000000006</v>
      </c>
      <c r="H68" s="152">
        <f>+'CRM-5'!$O$20</f>
        <v>0.75480100000000006</v>
      </c>
      <c r="I68" s="152">
        <f>+'CRM-5'!$O$20</f>
        <v>0.75480100000000006</v>
      </c>
      <c r="J68" s="152">
        <f>+'CRM-5'!$O$20</f>
        <v>0.75480100000000006</v>
      </c>
      <c r="K68" s="152">
        <f>+'CRM-5'!$O$20</f>
        <v>0.75480100000000006</v>
      </c>
      <c r="L68" s="152">
        <f>+'CRM-5'!$O$20</f>
        <v>0.75480100000000006</v>
      </c>
      <c r="M68" s="152">
        <f>+'CRM-5'!$O$20</f>
        <v>0.75480100000000006</v>
      </c>
      <c r="N68" s="152">
        <f>+'CRM-5'!$O$20</f>
        <v>0.75480100000000006</v>
      </c>
      <c r="O68" s="152">
        <f>+'CRM-5'!$O$20</f>
        <v>0.75480100000000006</v>
      </c>
      <c r="P68" s="152">
        <f>+'CRM-5'!$O$20</f>
        <v>0.75480100000000006</v>
      </c>
      <c r="Q68" s="152">
        <f>+'CRM-5'!$O$20</f>
        <v>0.75480100000000006</v>
      </c>
      <c r="R68" s="152">
        <f>+'CRM-5'!$O$20</f>
        <v>0.75480100000000006</v>
      </c>
      <c r="S68" s="152">
        <f>+'CRM-5'!$O$20</f>
        <v>0.75480100000000006</v>
      </c>
      <c r="T68" s="152">
        <f>+'CRM-5'!$O$20</f>
        <v>0.75480100000000006</v>
      </c>
      <c r="U68" s="152">
        <f>+'CRM-5'!$O$20</f>
        <v>0.75480100000000006</v>
      </c>
      <c r="V68" s="152">
        <f>+'CRM-5'!$O$20</f>
        <v>0.75480100000000006</v>
      </c>
      <c r="W68" s="152">
        <f>+'CRM-5'!$O$20</f>
        <v>0.75480100000000006</v>
      </c>
      <c r="X68" s="152">
        <f>+'CRM-5'!$O$20</f>
        <v>0.75480100000000006</v>
      </c>
      <c r="Y68" s="152">
        <f>+'CRM-5'!$O$20</f>
        <v>0.75480100000000006</v>
      </c>
      <c r="Z68" s="152">
        <f>+'CRM-5'!$O$20</f>
        <v>0.75480100000000006</v>
      </c>
      <c r="AA68" s="152">
        <f>+'CRM-5'!$O$20</f>
        <v>0.75480100000000006</v>
      </c>
      <c r="AB68" s="152">
        <f>+'CRM-5'!$O$20</f>
        <v>0.75480100000000006</v>
      </c>
      <c r="AC68" s="152">
        <f>+'CRM-5'!$O$20</f>
        <v>0.75480100000000006</v>
      </c>
      <c r="AD68" s="152">
        <f>+'CRM-5'!$O$20</f>
        <v>0.75480100000000006</v>
      </c>
      <c r="AE68" s="152">
        <f>+'CRM-5'!$O$20</f>
        <v>0.75480100000000006</v>
      </c>
      <c r="AF68" s="152">
        <f>+'CRM-5'!$O$20</f>
        <v>0.75480100000000006</v>
      </c>
      <c r="AG68" s="152">
        <f>+'CRM-5'!$O$20</f>
        <v>0.75480100000000006</v>
      </c>
      <c r="AH68" s="152">
        <f>+'CRM-5'!$O$20</f>
        <v>0.75480100000000006</v>
      </c>
      <c r="AI68" s="152">
        <f>+'CRM-5'!$O$20</f>
        <v>0.75480100000000006</v>
      </c>
      <c r="AJ68" s="152">
        <f>+'CRM-5'!$O$20</f>
        <v>0.75480100000000006</v>
      </c>
      <c r="AK68" s="152">
        <f>+'CRM-5'!$O$20</f>
        <v>0.75480100000000006</v>
      </c>
      <c r="AL68" s="152">
        <f>+'CRM-5'!$O$20</f>
        <v>0.75480100000000006</v>
      </c>
      <c r="AM68" s="152">
        <f>+'CRM-5'!$O$20</f>
        <v>0.75480100000000006</v>
      </c>
      <c r="AN68" s="152">
        <f>+'CRM-5'!$O$20</f>
        <v>0.75480100000000006</v>
      </c>
      <c r="AO68" s="152">
        <f>+'CRM-5'!$O$20</f>
        <v>0.75480100000000006</v>
      </c>
      <c r="AP68" s="152">
        <f>+'CRM-5'!$O$20</f>
        <v>0.75480100000000006</v>
      </c>
      <c r="AQ68" s="152">
        <f>+'CRM-5'!$O$20</f>
        <v>0.75480100000000006</v>
      </c>
      <c r="AR68" s="152">
        <f>+'CRM-5'!$O$20</f>
        <v>0.75480100000000006</v>
      </c>
      <c r="AS68" s="152">
        <f>+'CRM-5'!$O$20</f>
        <v>0.75480100000000006</v>
      </c>
      <c r="AT68" s="152">
        <f>+'CRM-5'!$O$20</f>
        <v>0.75480100000000006</v>
      </c>
      <c r="AU68" s="152">
        <f>+'CRM-5'!$O$20</f>
        <v>0.75480100000000006</v>
      </c>
      <c r="AV68" s="152">
        <f>+'CRM-5'!$O$20</f>
        <v>0.75480100000000006</v>
      </c>
      <c r="AW68" s="152">
        <f>+'CRM-5'!$O$20</f>
        <v>0.75480100000000006</v>
      </c>
      <c r="AX68" s="152">
        <f>+'CRM-5'!$O$20</f>
        <v>0.75480100000000006</v>
      </c>
      <c r="AY68" s="152">
        <f>+'CRM-5'!$O$20</f>
        <v>0.75480100000000006</v>
      </c>
      <c r="AZ68" s="152">
        <f>+'CRM-5'!$O$20</f>
        <v>0.75480100000000006</v>
      </c>
      <c r="BA68" s="152">
        <f>+'CRM-5'!$O$20</f>
        <v>0.75480100000000006</v>
      </c>
      <c r="BB68" s="152">
        <f>+'CRM-5'!$O$20</f>
        <v>0.75480100000000006</v>
      </c>
      <c r="BC68" s="152">
        <f>+'CRM-5'!$O$20</f>
        <v>0.75480100000000006</v>
      </c>
      <c r="BD68" s="152">
        <f>+'CRM-5'!$O$20</f>
        <v>0.75480100000000006</v>
      </c>
      <c r="BE68" s="152">
        <f>+'CRM-5'!$O$20</f>
        <v>0.75480100000000006</v>
      </c>
      <c r="BF68" s="152">
        <f>+'CRM-5'!$O$20</f>
        <v>0.75480100000000006</v>
      </c>
      <c r="BG68" s="152">
        <f>+'CRM-5'!$O$20</f>
        <v>0.75480100000000006</v>
      </c>
      <c r="BH68" s="152">
        <f>+'CRM-5'!$O$20</f>
        <v>0.75480100000000006</v>
      </c>
      <c r="BI68" s="152">
        <f>+'CRM-5'!$O$20</f>
        <v>0.75480100000000006</v>
      </c>
      <c r="BJ68" s="152">
        <f>+'CRM-5'!$O$20</f>
        <v>0.75480100000000006</v>
      </c>
      <c r="BK68" s="152">
        <f>+'CRM-5'!$O$20</f>
        <v>0.75480100000000006</v>
      </c>
      <c r="BL68" s="152">
        <f>+'CRM-5'!$O$20</f>
        <v>0.75480100000000006</v>
      </c>
      <c r="BM68" s="152">
        <f>+'CRM-5'!$O$20</f>
        <v>0.75480100000000006</v>
      </c>
      <c r="BN68" s="152">
        <f>+'CRM-5'!$O$20</f>
        <v>0.75480100000000006</v>
      </c>
      <c r="BO68" s="152">
        <f>+'CRM-5'!$O$20</f>
        <v>0.75480100000000006</v>
      </c>
      <c r="BP68" s="152">
        <f>+'CRM-5'!$O$20</f>
        <v>0.75480100000000006</v>
      </c>
      <c r="BQ68" s="152">
        <f>+'CRM-5'!$O$20</f>
        <v>0.75480100000000006</v>
      </c>
      <c r="BR68" s="152">
        <f>+'CRM-5'!$O$20</f>
        <v>0.75480100000000006</v>
      </c>
      <c r="BS68" s="152">
        <f>+'CRM-5'!$O$20</f>
        <v>0.75480100000000006</v>
      </c>
      <c r="BT68" s="152">
        <f>+'CRM-5'!$O$20</f>
        <v>0.75480100000000006</v>
      </c>
      <c r="BU68" s="152">
        <f>+'CRM-5'!$O$20</f>
        <v>0.75480100000000006</v>
      </c>
      <c r="BV68" s="152">
        <f>+'CRM-5'!$O$20</f>
        <v>0.75480100000000006</v>
      </c>
      <c r="BW68" s="152">
        <f>+'CRM-5'!$O$20</f>
        <v>0.75480100000000006</v>
      </c>
      <c r="BX68" s="152">
        <f>+'CRM-5'!$O$20</f>
        <v>0.75480100000000006</v>
      </c>
      <c r="BY68" s="152">
        <f>+'CRM-5'!$O$20</f>
        <v>0.75480100000000006</v>
      </c>
      <c r="BZ68" s="152">
        <f>+'CRM-5'!$O$20</f>
        <v>0.75480100000000006</v>
      </c>
      <c r="CA68" s="152">
        <f>+'CRM-5'!$O$20</f>
        <v>0.75480100000000006</v>
      </c>
      <c r="CB68" s="152">
        <f>+'CRM-5'!$O$20</f>
        <v>0.75480100000000006</v>
      </c>
      <c r="CC68" s="152">
        <f>+'CRM-5'!$O$20</f>
        <v>0.75480100000000006</v>
      </c>
      <c r="CD68" s="152">
        <f>+'CRM-5'!$O$20</f>
        <v>0.75480100000000006</v>
      </c>
      <c r="CE68" s="152">
        <f>+'CRM-5'!$O$20</f>
        <v>0.75480100000000006</v>
      </c>
      <c r="CF68" s="152">
        <f>+'CRM-5'!$O$20</f>
        <v>0.75480100000000006</v>
      </c>
      <c r="CG68" s="152">
        <f>+'CRM-5'!$O$20</f>
        <v>0.75480100000000006</v>
      </c>
      <c r="CH68" s="152">
        <f>+'CRM-5'!$O$20</f>
        <v>0.75480100000000006</v>
      </c>
      <c r="CI68" s="152">
        <f>+'CRM-5'!$O$20</f>
        <v>0.75480100000000006</v>
      </c>
      <c r="CJ68" s="152">
        <f>+'CRM-5'!$O$20</f>
        <v>0.75480100000000006</v>
      </c>
      <c r="CK68" s="152">
        <f>+'CRM-5'!$O$20</f>
        <v>0.75480100000000006</v>
      </c>
      <c r="CL68" s="152">
        <f>+'CRM-5'!$O$20</f>
        <v>0.75480100000000006</v>
      </c>
      <c r="CM68" s="152">
        <f>+'CRM-5'!$O$20</f>
        <v>0.75480100000000006</v>
      </c>
      <c r="CN68" s="152">
        <f>+'CRM-5'!$O$20</f>
        <v>0.75480100000000006</v>
      </c>
      <c r="CO68" s="152">
        <f>+'CRM-5'!$O$20</f>
        <v>0.75480100000000006</v>
      </c>
      <c r="CP68" s="152">
        <f>+'CRM-5'!$O$20</f>
        <v>0.75480100000000006</v>
      </c>
      <c r="CQ68" s="152">
        <f>+'CRM-5'!$O$20</f>
        <v>0.75480100000000006</v>
      </c>
      <c r="CR68" s="152">
        <f>+'CRM-5'!$O$20</f>
        <v>0.75480100000000006</v>
      </c>
      <c r="CS68" s="152">
        <f>+'CRM-5'!$O$20</f>
        <v>0.75480100000000006</v>
      </c>
      <c r="CT68" s="152">
        <f>+'CRM-5'!$O$20</f>
        <v>0.75480100000000006</v>
      </c>
      <c r="CU68" s="152">
        <f>+'CRM-5'!$O$20</f>
        <v>0.75480100000000006</v>
      </c>
      <c r="CV68" s="152">
        <f>+'CRM-5'!$O$20</f>
        <v>0.75480100000000006</v>
      </c>
      <c r="CW68" s="152">
        <f>+'CRM-5'!$O$20</f>
        <v>0.75480100000000006</v>
      </c>
      <c r="CX68" s="152">
        <f>+'CRM-5'!$O$20</f>
        <v>0.75480100000000006</v>
      </c>
      <c r="CY68" s="152">
        <f>+'CRM-5'!$O$20</f>
        <v>0.75480100000000006</v>
      </c>
      <c r="CZ68" s="152">
        <f>+'CRM-5'!$O$20</f>
        <v>0.75480100000000006</v>
      </c>
      <c r="DA68" s="152">
        <f>+'CRM-5'!$O$20</f>
        <v>0.75480100000000006</v>
      </c>
      <c r="DB68" s="152">
        <f>+'CRM-5'!$O$20</f>
        <v>0.75480100000000006</v>
      </c>
      <c r="DC68" s="152">
        <f>+'CRM-5'!$O$20</f>
        <v>0.75480100000000006</v>
      </c>
      <c r="DD68" s="152">
        <f>+'CRM-5'!$O$20</f>
        <v>0.75480100000000006</v>
      </c>
      <c r="DE68" s="152">
        <f>+'CRM-5'!$O$20</f>
        <v>0.75480100000000006</v>
      </c>
      <c r="DF68" s="152">
        <f>+'CRM-5'!$O$20</f>
        <v>0.75480100000000006</v>
      </c>
      <c r="DG68" s="152">
        <f>+'CRM-5'!$O$20</f>
        <v>0.75480100000000006</v>
      </c>
      <c r="DH68" s="152">
        <f>+'CRM-5'!$O$20</f>
        <v>0.75480100000000006</v>
      </c>
      <c r="DI68" s="152">
        <f>+'CRM-5'!$O$20</f>
        <v>0.75480100000000006</v>
      </c>
      <c r="DJ68" s="152">
        <f>+'CRM-5'!$O$20</f>
        <v>0.75480100000000006</v>
      </c>
      <c r="DK68" s="152">
        <f>+'CRM-5'!$O$20</f>
        <v>0.75480100000000006</v>
      </c>
      <c r="DL68" s="152">
        <f>+'CRM-5'!$O$20</f>
        <v>0.75480100000000006</v>
      </c>
      <c r="DM68" s="152">
        <f>+'CRM-5'!$O$20</f>
        <v>0.75480100000000006</v>
      </c>
      <c r="DN68" s="152">
        <f>+'CRM-5'!$O$20</f>
        <v>0.75480100000000006</v>
      </c>
      <c r="DO68" s="152">
        <f>+'CRM-5'!$O$20</f>
        <v>0.75480100000000006</v>
      </c>
      <c r="DP68" s="152">
        <f>+'CRM-5'!$O$20</f>
        <v>0.75480100000000006</v>
      </c>
      <c r="DQ68" s="152">
        <f>+'CRM-5'!$O$20</f>
        <v>0.75480100000000006</v>
      </c>
      <c r="DR68" s="152">
        <f>+'CRM-5'!$O$20</f>
        <v>0.75480100000000006</v>
      </c>
      <c r="DS68" s="152">
        <f>+'CRM-5'!$O$20</f>
        <v>0.75480100000000006</v>
      </c>
      <c r="DT68" s="152">
        <f>+'CRM-5'!$O$20</f>
        <v>0.75480100000000006</v>
      </c>
      <c r="DU68" s="152">
        <f>+'CRM-5'!$O$20</f>
        <v>0.75480100000000006</v>
      </c>
      <c r="DV68" s="152">
        <f>+'CRM-5'!$O$20</f>
        <v>0.75480100000000006</v>
      </c>
      <c r="DW68" s="152">
        <f>+'CRM-5'!$O$20</f>
        <v>0.75480100000000006</v>
      </c>
      <c r="DX68" s="152">
        <f>+'CRM-5'!$O$20</f>
        <v>0.75480100000000006</v>
      </c>
      <c r="DY68" s="152">
        <f>+'CRM-5'!$O$20</f>
        <v>0.75480100000000006</v>
      </c>
      <c r="DZ68" s="152">
        <f>+'CRM-5'!$O$20</f>
        <v>0.75480100000000006</v>
      </c>
      <c r="EA68" s="152">
        <f>+'CRM-5'!$O$20</f>
        <v>0.75480100000000006</v>
      </c>
      <c r="EB68" s="152">
        <f>+'CRM-5'!$O$20</f>
        <v>0.75480100000000006</v>
      </c>
      <c r="EC68" s="152">
        <f>+'CRM-5'!$O$20</f>
        <v>0.75480100000000006</v>
      </c>
      <c r="ED68" s="152">
        <f>+'CRM-5'!$O$20</f>
        <v>0.75480100000000006</v>
      </c>
      <c r="EE68" s="152">
        <f>+'CRM-5'!$O$20</f>
        <v>0.75480100000000006</v>
      </c>
      <c r="EF68" s="152">
        <f>+'CRM-5'!$O$20</f>
        <v>0.75480100000000006</v>
      </c>
      <c r="EG68" s="152">
        <f>+'CRM-5'!$O$20</f>
        <v>0.75480100000000006</v>
      </c>
      <c r="EH68" s="152">
        <f>+'CRM-5'!$O$20</f>
        <v>0.75480100000000006</v>
      </c>
      <c r="EI68" s="152">
        <f>+'CRM-5'!$O$20</f>
        <v>0.75480100000000006</v>
      </c>
      <c r="EJ68" s="152">
        <f>+'CRM-5'!$O$20</f>
        <v>0.75480100000000006</v>
      </c>
      <c r="EK68" s="152">
        <f>+'CRM-5'!$O$20</f>
        <v>0.75480100000000006</v>
      </c>
      <c r="EL68" s="152">
        <f>+'CRM-5'!$O$20</f>
        <v>0.75480100000000006</v>
      </c>
      <c r="EM68" s="152">
        <f>+'CRM-5'!$O$20</f>
        <v>0.75480100000000006</v>
      </c>
      <c r="EN68" s="152">
        <f>+'CRM-5'!$O$20</f>
        <v>0.75480100000000006</v>
      </c>
      <c r="EO68" s="152">
        <f>+'CRM-5'!$O$20</f>
        <v>0.75480100000000006</v>
      </c>
      <c r="EP68" s="152">
        <f>+'CRM-5'!$O$20</f>
        <v>0.75480100000000006</v>
      </c>
      <c r="EQ68" s="152">
        <f>+'CRM-5'!$O$20</f>
        <v>0.75480100000000006</v>
      </c>
      <c r="ER68" s="152">
        <f>+'CRM-5'!$O$20</f>
        <v>0.75480100000000006</v>
      </c>
      <c r="ES68" s="152">
        <f>+'CRM-5'!$O$20</f>
        <v>0.75480100000000006</v>
      </c>
      <c r="ET68" s="152">
        <f>+'CRM-5'!$O$20</f>
        <v>0.75480100000000006</v>
      </c>
      <c r="EU68" s="152">
        <f>+'CRM-5'!$O$20</f>
        <v>0.75480100000000006</v>
      </c>
      <c r="EV68" s="152">
        <f>+'CRM-5'!$O$20</f>
        <v>0.75480100000000006</v>
      </c>
      <c r="EW68" s="152">
        <f>+'CRM-5'!$O$20</f>
        <v>0.75480100000000006</v>
      </c>
      <c r="EX68" s="152">
        <f>+'CRM-5'!$O$20</f>
        <v>0.75480100000000006</v>
      </c>
      <c r="EY68" s="152">
        <f>+'CRM-5'!$O$20</f>
        <v>0.75480100000000006</v>
      </c>
      <c r="EZ68" s="152">
        <f>+'CRM-5'!$O$20</f>
        <v>0.75480100000000006</v>
      </c>
      <c r="FA68" s="152">
        <f>+'CRM-5'!$O$20</f>
        <v>0.75480100000000006</v>
      </c>
      <c r="FB68" s="152">
        <f>+'CRM-5'!$O$20</f>
        <v>0.75480100000000006</v>
      </c>
      <c r="FC68" s="152">
        <f>+'CRM-5'!$O$20</f>
        <v>0.75480100000000006</v>
      </c>
      <c r="FD68" s="152">
        <f>+'CRM-5'!$O$20</f>
        <v>0.75480100000000006</v>
      </c>
      <c r="FE68" s="152">
        <f>+'CRM-5'!$O$20</f>
        <v>0.75480100000000006</v>
      </c>
      <c r="FF68" s="152">
        <f>+'CRM-5'!$O$20</f>
        <v>0.75480100000000006</v>
      </c>
      <c r="FG68" s="152">
        <f>+'CRM-5'!$O$20</f>
        <v>0.75480100000000006</v>
      </c>
      <c r="FH68" s="152">
        <f>+'CRM-5'!$O$20</f>
        <v>0.75480100000000006</v>
      </c>
      <c r="FI68" s="152">
        <f>+'CRM-5'!$O$20</f>
        <v>0.75480100000000006</v>
      </c>
      <c r="FJ68" s="152">
        <f>+'CRM-5'!$O$20</f>
        <v>0.75480100000000006</v>
      </c>
      <c r="FK68" s="152">
        <f>+'CRM-5'!$O$20</f>
        <v>0.75480100000000006</v>
      </c>
      <c r="FL68" s="152">
        <f>+'CRM-5'!$O$20</f>
        <v>0.75480100000000006</v>
      </c>
      <c r="FM68" s="152">
        <f>+'CRM-5'!$O$20</f>
        <v>0.75480100000000006</v>
      </c>
      <c r="FN68" s="152">
        <f>+'CRM-5'!$O$20</f>
        <v>0.75480100000000006</v>
      </c>
      <c r="FO68" s="152">
        <f>+'CRM-5'!$O$20</f>
        <v>0.75480100000000006</v>
      </c>
      <c r="FP68" s="152">
        <f>+'CRM-5'!$O$20</f>
        <v>0.75480100000000006</v>
      </c>
      <c r="FQ68" s="152">
        <f>+'CRM-5'!$O$20</f>
        <v>0.75480100000000006</v>
      </c>
      <c r="FR68" s="152">
        <f>+'CRM-5'!$O$20</f>
        <v>0.75480100000000006</v>
      </c>
      <c r="FS68" s="152">
        <f>+'CRM-5'!$O$20</f>
        <v>0.75480100000000006</v>
      </c>
      <c r="FT68" s="152">
        <f>+'CRM-5'!$O$20</f>
        <v>0.75480100000000006</v>
      </c>
      <c r="FU68" s="152">
        <f>+'CRM-5'!$O$20</f>
        <v>0.75480100000000006</v>
      </c>
      <c r="FV68" s="152">
        <f>+'CRM-5'!$O$20</f>
        <v>0.75480100000000006</v>
      </c>
      <c r="FW68" s="152">
        <f>+'CRM-5'!$O$20</f>
        <v>0.75480100000000006</v>
      </c>
      <c r="FX68" s="152">
        <f>+'CRM-5'!$O$20</f>
        <v>0.75480100000000006</v>
      </c>
      <c r="FY68" s="152">
        <f>+'CRM-5'!$O$20</f>
        <v>0.75480100000000006</v>
      </c>
      <c r="FZ68" s="152">
        <f>+'CRM-5'!$O$20</f>
        <v>0.75480100000000006</v>
      </c>
      <c r="GA68" s="152">
        <f>+'CRM-5'!$O$20</f>
        <v>0.75480100000000006</v>
      </c>
      <c r="GB68" s="152">
        <f>+'CRM-5'!$O$20</f>
        <v>0.75480100000000006</v>
      </c>
      <c r="GC68" s="152">
        <f>+'CRM-5'!$O$20</f>
        <v>0.75480100000000006</v>
      </c>
      <c r="GD68" s="152">
        <f>+'CRM-5'!$O$20</f>
        <v>0.75480100000000006</v>
      </c>
      <c r="GE68" s="152">
        <f>+'CRM-5'!$O$20</f>
        <v>0.75480100000000006</v>
      </c>
      <c r="GF68" s="152">
        <f>+'CRM-5'!$O$20</f>
        <v>0.75480100000000006</v>
      </c>
      <c r="GG68" s="152">
        <f>+'CRM-5'!$O$20</f>
        <v>0.75480100000000006</v>
      </c>
      <c r="GH68" s="152">
        <f>+'CRM-5'!$O$20</f>
        <v>0.75480100000000006</v>
      </c>
      <c r="GI68" s="152">
        <f>+'CRM-5'!$O$20</f>
        <v>0.75480100000000006</v>
      </c>
      <c r="GJ68" s="152">
        <f>+'CRM-5'!$O$20</f>
        <v>0.75480100000000006</v>
      </c>
      <c r="GK68" s="152">
        <f>+'CRM-5'!$O$20</f>
        <v>0.75480100000000006</v>
      </c>
      <c r="GL68" s="152">
        <f>+'CRM-5'!$O$20</f>
        <v>0.75480100000000006</v>
      </c>
      <c r="GM68" s="152">
        <f>+'CRM-5'!$O$20</f>
        <v>0.75480100000000006</v>
      </c>
      <c r="GN68" s="152">
        <f>+'CRM-5'!$O$20</f>
        <v>0.75480100000000006</v>
      </c>
      <c r="GO68" s="152">
        <f>+'CRM-5'!$O$20</f>
        <v>0.75480100000000006</v>
      </c>
      <c r="GP68" s="152">
        <f>+'CRM-5'!$O$20</f>
        <v>0.75480100000000006</v>
      </c>
      <c r="GQ68" s="152">
        <f>+'CRM-5'!$O$20</f>
        <v>0.75480100000000006</v>
      </c>
      <c r="GR68" s="152">
        <f>+'CRM-5'!$O$20</f>
        <v>0.75480100000000006</v>
      </c>
      <c r="GS68" s="152">
        <f>+'CRM-5'!$O$20</f>
        <v>0.75480100000000006</v>
      </c>
      <c r="GT68" s="152">
        <f>+'CRM-5'!$O$20</f>
        <v>0.75480100000000006</v>
      </c>
      <c r="GU68" s="152">
        <f>+'CRM-5'!$O$20</f>
        <v>0.75480100000000006</v>
      </c>
      <c r="GV68" s="152">
        <f>+'CRM-5'!$O$20</f>
        <v>0.75480100000000006</v>
      </c>
      <c r="GW68" s="152">
        <f>+'CRM-5'!$O$20</f>
        <v>0.75480100000000006</v>
      </c>
      <c r="GX68" s="152">
        <f>+'CRM-5'!$O$20</f>
        <v>0.75480100000000006</v>
      </c>
      <c r="GY68" s="152">
        <f>+'CRM-5'!$O$20</f>
        <v>0.75480100000000006</v>
      </c>
      <c r="GZ68" s="152">
        <f>+'CRM-5'!$O$20</f>
        <v>0.75480100000000006</v>
      </c>
      <c r="HA68" s="152">
        <f>+'CRM-5'!$O$20</f>
        <v>0.75480100000000006</v>
      </c>
      <c r="HB68" s="152">
        <f>+'CRM-5'!$O$20</f>
        <v>0.75480100000000006</v>
      </c>
      <c r="HC68" s="152">
        <f>+'CRM-5'!$O$20</f>
        <v>0.75480100000000006</v>
      </c>
      <c r="HD68" s="152">
        <f>+'CRM-5'!$O$20</f>
        <v>0.75480100000000006</v>
      </c>
      <c r="HE68" s="152">
        <f>+'CRM-5'!$O$20</f>
        <v>0.75480100000000006</v>
      </c>
      <c r="HF68" s="152">
        <f>+'CRM-5'!$O$20</f>
        <v>0.75480100000000006</v>
      </c>
      <c r="HG68" s="152">
        <f>+'CRM-5'!$O$20</f>
        <v>0.75480100000000006</v>
      </c>
      <c r="HH68" s="152">
        <f>+'CRM-5'!$O$20</f>
        <v>0.75480100000000006</v>
      </c>
      <c r="HI68" s="152">
        <f>+'CRM-5'!$O$20</f>
        <v>0.75480100000000006</v>
      </c>
      <c r="HJ68" s="152">
        <f>+'CRM-5'!$O$20</f>
        <v>0.75480100000000006</v>
      </c>
      <c r="HK68" s="152">
        <f>+'CRM-5'!$O$20</f>
        <v>0.75480100000000006</v>
      </c>
      <c r="HL68" s="152">
        <f>+'CRM-5'!$O$20</f>
        <v>0.75480100000000006</v>
      </c>
      <c r="HM68" s="152">
        <f>+'CRM-5'!$O$20</f>
        <v>0.75480100000000006</v>
      </c>
      <c r="HN68" s="152">
        <f>+'CRM-5'!$O$20</f>
        <v>0.75480100000000006</v>
      </c>
      <c r="HO68" s="152">
        <f>+'CRM-5'!$O$20</f>
        <v>0.75480100000000006</v>
      </c>
      <c r="HP68" s="152">
        <f>+'CRM-5'!$O$20</f>
        <v>0.75480100000000006</v>
      </c>
      <c r="HQ68" s="152">
        <f>+'CRM-5'!$O$20</f>
        <v>0.75480100000000006</v>
      </c>
      <c r="HR68" s="152">
        <f>+'CRM-5'!$O$20</f>
        <v>0.75480100000000006</v>
      </c>
      <c r="HS68" s="152">
        <f>+'CRM-5'!$O$20</f>
        <v>0.75480100000000006</v>
      </c>
      <c r="HT68" s="152">
        <f>+'CRM-5'!$O$20</f>
        <v>0.75480100000000006</v>
      </c>
      <c r="HU68" s="152">
        <f>+'CRM-5'!$O$20</f>
        <v>0.75480100000000006</v>
      </c>
      <c r="HV68" s="152">
        <f>+'CRM-5'!$O$20</f>
        <v>0.75480100000000006</v>
      </c>
      <c r="HW68" s="152">
        <f>+'CRM-5'!$O$20</f>
        <v>0.75480100000000006</v>
      </c>
      <c r="HX68" s="152">
        <f>+'CRM-5'!$O$20</f>
        <v>0.75480100000000006</v>
      </c>
      <c r="HY68" s="676" t="s">
        <v>1053</v>
      </c>
    </row>
    <row r="69" spans="1:233" x14ac:dyDescent="0.2">
      <c r="B69" s="138" t="s">
        <v>373</v>
      </c>
      <c r="C69" s="142">
        <f t="shared" ref="C69:BI69" si="214">+C44-(C57*C67)</f>
        <v>-25279890.220014572</v>
      </c>
      <c r="D69" s="142">
        <f t="shared" si="214"/>
        <v>4268094.9130006935</v>
      </c>
      <c r="E69" s="142">
        <f t="shared" si="214"/>
        <v>-611838.08835041523</v>
      </c>
      <c r="F69" s="142">
        <f t="shared" si="214"/>
        <v>36564.135962030472</v>
      </c>
      <c r="G69" s="142">
        <f t="shared" si="214"/>
        <v>4083468.6190756047</v>
      </c>
      <c r="H69" s="142">
        <f>+H44-(H57*H67)</f>
        <v>13470187.035978962</v>
      </c>
      <c r="I69" s="142">
        <f t="shared" si="214"/>
        <v>332327.22565972776</v>
      </c>
      <c r="J69" s="142">
        <f t="shared" si="214"/>
        <v>-30618.301992259963</v>
      </c>
      <c r="K69" s="142">
        <f t="shared" si="214"/>
        <v>950.77666197940709</v>
      </c>
      <c r="L69" s="142">
        <f t="shared" si="214"/>
        <v>13767.210054030083</v>
      </c>
      <c r="M69" s="142">
        <f t="shared" si="214"/>
        <v>662275.35417178285</v>
      </c>
      <c r="N69" s="142">
        <f t="shared" si="214"/>
        <v>-2217552.9012950091</v>
      </c>
      <c r="O69" s="142">
        <f t="shared" si="214"/>
        <v>-49077.570371584741</v>
      </c>
      <c r="P69" s="142">
        <f t="shared" si="214"/>
        <v>-3870.6276671299306</v>
      </c>
      <c r="Q69" s="142">
        <f t="shared" si="214"/>
        <v>-238403.68133350945</v>
      </c>
      <c r="R69" s="142">
        <f t="shared" si="214"/>
        <v>18053.427599999995</v>
      </c>
      <c r="S69" s="142">
        <f t="shared" si="214"/>
        <v>47549.921461222839</v>
      </c>
      <c r="T69" s="142">
        <f t="shared" si="214"/>
        <v>629811.27671236463</v>
      </c>
      <c r="U69" s="142">
        <f t="shared" si="214"/>
        <v>-939593.36042031588</v>
      </c>
      <c r="V69" s="142">
        <f t="shared" si="214"/>
        <v>-4728814.3544334397</v>
      </c>
      <c r="W69" s="142">
        <f t="shared" si="214"/>
        <v>195288.4038639075</v>
      </c>
      <c r="X69" s="142">
        <f>+X44-(X57*X67)</f>
        <v>6486.0668321998955</v>
      </c>
      <c r="Y69" s="142">
        <f t="shared" si="214"/>
        <v>0</v>
      </c>
      <c r="Z69" s="142">
        <f t="shared" si="214"/>
        <v>0</v>
      </c>
      <c r="AA69" s="142">
        <f t="shared" si="214"/>
        <v>4623223.8674248261</v>
      </c>
      <c r="AB69" s="142">
        <f t="shared" si="214"/>
        <v>0</v>
      </c>
      <c r="AC69" s="142">
        <f t="shared" si="214"/>
        <v>697854.35301457928</v>
      </c>
      <c r="AD69" s="142">
        <f t="shared" si="214"/>
        <v>0</v>
      </c>
      <c r="AE69" s="142">
        <f t="shared" si="214"/>
        <v>0</v>
      </c>
      <c r="AF69" s="142">
        <f>+AF44-(AF57*AF67)</f>
        <v>1675785.8330691326</v>
      </c>
      <c r="AG69" s="142">
        <f t="shared" si="214"/>
        <v>0</v>
      </c>
      <c r="AH69" s="142">
        <f t="shared" si="214"/>
        <v>0</v>
      </c>
      <c r="AI69" s="142">
        <f t="shared" si="214"/>
        <v>21941919.534679174</v>
      </c>
      <c r="AJ69" s="142">
        <f t="shared" si="214"/>
        <v>-3337970.6853350997</v>
      </c>
      <c r="AK69" s="142">
        <f t="shared" si="214"/>
        <v>-29612974.840182617</v>
      </c>
      <c r="AL69" s="142">
        <f t="shared" si="214"/>
        <v>0</v>
      </c>
      <c r="AM69" s="142">
        <f t="shared" si="214"/>
        <v>9813528.8017177954</v>
      </c>
      <c r="AN69" s="142">
        <f t="shared" si="214"/>
        <v>-796682.99536882399</v>
      </c>
      <c r="AO69" s="142">
        <f t="shared" si="214"/>
        <v>317554.86734674533</v>
      </c>
      <c r="AP69" s="142">
        <f t="shared" si="214"/>
        <v>0</v>
      </c>
      <c r="AQ69" s="142">
        <f t="shared" si="214"/>
        <v>0</v>
      </c>
      <c r="AR69" s="142">
        <f t="shared" si="214"/>
        <v>0</v>
      </c>
      <c r="AS69" s="142">
        <f t="shared" si="214"/>
        <v>-35344.100019756894</v>
      </c>
      <c r="AT69" s="142">
        <f t="shared" si="214"/>
        <v>0</v>
      </c>
      <c r="AU69" s="142">
        <f t="shared" si="214"/>
        <v>918682.31335913856</v>
      </c>
      <c r="AV69" s="142">
        <f t="shared" si="214"/>
        <v>0</v>
      </c>
      <c r="AW69" s="142">
        <f t="shared" si="214"/>
        <v>0</v>
      </c>
      <c r="AX69" s="142">
        <f t="shared" si="214"/>
        <v>-445734.37112307164</v>
      </c>
      <c r="AY69" s="142">
        <f t="shared" si="214"/>
        <v>19234.896299999982</v>
      </c>
      <c r="AZ69" s="142">
        <f t="shared" si="214"/>
        <v>0</v>
      </c>
      <c r="BA69" s="142">
        <f t="shared" si="214"/>
        <v>-489300.65499830747</v>
      </c>
      <c r="BB69" s="142">
        <f t="shared" si="214"/>
        <v>0</v>
      </c>
      <c r="BC69" s="142">
        <f t="shared" si="214"/>
        <v>0</v>
      </c>
      <c r="BD69" s="142">
        <f t="shared" si="214"/>
        <v>0</v>
      </c>
      <c r="BE69" s="142">
        <f t="shared" si="214"/>
        <v>0</v>
      </c>
      <c r="BF69" s="142">
        <f t="shared" si="214"/>
        <v>0</v>
      </c>
      <c r="BG69" s="142">
        <f t="shared" si="214"/>
        <v>0</v>
      </c>
      <c r="BH69" s="142">
        <f t="shared" si="214"/>
        <v>-2162576.1780000003</v>
      </c>
      <c r="BI69" s="142">
        <f t="shared" si="214"/>
        <v>-4848582.6350255767</v>
      </c>
      <c r="BJ69" s="142">
        <f t="shared" ref="BJ69:DX69" si="215">+BJ44-(BJ57*BJ67)</f>
        <v>0</v>
      </c>
      <c r="BK69" s="142">
        <f t="shared" si="215"/>
        <v>-1150.9235285934456</v>
      </c>
      <c r="BL69" s="142">
        <f t="shared" si="215"/>
        <v>0</v>
      </c>
      <c r="BM69" s="142">
        <f t="shared" ref="BM69:BN69" si="216">+BM44-(BM57*BM67)</f>
        <v>8287377.0611474812</v>
      </c>
      <c r="BN69" s="142">
        <f t="shared" si="216"/>
        <v>145294.43144021704</v>
      </c>
      <c r="BO69" s="142">
        <f t="shared" si="215"/>
        <v>-3445213.0519617959</v>
      </c>
      <c r="BP69" s="142">
        <f t="shared" si="215"/>
        <v>-4205246.6450599991</v>
      </c>
      <c r="BQ69" s="142">
        <f t="shared" ref="BQ69:BR69" si="217">+BQ44-(BQ57*BQ67)</f>
        <v>-204.08955446600004</v>
      </c>
      <c r="BR69" s="142">
        <f t="shared" si="217"/>
        <v>-1954040.0477794122</v>
      </c>
      <c r="BS69" s="142">
        <f t="shared" si="215"/>
        <v>0</v>
      </c>
      <c r="BT69" s="142">
        <f t="shared" si="215"/>
        <v>-2099677.2389990203</v>
      </c>
      <c r="BU69" s="142">
        <f t="shared" si="215"/>
        <v>-204908.35052717081</v>
      </c>
      <c r="BV69" s="142">
        <f t="shared" si="215"/>
        <v>0</v>
      </c>
      <c r="BW69" s="142">
        <f t="shared" si="215"/>
        <v>-30799963.750817232</v>
      </c>
      <c r="BX69" s="142">
        <f t="shared" si="215"/>
        <v>-34137934.436152309</v>
      </c>
      <c r="BY69" s="142">
        <f t="shared" si="215"/>
        <v>11331219.433740547</v>
      </c>
      <c r="BZ69" s="142">
        <f t="shared" si="215"/>
        <v>0</v>
      </c>
      <c r="CA69" s="142">
        <f t="shared" si="215"/>
        <v>0</v>
      </c>
      <c r="CB69" s="142">
        <f t="shared" si="215"/>
        <v>-125808.97750086314</v>
      </c>
      <c r="CC69" s="142">
        <f t="shared" si="215"/>
        <v>1537211.3161044947</v>
      </c>
      <c r="CD69" s="142">
        <f t="shared" si="215"/>
        <v>0</v>
      </c>
      <c r="CE69" s="142">
        <f t="shared" si="215"/>
        <v>0</v>
      </c>
      <c r="CF69" s="142">
        <f t="shared" si="215"/>
        <v>0</v>
      </c>
      <c r="CG69" s="142">
        <f t="shared" si="215"/>
        <v>0</v>
      </c>
      <c r="CH69" s="142">
        <f t="shared" si="215"/>
        <v>0</v>
      </c>
      <c r="CI69" s="142">
        <f t="shared" si="215"/>
        <v>-33965.106110777218</v>
      </c>
      <c r="CJ69" s="142">
        <f t="shared" si="215"/>
        <v>0</v>
      </c>
      <c r="CK69" s="142">
        <f t="shared" si="215"/>
        <v>0</v>
      </c>
      <c r="CL69" s="142">
        <f t="shared" si="215"/>
        <v>0</v>
      </c>
      <c r="CM69" s="142">
        <f t="shared" si="215"/>
        <v>0</v>
      </c>
      <c r="CN69" s="142">
        <f t="shared" si="215"/>
        <v>0</v>
      </c>
      <c r="CO69" s="142">
        <f t="shared" si="215"/>
        <v>0</v>
      </c>
      <c r="CP69" s="142">
        <f t="shared" si="215"/>
        <v>0</v>
      </c>
      <c r="CQ69" s="142">
        <f t="shared" si="215"/>
        <v>0</v>
      </c>
      <c r="CR69" s="142">
        <f t="shared" si="215"/>
        <v>0</v>
      </c>
      <c r="CS69" s="142">
        <f t="shared" si="215"/>
        <v>0</v>
      </c>
      <c r="CT69" s="142">
        <f t="shared" si="215"/>
        <v>0</v>
      </c>
      <c r="CU69" s="142">
        <f t="shared" si="215"/>
        <v>0</v>
      </c>
      <c r="CV69" s="142">
        <f t="shared" si="215"/>
        <v>0</v>
      </c>
      <c r="CW69" s="142">
        <f t="shared" si="215"/>
        <v>-246195.58568242218</v>
      </c>
      <c r="CX69" s="142">
        <f t="shared" si="215"/>
        <v>0</v>
      </c>
      <c r="CY69" s="142">
        <f t="shared" si="215"/>
        <v>-575.46176429671516</v>
      </c>
      <c r="CZ69" s="142">
        <f t="shared" si="215"/>
        <v>0</v>
      </c>
      <c r="DA69" s="142">
        <f t="shared" ref="DA69:DB69" si="218">+DA44-(DA57*DA67)</f>
        <v>19444456.060759939</v>
      </c>
      <c r="DB69" s="142">
        <f t="shared" si="218"/>
        <v>934425.75767447148</v>
      </c>
      <c r="DC69" s="142">
        <f t="shared" si="215"/>
        <v>-12260466.15739472</v>
      </c>
      <c r="DD69" s="142">
        <f t="shared" si="215"/>
        <v>-10230793.831185002</v>
      </c>
      <c r="DE69" s="142">
        <f t="shared" si="215"/>
        <v>-16084132.856562633</v>
      </c>
      <c r="DF69" s="142">
        <f t="shared" ref="DF69" si="219">+DF44-(DF57*DF67)</f>
        <v>-4671006.0378314061</v>
      </c>
      <c r="DG69" s="142">
        <f t="shared" si="215"/>
        <v>0</v>
      </c>
      <c r="DH69" s="142">
        <f t="shared" si="215"/>
        <v>254300.18827446038</v>
      </c>
      <c r="DI69" s="142">
        <f t="shared" si="215"/>
        <v>0</v>
      </c>
      <c r="DJ69" s="142">
        <f t="shared" si="215"/>
        <v>-10151331.257478207</v>
      </c>
      <c r="DK69" s="142">
        <f t="shared" si="215"/>
        <v>-44289265.693630517</v>
      </c>
      <c r="DL69" s="142">
        <f t="shared" si="215"/>
        <v>2402259.5491298623</v>
      </c>
      <c r="DM69" s="142">
        <f t="shared" si="215"/>
        <v>0</v>
      </c>
      <c r="DN69" s="142">
        <f t="shared" si="215"/>
        <v>0</v>
      </c>
      <c r="DO69" s="142">
        <f t="shared" si="215"/>
        <v>1222807.4729740317</v>
      </c>
      <c r="DP69" s="142">
        <f t="shared" si="215"/>
        <v>-101814.00593020722</v>
      </c>
      <c r="DQ69" s="142">
        <f t="shared" si="215"/>
        <v>0</v>
      </c>
      <c r="DR69" s="142">
        <f t="shared" si="215"/>
        <v>0</v>
      </c>
      <c r="DS69" s="142">
        <f t="shared" si="215"/>
        <v>0</v>
      </c>
      <c r="DT69" s="142">
        <f t="shared" si="215"/>
        <v>0</v>
      </c>
      <c r="DU69" s="142">
        <f t="shared" si="215"/>
        <v>0</v>
      </c>
      <c r="DV69" s="142">
        <f t="shared" si="215"/>
        <v>-170818.57543166098</v>
      </c>
      <c r="DW69" s="142">
        <f t="shared" si="215"/>
        <v>0</v>
      </c>
      <c r="DX69" s="142">
        <f t="shared" si="215"/>
        <v>0</v>
      </c>
      <c r="DY69" s="142">
        <f t="shared" ref="DY69:GL69" si="220">+DY44-(DY57*DY67)</f>
        <v>0</v>
      </c>
      <c r="DZ69" s="142">
        <f t="shared" si="220"/>
        <v>-1507463.1769666667</v>
      </c>
      <c r="EA69" s="142">
        <f t="shared" si="220"/>
        <v>0</v>
      </c>
      <c r="EB69" s="142">
        <f t="shared" si="220"/>
        <v>0</v>
      </c>
      <c r="EC69" s="142">
        <f t="shared" si="220"/>
        <v>0</v>
      </c>
      <c r="ED69" s="142">
        <f t="shared" si="220"/>
        <v>0</v>
      </c>
      <c r="EE69" s="142">
        <f t="shared" si="220"/>
        <v>0</v>
      </c>
      <c r="EF69" s="142">
        <f t="shared" si="220"/>
        <v>0</v>
      </c>
      <c r="EG69" s="142">
        <f t="shared" si="220"/>
        <v>-26583553.811009128</v>
      </c>
      <c r="EH69" s="142">
        <f t="shared" si="220"/>
        <v>-199929.49941559433</v>
      </c>
      <c r="EI69" s="142">
        <f t="shared" si="220"/>
        <v>392674.96604887955</v>
      </c>
      <c r="EJ69" s="142">
        <f t="shared" si="220"/>
        <v>-3686176.3206856069</v>
      </c>
      <c r="EK69" s="142">
        <f t="shared" si="220"/>
        <v>-518678.73011322715</v>
      </c>
      <c r="EL69" s="142">
        <f t="shared" si="220"/>
        <v>-241079.71245528295</v>
      </c>
      <c r="EM69" s="142">
        <f t="shared" si="220"/>
        <v>0</v>
      </c>
      <c r="EN69" s="142">
        <f t="shared" ref="EN69:EO69" si="221">+EN44-(EN57*EN67)</f>
        <v>6434383.1777283577</v>
      </c>
      <c r="EO69" s="142">
        <f t="shared" si="221"/>
        <v>1000447.5817387755</v>
      </c>
      <c r="EP69" s="142">
        <f t="shared" si="220"/>
        <v>-10035301.996848807</v>
      </c>
      <c r="EQ69" s="142">
        <f t="shared" si="220"/>
        <v>-6040507.0944626071</v>
      </c>
      <c r="ER69" s="142">
        <f t="shared" si="220"/>
        <v>552094.85723857349</v>
      </c>
      <c r="ES69" s="142">
        <f t="shared" ref="ES69" si="222">+ES44-(ES57*ES67)</f>
        <v>-4775061.9392687036</v>
      </c>
      <c r="ET69" s="142">
        <f t="shared" si="220"/>
        <v>-498600.40775003034</v>
      </c>
      <c r="EU69" s="142">
        <f t="shared" si="220"/>
        <v>1271086.045046591</v>
      </c>
      <c r="EV69" s="142">
        <f t="shared" si="220"/>
        <v>-2266740.755724357</v>
      </c>
      <c r="EW69" s="142">
        <f t="shared" si="220"/>
        <v>-43349972.376156807</v>
      </c>
      <c r="EX69" s="142">
        <f t="shared" si="220"/>
        <v>-87639238.069787234</v>
      </c>
      <c r="EY69" s="142">
        <f t="shared" si="220"/>
        <v>3086005.6546553429</v>
      </c>
      <c r="EZ69" s="142">
        <f t="shared" si="220"/>
        <v>0</v>
      </c>
      <c r="FA69" s="142">
        <f t="shared" si="220"/>
        <v>0</v>
      </c>
      <c r="FB69" s="142">
        <f t="shared" si="220"/>
        <v>47251.84315273352</v>
      </c>
      <c r="FC69" s="142">
        <f t="shared" si="220"/>
        <v>819711.7206692464</v>
      </c>
      <c r="FD69" s="142">
        <f t="shared" si="220"/>
        <v>0</v>
      </c>
      <c r="FE69" s="142">
        <f t="shared" si="220"/>
        <v>0</v>
      </c>
      <c r="FF69" s="142">
        <f t="shared" si="220"/>
        <v>0</v>
      </c>
      <c r="FG69" s="142">
        <f t="shared" si="220"/>
        <v>0</v>
      </c>
      <c r="FH69" s="142">
        <f t="shared" si="220"/>
        <v>0</v>
      </c>
      <c r="FI69" s="142">
        <f t="shared" si="220"/>
        <v>-524529.6720035621</v>
      </c>
      <c r="FJ69" s="142">
        <f t="shared" si="220"/>
        <v>0</v>
      </c>
      <c r="FK69" s="142">
        <f t="shared" si="220"/>
        <v>0</v>
      </c>
      <c r="FL69" s="142">
        <f t="shared" si="220"/>
        <v>0</v>
      </c>
      <c r="FM69" s="142">
        <f t="shared" si="220"/>
        <v>0</v>
      </c>
      <c r="FN69" s="142">
        <f t="shared" si="220"/>
        <v>0</v>
      </c>
      <c r="FO69" s="142">
        <f t="shared" si="220"/>
        <v>0</v>
      </c>
      <c r="FP69" s="142">
        <f t="shared" si="220"/>
        <v>0</v>
      </c>
      <c r="FQ69" s="142">
        <f t="shared" si="220"/>
        <v>0</v>
      </c>
      <c r="FR69" s="142">
        <f t="shared" si="220"/>
        <v>0</v>
      </c>
      <c r="FS69" s="142">
        <f t="shared" si="220"/>
        <v>0</v>
      </c>
      <c r="FT69" s="142">
        <f t="shared" si="220"/>
        <v>-3318564.5622401093</v>
      </c>
      <c r="FU69" s="142">
        <f t="shared" si="220"/>
        <v>-637416.99072316894</v>
      </c>
      <c r="FV69" s="142">
        <f t="shared" si="220"/>
        <v>3807593.0859086411</v>
      </c>
      <c r="FW69" s="142">
        <f t="shared" si="220"/>
        <v>249385.38015192506</v>
      </c>
      <c r="FX69" s="142">
        <f t="shared" si="220"/>
        <v>0</v>
      </c>
      <c r="FY69" s="142">
        <f t="shared" si="220"/>
        <v>17667.100980138399</v>
      </c>
      <c r="FZ69" s="142">
        <f t="shared" si="220"/>
        <v>0</v>
      </c>
      <c r="GA69" s="142">
        <f t="shared" ref="GA69:GB69" si="223">+GA44-(GA57*GA67)</f>
        <v>16900548.881197315</v>
      </c>
      <c r="GB69" s="142">
        <f t="shared" si="223"/>
        <v>218672.30121899166</v>
      </c>
      <c r="GC69" s="142">
        <f t="shared" si="220"/>
        <v>-25144984.590613537</v>
      </c>
      <c r="GD69" s="142">
        <f t="shared" si="220"/>
        <v>-8048106.7994990228</v>
      </c>
      <c r="GE69" s="142">
        <f t="shared" si="220"/>
        <v>-9269.3648530095816</v>
      </c>
      <c r="GF69" s="142">
        <f t="shared" ref="GF69" si="224">+GF44-(GF57*GF67)</f>
        <v>-7504123.0832615914</v>
      </c>
      <c r="GG69" s="142">
        <f t="shared" si="220"/>
        <v>29969.010693243035</v>
      </c>
      <c r="GH69" s="142">
        <f t="shared" si="220"/>
        <v>3537426.9736950207</v>
      </c>
      <c r="GI69" s="142">
        <f t="shared" si="220"/>
        <v>128541.06390993539</v>
      </c>
      <c r="GJ69" s="142">
        <f t="shared" si="220"/>
        <v>-16344222.046961462</v>
      </c>
      <c r="GK69" s="142">
        <f t="shared" si="220"/>
        <v>-104549797.14106053</v>
      </c>
      <c r="GL69" s="142">
        <f t="shared" si="220"/>
        <v>644762.49332177895</v>
      </c>
      <c r="GM69" s="142">
        <f t="shared" ref="GM69:HX69" si="225">+GM44-(GM57*GM67)</f>
        <v>0</v>
      </c>
      <c r="GN69" s="142">
        <f t="shared" si="225"/>
        <v>0</v>
      </c>
      <c r="GO69" s="142">
        <f t="shared" si="225"/>
        <v>179409.4672884614</v>
      </c>
      <c r="GP69" s="142">
        <f t="shared" si="225"/>
        <v>883553.19994221919</v>
      </c>
      <c r="GQ69" s="142">
        <f t="shared" si="225"/>
        <v>0</v>
      </c>
      <c r="GR69" s="142">
        <f t="shared" si="225"/>
        <v>0</v>
      </c>
      <c r="GS69" s="142">
        <f t="shared" si="225"/>
        <v>0</v>
      </c>
      <c r="GT69" s="142">
        <f t="shared" si="225"/>
        <v>0</v>
      </c>
      <c r="GU69" s="142">
        <f t="shared" si="225"/>
        <v>0</v>
      </c>
      <c r="GV69" s="142">
        <f t="shared" si="225"/>
        <v>-792189.97162490746</v>
      </c>
      <c r="GW69" s="142">
        <f t="shared" si="225"/>
        <v>0</v>
      </c>
      <c r="GX69" s="142">
        <f t="shared" si="225"/>
        <v>0</v>
      </c>
      <c r="GY69" s="142">
        <f t="shared" si="225"/>
        <v>0</v>
      </c>
      <c r="GZ69" s="142">
        <f t="shared" si="225"/>
        <v>0</v>
      </c>
      <c r="HA69" s="142">
        <f t="shared" si="225"/>
        <v>0</v>
      </c>
      <c r="HB69" s="142">
        <f t="shared" si="225"/>
        <v>0</v>
      </c>
      <c r="HC69" s="142">
        <f t="shared" si="225"/>
        <v>0</v>
      </c>
      <c r="HD69" s="142">
        <f t="shared" si="225"/>
        <v>0</v>
      </c>
      <c r="HE69" s="142">
        <f t="shared" si="225"/>
        <v>0</v>
      </c>
      <c r="HF69" s="142">
        <f t="shared" si="225"/>
        <v>0</v>
      </c>
      <c r="HG69" s="142">
        <f t="shared" si="225"/>
        <v>-2701430.3333854033</v>
      </c>
      <c r="HH69" s="142">
        <f t="shared" si="225"/>
        <v>104342.67772368919</v>
      </c>
      <c r="HI69" s="142">
        <f t="shared" si="225"/>
        <v>-524963.29032617051</v>
      </c>
      <c r="HJ69" s="142">
        <f t="shared" si="225"/>
        <v>250796.32996890906</v>
      </c>
      <c r="HK69" s="142">
        <f t="shared" si="225"/>
        <v>2587614.9562998684</v>
      </c>
      <c r="HL69" s="142">
        <f t="shared" si="225"/>
        <v>258771.80226283317</v>
      </c>
      <c r="HM69" s="142">
        <f t="shared" si="225"/>
        <v>0</v>
      </c>
      <c r="HN69" s="142">
        <f t="shared" ref="HN69:HO69" si="226">+HN44-(HN57*HN67)</f>
        <v>12390460.58706194</v>
      </c>
      <c r="HO69" s="142">
        <f t="shared" si="226"/>
        <v>68653.320902337844</v>
      </c>
      <c r="HP69" s="142">
        <f t="shared" si="225"/>
        <v>-15646115.813191406</v>
      </c>
      <c r="HQ69" s="142">
        <f t="shared" si="225"/>
        <v>-6993396.9791132789</v>
      </c>
      <c r="HR69" s="142">
        <f t="shared" si="225"/>
        <v>-1933487.3453567978</v>
      </c>
      <c r="HS69" s="142">
        <f t="shared" ref="HS69" si="227">+HS44-(HS57*HS67)</f>
        <v>-4324735.4616596671</v>
      </c>
      <c r="HT69" s="142">
        <f t="shared" si="225"/>
        <v>30138.566623615014</v>
      </c>
      <c r="HU69" s="142">
        <f t="shared" si="225"/>
        <v>0</v>
      </c>
      <c r="HV69" s="142">
        <f t="shared" si="225"/>
        <v>129268.31179627181</v>
      </c>
      <c r="HW69" s="142">
        <f t="shared" si="225"/>
        <v>-15388547.481465708</v>
      </c>
      <c r="HX69" s="142">
        <f t="shared" si="225"/>
        <v>-121122755.91334718</v>
      </c>
      <c r="HY69" s="676" t="s">
        <v>1053</v>
      </c>
    </row>
    <row r="70" spans="1:233" x14ac:dyDescent="0.2">
      <c r="B70" s="138" t="s">
        <v>374</v>
      </c>
      <c r="C70" s="142">
        <f t="shared" ref="C70:BA70" si="228">-C69/C68</f>
        <v>33492126.030588951</v>
      </c>
      <c r="D70" s="142">
        <f t="shared" si="228"/>
        <v>-5654596.2617970742</v>
      </c>
      <c r="E70" s="142">
        <f t="shared" si="228"/>
        <v>810595.22755059309</v>
      </c>
      <c r="F70" s="142">
        <f t="shared" si="228"/>
        <v>-48442.087334317876</v>
      </c>
      <c r="G70" s="142">
        <f t="shared" si="228"/>
        <v>-5409993.6527317856</v>
      </c>
      <c r="H70" s="142">
        <f t="shared" si="228"/>
        <v>-17846011.115484692</v>
      </c>
      <c r="I70" s="142">
        <f t="shared" si="228"/>
        <v>-440284.55932057288</v>
      </c>
      <c r="J70" s="142">
        <f t="shared" si="228"/>
        <v>40564.73427070176</v>
      </c>
      <c r="K70" s="142">
        <f t="shared" si="228"/>
        <v>-1259.6388478279798</v>
      </c>
      <c r="L70" s="142">
        <f t="shared" si="228"/>
        <v>-18239.522806713401</v>
      </c>
      <c r="M70" s="142">
        <f t="shared" si="228"/>
        <v>-877417.16581162822</v>
      </c>
      <c r="N70" s="142">
        <f t="shared" si="228"/>
        <v>2937930.529099735</v>
      </c>
      <c r="O70" s="142">
        <f t="shared" si="228"/>
        <v>65020.54233047484</v>
      </c>
      <c r="P70" s="142">
        <f t="shared" si="228"/>
        <v>5128.010783146724</v>
      </c>
      <c r="Q70" s="142">
        <f t="shared" si="228"/>
        <v>315849.71579728887</v>
      </c>
      <c r="R70" s="142">
        <f t="shared" si="228"/>
        <v>-23918.128884301947</v>
      </c>
      <c r="S70" s="142">
        <f t="shared" si="228"/>
        <v>-62996.632835969795</v>
      </c>
      <c r="T70" s="142">
        <f t="shared" si="228"/>
        <v>-834407.05127889942</v>
      </c>
      <c r="U70" s="142">
        <f t="shared" si="228"/>
        <v>1244822.6226784487</v>
      </c>
      <c r="V70" s="142">
        <f t="shared" si="228"/>
        <v>6264981.5705509651</v>
      </c>
      <c r="W70" s="142">
        <f t="shared" si="228"/>
        <v>-258728.33218809657</v>
      </c>
      <c r="X70" s="142">
        <f>-X69/X68</f>
        <v>-8593.0819278192466</v>
      </c>
      <c r="Y70" s="142">
        <f t="shared" si="228"/>
        <v>0</v>
      </c>
      <c r="Z70" s="142">
        <f t="shared" si="228"/>
        <v>0</v>
      </c>
      <c r="AA70" s="142">
        <f t="shared" si="228"/>
        <v>-6125089.7487216182</v>
      </c>
      <c r="AB70" s="142">
        <f t="shared" si="228"/>
        <v>0</v>
      </c>
      <c r="AC70" s="142">
        <f t="shared" si="228"/>
        <v>-924554.09176005225</v>
      </c>
      <c r="AD70" s="142">
        <f t="shared" si="228"/>
        <v>0</v>
      </c>
      <c r="AE70" s="142">
        <f t="shared" si="228"/>
        <v>0</v>
      </c>
      <c r="AF70" s="142">
        <f>-AF69/AF68</f>
        <v>-2220169.0684950505</v>
      </c>
      <c r="AG70" s="142">
        <f t="shared" si="228"/>
        <v>0</v>
      </c>
      <c r="AH70" s="142">
        <f t="shared" ref="AH70" si="229">-AH69/AH68</f>
        <v>0</v>
      </c>
      <c r="AI70" s="142">
        <f t="shared" si="228"/>
        <v>-29069807.187164795</v>
      </c>
      <c r="AJ70" s="142">
        <f t="shared" si="228"/>
        <v>4422318.8434237624</v>
      </c>
      <c r="AK70" s="142">
        <f t="shared" si="228"/>
        <v>39232824.069102474</v>
      </c>
      <c r="AL70" s="142">
        <f t="shared" si="228"/>
        <v>0</v>
      </c>
      <c r="AM70" s="142">
        <f t="shared" si="228"/>
        <v>-13001478.272707369</v>
      </c>
      <c r="AN70" s="142">
        <f t="shared" si="228"/>
        <v>1055487.4667214591</v>
      </c>
      <c r="AO70" s="142">
        <f t="shared" si="228"/>
        <v>-420713.36331926601</v>
      </c>
      <c r="AP70" s="142">
        <f t="shared" si="228"/>
        <v>0</v>
      </c>
      <c r="AQ70" s="142">
        <f t="shared" si="228"/>
        <v>0</v>
      </c>
      <c r="AR70" s="142">
        <f t="shared" si="228"/>
        <v>0</v>
      </c>
      <c r="AS70" s="142">
        <f t="shared" si="228"/>
        <v>46825.719652937514</v>
      </c>
      <c r="AT70" s="142">
        <f t="shared" si="228"/>
        <v>0</v>
      </c>
      <c r="AU70" s="142">
        <f t="shared" si="228"/>
        <v>-1217118.5694761116</v>
      </c>
      <c r="AV70" s="142">
        <f t="shared" si="228"/>
        <v>0</v>
      </c>
      <c r="AW70" s="142">
        <f t="shared" si="228"/>
        <v>0</v>
      </c>
      <c r="AX70" s="142">
        <f t="shared" si="228"/>
        <v>590532.30072969117</v>
      </c>
      <c r="AY70" s="142">
        <f t="shared" si="228"/>
        <v>-25483.400657921731</v>
      </c>
      <c r="AZ70" s="142">
        <f t="shared" si="228"/>
        <v>0</v>
      </c>
      <c r="BA70" s="142">
        <f t="shared" si="228"/>
        <v>648251.20130777173</v>
      </c>
      <c r="BB70" s="142">
        <f t="shared" ref="BB70:HX70" si="230">-BB69/BB68</f>
        <v>0</v>
      </c>
      <c r="BC70" s="142">
        <f t="shared" si="230"/>
        <v>0</v>
      </c>
      <c r="BD70" s="142">
        <f t="shared" si="230"/>
        <v>0</v>
      </c>
      <c r="BE70" s="142">
        <f t="shared" si="230"/>
        <v>0</v>
      </c>
      <c r="BF70" s="142">
        <f t="shared" si="230"/>
        <v>0</v>
      </c>
      <c r="BG70" s="142">
        <f t="shared" si="230"/>
        <v>0</v>
      </c>
      <c r="BH70" s="142">
        <f t="shared" si="230"/>
        <v>2865094.4792071027</v>
      </c>
      <c r="BI70" s="142">
        <f t="shared" si="230"/>
        <v>6423656.8778069671</v>
      </c>
      <c r="BJ70" s="142">
        <f t="shared" si="230"/>
        <v>0</v>
      </c>
      <c r="BK70" s="142">
        <f t="shared" si="230"/>
        <v>1524.8039265891878</v>
      </c>
      <c r="BL70" s="142">
        <f t="shared" si="230"/>
        <v>0</v>
      </c>
      <c r="BM70" s="142">
        <f t="shared" ref="BM70:BN70" si="231">-BM69/BM68</f>
        <v>-10979552.307359794</v>
      </c>
      <c r="BN70" s="142">
        <f t="shared" si="231"/>
        <v>-192493.6922979925</v>
      </c>
      <c r="BO70" s="142">
        <f t="shared" si="230"/>
        <v>4564399.162112657</v>
      </c>
      <c r="BP70" s="142">
        <f t="shared" si="230"/>
        <v>5571331.5762167759</v>
      </c>
      <c r="BQ70" s="142">
        <f t="shared" ref="BQ70:BR70" si="232">-BQ69/BQ68</f>
        <v>270.38855866115711</v>
      </c>
      <c r="BR70" s="142">
        <f t="shared" si="232"/>
        <v>2588814.8634930425</v>
      </c>
      <c r="BS70" s="142">
        <f t="shared" si="230"/>
        <v>0</v>
      </c>
      <c r="BT70" s="142">
        <f t="shared" si="230"/>
        <v>2781762.6619453607</v>
      </c>
      <c r="BU70" s="142">
        <f>-BU69/BU68</f>
        <v>271473.34267862758</v>
      </c>
      <c r="BV70" s="142">
        <f>-BV69/BV68</f>
        <v>0</v>
      </c>
      <c r="BW70" s="142">
        <f t="shared" si="230"/>
        <v>40805409.307641655</v>
      </c>
      <c r="BX70" s="142">
        <f t="shared" si="230"/>
        <v>45227728.151065387</v>
      </c>
      <c r="BY70" s="142">
        <f t="shared" ref="BY70:DG70" si="233">-BY69/BY68</f>
        <v>-15012194.517151602</v>
      </c>
      <c r="BZ70" s="142">
        <f t="shared" si="233"/>
        <v>0</v>
      </c>
      <c r="CA70" s="142">
        <f t="shared" si="233"/>
        <v>0</v>
      </c>
      <c r="CB70" s="142">
        <f t="shared" si="233"/>
        <v>166678.33972247405</v>
      </c>
      <c r="CC70" s="142">
        <f t="shared" si="233"/>
        <v>-2036578.2717623515</v>
      </c>
      <c r="CD70" s="142">
        <f t="shared" si="233"/>
        <v>0</v>
      </c>
      <c r="CE70" s="142">
        <f t="shared" si="233"/>
        <v>0</v>
      </c>
      <c r="CF70" s="142">
        <f t="shared" si="233"/>
        <v>0</v>
      </c>
      <c r="CG70" s="142">
        <f t="shared" si="233"/>
        <v>0</v>
      </c>
      <c r="CH70" s="142">
        <f t="shared" si="233"/>
        <v>0</v>
      </c>
      <c r="CI70" s="142">
        <f t="shared" si="233"/>
        <v>44998.756110255839</v>
      </c>
      <c r="CJ70" s="142">
        <f t="shared" si="233"/>
        <v>0</v>
      </c>
      <c r="CK70" s="142">
        <f t="shared" si="233"/>
        <v>0</v>
      </c>
      <c r="CL70" s="142">
        <f t="shared" si="233"/>
        <v>0</v>
      </c>
      <c r="CM70" s="142">
        <f t="shared" si="233"/>
        <v>0</v>
      </c>
      <c r="CN70" s="142">
        <f t="shared" si="233"/>
        <v>0</v>
      </c>
      <c r="CO70" s="142">
        <f t="shared" si="233"/>
        <v>0</v>
      </c>
      <c r="CP70" s="142">
        <f t="shared" si="233"/>
        <v>0</v>
      </c>
      <c r="CQ70" s="142">
        <f t="shared" si="233"/>
        <v>0</v>
      </c>
      <c r="CR70" s="142">
        <f t="shared" si="233"/>
        <v>0</v>
      </c>
      <c r="CS70" s="142">
        <f t="shared" si="233"/>
        <v>0</v>
      </c>
      <c r="CT70" s="142">
        <f t="shared" si="233"/>
        <v>0</v>
      </c>
      <c r="CU70" s="142">
        <f t="shared" si="233"/>
        <v>0</v>
      </c>
      <c r="CV70" s="142">
        <f t="shared" si="233"/>
        <v>0</v>
      </c>
      <c r="CW70" s="142">
        <f t="shared" si="233"/>
        <v>326172.83983781445</v>
      </c>
      <c r="CX70" s="142">
        <f t="shared" si="233"/>
        <v>0</v>
      </c>
      <c r="CY70" s="142">
        <f t="shared" si="233"/>
        <v>762.40196329458377</v>
      </c>
      <c r="CZ70" s="142">
        <f t="shared" si="233"/>
        <v>0</v>
      </c>
      <c r="DA70" s="142">
        <f t="shared" ref="DA70:DB70" si="234">-DA69/DA68</f>
        <v>-25761036.433125999</v>
      </c>
      <c r="DB70" s="142">
        <f t="shared" si="234"/>
        <v>-1237976.3112058297</v>
      </c>
      <c r="DC70" s="142">
        <f t="shared" si="233"/>
        <v>16243309.37213215</v>
      </c>
      <c r="DD70" s="142">
        <f t="shared" si="233"/>
        <v>13554292.894663628</v>
      </c>
      <c r="DE70" s="142">
        <f t="shared" si="233"/>
        <v>21309103.798965067</v>
      </c>
      <c r="DF70" s="142">
        <f t="shared" ref="DF70" si="235">-DF69/DF68</f>
        <v>6188394.0771559728</v>
      </c>
      <c r="DG70" s="142">
        <f t="shared" si="233"/>
        <v>0</v>
      </c>
      <c r="DH70" s="142">
        <f>-DH69/DH68</f>
        <v>-336910.24293086567</v>
      </c>
      <c r="DI70" s="142">
        <f>-DI69/DI68</f>
        <v>0</v>
      </c>
      <c r="DJ70" s="142">
        <f t="shared" si="230"/>
        <v>13449016.70437401</v>
      </c>
      <c r="DK70" s="142">
        <f t="shared" si="230"/>
        <v>58676744.855439395</v>
      </c>
      <c r="DL70" s="142">
        <f t="shared" si="230"/>
        <v>-3182639.5952441269</v>
      </c>
      <c r="DM70" s="142">
        <f t="shared" si="230"/>
        <v>0</v>
      </c>
      <c r="DN70" s="142">
        <f t="shared" si="230"/>
        <v>0</v>
      </c>
      <c r="DO70" s="142">
        <f t="shared" si="230"/>
        <v>-1620039.5507876005</v>
      </c>
      <c r="DP70" s="142">
        <f t="shared" si="230"/>
        <v>134888.54139065425</v>
      </c>
      <c r="DQ70" s="142">
        <f t="shared" si="230"/>
        <v>0</v>
      </c>
      <c r="DR70" s="142">
        <f t="shared" si="230"/>
        <v>0</v>
      </c>
      <c r="DS70" s="142">
        <f t="shared" si="230"/>
        <v>0</v>
      </c>
      <c r="DT70" s="142">
        <f t="shared" si="230"/>
        <v>0</v>
      </c>
      <c r="DU70" s="142">
        <f t="shared" si="230"/>
        <v>0</v>
      </c>
      <c r="DV70" s="142">
        <f t="shared" si="230"/>
        <v>226309.4185509306</v>
      </c>
      <c r="DW70" s="142">
        <f t="shared" si="230"/>
        <v>0</v>
      </c>
      <c r="DX70" s="142">
        <f t="shared" si="230"/>
        <v>0</v>
      </c>
      <c r="DY70" s="142">
        <f t="shared" si="230"/>
        <v>0</v>
      </c>
      <c r="DZ70" s="142">
        <f t="shared" si="230"/>
        <v>1997166.3749341436</v>
      </c>
      <c r="EA70" s="142">
        <f t="shared" si="230"/>
        <v>0</v>
      </c>
      <c r="EB70" s="142">
        <f t="shared" si="230"/>
        <v>0</v>
      </c>
      <c r="EC70" s="142">
        <f t="shared" si="230"/>
        <v>0</v>
      </c>
      <c r="ED70" s="142">
        <f t="shared" si="230"/>
        <v>0</v>
      </c>
      <c r="EE70" s="142">
        <f t="shared" si="230"/>
        <v>0</v>
      </c>
      <c r="EF70" s="142">
        <f t="shared" si="230"/>
        <v>0</v>
      </c>
      <c r="EG70" s="142">
        <f t="shared" si="230"/>
        <v>35219288.012349114</v>
      </c>
      <c r="EH70" s="142">
        <f t="shared" si="230"/>
        <v>264877.09928258485</v>
      </c>
      <c r="EI70" s="142">
        <f t="shared" si="230"/>
        <v>-520236.41469589935</v>
      </c>
      <c r="EJ70" s="142">
        <f t="shared" si="230"/>
        <v>4883639.9536905838</v>
      </c>
      <c r="EK70" s="142">
        <f t="shared" si="230"/>
        <v>687172.81788607477</v>
      </c>
      <c r="EL70" s="142">
        <f t="shared" si="230"/>
        <v>319395.062347934</v>
      </c>
      <c r="EM70" s="142">
        <f t="shared" si="230"/>
        <v>0</v>
      </c>
      <c r="EN70" s="142">
        <f t="shared" ref="EN70:EO70" si="236">-EN69/EN68</f>
        <v>-8524608.7084256075</v>
      </c>
      <c r="EO70" s="142">
        <f t="shared" si="236"/>
        <v>-1325445.490584638</v>
      </c>
      <c r="EP70" s="142">
        <f t="shared" si="230"/>
        <v>13295295.047103548</v>
      </c>
      <c r="EQ70" s="142">
        <f t="shared" si="230"/>
        <v>8002780.9905691789</v>
      </c>
      <c r="ER70" s="142">
        <f t="shared" si="230"/>
        <v>-731444.25780910917</v>
      </c>
      <c r="ES70" s="142">
        <f t="shared" ref="ES70" si="237">-ES69/ES68</f>
        <v>6326252.7994381348</v>
      </c>
      <c r="ET70" s="142">
        <f t="shared" si="230"/>
        <v>660572.00209065736</v>
      </c>
      <c r="EU70" s="142">
        <f>-EU69/EU68</f>
        <v>-1684001.538215491</v>
      </c>
      <c r="EV70" s="142">
        <f>-EV69/EV68</f>
        <v>3003097.1815410377</v>
      </c>
      <c r="EW70" s="142">
        <f t="shared" si="230"/>
        <v>57432319.745412104</v>
      </c>
      <c r="EX70" s="142">
        <f t="shared" si="230"/>
        <v>116109064.60085139</v>
      </c>
      <c r="EY70" s="142">
        <f t="shared" ref="EY70:GG70" si="238">-EY69/EY68</f>
        <v>-4088502.3398953401</v>
      </c>
      <c r="EZ70" s="142">
        <f t="shared" si="238"/>
        <v>0</v>
      </c>
      <c r="FA70" s="142">
        <f t="shared" si="238"/>
        <v>0</v>
      </c>
      <c r="FB70" s="142">
        <f t="shared" si="238"/>
        <v>-62601.723040554418</v>
      </c>
      <c r="FC70" s="142">
        <f t="shared" si="238"/>
        <v>-1085997.1312561142</v>
      </c>
      <c r="FD70" s="142">
        <f t="shared" si="238"/>
        <v>0</v>
      </c>
      <c r="FE70" s="142">
        <f t="shared" si="238"/>
        <v>0</v>
      </c>
      <c r="FF70" s="142">
        <f t="shared" si="238"/>
        <v>0</v>
      </c>
      <c r="FG70" s="142">
        <f t="shared" si="238"/>
        <v>0</v>
      </c>
      <c r="FH70" s="142">
        <f t="shared" si="238"/>
        <v>0</v>
      </c>
      <c r="FI70" s="142">
        <f t="shared" si="238"/>
        <v>694924.45293999615</v>
      </c>
      <c r="FJ70" s="142">
        <f t="shared" si="238"/>
        <v>0</v>
      </c>
      <c r="FK70" s="142">
        <f t="shared" si="238"/>
        <v>0</v>
      </c>
      <c r="FL70" s="142">
        <f t="shared" si="238"/>
        <v>0</v>
      </c>
      <c r="FM70" s="142">
        <f t="shared" si="238"/>
        <v>0</v>
      </c>
      <c r="FN70" s="142">
        <f t="shared" si="238"/>
        <v>0</v>
      </c>
      <c r="FO70" s="142">
        <f t="shared" si="238"/>
        <v>0</v>
      </c>
      <c r="FP70" s="142">
        <f t="shared" si="238"/>
        <v>0</v>
      </c>
      <c r="FQ70" s="142">
        <f t="shared" si="238"/>
        <v>0</v>
      </c>
      <c r="FR70" s="142">
        <f t="shared" si="238"/>
        <v>0</v>
      </c>
      <c r="FS70" s="142">
        <f t="shared" si="238"/>
        <v>0</v>
      </c>
      <c r="FT70" s="142">
        <f t="shared" si="238"/>
        <v>4396608.5925165825</v>
      </c>
      <c r="FU70" s="142">
        <f t="shared" si="238"/>
        <v>844483.5005824964</v>
      </c>
      <c r="FV70" s="142">
        <f t="shared" si="238"/>
        <v>-5044499.2599488357</v>
      </c>
      <c r="FW70" s="142">
        <f t="shared" si="238"/>
        <v>-330398.84704965289</v>
      </c>
      <c r="FX70" s="142">
        <f t="shared" si="238"/>
        <v>0</v>
      </c>
      <c r="FY70" s="142">
        <f t="shared" si="238"/>
        <v>-23406.30309199166</v>
      </c>
      <c r="FZ70" s="142">
        <f t="shared" si="238"/>
        <v>0</v>
      </c>
      <c r="GA70" s="142">
        <f t="shared" ref="GA70:GB70" si="239">-GA69/GA68</f>
        <v>-22390734.619054973</v>
      </c>
      <c r="GB70" s="142">
        <f t="shared" si="239"/>
        <v>-289708.54731113452</v>
      </c>
      <c r="GC70" s="142">
        <f t="shared" si="238"/>
        <v>33313395.968756713</v>
      </c>
      <c r="GD70" s="142">
        <f t="shared" si="238"/>
        <v>10662554.500456441</v>
      </c>
      <c r="GE70" s="142">
        <f t="shared" si="238"/>
        <v>12280.541298977587</v>
      </c>
      <c r="GF70" s="142">
        <f t="shared" ref="GF70" si="240">-GF69/GF68</f>
        <v>9941856.3081681002</v>
      </c>
      <c r="GG70" s="142">
        <f t="shared" si="238"/>
        <v>-39704.519062962332</v>
      </c>
      <c r="GH70" s="142">
        <f>-GH69/GH68</f>
        <v>-4686569.0078511033</v>
      </c>
      <c r="GI70" s="142">
        <f>-GI69/GI68</f>
        <v>-170297.9512612402</v>
      </c>
      <c r="GJ70" s="142">
        <f t="shared" si="230"/>
        <v>21653683.615895398</v>
      </c>
      <c r="GK70" s="142">
        <f t="shared" si="230"/>
        <v>138513061.24536204</v>
      </c>
      <c r="GL70" s="142">
        <f t="shared" si="230"/>
        <v>-854215.2081433105</v>
      </c>
      <c r="GM70" s="142">
        <f t="shared" si="230"/>
        <v>0</v>
      </c>
      <c r="GN70" s="142">
        <f t="shared" si="230"/>
        <v>0</v>
      </c>
      <c r="GO70" s="142">
        <f t="shared" si="230"/>
        <v>-237691.08319737439</v>
      </c>
      <c r="GP70" s="142">
        <f t="shared" si="230"/>
        <v>-1170577.6753637304</v>
      </c>
      <c r="GQ70" s="142">
        <f t="shared" si="230"/>
        <v>0</v>
      </c>
      <c r="GR70" s="142">
        <f t="shared" si="230"/>
        <v>0</v>
      </c>
      <c r="GS70" s="142">
        <f t="shared" si="230"/>
        <v>0</v>
      </c>
      <c r="GT70" s="142">
        <f t="shared" si="230"/>
        <v>0</v>
      </c>
      <c r="GU70" s="142">
        <f t="shared" si="230"/>
        <v>0</v>
      </c>
      <c r="GV70" s="142">
        <f t="shared" si="230"/>
        <v>1049534.872933273</v>
      </c>
      <c r="GW70" s="142">
        <f t="shared" si="230"/>
        <v>0</v>
      </c>
      <c r="GX70" s="142">
        <f t="shared" si="230"/>
        <v>0</v>
      </c>
      <c r="GY70" s="142">
        <f t="shared" si="230"/>
        <v>0</v>
      </c>
      <c r="GZ70" s="142">
        <f t="shared" si="230"/>
        <v>0</v>
      </c>
      <c r="HA70" s="142">
        <f t="shared" si="230"/>
        <v>0</v>
      </c>
      <c r="HB70" s="142">
        <f t="shared" si="230"/>
        <v>0</v>
      </c>
      <c r="HC70" s="142">
        <f t="shared" si="230"/>
        <v>0</v>
      </c>
      <c r="HD70" s="142">
        <f t="shared" si="230"/>
        <v>0</v>
      </c>
      <c r="HE70" s="142">
        <f t="shared" si="230"/>
        <v>0</v>
      </c>
      <c r="HF70" s="142">
        <f t="shared" si="230"/>
        <v>0</v>
      </c>
      <c r="HG70" s="142">
        <f t="shared" si="230"/>
        <v>3578996.7599213608</v>
      </c>
      <c r="HH70" s="142">
        <f t="shared" si="230"/>
        <v>-138238.65856522339</v>
      </c>
      <c r="HI70" s="142">
        <f t="shared" si="230"/>
        <v>695498.93326343037</v>
      </c>
      <c r="HJ70" s="142">
        <f t="shared" si="230"/>
        <v>-332268.14745728881</v>
      </c>
      <c r="HK70" s="142">
        <f t="shared" si="230"/>
        <v>-3428208.1718225973</v>
      </c>
      <c r="HL70" s="142">
        <f t="shared" si="230"/>
        <v>-342834.47195066401</v>
      </c>
      <c r="HM70" s="142">
        <f t="shared" si="230"/>
        <v>0</v>
      </c>
      <c r="HN70" s="142">
        <f t="shared" ref="HN70:HO70" si="241">-HN69/HN68</f>
        <v>-16415532.818666032</v>
      </c>
      <c r="HO70" s="142">
        <f t="shared" si="241"/>
        <v>-90955.524571824673</v>
      </c>
      <c r="HP70" s="142">
        <f t="shared" si="230"/>
        <v>20728795.819284029</v>
      </c>
      <c r="HQ70" s="142">
        <f t="shared" si="230"/>
        <v>9265219.5467590503</v>
      </c>
      <c r="HR70" s="142">
        <f t="shared" si="230"/>
        <v>2561585.5640848354</v>
      </c>
      <c r="HS70" s="142">
        <f t="shared" ref="HS70" si="242">-HS69/HS68</f>
        <v>5729636.6349006779</v>
      </c>
      <c r="HT70" s="142">
        <f t="shared" si="230"/>
        <v>-39929.155663035701</v>
      </c>
      <c r="HU70" s="142">
        <f t="shared" si="230"/>
        <v>0</v>
      </c>
      <c r="HV70" s="142">
        <f t="shared" si="230"/>
        <v>-171261.44744942282</v>
      </c>
      <c r="HW70" s="142">
        <f t="shared" si="230"/>
        <v>20387555.768296156</v>
      </c>
      <c r="HX70" s="142">
        <f t="shared" si="230"/>
        <v>160469787.28611538</v>
      </c>
      <c r="HY70" s="676" t="s">
        <v>1053</v>
      </c>
    </row>
    <row r="71" spans="1:233" x14ac:dyDescent="0.2">
      <c r="B71" s="138"/>
      <c r="C71" s="128">
        <f>+C70-C62</f>
        <v>0</v>
      </c>
      <c r="D71" s="128">
        <f t="shared" ref="D71:BO71" si="243">+D70-D62</f>
        <v>0</v>
      </c>
      <c r="E71" s="128">
        <f t="shared" si="243"/>
        <v>0</v>
      </c>
      <c r="F71" s="128">
        <f t="shared" si="243"/>
        <v>0</v>
      </c>
      <c r="G71" s="128">
        <f t="shared" si="243"/>
        <v>0</v>
      </c>
      <c r="H71" s="128">
        <f t="shared" si="243"/>
        <v>0</v>
      </c>
      <c r="I71" s="128">
        <f t="shared" si="243"/>
        <v>0</v>
      </c>
      <c r="J71" s="128">
        <f t="shared" si="243"/>
        <v>0</v>
      </c>
      <c r="K71" s="128">
        <f t="shared" si="243"/>
        <v>0</v>
      </c>
      <c r="L71" s="128">
        <f t="shared" si="243"/>
        <v>0</v>
      </c>
      <c r="M71" s="128">
        <f t="shared" si="243"/>
        <v>0</v>
      </c>
      <c r="N71" s="128">
        <f t="shared" si="243"/>
        <v>0</v>
      </c>
      <c r="O71" s="128">
        <f t="shared" si="243"/>
        <v>0</v>
      </c>
      <c r="P71" s="128">
        <f t="shared" si="243"/>
        <v>0</v>
      </c>
      <c r="Q71" s="128">
        <f t="shared" si="243"/>
        <v>0</v>
      </c>
      <c r="R71" s="128">
        <f t="shared" si="243"/>
        <v>0</v>
      </c>
      <c r="S71" s="128">
        <f t="shared" si="243"/>
        <v>0</v>
      </c>
      <c r="T71" s="128">
        <f t="shared" si="243"/>
        <v>0</v>
      </c>
      <c r="U71" s="128">
        <f t="shared" si="243"/>
        <v>0</v>
      </c>
      <c r="V71" s="128">
        <f t="shared" si="243"/>
        <v>0</v>
      </c>
      <c r="W71" s="128">
        <f t="shared" si="243"/>
        <v>0</v>
      </c>
      <c r="X71" s="128">
        <f t="shared" si="243"/>
        <v>0</v>
      </c>
      <c r="Y71" s="128">
        <f t="shared" si="243"/>
        <v>0</v>
      </c>
      <c r="Z71" s="128">
        <f t="shared" si="243"/>
        <v>0</v>
      </c>
      <c r="AA71" s="128">
        <f t="shared" si="243"/>
        <v>0</v>
      </c>
      <c r="AB71" s="128">
        <f t="shared" si="243"/>
        <v>0</v>
      </c>
      <c r="AC71" s="128">
        <f t="shared" si="243"/>
        <v>0</v>
      </c>
      <c r="AD71" s="128">
        <f t="shared" si="243"/>
        <v>0</v>
      </c>
      <c r="AE71" s="128">
        <f t="shared" si="243"/>
        <v>0</v>
      </c>
      <c r="AF71" s="128">
        <f t="shared" si="243"/>
        <v>0</v>
      </c>
      <c r="AG71" s="128">
        <f t="shared" si="243"/>
        <v>0</v>
      </c>
      <c r="AH71" s="128">
        <f t="shared" si="243"/>
        <v>0</v>
      </c>
      <c r="AI71" s="128">
        <f t="shared" si="243"/>
        <v>2.7567148208618164E-7</v>
      </c>
      <c r="AJ71" s="128">
        <f t="shared" si="243"/>
        <v>0</v>
      </c>
      <c r="AK71" s="128">
        <f t="shared" si="243"/>
        <v>0</v>
      </c>
      <c r="AL71" s="128">
        <f t="shared" si="243"/>
        <v>0</v>
      </c>
      <c r="AM71" s="128">
        <f t="shared" si="243"/>
        <v>0</v>
      </c>
      <c r="AN71" s="128">
        <f t="shared" si="243"/>
        <v>0</v>
      </c>
      <c r="AO71" s="128">
        <f t="shared" si="243"/>
        <v>0</v>
      </c>
      <c r="AP71" s="128">
        <f t="shared" si="243"/>
        <v>0</v>
      </c>
      <c r="AQ71" s="128">
        <f t="shared" si="243"/>
        <v>0</v>
      </c>
      <c r="AR71" s="128">
        <f t="shared" si="243"/>
        <v>0</v>
      </c>
      <c r="AS71" s="128">
        <f t="shared" si="243"/>
        <v>0</v>
      </c>
      <c r="AT71" s="128">
        <f t="shared" si="243"/>
        <v>0</v>
      </c>
      <c r="AU71" s="128">
        <f t="shared" si="243"/>
        <v>0</v>
      </c>
      <c r="AV71" s="128">
        <f t="shared" si="243"/>
        <v>0</v>
      </c>
      <c r="AW71" s="128">
        <f t="shared" si="243"/>
        <v>0</v>
      </c>
      <c r="AX71" s="128">
        <f t="shared" si="243"/>
        <v>0</v>
      </c>
      <c r="AY71" s="128">
        <f t="shared" si="243"/>
        <v>0</v>
      </c>
      <c r="AZ71" s="128">
        <f t="shared" si="243"/>
        <v>0</v>
      </c>
      <c r="BA71" s="128">
        <f t="shared" si="243"/>
        <v>0</v>
      </c>
      <c r="BB71" s="128">
        <f t="shared" si="243"/>
        <v>0</v>
      </c>
      <c r="BC71" s="128">
        <f t="shared" si="243"/>
        <v>0</v>
      </c>
      <c r="BD71" s="128">
        <f t="shared" si="243"/>
        <v>0</v>
      </c>
      <c r="BE71" s="128">
        <f t="shared" si="243"/>
        <v>0</v>
      </c>
      <c r="BF71" s="128">
        <f t="shared" si="243"/>
        <v>0</v>
      </c>
      <c r="BG71" s="128">
        <f t="shared" si="243"/>
        <v>0</v>
      </c>
      <c r="BH71" s="128">
        <f t="shared" si="243"/>
        <v>0</v>
      </c>
      <c r="BI71" s="128">
        <f t="shared" si="243"/>
        <v>0</v>
      </c>
      <c r="BJ71" s="128">
        <f t="shared" si="243"/>
        <v>0</v>
      </c>
      <c r="BK71" s="128">
        <f t="shared" si="243"/>
        <v>0</v>
      </c>
      <c r="BL71" s="128">
        <f t="shared" si="243"/>
        <v>0</v>
      </c>
      <c r="BM71" s="128">
        <f t="shared" si="243"/>
        <v>0</v>
      </c>
      <c r="BN71" s="128">
        <f t="shared" si="243"/>
        <v>0</v>
      </c>
      <c r="BO71" s="128">
        <f t="shared" si="243"/>
        <v>0</v>
      </c>
      <c r="BP71" s="128">
        <f t="shared" ref="BP71:EA71" si="244">+BP70-BP62</f>
        <v>0</v>
      </c>
      <c r="BQ71" s="128">
        <f t="shared" si="244"/>
        <v>0</v>
      </c>
      <c r="BR71" s="128">
        <f t="shared" si="244"/>
        <v>0</v>
      </c>
      <c r="BS71" s="128">
        <f t="shared" si="244"/>
        <v>0</v>
      </c>
      <c r="BT71" s="128">
        <f t="shared" si="244"/>
        <v>0</v>
      </c>
      <c r="BU71" s="128">
        <f t="shared" si="244"/>
        <v>0</v>
      </c>
      <c r="BV71" s="128">
        <f t="shared" si="244"/>
        <v>0</v>
      </c>
      <c r="BW71" s="128">
        <f t="shared" si="244"/>
        <v>0</v>
      </c>
      <c r="BX71" s="128">
        <f t="shared" si="244"/>
        <v>0</v>
      </c>
      <c r="BY71" s="128">
        <f t="shared" si="244"/>
        <v>0</v>
      </c>
      <c r="BZ71" s="128">
        <f t="shared" si="244"/>
        <v>0</v>
      </c>
      <c r="CA71" s="128">
        <f t="shared" si="244"/>
        <v>0</v>
      </c>
      <c r="CB71" s="128">
        <f t="shared" si="244"/>
        <v>0</v>
      </c>
      <c r="CC71" s="128">
        <f t="shared" si="244"/>
        <v>0</v>
      </c>
      <c r="CD71" s="128">
        <f t="shared" si="244"/>
        <v>0</v>
      </c>
      <c r="CE71" s="128">
        <f t="shared" si="244"/>
        <v>0</v>
      </c>
      <c r="CF71" s="128">
        <f t="shared" si="244"/>
        <v>0</v>
      </c>
      <c r="CG71" s="128">
        <f t="shared" si="244"/>
        <v>0</v>
      </c>
      <c r="CH71" s="128">
        <f t="shared" si="244"/>
        <v>0</v>
      </c>
      <c r="CI71" s="128">
        <f t="shared" si="244"/>
        <v>0</v>
      </c>
      <c r="CJ71" s="128">
        <f t="shared" si="244"/>
        <v>0</v>
      </c>
      <c r="CK71" s="128">
        <f t="shared" si="244"/>
        <v>0</v>
      </c>
      <c r="CL71" s="128">
        <f t="shared" si="244"/>
        <v>0</v>
      </c>
      <c r="CM71" s="128">
        <f t="shared" si="244"/>
        <v>0</v>
      </c>
      <c r="CN71" s="128">
        <f t="shared" si="244"/>
        <v>0</v>
      </c>
      <c r="CO71" s="128">
        <f t="shared" si="244"/>
        <v>0</v>
      </c>
      <c r="CP71" s="128">
        <f t="shared" si="244"/>
        <v>0</v>
      </c>
      <c r="CQ71" s="128">
        <f t="shared" si="244"/>
        <v>0</v>
      </c>
      <c r="CR71" s="128">
        <f t="shared" si="244"/>
        <v>0</v>
      </c>
      <c r="CS71" s="128">
        <f t="shared" si="244"/>
        <v>0</v>
      </c>
      <c r="CT71" s="128">
        <f t="shared" si="244"/>
        <v>0</v>
      </c>
      <c r="CU71" s="128">
        <f t="shared" si="244"/>
        <v>0</v>
      </c>
      <c r="CV71" s="128">
        <f t="shared" si="244"/>
        <v>0</v>
      </c>
      <c r="CW71" s="128">
        <f t="shared" si="244"/>
        <v>0</v>
      </c>
      <c r="CX71" s="128">
        <f t="shared" si="244"/>
        <v>0</v>
      </c>
      <c r="CY71" s="128">
        <f t="shared" si="244"/>
        <v>0</v>
      </c>
      <c r="CZ71" s="128">
        <f t="shared" si="244"/>
        <v>0</v>
      </c>
      <c r="DA71" s="128">
        <f t="shared" si="244"/>
        <v>0</v>
      </c>
      <c r="DB71" s="128">
        <f t="shared" si="244"/>
        <v>0</v>
      </c>
      <c r="DC71" s="128">
        <f t="shared" si="244"/>
        <v>0</v>
      </c>
      <c r="DD71" s="128">
        <f t="shared" si="244"/>
        <v>0</v>
      </c>
      <c r="DE71" s="128">
        <f t="shared" si="244"/>
        <v>0</v>
      </c>
      <c r="DF71" s="128">
        <f t="shared" si="244"/>
        <v>0</v>
      </c>
      <c r="DG71" s="128">
        <f t="shared" si="244"/>
        <v>0</v>
      </c>
      <c r="DH71" s="128">
        <f t="shared" si="244"/>
        <v>0</v>
      </c>
      <c r="DI71" s="128">
        <f t="shared" si="244"/>
        <v>0</v>
      </c>
      <c r="DJ71" s="128">
        <f t="shared" si="244"/>
        <v>0</v>
      </c>
      <c r="DK71" s="128">
        <f t="shared" si="244"/>
        <v>0</v>
      </c>
      <c r="DL71" s="128">
        <f t="shared" si="244"/>
        <v>0</v>
      </c>
      <c r="DM71" s="128">
        <f t="shared" si="244"/>
        <v>0</v>
      </c>
      <c r="DN71" s="128">
        <f t="shared" si="244"/>
        <v>0</v>
      </c>
      <c r="DO71" s="128">
        <f t="shared" si="244"/>
        <v>0</v>
      </c>
      <c r="DP71" s="128">
        <f t="shared" si="244"/>
        <v>0</v>
      </c>
      <c r="DQ71" s="128">
        <f t="shared" si="244"/>
        <v>0</v>
      </c>
      <c r="DR71" s="128">
        <f t="shared" si="244"/>
        <v>0</v>
      </c>
      <c r="DS71" s="128">
        <f t="shared" si="244"/>
        <v>0</v>
      </c>
      <c r="DT71" s="128">
        <f t="shared" si="244"/>
        <v>0</v>
      </c>
      <c r="DU71" s="128">
        <f t="shared" si="244"/>
        <v>0</v>
      </c>
      <c r="DV71" s="128">
        <f t="shared" si="244"/>
        <v>0</v>
      </c>
      <c r="DW71" s="128">
        <f t="shared" si="244"/>
        <v>0</v>
      </c>
      <c r="DX71" s="128">
        <f t="shared" si="244"/>
        <v>0</v>
      </c>
      <c r="DY71" s="128">
        <f t="shared" si="244"/>
        <v>0</v>
      </c>
      <c r="DZ71" s="128">
        <f t="shared" si="244"/>
        <v>0</v>
      </c>
      <c r="EA71" s="128">
        <f t="shared" si="244"/>
        <v>0</v>
      </c>
      <c r="EB71" s="128">
        <f t="shared" ref="EB71:GM71" si="245">+EB70-EB62</f>
        <v>0</v>
      </c>
      <c r="EC71" s="128">
        <f t="shared" si="245"/>
        <v>0</v>
      </c>
      <c r="ED71" s="128">
        <f t="shared" si="245"/>
        <v>0</v>
      </c>
      <c r="EE71" s="128">
        <f t="shared" si="245"/>
        <v>0</v>
      </c>
      <c r="EF71" s="128">
        <f t="shared" si="245"/>
        <v>0</v>
      </c>
      <c r="EG71" s="128">
        <f t="shared" si="245"/>
        <v>0</v>
      </c>
      <c r="EH71" s="128">
        <f t="shared" si="245"/>
        <v>0</v>
      </c>
      <c r="EI71" s="128">
        <f t="shared" si="245"/>
        <v>0</v>
      </c>
      <c r="EJ71" s="128">
        <f t="shared" si="245"/>
        <v>0</v>
      </c>
      <c r="EK71" s="128">
        <f t="shared" si="245"/>
        <v>0</v>
      </c>
      <c r="EL71" s="128">
        <f t="shared" si="245"/>
        <v>0</v>
      </c>
      <c r="EM71" s="128">
        <f t="shared" si="245"/>
        <v>0</v>
      </c>
      <c r="EN71" s="128">
        <f t="shared" si="245"/>
        <v>0</v>
      </c>
      <c r="EO71" s="128">
        <f t="shared" si="245"/>
        <v>0</v>
      </c>
      <c r="EP71" s="128">
        <f t="shared" si="245"/>
        <v>0</v>
      </c>
      <c r="EQ71" s="128">
        <f t="shared" si="245"/>
        <v>0</v>
      </c>
      <c r="ER71" s="128">
        <f t="shared" si="245"/>
        <v>0</v>
      </c>
      <c r="ES71" s="128">
        <f t="shared" si="245"/>
        <v>0</v>
      </c>
      <c r="ET71" s="128">
        <f t="shared" si="245"/>
        <v>0</v>
      </c>
      <c r="EU71" s="128">
        <f t="shared" si="245"/>
        <v>0</v>
      </c>
      <c r="EV71" s="128">
        <f t="shared" si="245"/>
        <v>0</v>
      </c>
      <c r="EW71" s="128">
        <f t="shared" si="245"/>
        <v>0</v>
      </c>
      <c r="EX71" s="128">
        <f t="shared" si="245"/>
        <v>0</v>
      </c>
      <c r="EY71" s="128">
        <f t="shared" si="245"/>
        <v>0</v>
      </c>
      <c r="EZ71" s="128">
        <f t="shared" si="245"/>
        <v>0</v>
      </c>
      <c r="FA71" s="128">
        <f t="shared" si="245"/>
        <v>0</v>
      </c>
      <c r="FB71" s="128">
        <f t="shared" si="245"/>
        <v>0</v>
      </c>
      <c r="FC71" s="128">
        <f t="shared" si="245"/>
        <v>0</v>
      </c>
      <c r="FD71" s="128">
        <f t="shared" si="245"/>
        <v>0</v>
      </c>
      <c r="FE71" s="128">
        <f t="shared" si="245"/>
        <v>0</v>
      </c>
      <c r="FF71" s="128">
        <f t="shared" si="245"/>
        <v>0</v>
      </c>
      <c r="FG71" s="128">
        <f t="shared" si="245"/>
        <v>0</v>
      </c>
      <c r="FH71" s="128">
        <f t="shared" si="245"/>
        <v>0</v>
      </c>
      <c r="FI71" s="128">
        <f t="shared" si="245"/>
        <v>0</v>
      </c>
      <c r="FJ71" s="128">
        <f t="shared" si="245"/>
        <v>0</v>
      </c>
      <c r="FK71" s="128">
        <f t="shared" si="245"/>
        <v>0</v>
      </c>
      <c r="FL71" s="128">
        <f t="shared" si="245"/>
        <v>0</v>
      </c>
      <c r="FM71" s="128">
        <f t="shared" si="245"/>
        <v>0</v>
      </c>
      <c r="FN71" s="128">
        <f t="shared" si="245"/>
        <v>0</v>
      </c>
      <c r="FO71" s="128">
        <f t="shared" si="245"/>
        <v>0</v>
      </c>
      <c r="FP71" s="128">
        <f t="shared" si="245"/>
        <v>0</v>
      </c>
      <c r="FQ71" s="128">
        <f t="shared" si="245"/>
        <v>0</v>
      </c>
      <c r="FR71" s="128">
        <f t="shared" si="245"/>
        <v>0</v>
      </c>
      <c r="FS71" s="128">
        <f t="shared" si="245"/>
        <v>0</v>
      </c>
      <c r="FT71" s="128">
        <f t="shared" si="245"/>
        <v>0</v>
      </c>
      <c r="FU71" s="128">
        <f t="shared" si="245"/>
        <v>0</v>
      </c>
      <c r="FV71" s="128">
        <f t="shared" si="245"/>
        <v>0</v>
      </c>
      <c r="FW71" s="128">
        <f t="shared" si="245"/>
        <v>0</v>
      </c>
      <c r="FX71" s="128">
        <f t="shared" si="245"/>
        <v>0</v>
      </c>
      <c r="FY71" s="128">
        <f t="shared" si="245"/>
        <v>0</v>
      </c>
      <c r="FZ71" s="128">
        <f t="shared" si="245"/>
        <v>0</v>
      </c>
      <c r="GA71" s="128">
        <f t="shared" si="245"/>
        <v>0</v>
      </c>
      <c r="GB71" s="128">
        <f t="shared" si="245"/>
        <v>0</v>
      </c>
      <c r="GC71" s="128">
        <f t="shared" si="245"/>
        <v>0</v>
      </c>
      <c r="GD71" s="128">
        <f t="shared" si="245"/>
        <v>0</v>
      </c>
      <c r="GE71" s="128">
        <f t="shared" si="245"/>
        <v>0</v>
      </c>
      <c r="GF71" s="128">
        <f t="shared" si="245"/>
        <v>0</v>
      </c>
      <c r="GG71" s="128">
        <f t="shared" si="245"/>
        <v>0</v>
      </c>
      <c r="GH71" s="128">
        <f t="shared" si="245"/>
        <v>0</v>
      </c>
      <c r="GI71" s="128">
        <f t="shared" si="245"/>
        <v>0</v>
      </c>
      <c r="GJ71" s="128">
        <f t="shared" si="245"/>
        <v>0</v>
      </c>
      <c r="GK71" s="128">
        <f t="shared" si="245"/>
        <v>0</v>
      </c>
      <c r="GL71" s="128">
        <f t="shared" si="245"/>
        <v>0</v>
      </c>
      <c r="GM71" s="128">
        <f t="shared" si="245"/>
        <v>0</v>
      </c>
      <c r="GN71" s="128">
        <f t="shared" ref="GN71:HX71" si="246">+GN70-GN62</f>
        <v>0</v>
      </c>
      <c r="GO71" s="128">
        <f t="shared" si="246"/>
        <v>0</v>
      </c>
      <c r="GP71" s="128">
        <f t="shared" si="246"/>
        <v>0</v>
      </c>
      <c r="GQ71" s="128">
        <f t="shared" si="246"/>
        <v>0</v>
      </c>
      <c r="GR71" s="128">
        <f t="shared" si="246"/>
        <v>0</v>
      </c>
      <c r="GS71" s="128">
        <f t="shared" si="246"/>
        <v>0</v>
      </c>
      <c r="GT71" s="128">
        <f t="shared" si="246"/>
        <v>0</v>
      </c>
      <c r="GU71" s="128">
        <f t="shared" si="246"/>
        <v>0</v>
      </c>
      <c r="GV71" s="128">
        <f t="shared" si="246"/>
        <v>0</v>
      </c>
      <c r="GW71" s="128">
        <f t="shared" si="246"/>
        <v>0</v>
      </c>
      <c r="GX71" s="128">
        <f t="shared" si="246"/>
        <v>0</v>
      </c>
      <c r="GY71" s="128">
        <f t="shared" si="246"/>
        <v>0</v>
      </c>
      <c r="GZ71" s="128">
        <f t="shared" si="246"/>
        <v>0</v>
      </c>
      <c r="HA71" s="128">
        <f t="shared" si="246"/>
        <v>0</v>
      </c>
      <c r="HB71" s="128">
        <f t="shared" si="246"/>
        <v>0</v>
      </c>
      <c r="HC71" s="128">
        <f t="shared" si="246"/>
        <v>0</v>
      </c>
      <c r="HD71" s="128">
        <f t="shared" si="246"/>
        <v>0</v>
      </c>
      <c r="HE71" s="128">
        <f t="shared" si="246"/>
        <v>0</v>
      </c>
      <c r="HF71" s="128">
        <f t="shared" si="246"/>
        <v>0</v>
      </c>
      <c r="HG71" s="128">
        <f t="shared" si="246"/>
        <v>0</v>
      </c>
      <c r="HH71" s="128">
        <f t="shared" si="246"/>
        <v>0</v>
      </c>
      <c r="HI71" s="128">
        <f t="shared" si="246"/>
        <v>0</v>
      </c>
      <c r="HJ71" s="128">
        <f t="shared" si="246"/>
        <v>0</v>
      </c>
      <c r="HK71" s="128">
        <f t="shared" si="246"/>
        <v>0</v>
      </c>
      <c r="HL71" s="128">
        <f t="shared" si="246"/>
        <v>0</v>
      </c>
      <c r="HM71" s="128">
        <f t="shared" si="246"/>
        <v>0</v>
      </c>
      <c r="HN71" s="128">
        <f t="shared" si="246"/>
        <v>0</v>
      </c>
      <c r="HO71" s="128">
        <f t="shared" si="246"/>
        <v>0</v>
      </c>
      <c r="HP71" s="128">
        <f t="shared" si="246"/>
        <v>0</v>
      </c>
      <c r="HQ71" s="128">
        <f t="shared" si="246"/>
        <v>0</v>
      </c>
      <c r="HR71" s="128">
        <f t="shared" si="246"/>
        <v>0</v>
      </c>
      <c r="HS71" s="128">
        <f t="shared" si="246"/>
        <v>0</v>
      </c>
      <c r="HT71" s="128">
        <f t="shared" si="246"/>
        <v>0</v>
      </c>
      <c r="HU71" s="128">
        <f t="shared" si="246"/>
        <v>0</v>
      </c>
      <c r="HV71" s="128">
        <f t="shared" si="246"/>
        <v>0</v>
      </c>
      <c r="HW71" s="128">
        <f t="shared" si="246"/>
        <v>0</v>
      </c>
      <c r="HX71" s="128">
        <f t="shared" si="246"/>
        <v>0</v>
      </c>
      <c r="HY71" s="676" t="s">
        <v>1053</v>
      </c>
    </row>
    <row r="72" spans="1:233" x14ac:dyDescent="0.2">
      <c r="HY72" s="676" t="s">
        <v>1053</v>
      </c>
    </row>
    <row r="73" spans="1:233" x14ac:dyDescent="0.2">
      <c r="B73" s="207" t="s">
        <v>205</v>
      </c>
      <c r="C73" s="208">
        <f>'CRM-6.1'!C47-C44</f>
        <v>0</v>
      </c>
      <c r="AJ73" s="208">
        <f>'CRM-6.1'!E47-AJ44</f>
        <v>0</v>
      </c>
      <c r="BX73" s="208">
        <f>'CRM-6.1'!G47-BX44</f>
        <v>0</v>
      </c>
      <c r="DK73" s="208">
        <f>'CRM-6.1'!I47-DK44</f>
        <v>0</v>
      </c>
      <c r="EX73" s="208">
        <f>'CRM-6.1'!K47-EX44</f>
        <v>0</v>
      </c>
      <c r="GK73" s="208">
        <f>'CRM-6.1'!M47-GK44</f>
        <v>0</v>
      </c>
      <c r="HX73" s="208">
        <f>'CRM-6.1'!O47-HX44</f>
        <v>0</v>
      </c>
      <c r="HY73" s="676" t="s">
        <v>1053</v>
      </c>
    </row>
    <row r="74" spans="1:233" x14ac:dyDescent="0.2">
      <c r="B74" s="207" t="s">
        <v>206</v>
      </c>
      <c r="C74" s="208">
        <f>'CRM-6.1'!C58-C57</f>
        <v>0</v>
      </c>
      <c r="AJ74" s="208">
        <f>'CRM-6.1'!E58-AJ57</f>
        <v>0</v>
      </c>
      <c r="BX74" s="208">
        <f>'CRM-6.1'!G58-BX57</f>
        <v>0</v>
      </c>
      <c r="DK74" s="208">
        <f>'CRM-6.1'!I58-DK57</f>
        <v>0</v>
      </c>
      <c r="EX74" s="208">
        <f>'CRM-6.1'!K58-EX57</f>
        <v>0</v>
      </c>
      <c r="GK74" s="208">
        <f>'CRM-6.1'!M58-GK57</f>
        <v>0</v>
      </c>
      <c r="HX74" s="208">
        <f>'CRM-6.1'!O58-HX57</f>
        <v>0</v>
      </c>
      <c r="HY74" s="676" t="s">
        <v>1053</v>
      </c>
    </row>
    <row r="75" spans="1:233" x14ac:dyDescent="0.2">
      <c r="HY75" s="676" t="s">
        <v>1053</v>
      </c>
    </row>
    <row r="76" spans="1:233" s="145" customFormat="1" ht="15" x14ac:dyDescent="0.25">
      <c r="B76" s="153" t="s">
        <v>127</v>
      </c>
      <c r="C76" s="154"/>
      <c r="D76" s="154"/>
      <c r="E76" s="154"/>
      <c r="F76" s="154"/>
      <c r="G76" s="154"/>
      <c r="H76" s="154"/>
      <c r="I76" s="154"/>
      <c r="J76" s="154"/>
      <c r="K76" s="154"/>
      <c r="L76" s="154"/>
      <c r="M76" s="154"/>
      <c r="N76" s="154"/>
      <c r="O76" s="154"/>
      <c r="P76" s="154"/>
      <c r="Q76" s="154"/>
      <c r="R76" s="154"/>
      <c r="S76" s="154"/>
      <c r="T76" s="154"/>
      <c r="U76" s="154"/>
      <c r="V76" s="154"/>
      <c r="W76" s="154"/>
      <c r="X76" s="154"/>
      <c r="Y76" s="154"/>
      <c r="Z76" s="154"/>
      <c r="AA76" s="154"/>
      <c r="AB76" s="154"/>
      <c r="AC76" s="154"/>
      <c r="AD76" s="154"/>
      <c r="AE76" s="154"/>
      <c r="AF76" s="154"/>
      <c r="AG76" s="154"/>
      <c r="AH76" s="154"/>
      <c r="AI76" s="154"/>
      <c r="AJ76" s="154"/>
      <c r="AK76" s="154"/>
      <c r="AL76" s="154"/>
      <c r="AM76" s="154"/>
      <c r="AN76" s="154"/>
      <c r="AO76" s="154"/>
      <c r="AP76" s="154"/>
      <c r="AQ76" s="154"/>
      <c r="AR76" s="154"/>
      <c r="AS76" s="154"/>
      <c r="AT76" s="154"/>
      <c r="AU76" s="154"/>
      <c r="AV76" s="154"/>
      <c r="AW76" s="154"/>
      <c r="AX76" s="154"/>
      <c r="AY76" s="154"/>
      <c r="AZ76" s="154"/>
      <c r="BA76" s="154"/>
      <c r="BB76" s="154"/>
      <c r="BC76" s="154"/>
      <c r="BD76" s="154"/>
      <c r="BE76" s="154"/>
      <c r="BF76" s="154"/>
      <c r="BG76" s="154"/>
      <c r="BH76" s="154"/>
      <c r="BI76" s="154"/>
      <c r="BJ76" s="154"/>
      <c r="BK76" s="154"/>
      <c r="BL76" s="154"/>
      <c r="BM76" s="154"/>
      <c r="BN76" s="154"/>
      <c r="BO76" s="154"/>
      <c r="BP76" s="154"/>
      <c r="BQ76" s="154"/>
      <c r="BR76" s="154"/>
      <c r="BS76" s="154"/>
      <c r="BT76" s="154"/>
      <c r="BU76" s="154"/>
      <c r="BV76" s="154"/>
      <c r="BW76" s="154"/>
      <c r="BX76" s="154"/>
      <c r="BY76" s="154"/>
      <c r="BZ76" s="154"/>
      <c r="CA76" s="154"/>
      <c r="CB76" s="154"/>
      <c r="CC76" s="154"/>
      <c r="CD76" s="154"/>
      <c r="CE76" s="154"/>
      <c r="CF76" s="154"/>
      <c r="CG76" s="154"/>
      <c r="CH76" s="154"/>
      <c r="CI76" s="154"/>
      <c r="CJ76" s="154"/>
      <c r="CK76" s="154"/>
      <c r="CL76" s="154"/>
      <c r="CM76" s="154"/>
      <c r="CN76" s="154"/>
      <c r="CO76" s="154"/>
      <c r="CP76" s="154"/>
      <c r="CQ76" s="154"/>
      <c r="CR76" s="154"/>
      <c r="CS76" s="154"/>
      <c r="CT76" s="154"/>
      <c r="CU76" s="154"/>
      <c r="CV76" s="154"/>
      <c r="CW76" s="154"/>
      <c r="CX76" s="154"/>
      <c r="CY76" s="154"/>
      <c r="CZ76" s="154"/>
      <c r="DA76" s="154"/>
      <c r="DB76" s="154"/>
      <c r="DC76" s="154"/>
      <c r="DD76" s="154"/>
      <c r="DE76" s="154"/>
      <c r="DF76" s="154"/>
      <c r="DG76" s="154"/>
      <c r="DH76" s="154"/>
      <c r="DI76" s="154"/>
      <c r="DJ76" s="154"/>
      <c r="DK76" s="154"/>
      <c r="DL76" s="154"/>
      <c r="DM76" s="154"/>
      <c r="DN76" s="154"/>
      <c r="DO76" s="154"/>
      <c r="DP76" s="154"/>
      <c r="DQ76" s="154"/>
      <c r="DR76" s="154"/>
      <c r="DS76" s="154"/>
      <c r="DT76" s="154"/>
      <c r="DU76" s="154"/>
      <c r="DV76" s="154"/>
      <c r="DW76" s="154"/>
      <c r="DX76" s="154"/>
      <c r="DY76" s="154"/>
      <c r="DZ76" s="154"/>
      <c r="EA76" s="154"/>
      <c r="EB76" s="154"/>
      <c r="EC76" s="154"/>
      <c r="ED76" s="154"/>
      <c r="EE76" s="154"/>
      <c r="EF76" s="154"/>
      <c r="EG76" s="154"/>
      <c r="EH76" s="154"/>
      <c r="EI76" s="154"/>
      <c r="EJ76" s="154"/>
      <c r="EK76" s="154"/>
      <c r="EL76" s="154"/>
      <c r="EM76" s="154"/>
      <c r="EN76" s="154"/>
      <c r="EO76" s="154"/>
      <c r="EP76" s="154"/>
      <c r="EQ76" s="154"/>
      <c r="ER76" s="154"/>
      <c r="ES76" s="154"/>
      <c r="ET76" s="154"/>
      <c r="EU76" s="154"/>
      <c r="EV76" s="154"/>
      <c r="EW76" s="154"/>
      <c r="EX76" s="154"/>
      <c r="EY76" s="154"/>
      <c r="EZ76" s="154"/>
      <c r="FA76" s="154"/>
      <c r="FB76" s="154"/>
      <c r="FC76" s="154"/>
      <c r="FD76" s="154"/>
      <c r="FE76" s="154"/>
      <c r="FF76" s="154"/>
      <c r="FG76" s="154"/>
      <c r="FH76" s="154"/>
      <c r="FI76" s="154"/>
      <c r="FJ76" s="154"/>
      <c r="FK76" s="154"/>
      <c r="FL76" s="154"/>
      <c r="FM76" s="154"/>
      <c r="FN76" s="154"/>
      <c r="FO76" s="154"/>
      <c r="FP76" s="154"/>
      <c r="FQ76" s="154"/>
      <c r="FR76" s="154"/>
      <c r="FS76" s="154"/>
      <c r="FT76" s="154"/>
      <c r="FU76" s="154"/>
      <c r="FV76" s="154"/>
      <c r="FW76" s="154"/>
      <c r="FX76" s="154"/>
      <c r="FY76" s="154"/>
      <c r="FZ76" s="154"/>
      <c r="GA76" s="154"/>
      <c r="GB76" s="154"/>
      <c r="GC76" s="154"/>
      <c r="GD76" s="154"/>
      <c r="GE76" s="154"/>
      <c r="GF76" s="154"/>
      <c r="GG76" s="154"/>
      <c r="GH76" s="154"/>
      <c r="GI76" s="154"/>
      <c r="GJ76" s="154"/>
      <c r="GK76" s="154"/>
      <c r="GL76" s="154"/>
      <c r="GM76" s="154"/>
      <c r="GN76" s="154"/>
      <c r="GO76" s="154"/>
      <c r="GP76" s="154"/>
      <c r="GQ76" s="154"/>
      <c r="GR76" s="154"/>
      <c r="GS76" s="154"/>
      <c r="GT76" s="154"/>
      <c r="GU76" s="154"/>
      <c r="GV76" s="154"/>
      <c r="GW76" s="154"/>
      <c r="GX76" s="154"/>
      <c r="GY76" s="154"/>
      <c r="GZ76" s="154"/>
      <c r="HA76" s="154"/>
      <c r="HB76" s="154"/>
      <c r="HC76" s="154"/>
      <c r="HD76" s="154"/>
      <c r="HE76" s="154"/>
      <c r="HF76" s="154"/>
      <c r="HG76" s="154"/>
      <c r="HH76" s="154"/>
      <c r="HI76" s="154"/>
      <c r="HJ76" s="154"/>
      <c r="HK76" s="154"/>
      <c r="HL76" s="154"/>
      <c r="HM76" s="154"/>
      <c r="HN76" s="154"/>
      <c r="HO76" s="154"/>
      <c r="HP76" s="154"/>
      <c r="HQ76" s="154"/>
      <c r="HR76" s="154"/>
      <c r="HS76" s="154"/>
      <c r="HT76" s="154"/>
      <c r="HU76" s="154"/>
      <c r="HV76" s="154"/>
      <c r="HW76" s="154"/>
      <c r="HX76" s="154"/>
      <c r="HY76" s="676" t="s">
        <v>1053</v>
      </c>
    </row>
    <row r="77" spans="1:233" s="145" customFormat="1" ht="15" x14ac:dyDescent="0.25">
      <c r="B77" s="155" t="s">
        <v>128</v>
      </c>
      <c r="C77" s="156">
        <v>148876035.75999987</v>
      </c>
      <c r="D77" s="156">
        <v>4268094.9130006935</v>
      </c>
      <c r="E77" s="156">
        <v>-611838.08835041523</v>
      </c>
      <c r="F77" s="156">
        <v>36564.135962030472</v>
      </c>
      <c r="G77" s="156">
        <v>4083468.6190756047</v>
      </c>
      <c r="H77" s="156">
        <v>13470187.035978962</v>
      </c>
      <c r="I77" s="156">
        <v>332327.22565972776</v>
      </c>
      <c r="J77" s="156">
        <v>-30618.301992259963</v>
      </c>
      <c r="K77" s="156">
        <v>950.77666197940709</v>
      </c>
      <c r="L77" s="156">
        <v>13767.210054030083</v>
      </c>
      <c r="M77" s="156">
        <v>662275.35417178285</v>
      </c>
      <c r="N77" s="156">
        <v>-2217552.9012950091</v>
      </c>
      <c r="O77" s="156">
        <v>-49077.570371584741</v>
      </c>
      <c r="P77" s="156">
        <v>-3870.6276671299306</v>
      </c>
      <c r="Q77" s="156">
        <v>-238403.68133350945</v>
      </c>
      <c r="R77" s="156">
        <v>18053.427599999995</v>
      </c>
      <c r="S77" s="156">
        <v>47549.921461222839</v>
      </c>
      <c r="T77" s="156">
        <v>629811.27671236463</v>
      </c>
      <c r="U77" s="156">
        <v>-939593.36042031588</v>
      </c>
      <c r="V77" s="156">
        <v>0</v>
      </c>
      <c r="W77" s="156">
        <v>210100.48828822756</v>
      </c>
      <c r="X77" s="156">
        <v>6486.0668321998955</v>
      </c>
      <c r="Y77" s="156">
        <v>0</v>
      </c>
      <c r="Z77" s="156">
        <v>0</v>
      </c>
      <c r="AA77" s="156">
        <v>0</v>
      </c>
      <c r="AB77" s="156">
        <v>0</v>
      </c>
      <c r="AC77" s="156">
        <v>697854.35301457928</v>
      </c>
      <c r="AD77" s="156">
        <v>0</v>
      </c>
      <c r="AE77" s="156">
        <v>0</v>
      </c>
      <c r="AF77" s="156">
        <v>0</v>
      </c>
      <c r="AG77" s="156">
        <v>0</v>
      </c>
      <c r="AH77" s="156">
        <v>0</v>
      </c>
      <c r="AI77" s="156">
        <v>20386536.273042977</v>
      </c>
      <c r="AJ77" s="156">
        <v>169262572.03304309</v>
      </c>
      <c r="AK77" s="156">
        <v>-29612974.840182617</v>
      </c>
      <c r="AL77" s="156">
        <v>0</v>
      </c>
      <c r="AM77" s="156">
        <v>9813528.8017177954</v>
      </c>
      <c r="AN77" s="156">
        <v>-489534.39253912517</v>
      </c>
      <c r="AO77" s="156">
        <v>678363.06193641061</v>
      </c>
      <c r="AP77" s="156">
        <v>0</v>
      </c>
      <c r="AQ77" s="156">
        <v>0</v>
      </c>
      <c r="AR77" s="156">
        <v>0</v>
      </c>
      <c r="AS77" s="156">
        <v>-35344.100019756894</v>
      </c>
      <c r="AT77" s="156">
        <v>0</v>
      </c>
      <c r="AU77" s="156">
        <v>918682.31335913856</v>
      </c>
      <c r="AV77" s="156">
        <v>0</v>
      </c>
      <c r="AW77" s="156">
        <v>0</v>
      </c>
      <c r="AX77" s="156">
        <v>-445734.37112307164</v>
      </c>
      <c r="AY77" s="156">
        <v>19234.896299999982</v>
      </c>
      <c r="AZ77" s="156">
        <v>0</v>
      </c>
      <c r="BA77" s="156">
        <v>-489300.65499830747</v>
      </c>
      <c r="BB77" s="156">
        <v>0</v>
      </c>
      <c r="BC77" s="156">
        <v>0</v>
      </c>
      <c r="BD77" s="156">
        <v>0</v>
      </c>
      <c r="BE77" s="156">
        <v>0</v>
      </c>
      <c r="BF77" s="156">
        <v>0</v>
      </c>
      <c r="BG77" s="156">
        <v>0</v>
      </c>
      <c r="BH77" s="156">
        <v>-2162576.1780000003</v>
      </c>
      <c r="BI77" s="156">
        <v>-4620848.4321740009</v>
      </c>
      <c r="BJ77" s="156">
        <v>0</v>
      </c>
      <c r="BK77" s="156">
        <v>0</v>
      </c>
      <c r="BL77" s="156">
        <v>0</v>
      </c>
      <c r="BM77" s="156">
        <v>1654158.7874142607</v>
      </c>
      <c r="BN77" s="156">
        <v>159531.06440274004</v>
      </c>
      <c r="BO77" s="156">
        <v>-295585.7815927401</v>
      </c>
      <c r="BP77" s="156">
        <v>-308092.2659</v>
      </c>
      <c r="BQ77" s="156">
        <v>-20.966130740000001</v>
      </c>
      <c r="BR77" s="156">
        <v>-394228.89515679999</v>
      </c>
      <c r="BS77" s="156">
        <v>0</v>
      </c>
      <c r="BT77" s="156">
        <v>-423891.40592988755</v>
      </c>
      <c r="BU77" s="156">
        <v>-335525.80576325813</v>
      </c>
      <c r="BV77" s="156">
        <v>0</v>
      </c>
      <c r="BW77" s="156">
        <v>-26370159.164379954</v>
      </c>
      <c r="BX77" s="156">
        <v>142892412.86866313</v>
      </c>
      <c r="BY77" s="156">
        <v>11331219.433740547</v>
      </c>
      <c r="BZ77" s="156">
        <v>0</v>
      </c>
      <c r="CA77" s="156">
        <v>0</v>
      </c>
      <c r="CB77" s="156">
        <v>252779.03881400137</v>
      </c>
      <c r="CC77" s="156">
        <v>1849639.0504073494</v>
      </c>
      <c r="CD77" s="156">
        <v>0</v>
      </c>
      <c r="CE77" s="156">
        <v>0</v>
      </c>
      <c r="CF77" s="156">
        <v>0</v>
      </c>
      <c r="CG77" s="156">
        <v>0</v>
      </c>
      <c r="CH77" s="156">
        <v>0</v>
      </c>
      <c r="CI77" s="156">
        <v>-33965.106110777218</v>
      </c>
      <c r="CJ77" s="156">
        <v>0</v>
      </c>
      <c r="CK77" s="156">
        <v>0</v>
      </c>
      <c r="CL77" s="156">
        <v>0</v>
      </c>
      <c r="CM77" s="156">
        <v>0</v>
      </c>
      <c r="CN77" s="156">
        <v>0</v>
      </c>
      <c r="CO77" s="156">
        <v>0</v>
      </c>
      <c r="CP77" s="156">
        <v>0</v>
      </c>
      <c r="CQ77" s="156">
        <v>0</v>
      </c>
      <c r="CR77" s="156">
        <v>0</v>
      </c>
      <c r="CS77" s="156">
        <v>0</v>
      </c>
      <c r="CT77" s="156">
        <v>0</v>
      </c>
      <c r="CU77" s="156">
        <v>0</v>
      </c>
      <c r="CV77" s="156">
        <v>0</v>
      </c>
      <c r="CW77" s="156">
        <v>0</v>
      </c>
      <c r="CX77" s="156">
        <v>0</v>
      </c>
      <c r="CY77" s="156">
        <v>0</v>
      </c>
      <c r="CZ77" s="156">
        <v>0</v>
      </c>
      <c r="DA77" s="156">
        <v>7788660.0135981999</v>
      </c>
      <c r="DB77" s="156">
        <v>1041616.8013943374</v>
      </c>
      <c r="DC77" s="156">
        <v>-4029894.3225494004</v>
      </c>
      <c r="DD77" s="156">
        <v>-2050409.4104999998</v>
      </c>
      <c r="DE77" s="156">
        <v>-4598552.1104892604</v>
      </c>
      <c r="DF77" s="156">
        <v>-2804606.9670917802</v>
      </c>
      <c r="DG77" s="156">
        <v>0</v>
      </c>
      <c r="DH77" s="156">
        <v>0</v>
      </c>
      <c r="DI77" s="156">
        <v>0</v>
      </c>
      <c r="DJ77" s="156">
        <v>8746486.4212132152</v>
      </c>
      <c r="DK77" s="156">
        <v>151638899.28987628</v>
      </c>
      <c r="DL77" s="156">
        <v>2402259.5491298623</v>
      </c>
      <c r="DM77" s="156">
        <v>0</v>
      </c>
      <c r="DN77" s="156">
        <v>0</v>
      </c>
      <c r="DO77" s="156">
        <v>1441248.0251239983</v>
      </c>
      <c r="DP77" s="156">
        <v>-190003.80148794292</v>
      </c>
      <c r="DQ77" s="156">
        <v>0</v>
      </c>
      <c r="DR77" s="156">
        <v>0</v>
      </c>
      <c r="DS77" s="156">
        <v>0</v>
      </c>
      <c r="DT77" s="156">
        <v>0</v>
      </c>
      <c r="DU77" s="156">
        <v>0</v>
      </c>
      <c r="DV77" s="156">
        <v>-170818.57543166098</v>
      </c>
      <c r="DW77" s="156">
        <v>0</v>
      </c>
      <c r="DX77" s="156">
        <v>0</v>
      </c>
      <c r="DY77" s="156">
        <v>0</v>
      </c>
      <c r="DZ77" s="156">
        <v>-1507463.1769666667</v>
      </c>
      <c r="EA77" s="156">
        <v>0</v>
      </c>
      <c r="EB77" s="156">
        <v>0</v>
      </c>
      <c r="EC77" s="156">
        <v>0</v>
      </c>
      <c r="ED77" s="156">
        <v>0</v>
      </c>
      <c r="EE77" s="156">
        <v>0</v>
      </c>
      <c r="EF77" s="156">
        <v>0</v>
      </c>
      <c r="EG77" s="156">
        <v>-28583950.02399075</v>
      </c>
      <c r="EH77" s="156">
        <v>-122295.68415809781</v>
      </c>
      <c r="EI77" s="156">
        <v>-2764843.9047150896</v>
      </c>
      <c r="EJ77" s="156">
        <v>-3687248.1967909653</v>
      </c>
      <c r="EK77" s="156">
        <v>-518678.73011322715</v>
      </c>
      <c r="EL77" s="156">
        <v>-249888.27411794034</v>
      </c>
      <c r="EM77" s="156">
        <v>0</v>
      </c>
      <c r="EN77" s="156">
        <v>-6449140.1849529129</v>
      </c>
      <c r="EO77" s="156">
        <v>1144017.0830004611</v>
      </c>
      <c r="EP77" s="156">
        <v>-5589003.6045694984</v>
      </c>
      <c r="EQ77" s="156">
        <v>-2861973.021399999</v>
      </c>
      <c r="ER77" s="156">
        <v>544031.09840000002</v>
      </c>
      <c r="ES77" s="156">
        <v>-3755119.1824351605</v>
      </c>
      <c r="ET77" s="156">
        <v>-1658740.3896547803</v>
      </c>
      <c r="EU77" s="156">
        <v>1152993.689038258</v>
      </c>
      <c r="EV77" s="156">
        <v>-6106358.8464405183</v>
      </c>
      <c r="EW77" s="156">
        <v>-57530976.152532622</v>
      </c>
      <c r="EX77" s="156">
        <v>94107923.137343764</v>
      </c>
      <c r="EY77" s="156">
        <v>3086005.6546553429</v>
      </c>
      <c r="EZ77" s="156">
        <v>0</v>
      </c>
      <c r="FA77" s="156">
        <v>0</v>
      </c>
      <c r="FB77" s="156">
        <v>527842.51771800278</v>
      </c>
      <c r="FC77" s="156">
        <v>904672.36444030167</v>
      </c>
      <c r="FD77" s="156">
        <v>0</v>
      </c>
      <c r="FE77" s="156">
        <v>0</v>
      </c>
      <c r="FF77" s="156">
        <v>0</v>
      </c>
      <c r="FG77" s="156">
        <v>0</v>
      </c>
      <c r="FH77" s="156">
        <v>0</v>
      </c>
      <c r="FI77" s="156">
        <v>-524529.6720035621</v>
      </c>
      <c r="FJ77" s="156">
        <v>0</v>
      </c>
      <c r="FK77" s="156">
        <v>0</v>
      </c>
      <c r="FL77" s="156">
        <v>0</v>
      </c>
      <c r="FM77" s="156">
        <v>0</v>
      </c>
      <c r="FN77" s="156">
        <v>0</v>
      </c>
      <c r="FO77" s="156">
        <v>0</v>
      </c>
      <c r="FP77" s="156">
        <v>0</v>
      </c>
      <c r="FQ77" s="156">
        <v>0</v>
      </c>
      <c r="FR77" s="156">
        <v>0</v>
      </c>
      <c r="FS77" s="156">
        <v>0</v>
      </c>
      <c r="FT77" s="156">
        <v>-4393717.742931297</v>
      </c>
      <c r="FU77" s="156">
        <v>-1345252.5257390761</v>
      </c>
      <c r="FV77" s="156">
        <v>0</v>
      </c>
      <c r="FW77" s="156">
        <v>0</v>
      </c>
      <c r="FX77" s="156">
        <v>0</v>
      </c>
      <c r="FY77" s="156">
        <v>0</v>
      </c>
      <c r="FZ77" s="156">
        <v>0</v>
      </c>
      <c r="GA77" s="156">
        <v>6419401.374896952</v>
      </c>
      <c r="GB77" s="156">
        <v>470086.55034856161</v>
      </c>
      <c r="GC77" s="156">
        <v>-9989512.6856092587</v>
      </c>
      <c r="GD77" s="156">
        <v>-2039439.5574000152</v>
      </c>
      <c r="GE77" s="156">
        <v>-160444.97844180002</v>
      </c>
      <c r="GF77" s="156">
        <v>-4874604.5002844194</v>
      </c>
      <c r="GG77" s="156">
        <v>0</v>
      </c>
      <c r="GH77" s="156">
        <v>3458981.0671147741</v>
      </c>
      <c r="GI77" s="156">
        <v>0</v>
      </c>
      <c r="GJ77" s="156">
        <v>-8460512.1332354881</v>
      </c>
      <c r="GK77" s="156">
        <v>85647411.004108191</v>
      </c>
      <c r="GL77" s="156">
        <v>644762.49332177895</v>
      </c>
      <c r="GM77" s="156">
        <v>0</v>
      </c>
      <c r="GN77" s="156">
        <v>0</v>
      </c>
      <c r="GO77" s="156">
        <v>695730.51745199854</v>
      </c>
      <c r="GP77" s="156">
        <v>500745.82573861192</v>
      </c>
      <c r="GQ77" s="156">
        <v>0</v>
      </c>
      <c r="GR77" s="156">
        <v>0</v>
      </c>
      <c r="GS77" s="156">
        <v>0</v>
      </c>
      <c r="GT77" s="156">
        <v>0</v>
      </c>
      <c r="GU77" s="156">
        <v>0</v>
      </c>
      <c r="GV77" s="156">
        <v>-792189.97162490746</v>
      </c>
      <c r="GW77" s="156">
        <v>0</v>
      </c>
      <c r="GX77" s="156">
        <v>0</v>
      </c>
      <c r="GY77" s="156">
        <v>0</v>
      </c>
      <c r="GZ77" s="156">
        <v>0</v>
      </c>
      <c r="HA77" s="156">
        <v>0</v>
      </c>
      <c r="HB77" s="156">
        <v>0</v>
      </c>
      <c r="HC77" s="156">
        <v>0</v>
      </c>
      <c r="HD77" s="156">
        <v>0</v>
      </c>
      <c r="HE77" s="156">
        <v>0</v>
      </c>
      <c r="HF77" s="156">
        <v>0</v>
      </c>
      <c r="HG77" s="156">
        <v>-3867024.4508332675</v>
      </c>
      <c r="HH77" s="156">
        <v>0</v>
      </c>
      <c r="HI77" s="156">
        <v>0</v>
      </c>
      <c r="HJ77" s="156">
        <v>0</v>
      </c>
      <c r="HK77" s="156">
        <v>2587614.9562998684</v>
      </c>
      <c r="HL77" s="156">
        <v>249888.27411794034</v>
      </c>
      <c r="HM77" s="156">
        <v>0</v>
      </c>
      <c r="HN77" s="156">
        <v>2418271.6000985508</v>
      </c>
      <c r="HO77" s="156">
        <v>353204.68364855938</v>
      </c>
      <c r="HP77" s="156">
        <v>-6217907.733156031</v>
      </c>
      <c r="HQ77" s="156">
        <v>-1837510.9991000185</v>
      </c>
      <c r="HR77" s="156">
        <v>-1051203.5738396</v>
      </c>
      <c r="HS77" s="156">
        <v>-2693657.2300185445</v>
      </c>
      <c r="HT77" s="156">
        <v>0</v>
      </c>
      <c r="HU77" s="156">
        <v>0</v>
      </c>
      <c r="HV77" s="156">
        <v>0</v>
      </c>
      <c r="HW77" s="156">
        <v>-9009275.6078950595</v>
      </c>
      <c r="HX77" s="156">
        <v>76638135.396213055</v>
      </c>
      <c r="HY77" s="676" t="s">
        <v>1053</v>
      </c>
    </row>
    <row r="78" spans="1:233" s="145" customFormat="1" ht="15" x14ac:dyDescent="0.25">
      <c r="B78" s="157" t="s">
        <v>129</v>
      </c>
      <c r="C78" s="466">
        <v>2470296822.411552</v>
      </c>
      <c r="D78" s="466">
        <v>0</v>
      </c>
      <c r="E78" s="466">
        <v>0</v>
      </c>
      <c r="F78" s="466">
        <v>0</v>
      </c>
      <c r="G78" s="466">
        <v>0</v>
      </c>
      <c r="H78" s="466">
        <v>0</v>
      </c>
      <c r="I78" s="466">
        <v>0</v>
      </c>
      <c r="J78" s="466">
        <v>0</v>
      </c>
      <c r="K78" s="466">
        <v>0</v>
      </c>
      <c r="L78" s="466">
        <v>0</v>
      </c>
      <c r="M78" s="466">
        <v>0</v>
      </c>
      <c r="N78" s="466">
        <v>0</v>
      </c>
      <c r="O78" s="466">
        <v>0</v>
      </c>
      <c r="P78" s="466">
        <v>0</v>
      </c>
      <c r="Q78" s="466">
        <v>0</v>
      </c>
      <c r="R78" s="466">
        <v>0</v>
      </c>
      <c r="S78" s="466">
        <v>0</v>
      </c>
      <c r="T78" s="466">
        <v>0</v>
      </c>
      <c r="U78" s="466">
        <v>0</v>
      </c>
      <c r="V78" s="466">
        <v>67075380.91394949</v>
      </c>
      <c r="W78" s="466">
        <v>210100.48828822773</v>
      </c>
      <c r="X78" s="466">
        <v>0</v>
      </c>
      <c r="Y78" s="466">
        <v>0</v>
      </c>
      <c r="Z78" s="466">
        <v>0</v>
      </c>
      <c r="AA78" s="466">
        <v>-65577643.509571999</v>
      </c>
      <c r="AB78" s="466">
        <v>0</v>
      </c>
      <c r="AC78" s="466">
        <v>0</v>
      </c>
      <c r="AD78" s="466">
        <v>0</v>
      </c>
      <c r="AE78" s="466">
        <v>0</v>
      </c>
      <c r="AF78" s="466">
        <v>-23770011.81658344</v>
      </c>
      <c r="AG78" s="466">
        <v>0</v>
      </c>
      <c r="AH78" s="466">
        <v>0</v>
      </c>
      <c r="AI78" s="466">
        <v>-22062173.923917718</v>
      </c>
      <c r="AJ78" s="466">
        <v>2448234648.4876337</v>
      </c>
      <c r="AK78" s="466">
        <v>0</v>
      </c>
      <c r="AL78" s="466">
        <v>0</v>
      </c>
      <c r="AM78" s="466">
        <v>0</v>
      </c>
      <c r="AN78" s="466">
        <v>4356717.7706340253</v>
      </c>
      <c r="AO78" s="466">
        <v>0</v>
      </c>
      <c r="AP78" s="466">
        <v>0</v>
      </c>
      <c r="AQ78" s="466">
        <v>0</v>
      </c>
      <c r="AR78" s="466">
        <v>0</v>
      </c>
      <c r="AS78" s="466">
        <v>0</v>
      </c>
      <c r="AT78" s="466">
        <v>0</v>
      </c>
      <c r="AU78" s="466">
        <v>0</v>
      </c>
      <c r="AV78" s="466">
        <v>0</v>
      </c>
      <c r="AW78" s="466">
        <v>0</v>
      </c>
      <c r="AX78" s="466">
        <v>0</v>
      </c>
      <c r="AY78" s="466">
        <v>0</v>
      </c>
      <c r="AZ78" s="466">
        <v>0</v>
      </c>
      <c r="BA78" s="466">
        <v>0</v>
      </c>
      <c r="BB78" s="466">
        <v>0</v>
      </c>
      <c r="BC78" s="466">
        <v>0</v>
      </c>
      <c r="BD78" s="466">
        <v>0</v>
      </c>
      <c r="BE78" s="466">
        <v>0</v>
      </c>
      <c r="BF78" s="466">
        <v>0</v>
      </c>
      <c r="BG78" s="466">
        <v>0</v>
      </c>
      <c r="BH78" s="466">
        <v>65577643.509571999</v>
      </c>
      <c r="BI78" s="466">
        <v>3230272.3808734193</v>
      </c>
      <c r="BJ78" s="466">
        <v>0</v>
      </c>
      <c r="BK78" s="466">
        <v>16325.156433949582</v>
      </c>
      <c r="BL78" s="466">
        <v>0</v>
      </c>
      <c r="BM78" s="466">
        <v>-94088202.46430099</v>
      </c>
      <c r="BN78" s="466">
        <v>201938.05620600007</v>
      </c>
      <c r="BO78" s="466">
        <v>44675564.118710004</v>
      </c>
      <c r="BP78" s="466">
        <v>55278785.519999988</v>
      </c>
      <c r="BQ78" s="466">
        <v>2597.4953720000003</v>
      </c>
      <c r="BR78" s="466">
        <v>22124980.888264</v>
      </c>
      <c r="BS78" s="466">
        <v>0</v>
      </c>
      <c r="BT78" s="466">
        <v>23770011.81658344</v>
      </c>
      <c r="BU78" s="466">
        <v>-1852729.8615047848</v>
      </c>
      <c r="BV78" s="466">
        <v>0</v>
      </c>
      <c r="BW78" s="466">
        <v>123293904.38684309</v>
      </c>
      <c r="BX78" s="466">
        <v>2571528552.8744764</v>
      </c>
      <c r="BY78" s="466">
        <v>0</v>
      </c>
      <c r="BZ78" s="466">
        <v>0</v>
      </c>
      <c r="CA78" s="466">
        <v>0</v>
      </c>
      <c r="CB78" s="466">
        <v>5370042.7846080065</v>
      </c>
      <c r="CC78" s="466">
        <v>0</v>
      </c>
      <c r="CD78" s="466">
        <v>0</v>
      </c>
      <c r="CE78" s="466">
        <v>0</v>
      </c>
      <c r="CF78" s="466">
        <v>0</v>
      </c>
      <c r="CG78" s="466">
        <v>0</v>
      </c>
      <c r="CH78" s="466">
        <v>0</v>
      </c>
      <c r="CI78" s="466">
        <v>0</v>
      </c>
      <c r="CJ78" s="466">
        <v>0</v>
      </c>
      <c r="CK78" s="466">
        <v>0</v>
      </c>
      <c r="CL78" s="466">
        <v>0</v>
      </c>
      <c r="CM78" s="466">
        <v>0</v>
      </c>
      <c r="CN78" s="466">
        <v>0</v>
      </c>
      <c r="CO78" s="466">
        <v>0</v>
      </c>
      <c r="CP78" s="466">
        <v>0</v>
      </c>
      <c r="CQ78" s="466">
        <v>0</v>
      </c>
      <c r="CR78" s="466">
        <v>0</v>
      </c>
      <c r="CS78" s="466">
        <v>0</v>
      </c>
      <c r="CT78" s="466">
        <v>0</v>
      </c>
      <c r="CU78" s="466">
        <v>0</v>
      </c>
      <c r="CV78" s="466">
        <v>0</v>
      </c>
      <c r="CW78" s="466">
        <v>3492135.9671265553</v>
      </c>
      <c r="CX78" s="466">
        <v>0</v>
      </c>
      <c r="CY78" s="466">
        <v>8162.5782169746817</v>
      </c>
      <c r="CZ78" s="466">
        <v>0</v>
      </c>
      <c r="DA78" s="466">
        <v>-165330440.38527286</v>
      </c>
      <c r="DB78" s="466">
        <v>1520440.3364520001</v>
      </c>
      <c r="DC78" s="466">
        <v>116745699.78503998</v>
      </c>
      <c r="DD78" s="466">
        <v>116033821.57000001</v>
      </c>
      <c r="DE78" s="466">
        <v>235469249.98153597</v>
      </c>
      <c r="DF78" s="466">
        <v>26473745.684250008</v>
      </c>
      <c r="DG78" s="466">
        <v>0</v>
      </c>
      <c r="DH78" s="466">
        <v>-3607094.8691412816</v>
      </c>
      <c r="DI78" s="466">
        <v>0</v>
      </c>
      <c r="DJ78" s="466">
        <v>336175763.43281525</v>
      </c>
      <c r="DK78" s="466">
        <v>2907704316.307291</v>
      </c>
      <c r="DL78" s="466">
        <v>0</v>
      </c>
      <c r="DM78" s="466">
        <v>0</v>
      </c>
      <c r="DN78" s="466">
        <v>0</v>
      </c>
      <c r="DO78" s="466">
        <v>3098447.5482264757</v>
      </c>
      <c r="DP78" s="466">
        <v>0</v>
      </c>
      <c r="DQ78" s="466">
        <v>0</v>
      </c>
      <c r="DR78" s="466">
        <v>0</v>
      </c>
      <c r="DS78" s="466">
        <v>0</v>
      </c>
      <c r="DT78" s="466">
        <v>0</v>
      </c>
      <c r="DU78" s="466">
        <v>0</v>
      </c>
      <c r="DV78" s="466">
        <v>0</v>
      </c>
      <c r="DW78" s="466">
        <v>0</v>
      </c>
      <c r="DX78" s="466">
        <v>0</v>
      </c>
      <c r="DY78" s="466">
        <v>0</v>
      </c>
      <c r="DZ78" s="466">
        <v>0</v>
      </c>
      <c r="EA78" s="466">
        <v>0</v>
      </c>
      <c r="EB78" s="466">
        <v>0</v>
      </c>
      <c r="EC78" s="466">
        <v>0</v>
      </c>
      <c r="ED78" s="466">
        <v>0</v>
      </c>
      <c r="EE78" s="466">
        <v>0</v>
      </c>
      <c r="EF78" s="466">
        <v>0</v>
      </c>
      <c r="EG78" s="466">
        <v>0</v>
      </c>
      <c r="EH78" s="466">
        <v>1101188.86890066</v>
      </c>
      <c r="EI78" s="466">
        <v>0</v>
      </c>
      <c r="EJ78" s="466">
        <v>-15203.916388063459</v>
      </c>
      <c r="EK78" s="466">
        <v>0</v>
      </c>
      <c r="EL78" s="466">
        <v>-124944.13705897008</v>
      </c>
      <c r="EM78" s="466">
        <v>0</v>
      </c>
      <c r="EN78" s="466">
        <v>-84598856.734545469</v>
      </c>
      <c r="EO78" s="466">
        <v>1405861.9709619989</v>
      </c>
      <c r="EP78" s="466">
        <v>69476611.107350022</v>
      </c>
      <c r="EQ78" s="466">
        <v>47073500.800000012</v>
      </c>
      <c r="ER78" s="466">
        <v>-2672892.9216160001</v>
      </c>
      <c r="ES78" s="466">
        <v>14495451.993672004</v>
      </c>
      <c r="ET78" s="466">
        <v>1059724.5648247197</v>
      </c>
      <c r="EU78" s="466">
        <v>-1675068.8795508225</v>
      </c>
      <c r="EV78" s="466">
        <v>7336157.9226403516</v>
      </c>
      <c r="EW78" s="466">
        <v>55959978.187416926</v>
      </c>
      <c r="EX78" s="466">
        <v>2963664294.4947081</v>
      </c>
      <c r="EY78" s="466">
        <v>0</v>
      </c>
      <c r="EZ78" s="466">
        <v>0</v>
      </c>
      <c r="FA78" s="466">
        <v>0</v>
      </c>
      <c r="FB78" s="466">
        <v>6797605.0150674582</v>
      </c>
      <c r="FC78" s="466">
        <v>0</v>
      </c>
      <c r="FD78" s="466">
        <v>0</v>
      </c>
      <c r="FE78" s="466">
        <v>0</v>
      </c>
      <c r="FF78" s="466">
        <v>0</v>
      </c>
      <c r="FG78" s="466">
        <v>0</v>
      </c>
      <c r="FH78" s="466">
        <v>0</v>
      </c>
      <c r="FI78" s="466">
        <v>0</v>
      </c>
      <c r="FJ78" s="466">
        <v>0</v>
      </c>
      <c r="FK78" s="466">
        <v>0</v>
      </c>
      <c r="FL78" s="466">
        <v>0</v>
      </c>
      <c r="FM78" s="466">
        <v>0</v>
      </c>
      <c r="FN78" s="466">
        <v>0</v>
      </c>
      <c r="FO78" s="466">
        <v>0</v>
      </c>
      <c r="FP78" s="466">
        <v>0</v>
      </c>
      <c r="FQ78" s="466">
        <v>0</v>
      </c>
      <c r="FR78" s="466">
        <v>0</v>
      </c>
      <c r="FS78" s="466">
        <v>0</v>
      </c>
      <c r="FT78" s="466">
        <v>0</v>
      </c>
      <c r="FU78" s="466">
        <v>-10011818.034171246</v>
      </c>
      <c r="FV78" s="466">
        <v>0</v>
      </c>
      <c r="FW78" s="466">
        <v>-3527374.5424600434</v>
      </c>
      <c r="FX78" s="466">
        <v>0</v>
      </c>
      <c r="FY78" s="466">
        <v>-249888.27411794057</v>
      </c>
      <c r="FZ78" s="466">
        <v>0</v>
      </c>
      <c r="GA78" s="466">
        <v>-159209516.20228195</v>
      </c>
      <c r="GB78" s="466">
        <v>3310956.6510520019</v>
      </c>
      <c r="GC78" s="466">
        <v>217591260.62328604</v>
      </c>
      <c r="GD78" s="466">
        <v>84769335.090000004</v>
      </c>
      <c r="GE78" s="466">
        <v>-3427353.7037280039</v>
      </c>
      <c r="GF78" s="466">
        <v>37191156.254355997</v>
      </c>
      <c r="GG78" s="466">
        <v>-423889.82592988736</v>
      </c>
      <c r="GH78" s="466">
        <v>-1109560.2062269687</v>
      </c>
      <c r="GI78" s="466">
        <v>-2096045.1207543868</v>
      </c>
      <c r="GJ78" s="466">
        <v>169604867.72409105</v>
      </c>
      <c r="GK78" s="466">
        <v>3133269162.2187996</v>
      </c>
      <c r="GL78" s="466">
        <v>0</v>
      </c>
      <c r="GM78" s="466">
        <v>0</v>
      </c>
      <c r="GN78" s="466">
        <v>0</v>
      </c>
      <c r="GO78" s="466">
        <v>7261899.4397121966</v>
      </c>
      <c r="GP78" s="466">
        <v>0</v>
      </c>
      <c r="GQ78" s="466">
        <v>0</v>
      </c>
      <c r="GR78" s="466">
        <v>0</v>
      </c>
      <c r="GS78" s="466">
        <v>0</v>
      </c>
      <c r="GT78" s="466">
        <v>0</v>
      </c>
      <c r="GU78" s="466">
        <v>0</v>
      </c>
      <c r="GV78" s="466">
        <v>0</v>
      </c>
      <c r="GW78" s="466">
        <v>0</v>
      </c>
      <c r="GX78" s="466">
        <v>0</v>
      </c>
      <c r="GY78" s="466">
        <v>0</v>
      </c>
      <c r="GZ78" s="466">
        <v>0</v>
      </c>
      <c r="HA78" s="466">
        <v>0</v>
      </c>
      <c r="HB78" s="466">
        <v>0</v>
      </c>
      <c r="HC78" s="466">
        <v>0</v>
      </c>
      <c r="HD78" s="466">
        <v>0</v>
      </c>
      <c r="HE78" s="466">
        <v>0</v>
      </c>
      <c r="HF78" s="466">
        <v>0</v>
      </c>
      <c r="HG78" s="466">
        <v>0</v>
      </c>
      <c r="HH78" s="466">
        <v>-1467548.2098971759</v>
      </c>
      <c r="HI78" s="466">
        <v>0</v>
      </c>
      <c r="HJ78" s="466">
        <v>-3527374.5424600434</v>
      </c>
      <c r="HK78" s="466">
        <v>0</v>
      </c>
      <c r="HL78" s="466">
        <v>-124944.1370589709</v>
      </c>
      <c r="HM78" s="466">
        <v>0</v>
      </c>
      <c r="HN78" s="466">
        <v>-151371216.49016714</v>
      </c>
      <c r="HO78" s="466">
        <v>3787156.7907220004</v>
      </c>
      <c r="HP78" s="466">
        <v>135474933.4399679</v>
      </c>
      <c r="HQ78" s="466">
        <v>72306559.649999961</v>
      </c>
      <c r="HR78" s="466">
        <v>11119859.832856031</v>
      </c>
      <c r="HS78" s="466">
        <v>22938716.735553999</v>
      </c>
      <c r="HT78" s="466">
        <v>-423889.82592988771</v>
      </c>
      <c r="HU78" s="466">
        <v>0</v>
      </c>
      <c r="HV78" s="466">
        <v>-2096045.1207543851</v>
      </c>
      <c r="HW78" s="466">
        <v>93878107.562544525</v>
      </c>
      <c r="HX78" s="466">
        <v>3227147269.7813435</v>
      </c>
      <c r="HY78" s="676" t="s">
        <v>1053</v>
      </c>
    </row>
    <row r="79" spans="1:233" s="145" customFormat="1" ht="15" x14ac:dyDescent="0.25">
      <c r="B79" s="153" t="s">
        <v>130</v>
      </c>
      <c r="C79" s="154"/>
      <c r="D79" s="154"/>
      <c r="E79" s="154"/>
      <c r="F79" s="154"/>
      <c r="G79" s="154"/>
      <c r="H79" s="154"/>
      <c r="I79" s="154"/>
      <c r="J79" s="154"/>
      <c r="K79" s="154"/>
      <c r="L79" s="154"/>
      <c r="M79" s="154"/>
      <c r="N79" s="154"/>
      <c r="O79" s="154"/>
      <c r="P79" s="154"/>
      <c r="Q79" s="154"/>
      <c r="R79" s="154"/>
      <c r="S79" s="154"/>
      <c r="T79" s="154"/>
      <c r="U79" s="154"/>
      <c r="V79" s="154"/>
      <c r="W79" s="154"/>
      <c r="X79" s="154"/>
      <c r="Y79" s="154"/>
      <c r="Z79" s="154"/>
      <c r="AA79" s="154"/>
      <c r="AB79" s="154"/>
      <c r="AC79" s="154"/>
      <c r="AD79" s="154"/>
      <c r="AE79" s="154"/>
      <c r="AF79" s="154"/>
      <c r="AG79" s="154"/>
      <c r="AH79" s="154"/>
      <c r="AI79" s="154"/>
      <c r="AJ79" s="154"/>
      <c r="AK79" s="154"/>
      <c r="AL79" s="154"/>
      <c r="AM79" s="154"/>
      <c r="AN79" s="154"/>
      <c r="AO79" s="154"/>
      <c r="AP79" s="154"/>
      <c r="AQ79" s="154"/>
      <c r="AR79" s="154"/>
      <c r="AS79" s="154"/>
      <c r="AT79" s="154"/>
      <c r="AU79" s="154"/>
      <c r="AV79" s="154"/>
      <c r="AW79" s="154"/>
      <c r="AX79" s="154"/>
      <c r="AY79" s="154"/>
      <c r="AZ79" s="154"/>
      <c r="BA79" s="154"/>
      <c r="BB79" s="154"/>
      <c r="BC79" s="154"/>
      <c r="BD79" s="154"/>
      <c r="BE79" s="154"/>
      <c r="BF79" s="154"/>
      <c r="BG79" s="154"/>
      <c r="BH79" s="154"/>
      <c r="BI79" s="154"/>
      <c r="BJ79" s="154"/>
      <c r="BK79" s="154"/>
      <c r="BL79" s="154"/>
      <c r="BM79" s="154"/>
      <c r="BN79" s="154"/>
      <c r="BO79" s="154"/>
      <c r="BP79" s="154"/>
      <c r="BQ79" s="154"/>
      <c r="BR79" s="154"/>
      <c r="BS79" s="154"/>
      <c r="BT79" s="154"/>
      <c r="BU79" s="154"/>
      <c r="BV79" s="154"/>
      <c r="BW79" s="154"/>
      <c r="BX79" s="154"/>
      <c r="BY79" s="154"/>
      <c r="BZ79" s="154"/>
      <c r="CA79" s="154"/>
      <c r="CB79" s="154"/>
      <c r="CC79" s="154"/>
      <c r="CD79" s="154"/>
      <c r="CE79" s="154"/>
      <c r="CF79" s="154"/>
      <c r="CG79" s="154"/>
      <c r="CH79" s="154"/>
      <c r="CI79" s="154"/>
      <c r="CJ79" s="154"/>
      <c r="CK79" s="154"/>
      <c r="CL79" s="154"/>
      <c r="CM79" s="154"/>
      <c r="CN79" s="154"/>
      <c r="CO79" s="154"/>
      <c r="CP79" s="154"/>
      <c r="CQ79" s="154"/>
      <c r="CR79" s="154"/>
      <c r="CS79" s="154"/>
      <c r="CT79" s="154"/>
      <c r="CU79" s="154"/>
      <c r="CV79" s="154"/>
      <c r="CW79" s="154"/>
      <c r="CX79" s="154"/>
      <c r="CY79" s="154"/>
      <c r="CZ79" s="154"/>
      <c r="DA79" s="154"/>
      <c r="DB79" s="154"/>
      <c r="DC79" s="154"/>
      <c r="DD79" s="154"/>
      <c r="DE79" s="154"/>
      <c r="DF79" s="154"/>
      <c r="DG79" s="154"/>
      <c r="DH79" s="154"/>
      <c r="DI79" s="154"/>
      <c r="DJ79" s="154"/>
      <c r="DK79" s="154"/>
      <c r="DL79" s="154"/>
      <c r="DM79" s="154"/>
      <c r="DN79" s="154"/>
      <c r="DO79" s="154"/>
      <c r="DP79" s="154"/>
      <c r="DQ79" s="154"/>
      <c r="DR79" s="154"/>
      <c r="DS79" s="154"/>
      <c r="DT79" s="154"/>
      <c r="DU79" s="154"/>
      <c r="DV79" s="154"/>
      <c r="DW79" s="154"/>
      <c r="DX79" s="154"/>
      <c r="DY79" s="154"/>
      <c r="DZ79" s="154"/>
      <c r="EA79" s="154"/>
      <c r="EB79" s="154"/>
      <c r="EC79" s="154"/>
      <c r="ED79" s="154"/>
      <c r="EE79" s="154"/>
      <c r="EF79" s="154"/>
      <c r="EG79" s="154"/>
      <c r="EH79" s="154"/>
      <c r="EI79" s="154"/>
      <c r="EJ79" s="154"/>
      <c r="EK79" s="154"/>
      <c r="EL79" s="154"/>
      <c r="EM79" s="154"/>
      <c r="EN79" s="154"/>
      <c r="EO79" s="154"/>
      <c r="EP79" s="154"/>
      <c r="EQ79" s="154"/>
      <c r="ER79" s="154"/>
      <c r="ES79" s="154"/>
      <c r="ET79" s="154"/>
      <c r="EU79" s="154"/>
      <c r="EV79" s="154"/>
      <c r="EW79" s="154"/>
      <c r="EX79" s="154"/>
      <c r="EY79" s="154"/>
      <c r="EZ79" s="154"/>
      <c r="FA79" s="154"/>
      <c r="FB79" s="154"/>
      <c r="FC79" s="154"/>
      <c r="FD79" s="154"/>
      <c r="FE79" s="154"/>
      <c r="FF79" s="154"/>
      <c r="FG79" s="154"/>
      <c r="FH79" s="154"/>
      <c r="FI79" s="154"/>
      <c r="FJ79" s="154"/>
      <c r="FK79" s="154"/>
      <c r="FL79" s="154"/>
      <c r="FM79" s="154"/>
      <c r="FN79" s="154"/>
      <c r="FO79" s="154"/>
      <c r="FP79" s="154"/>
      <c r="FQ79" s="154"/>
      <c r="FR79" s="154"/>
      <c r="FS79" s="154"/>
      <c r="FT79" s="154"/>
      <c r="FU79" s="154"/>
      <c r="FV79" s="154"/>
      <c r="FW79" s="154"/>
      <c r="FX79" s="154"/>
      <c r="FY79" s="154"/>
      <c r="FZ79" s="154"/>
      <c r="GA79" s="154"/>
      <c r="GB79" s="154"/>
      <c r="GC79" s="154"/>
      <c r="GD79" s="154"/>
      <c r="GE79" s="154"/>
      <c r="GF79" s="154"/>
      <c r="GG79" s="154"/>
      <c r="GH79" s="154"/>
      <c r="GI79" s="154"/>
      <c r="GJ79" s="154"/>
      <c r="GK79" s="154"/>
      <c r="GL79" s="154"/>
      <c r="GM79" s="154"/>
      <c r="GN79" s="154"/>
      <c r="GO79" s="154"/>
      <c r="GP79" s="154"/>
      <c r="GQ79" s="154"/>
      <c r="GR79" s="154"/>
      <c r="GS79" s="154"/>
      <c r="GT79" s="154"/>
      <c r="GU79" s="154"/>
      <c r="GV79" s="154"/>
      <c r="GW79" s="154"/>
      <c r="GX79" s="154"/>
      <c r="GY79" s="154"/>
      <c r="GZ79" s="154"/>
      <c r="HA79" s="154"/>
      <c r="HB79" s="154"/>
      <c r="HC79" s="154"/>
      <c r="HD79" s="154"/>
      <c r="HE79" s="154"/>
      <c r="HF79" s="154"/>
      <c r="HG79" s="154"/>
      <c r="HH79" s="154"/>
      <c r="HI79" s="154"/>
      <c r="HJ79" s="154"/>
      <c r="HK79" s="154"/>
      <c r="HL79" s="154"/>
      <c r="HM79" s="154"/>
      <c r="HN79" s="154"/>
      <c r="HO79" s="154"/>
      <c r="HP79" s="154"/>
      <c r="HQ79" s="154"/>
      <c r="HR79" s="154"/>
      <c r="HS79" s="154"/>
      <c r="HT79" s="154"/>
      <c r="HU79" s="154"/>
      <c r="HV79" s="154"/>
      <c r="HW79" s="154"/>
      <c r="HX79" s="154"/>
      <c r="HY79" s="676" t="s">
        <v>1053</v>
      </c>
    </row>
    <row r="80" spans="1:233" s="145" customFormat="1" ht="15" x14ac:dyDescent="0.25">
      <c r="B80" s="159" t="s">
        <v>128</v>
      </c>
      <c r="C80" s="160">
        <f>+C44</f>
        <v>148876035.75999987</v>
      </c>
      <c r="D80" s="160">
        <f t="shared" ref="D80:BJ80" si="247">+D44</f>
        <v>4268094.9130006935</v>
      </c>
      <c r="E80" s="160">
        <f t="shared" si="247"/>
        <v>-611838.08835041523</v>
      </c>
      <c r="F80" s="160">
        <f t="shared" si="247"/>
        <v>36564.135962030472</v>
      </c>
      <c r="G80" s="160">
        <f t="shared" si="247"/>
        <v>4083468.6190756047</v>
      </c>
      <c r="H80" s="160">
        <f t="shared" si="247"/>
        <v>13470187.035978962</v>
      </c>
      <c r="I80" s="160">
        <f t="shared" si="247"/>
        <v>332327.22565972776</v>
      </c>
      <c r="J80" s="160">
        <f t="shared" si="247"/>
        <v>-30618.301992259963</v>
      </c>
      <c r="K80" s="160">
        <f t="shared" si="247"/>
        <v>950.77666197940709</v>
      </c>
      <c r="L80" s="160">
        <f t="shared" si="247"/>
        <v>13767.210054030083</v>
      </c>
      <c r="M80" s="160">
        <f t="shared" si="247"/>
        <v>662275.35417178285</v>
      </c>
      <c r="N80" s="160">
        <f t="shared" si="247"/>
        <v>-2217552.9012950091</v>
      </c>
      <c r="O80" s="160">
        <f t="shared" si="247"/>
        <v>-49077.570371584741</v>
      </c>
      <c r="P80" s="160">
        <f t="shared" si="247"/>
        <v>-3870.6276671299306</v>
      </c>
      <c r="Q80" s="160">
        <f t="shared" si="247"/>
        <v>-238403.68133350945</v>
      </c>
      <c r="R80" s="160">
        <f t="shared" si="247"/>
        <v>18053.427599999995</v>
      </c>
      <c r="S80" s="160">
        <f t="shared" si="247"/>
        <v>47549.921461222839</v>
      </c>
      <c r="T80" s="160">
        <f t="shared" si="247"/>
        <v>629811.27671236463</v>
      </c>
      <c r="U80" s="160">
        <f t="shared" si="247"/>
        <v>-939593.36042031588</v>
      </c>
      <c r="V80" s="160">
        <f t="shared" si="247"/>
        <v>0</v>
      </c>
      <c r="W80" s="160">
        <f t="shared" si="247"/>
        <v>210100.48828822756</v>
      </c>
      <c r="X80" s="160">
        <f>+X44</f>
        <v>6486.0668321998955</v>
      </c>
      <c r="Y80" s="160">
        <f t="shared" si="247"/>
        <v>0</v>
      </c>
      <c r="Z80" s="160">
        <f t="shared" si="247"/>
        <v>0</v>
      </c>
      <c r="AA80" s="160">
        <f t="shared" si="247"/>
        <v>0</v>
      </c>
      <c r="AB80" s="160">
        <f t="shared" si="247"/>
        <v>0</v>
      </c>
      <c r="AC80" s="160">
        <f t="shared" si="247"/>
        <v>697854.35301457928</v>
      </c>
      <c r="AD80" s="160">
        <f t="shared" si="247"/>
        <v>0</v>
      </c>
      <c r="AE80" s="160">
        <f t="shared" si="247"/>
        <v>0</v>
      </c>
      <c r="AF80" s="160">
        <f>+AF44</f>
        <v>0</v>
      </c>
      <c r="AG80" s="160">
        <f t="shared" si="247"/>
        <v>0</v>
      </c>
      <c r="AH80" s="160">
        <f t="shared" si="247"/>
        <v>0</v>
      </c>
      <c r="AI80" s="160">
        <f t="shared" si="247"/>
        <v>20386536.273042977</v>
      </c>
      <c r="AJ80" s="160">
        <f t="shared" si="247"/>
        <v>169262572.03304309</v>
      </c>
      <c r="AK80" s="160">
        <f t="shared" si="247"/>
        <v>-29612974.840182617</v>
      </c>
      <c r="AL80" s="160">
        <f t="shared" si="247"/>
        <v>0</v>
      </c>
      <c r="AM80" s="160">
        <f t="shared" si="247"/>
        <v>9813528.8017177954</v>
      </c>
      <c r="AN80" s="160">
        <f t="shared" si="247"/>
        <v>-489534.39253912517</v>
      </c>
      <c r="AO80" s="160">
        <f t="shared" si="247"/>
        <v>317554.86734674533</v>
      </c>
      <c r="AP80" s="160">
        <f t="shared" si="247"/>
        <v>0</v>
      </c>
      <c r="AQ80" s="160">
        <f t="shared" si="247"/>
        <v>0</v>
      </c>
      <c r="AR80" s="160">
        <f t="shared" si="247"/>
        <v>0</v>
      </c>
      <c r="AS80" s="160">
        <f t="shared" si="247"/>
        <v>-35344.100019756894</v>
      </c>
      <c r="AT80" s="160">
        <f t="shared" si="247"/>
        <v>0</v>
      </c>
      <c r="AU80" s="160">
        <f t="shared" si="247"/>
        <v>918682.31335913856</v>
      </c>
      <c r="AV80" s="160">
        <f t="shared" si="247"/>
        <v>0</v>
      </c>
      <c r="AW80" s="160">
        <f t="shared" si="247"/>
        <v>0</v>
      </c>
      <c r="AX80" s="160">
        <f t="shared" si="247"/>
        <v>-445734.37112307164</v>
      </c>
      <c r="AY80" s="160">
        <f t="shared" si="247"/>
        <v>19234.896299999982</v>
      </c>
      <c r="AZ80" s="160">
        <f t="shared" si="247"/>
        <v>0</v>
      </c>
      <c r="BA80" s="160">
        <f t="shared" si="247"/>
        <v>-489300.65499830747</v>
      </c>
      <c r="BB80" s="160">
        <f t="shared" si="247"/>
        <v>0</v>
      </c>
      <c r="BC80" s="160">
        <f t="shared" si="247"/>
        <v>0</v>
      </c>
      <c r="BD80" s="160">
        <f t="shared" si="247"/>
        <v>0</v>
      </c>
      <c r="BE80" s="160">
        <f t="shared" si="247"/>
        <v>0</v>
      </c>
      <c r="BF80" s="160">
        <f t="shared" si="247"/>
        <v>0</v>
      </c>
      <c r="BG80" s="160">
        <f t="shared" si="247"/>
        <v>0</v>
      </c>
      <c r="BH80" s="160">
        <f t="shared" si="247"/>
        <v>-2162576.1780000003</v>
      </c>
      <c r="BI80" s="160">
        <f t="shared" si="247"/>
        <v>-4620848.4321740009</v>
      </c>
      <c r="BJ80" s="160">
        <f t="shared" si="247"/>
        <v>0</v>
      </c>
      <c r="BK80" s="160">
        <f t="shared" ref="BK80:DY80" si="248">+BK44</f>
        <v>0</v>
      </c>
      <c r="BL80" s="160">
        <f t="shared" si="248"/>
        <v>0</v>
      </c>
      <c r="BM80" s="160">
        <f t="shared" ref="BM80:BN80" si="249">+BM44</f>
        <v>1654158.7874142607</v>
      </c>
      <c r="BN80" s="160">
        <f t="shared" si="249"/>
        <v>159531.06440274004</v>
      </c>
      <c r="BO80" s="160">
        <f t="shared" si="248"/>
        <v>-295585.7815927401</v>
      </c>
      <c r="BP80" s="160">
        <f t="shared" si="248"/>
        <v>-308092.2659</v>
      </c>
      <c r="BQ80" s="160">
        <f t="shared" ref="BQ80:BR80" si="250">+BQ44</f>
        <v>-20.966130740000001</v>
      </c>
      <c r="BR80" s="160">
        <f t="shared" si="250"/>
        <v>-394228.89515679999</v>
      </c>
      <c r="BS80" s="160">
        <f t="shared" si="248"/>
        <v>0</v>
      </c>
      <c r="BT80" s="160">
        <f t="shared" si="248"/>
        <v>-423891.40592988755</v>
      </c>
      <c r="BU80" s="160">
        <f t="shared" si="248"/>
        <v>-335525.80576325813</v>
      </c>
      <c r="BV80" s="160">
        <f t="shared" si="248"/>
        <v>0</v>
      </c>
      <c r="BW80" s="160">
        <f t="shared" si="248"/>
        <v>-26730967.358969621</v>
      </c>
      <c r="BX80" s="160">
        <f t="shared" si="248"/>
        <v>142531604.67407346</v>
      </c>
      <c r="BY80" s="160">
        <f t="shared" si="248"/>
        <v>11331219.433740547</v>
      </c>
      <c r="BZ80" s="160">
        <f t="shared" si="248"/>
        <v>0</v>
      </c>
      <c r="CA80" s="160">
        <f t="shared" si="248"/>
        <v>0</v>
      </c>
      <c r="CB80" s="160">
        <f t="shared" si="248"/>
        <v>252779.03881400137</v>
      </c>
      <c r="CC80" s="160">
        <f t="shared" si="248"/>
        <v>1537211.3161044947</v>
      </c>
      <c r="CD80" s="160">
        <f t="shared" si="248"/>
        <v>0</v>
      </c>
      <c r="CE80" s="160">
        <f t="shared" si="248"/>
        <v>0</v>
      </c>
      <c r="CF80" s="160">
        <f t="shared" si="248"/>
        <v>0</v>
      </c>
      <c r="CG80" s="160">
        <f t="shared" si="248"/>
        <v>0</v>
      </c>
      <c r="CH80" s="160">
        <f t="shared" si="248"/>
        <v>0</v>
      </c>
      <c r="CI80" s="160">
        <f t="shared" si="248"/>
        <v>-33965.106110777218</v>
      </c>
      <c r="CJ80" s="160">
        <f t="shared" si="248"/>
        <v>0</v>
      </c>
      <c r="CK80" s="160">
        <f t="shared" si="248"/>
        <v>0</v>
      </c>
      <c r="CL80" s="160">
        <f t="shared" si="248"/>
        <v>0</v>
      </c>
      <c r="CM80" s="160">
        <f t="shared" si="248"/>
        <v>0</v>
      </c>
      <c r="CN80" s="160">
        <f t="shared" si="248"/>
        <v>0</v>
      </c>
      <c r="CO80" s="160">
        <f t="shared" si="248"/>
        <v>0</v>
      </c>
      <c r="CP80" s="160">
        <f t="shared" si="248"/>
        <v>0</v>
      </c>
      <c r="CQ80" s="160">
        <f t="shared" si="248"/>
        <v>0</v>
      </c>
      <c r="CR80" s="160">
        <f t="shared" si="248"/>
        <v>0</v>
      </c>
      <c r="CS80" s="160">
        <f t="shared" si="248"/>
        <v>0</v>
      </c>
      <c r="CT80" s="160">
        <f t="shared" si="248"/>
        <v>0</v>
      </c>
      <c r="CU80" s="160">
        <f t="shared" si="248"/>
        <v>0</v>
      </c>
      <c r="CV80" s="160">
        <f t="shared" si="248"/>
        <v>0</v>
      </c>
      <c r="CW80" s="160">
        <f t="shared" si="248"/>
        <v>0</v>
      </c>
      <c r="CX80" s="160">
        <f t="shared" si="248"/>
        <v>0</v>
      </c>
      <c r="CY80" s="160">
        <f t="shared" si="248"/>
        <v>0</v>
      </c>
      <c r="CZ80" s="160">
        <f t="shared" si="248"/>
        <v>0</v>
      </c>
      <c r="DA80" s="160">
        <f t="shared" ref="DA80:DB80" si="251">+DA44</f>
        <v>7788660.0135981999</v>
      </c>
      <c r="DB80" s="160">
        <f t="shared" si="251"/>
        <v>1041616.8013943374</v>
      </c>
      <c r="DC80" s="160">
        <f t="shared" si="248"/>
        <v>-4029894.3225494004</v>
      </c>
      <c r="DD80" s="160">
        <f t="shared" si="248"/>
        <v>-2050409.4104999998</v>
      </c>
      <c r="DE80" s="160">
        <f t="shared" si="248"/>
        <v>-3486850.4908343982</v>
      </c>
      <c r="DF80" s="160">
        <f t="shared" ref="DF80" si="252">+DF44</f>
        <v>-2804606.9670917802</v>
      </c>
      <c r="DG80" s="160">
        <f t="shared" si="248"/>
        <v>0</v>
      </c>
      <c r="DH80" s="160">
        <f t="shared" si="248"/>
        <v>0</v>
      </c>
      <c r="DI80" s="160">
        <f t="shared" si="248"/>
        <v>0</v>
      </c>
      <c r="DJ80" s="160">
        <f t="shared" si="248"/>
        <v>9545760.3065652214</v>
      </c>
      <c r="DK80" s="160">
        <f t="shared" si="248"/>
        <v>152077364.98063868</v>
      </c>
      <c r="DL80" s="160">
        <f t="shared" si="248"/>
        <v>2402259.5491298623</v>
      </c>
      <c r="DM80" s="160">
        <f t="shared" si="248"/>
        <v>0</v>
      </c>
      <c r="DN80" s="160">
        <f t="shared" si="248"/>
        <v>0</v>
      </c>
      <c r="DO80" s="160">
        <f t="shared" si="248"/>
        <v>1441248.0251239983</v>
      </c>
      <c r="DP80" s="160">
        <f t="shared" si="248"/>
        <v>-101814.00593020722</v>
      </c>
      <c r="DQ80" s="160">
        <f t="shared" si="248"/>
        <v>0</v>
      </c>
      <c r="DR80" s="160">
        <f t="shared" si="248"/>
        <v>0</v>
      </c>
      <c r="DS80" s="160">
        <f t="shared" si="248"/>
        <v>0</v>
      </c>
      <c r="DT80" s="160">
        <f t="shared" si="248"/>
        <v>0</v>
      </c>
      <c r="DU80" s="160">
        <f t="shared" si="248"/>
        <v>0</v>
      </c>
      <c r="DV80" s="160">
        <f t="shared" si="248"/>
        <v>-170818.57543166098</v>
      </c>
      <c r="DW80" s="160">
        <f t="shared" si="248"/>
        <v>0</v>
      </c>
      <c r="DX80" s="160">
        <f t="shared" si="248"/>
        <v>0</v>
      </c>
      <c r="DY80" s="160">
        <f t="shared" si="248"/>
        <v>0</v>
      </c>
      <c r="DZ80" s="160">
        <f t="shared" ref="DZ80:GM80" si="253">+DZ44</f>
        <v>-1507463.1769666667</v>
      </c>
      <c r="EA80" s="160">
        <f t="shared" si="253"/>
        <v>0</v>
      </c>
      <c r="EB80" s="160">
        <f t="shared" si="253"/>
        <v>0</v>
      </c>
      <c r="EC80" s="160">
        <f t="shared" si="253"/>
        <v>0</v>
      </c>
      <c r="ED80" s="160">
        <f t="shared" si="253"/>
        <v>0</v>
      </c>
      <c r="EE80" s="160">
        <f t="shared" si="253"/>
        <v>0</v>
      </c>
      <c r="EF80" s="160">
        <f t="shared" si="253"/>
        <v>0</v>
      </c>
      <c r="EG80" s="160">
        <f t="shared" si="253"/>
        <v>-26583553.811009128</v>
      </c>
      <c r="EH80" s="160">
        <f t="shared" si="253"/>
        <v>-122295.68415809781</v>
      </c>
      <c r="EI80" s="160">
        <f t="shared" si="253"/>
        <v>-586007.79316666664</v>
      </c>
      <c r="EJ80" s="160">
        <f t="shared" si="253"/>
        <v>-3687248.1967909653</v>
      </c>
      <c r="EK80" s="160">
        <f t="shared" si="253"/>
        <v>-518678.73011322715</v>
      </c>
      <c r="EL80" s="160">
        <f t="shared" si="253"/>
        <v>-249888.27411794034</v>
      </c>
      <c r="EM80" s="160">
        <f t="shared" si="253"/>
        <v>0</v>
      </c>
      <c r="EN80" s="160">
        <f t="shared" ref="EN80:EO80" si="254">+EN44</f>
        <v>759945.5413470862</v>
      </c>
      <c r="EO80" s="160">
        <f t="shared" si="254"/>
        <v>1098514.7295406358</v>
      </c>
      <c r="EP80" s="160">
        <f t="shared" si="253"/>
        <v>-5110610.559700828</v>
      </c>
      <c r="EQ80" s="160">
        <f t="shared" si="253"/>
        <v>-2713316.7235564431</v>
      </c>
      <c r="ER80" s="160">
        <f t="shared" si="253"/>
        <v>408961.00024059345</v>
      </c>
      <c r="ES80" s="160">
        <f t="shared" ref="ES80" si="255">+ES44</f>
        <v>-3753019.4422401702</v>
      </c>
      <c r="ET80" s="160">
        <f t="shared" si="253"/>
        <v>-423889.82592988759</v>
      </c>
      <c r="EU80" s="160">
        <f t="shared" si="253"/>
        <v>1152993.689038258</v>
      </c>
      <c r="EV80" s="160">
        <f t="shared" si="253"/>
        <v>-1818119.7158406712</v>
      </c>
      <c r="EW80" s="160">
        <f t="shared" si="253"/>
        <v>-40082801.980532125</v>
      </c>
      <c r="EX80" s="160">
        <f t="shared" si="253"/>
        <v>111994563.00010663</v>
      </c>
      <c r="EY80" s="160">
        <f t="shared" si="253"/>
        <v>3086005.6546553429</v>
      </c>
      <c r="EZ80" s="160">
        <f t="shared" si="253"/>
        <v>0</v>
      </c>
      <c r="FA80" s="160">
        <f t="shared" si="253"/>
        <v>0</v>
      </c>
      <c r="FB80" s="160">
        <f t="shared" si="253"/>
        <v>527842.51771800278</v>
      </c>
      <c r="FC80" s="160">
        <f t="shared" si="253"/>
        <v>819711.7206692464</v>
      </c>
      <c r="FD80" s="160">
        <f t="shared" si="253"/>
        <v>0</v>
      </c>
      <c r="FE80" s="160">
        <f t="shared" si="253"/>
        <v>0</v>
      </c>
      <c r="FF80" s="160">
        <f t="shared" si="253"/>
        <v>0</v>
      </c>
      <c r="FG80" s="160">
        <f t="shared" si="253"/>
        <v>0</v>
      </c>
      <c r="FH80" s="160">
        <f t="shared" si="253"/>
        <v>0</v>
      </c>
      <c r="FI80" s="160">
        <f t="shared" si="253"/>
        <v>-524529.6720035621</v>
      </c>
      <c r="FJ80" s="160">
        <f t="shared" si="253"/>
        <v>0</v>
      </c>
      <c r="FK80" s="160">
        <f t="shared" si="253"/>
        <v>0</v>
      </c>
      <c r="FL80" s="160">
        <f t="shared" si="253"/>
        <v>0</v>
      </c>
      <c r="FM80" s="160">
        <f t="shared" si="253"/>
        <v>0</v>
      </c>
      <c r="FN80" s="160">
        <f t="shared" si="253"/>
        <v>0</v>
      </c>
      <c r="FO80" s="160">
        <f t="shared" si="253"/>
        <v>0</v>
      </c>
      <c r="FP80" s="160">
        <f t="shared" si="253"/>
        <v>0</v>
      </c>
      <c r="FQ80" s="160">
        <f t="shared" si="253"/>
        <v>0</v>
      </c>
      <c r="FR80" s="160">
        <f t="shared" si="253"/>
        <v>0</v>
      </c>
      <c r="FS80" s="160">
        <f t="shared" si="253"/>
        <v>0</v>
      </c>
      <c r="FT80" s="160">
        <f t="shared" si="253"/>
        <v>-3318564.5622401093</v>
      </c>
      <c r="FU80" s="160">
        <f t="shared" si="253"/>
        <v>-1345252.5257390761</v>
      </c>
      <c r="FV80" s="160">
        <f t="shared" si="253"/>
        <v>0</v>
      </c>
      <c r="FW80" s="160">
        <f t="shared" si="253"/>
        <v>0</v>
      </c>
      <c r="FX80" s="160">
        <f t="shared" si="253"/>
        <v>0</v>
      </c>
      <c r="FY80" s="160">
        <f t="shared" si="253"/>
        <v>0</v>
      </c>
      <c r="FZ80" s="160">
        <f t="shared" si="253"/>
        <v>0</v>
      </c>
      <c r="GA80" s="160">
        <f t="shared" ref="GA80:GB80" si="256">+GA44</f>
        <v>6419401.374896952</v>
      </c>
      <c r="GB80" s="160">
        <f t="shared" si="256"/>
        <v>447682.24115980859</v>
      </c>
      <c r="GC80" s="160">
        <f t="shared" si="253"/>
        <v>-9696859.0811198186</v>
      </c>
      <c r="GD80" s="160">
        <f t="shared" si="253"/>
        <v>-2039158.6913145909</v>
      </c>
      <c r="GE80" s="160">
        <f t="shared" si="253"/>
        <v>-160444.97844180002</v>
      </c>
      <c r="GF80" s="160">
        <f t="shared" ref="GF80" si="257">+GF44</f>
        <v>-4874479.5539262313</v>
      </c>
      <c r="GG80" s="160">
        <f t="shared" si="253"/>
        <v>0</v>
      </c>
      <c r="GH80" s="160">
        <f t="shared" si="253"/>
        <v>3458981.0671147741</v>
      </c>
      <c r="GI80" s="160">
        <f t="shared" si="253"/>
        <v>0</v>
      </c>
      <c r="GJ80" s="160">
        <f t="shared" si="253"/>
        <v>-7199664.4885710552</v>
      </c>
      <c r="GK80" s="160">
        <f t="shared" si="253"/>
        <v>104794898.51153553</v>
      </c>
      <c r="GL80" s="160">
        <f t="shared" si="253"/>
        <v>644762.49332177895</v>
      </c>
      <c r="GM80" s="160">
        <f t="shared" si="253"/>
        <v>0</v>
      </c>
      <c r="GN80" s="160">
        <f t="shared" ref="GN80:HX80" si="258">+GN44</f>
        <v>0</v>
      </c>
      <c r="GO80" s="160">
        <f t="shared" si="258"/>
        <v>695730.51745199854</v>
      </c>
      <c r="GP80" s="160">
        <f t="shared" si="258"/>
        <v>883553.19994221919</v>
      </c>
      <c r="GQ80" s="160">
        <f t="shared" si="258"/>
        <v>0</v>
      </c>
      <c r="GR80" s="160">
        <f t="shared" si="258"/>
        <v>0</v>
      </c>
      <c r="GS80" s="160">
        <f t="shared" si="258"/>
        <v>0</v>
      </c>
      <c r="GT80" s="160">
        <f t="shared" si="258"/>
        <v>0</v>
      </c>
      <c r="GU80" s="160">
        <f t="shared" si="258"/>
        <v>0</v>
      </c>
      <c r="GV80" s="160">
        <f t="shared" si="258"/>
        <v>-792189.97162490746</v>
      </c>
      <c r="GW80" s="160">
        <f t="shared" si="258"/>
        <v>0</v>
      </c>
      <c r="GX80" s="160">
        <f t="shared" si="258"/>
        <v>0</v>
      </c>
      <c r="GY80" s="160">
        <f t="shared" si="258"/>
        <v>0</v>
      </c>
      <c r="GZ80" s="160">
        <f t="shared" si="258"/>
        <v>0</v>
      </c>
      <c r="HA80" s="160">
        <f t="shared" si="258"/>
        <v>0</v>
      </c>
      <c r="HB80" s="160">
        <f t="shared" si="258"/>
        <v>0</v>
      </c>
      <c r="HC80" s="160">
        <f t="shared" si="258"/>
        <v>0</v>
      </c>
      <c r="HD80" s="160">
        <f t="shared" si="258"/>
        <v>0</v>
      </c>
      <c r="HE80" s="160">
        <f t="shared" si="258"/>
        <v>0</v>
      </c>
      <c r="HF80" s="160">
        <f t="shared" si="258"/>
        <v>0</v>
      </c>
      <c r="HG80" s="160">
        <f t="shared" si="258"/>
        <v>-2701430.3333854033</v>
      </c>
      <c r="HH80" s="160">
        <f t="shared" si="258"/>
        <v>0</v>
      </c>
      <c r="HI80" s="160">
        <f t="shared" si="258"/>
        <v>0</v>
      </c>
      <c r="HJ80" s="160">
        <f t="shared" si="258"/>
        <v>0</v>
      </c>
      <c r="HK80" s="160">
        <f t="shared" si="258"/>
        <v>2587614.9562998684</v>
      </c>
      <c r="HL80" s="160">
        <f t="shared" si="258"/>
        <v>249888.27411794034</v>
      </c>
      <c r="HM80" s="160">
        <f t="shared" si="258"/>
        <v>0</v>
      </c>
      <c r="HN80" s="160">
        <f t="shared" ref="HN80:HO80" si="259">+HN44</f>
        <v>2418271.6000985508</v>
      </c>
      <c r="HO80" s="160">
        <f t="shared" si="259"/>
        <v>330800.37445980601</v>
      </c>
      <c r="HP80" s="160">
        <f t="shared" si="258"/>
        <v>-5919926.1216183454</v>
      </c>
      <c r="HQ80" s="160">
        <f t="shared" si="258"/>
        <v>-1837260.228046054</v>
      </c>
      <c r="HR80" s="160">
        <f t="shared" si="258"/>
        <v>-1051203.5738396004</v>
      </c>
      <c r="HS80" s="160">
        <f t="shared" ref="HS80" si="260">+HS44</f>
        <v>-2693562.2432265109</v>
      </c>
      <c r="HT80" s="160">
        <f t="shared" si="258"/>
        <v>0</v>
      </c>
      <c r="HU80" s="160">
        <f t="shared" si="258"/>
        <v>0</v>
      </c>
      <c r="HV80" s="160">
        <f t="shared" si="258"/>
        <v>0</v>
      </c>
      <c r="HW80" s="160">
        <f t="shared" si="258"/>
        <v>-7184951.0560486577</v>
      </c>
      <c r="HX80" s="160">
        <f t="shared" si="258"/>
        <v>97609947.455486834</v>
      </c>
      <c r="HY80" s="676" t="s">
        <v>1053</v>
      </c>
    </row>
    <row r="81" spans="1:233" s="145" customFormat="1" ht="15" x14ac:dyDescent="0.25">
      <c r="B81" s="161" t="s">
        <v>129</v>
      </c>
      <c r="C81" s="162">
        <f>+C46</f>
        <v>2470296822.411552</v>
      </c>
      <c r="D81" s="162">
        <f t="shared" ref="D81:BJ81" si="261">+D46</f>
        <v>0</v>
      </c>
      <c r="E81" s="162">
        <f t="shared" si="261"/>
        <v>0</v>
      </c>
      <c r="F81" s="162">
        <f t="shared" si="261"/>
        <v>0</v>
      </c>
      <c r="G81" s="162">
        <f t="shared" si="261"/>
        <v>0</v>
      </c>
      <c r="H81" s="162">
        <f t="shared" si="261"/>
        <v>0</v>
      </c>
      <c r="I81" s="162">
        <f t="shared" si="261"/>
        <v>0</v>
      </c>
      <c r="J81" s="162">
        <f t="shared" si="261"/>
        <v>0</v>
      </c>
      <c r="K81" s="162">
        <f t="shared" si="261"/>
        <v>0</v>
      </c>
      <c r="L81" s="162">
        <f t="shared" si="261"/>
        <v>0</v>
      </c>
      <c r="M81" s="162">
        <f t="shared" si="261"/>
        <v>0</v>
      </c>
      <c r="N81" s="162">
        <f t="shared" si="261"/>
        <v>0</v>
      </c>
      <c r="O81" s="162">
        <f t="shared" si="261"/>
        <v>0</v>
      </c>
      <c r="P81" s="162">
        <f t="shared" si="261"/>
        <v>0</v>
      </c>
      <c r="Q81" s="162">
        <f t="shared" si="261"/>
        <v>0</v>
      </c>
      <c r="R81" s="162">
        <f t="shared" si="261"/>
        <v>0</v>
      </c>
      <c r="S81" s="162">
        <f t="shared" si="261"/>
        <v>0</v>
      </c>
      <c r="T81" s="162">
        <f t="shared" si="261"/>
        <v>0</v>
      </c>
      <c r="U81" s="162">
        <f t="shared" si="261"/>
        <v>0</v>
      </c>
      <c r="V81" s="162">
        <f t="shared" si="261"/>
        <v>67075380.91394949</v>
      </c>
      <c r="W81" s="162">
        <f t="shared" si="261"/>
        <v>210100.48828822773</v>
      </c>
      <c r="X81" s="162">
        <f>+X46</f>
        <v>0</v>
      </c>
      <c r="Y81" s="162">
        <f t="shared" si="261"/>
        <v>0</v>
      </c>
      <c r="Z81" s="162">
        <f t="shared" si="261"/>
        <v>0</v>
      </c>
      <c r="AA81" s="162">
        <f t="shared" si="261"/>
        <v>-65577643.509571999</v>
      </c>
      <c r="AB81" s="162">
        <f t="shared" si="261"/>
        <v>0</v>
      </c>
      <c r="AC81" s="162">
        <f t="shared" si="261"/>
        <v>0</v>
      </c>
      <c r="AD81" s="162">
        <f t="shared" si="261"/>
        <v>0</v>
      </c>
      <c r="AE81" s="162">
        <f t="shared" si="261"/>
        <v>0</v>
      </c>
      <c r="AF81" s="162">
        <f>+AF46</f>
        <v>-23770011.81658344</v>
      </c>
      <c r="AG81" s="162">
        <f t="shared" si="261"/>
        <v>0</v>
      </c>
      <c r="AH81" s="162">
        <f t="shared" si="261"/>
        <v>0</v>
      </c>
      <c r="AI81" s="162">
        <f t="shared" si="261"/>
        <v>-22062173.923917718</v>
      </c>
      <c r="AJ81" s="162">
        <f t="shared" si="261"/>
        <v>2448234648.4876337</v>
      </c>
      <c r="AK81" s="162">
        <f t="shared" si="261"/>
        <v>0</v>
      </c>
      <c r="AL81" s="162">
        <f t="shared" si="261"/>
        <v>0</v>
      </c>
      <c r="AM81" s="162">
        <f t="shared" si="261"/>
        <v>0</v>
      </c>
      <c r="AN81" s="162">
        <f t="shared" si="261"/>
        <v>4356717.7706340253</v>
      </c>
      <c r="AO81" s="162">
        <f t="shared" si="261"/>
        <v>0</v>
      </c>
      <c r="AP81" s="162">
        <f t="shared" si="261"/>
        <v>0</v>
      </c>
      <c r="AQ81" s="162">
        <f t="shared" si="261"/>
        <v>0</v>
      </c>
      <c r="AR81" s="162">
        <f t="shared" si="261"/>
        <v>0</v>
      </c>
      <c r="AS81" s="162">
        <f t="shared" si="261"/>
        <v>0</v>
      </c>
      <c r="AT81" s="162">
        <f t="shared" si="261"/>
        <v>0</v>
      </c>
      <c r="AU81" s="162">
        <f t="shared" si="261"/>
        <v>0</v>
      </c>
      <c r="AV81" s="162">
        <f t="shared" si="261"/>
        <v>0</v>
      </c>
      <c r="AW81" s="162">
        <f t="shared" si="261"/>
        <v>0</v>
      </c>
      <c r="AX81" s="162">
        <f t="shared" si="261"/>
        <v>0</v>
      </c>
      <c r="AY81" s="162">
        <f t="shared" si="261"/>
        <v>0</v>
      </c>
      <c r="AZ81" s="162">
        <f t="shared" si="261"/>
        <v>0</v>
      </c>
      <c r="BA81" s="162">
        <f t="shared" si="261"/>
        <v>0</v>
      </c>
      <c r="BB81" s="162">
        <f t="shared" si="261"/>
        <v>0</v>
      </c>
      <c r="BC81" s="162">
        <f t="shared" si="261"/>
        <v>0</v>
      </c>
      <c r="BD81" s="162">
        <f t="shared" si="261"/>
        <v>0</v>
      </c>
      <c r="BE81" s="162">
        <f t="shared" si="261"/>
        <v>0</v>
      </c>
      <c r="BF81" s="162">
        <f t="shared" si="261"/>
        <v>0</v>
      </c>
      <c r="BG81" s="162">
        <f t="shared" si="261"/>
        <v>0</v>
      </c>
      <c r="BH81" s="162">
        <f t="shared" si="261"/>
        <v>0</v>
      </c>
      <c r="BI81" s="162">
        <f t="shared" si="261"/>
        <v>3230272.3808734193</v>
      </c>
      <c r="BJ81" s="162">
        <f t="shared" si="261"/>
        <v>0</v>
      </c>
      <c r="BK81" s="162">
        <f t="shared" ref="BK81:DY81" si="262">+BK46</f>
        <v>16325.156433949582</v>
      </c>
      <c r="BL81" s="162">
        <f t="shared" si="262"/>
        <v>0</v>
      </c>
      <c r="BM81" s="162">
        <f t="shared" ref="BM81:BN81" si="263">+BM46</f>
        <v>-94088202.46430099</v>
      </c>
      <c r="BN81" s="162">
        <f t="shared" si="263"/>
        <v>201938.05620600007</v>
      </c>
      <c r="BO81" s="162">
        <f t="shared" si="262"/>
        <v>44675564.118710004</v>
      </c>
      <c r="BP81" s="162">
        <f t="shared" si="262"/>
        <v>55278785.519999988</v>
      </c>
      <c r="BQ81" s="162">
        <f t="shared" ref="BQ81:BR81" si="264">+BQ46</f>
        <v>2597.4953720000003</v>
      </c>
      <c r="BR81" s="162">
        <f t="shared" si="264"/>
        <v>22124980.888264</v>
      </c>
      <c r="BS81" s="162">
        <f t="shared" si="262"/>
        <v>0</v>
      </c>
      <c r="BT81" s="162">
        <f t="shared" si="262"/>
        <v>23770011.81658344</v>
      </c>
      <c r="BU81" s="162">
        <f t="shared" si="262"/>
        <v>-1852729.8615047848</v>
      </c>
      <c r="BV81" s="162">
        <f t="shared" si="262"/>
        <v>0</v>
      </c>
      <c r="BW81" s="162">
        <f t="shared" si="262"/>
        <v>57716260.877271056</v>
      </c>
      <c r="BX81" s="162">
        <f t="shared" si="262"/>
        <v>2505950909.3649044</v>
      </c>
      <c r="BY81" s="162">
        <f t="shared" si="262"/>
        <v>0</v>
      </c>
      <c r="BZ81" s="162">
        <f t="shared" si="262"/>
        <v>0</v>
      </c>
      <c r="CA81" s="162">
        <f t="shared" si="262"/>
        <v>0</v>
      </c>
      <c r="CB81" s="162">
        <f t="shared" si="262"/>
        <v>5370042.7846080065</v>
      </c>
      <c r="CC81" s="162">
        <f t="shared" si="262"/>
        <v>0</v>
      </c>
      <c r="CD81" s="162">
        <f t="shared" si="262"/>
        <v>0</v>
      </c>
      <c r="CE81" s="162">
        <f t="shared" si="262"/>
        <v>0</v>
      </c>
      <c r="CF81" s="162">
        <f t="shared" si="262"/>
        <v>0</v>
      </c>
      <c r="CG81" s="162">
        <f t="shared" si="262"/>
        <v>0</v>
      </c>
      <c r="CH81" s="162">
        <f t="shared" si="262"/>
        <v>0</v>
      </c>
      <c r="CI81" s="162">
        <f t="shared" si="262"/>
        <v>0</v>
      </c>
      <c r="CJ81" s="162">
        <f t="shared" si="262"/>
        <v>0</v>
      </c>
      <c r="CK81" s="162">
        <f t="shared" si="262"/>
        <v>0</v>
      </c>
      <c r="CL81" s="162">
        <f t="shared" si="262"/>
        <v>0</v>
      </c>
      <c r="CM81" s="162">
        <f t="shared" si="262"/>
        <v>0</v>
      </c>
      <c r="CN81" s="162">
        <f t="shared" si="262"/>
        <v>0</v>
      </c>
      <c r="CO81" s="162">
        <f t="shared" si="262"/>
        <v>0</v>
      </c>
      <c r="CP81" s="162">
        <f t="shared" si="262"/>
        <v>0</v>
      </c>
      <c r="CQ81" s="162">
        <f t="shared" si="262"/>
        <v>0</v>
      </c>
      <c r="CR81" s="162">
        <f t="shared" si="262"/>
        <v>0</v>
      </c>
      <c r="CS81" s="162">
        <f t="shared" si="262"/>
        <v>0</v>
      </c>
      <c r="CT81" s="162">
        <f t="shared" si="262"/>
        <v>0</v>
      </c>
      <c r="CU81" s="162">
        <f t="shared" si="262"/>
        <v>0</v>
      </c>
      <c r="CV81" s="162">
        <f t="shared" si="262"/>
        <v>0</v>
      </c>
      <c r="CW81" s="162">
        <f t="shared" si="262"/>
        <v>3492135.9671265553</v>
      </c>
      <c r="CX81" s="162">
        <f t="shared" si="262"/>
        <v>0</v>
      </c>
      <c r="CY81" s="162">
        <f t="shared" si="262"/>
        <v>8162.5782169746817</v>
      </c>
      <c r="CZ81" s="162">
        <f t="shared" si="262"/>
        <v>0</v>
      </c>
      <c r="DA81" s="162">
        <f t="shared" ref="DA81:DB81" si="265">+DA46</f>
        <v>-165330440.38527286</v>
      </c>
      <c r="DB81" s="162">
        <f t="shared" si="265"/>
        <v>1520440.3364520001</v>
      </c>
      <c r="DC81" s="162">
        <f t="shared" si="262"/>
        <v>116745699.78503998</v>
      </c>
      <c r="DD81" s="162">
        <f t="shared" si="262"/>
        <v>116033821.57000001</v>
      </c>
      <c r="DE81" s="162">
        <f t="shared" si="262"/>
        <v>178684856.25146431</v>
      </c>
      <c r="DF81" s="162">
        <f t="shared" ref="DF81" si="266">+DF46</f>
        <v>26473745.684250008</v>
      </c>
      <c r="DG81" s="162">
        <f t="shared" si="262"/>
        <v>0</v>
      </c>
      <c r="DH81" s="162">
        <f t="shared" si="262"/>
        <v>-3607094.8691412816</v>
      </c>
      <c r="DI81" s="162">
        <f t="shared" si="262"/>
        <v>0</v>
      </c>
      <c r="DJ81" s="162">
        <f t="shared" si="262"/>
        <v>279391369.70274365</v>
      </c>
      <c r="DK81" s="162">
        <f t="shared" si="262"/>
        <v>2785342279.0676479</v>
      </c>
      <c r="DL81" s="162">
        <f t="shared" si="262"/>
        <v>0</v>
      </c>
      <c r="DM81" s="162">
        <f t="shared" si="262"/>
        <v>0</v>
      </c>
      <c r="DN81" s="162">
        <f t="shared" si="262"/>
        <v>0</v>
      </c>
      <c r="DO81" s="162">
        <f t="shared" si="262"/>
        <v>3098447.5482264757</v>
      </c>
      <c r="DP81" s="162">
        <f t="shared" si="262"/>
        <v>0</v>
      </c>
      <c r="DQ81" s="162">
        <f t="shared" si="262"/>
        <v>0</v>
      </c>
      <c r="DR81" s="162">
        <f t="shared" si="262"/>
        <v>0</v>
      </c>
      <c r="DS81" s="162">
        <f t="shared" si="262"/>
        <v>0</v>
      </c>
      <c r="DT81" s="162">
        <f t="shared" si="262"/>
        <v>0</v>
      </c>
      <c r="DU81" s="162">
        <f t="shared" si="262"/>
        <v>0</v>
      </c>
      <c r="DV81" s="162">
        <f t="shared" si="262"/>
        <v>0</v>
      </c>
      <c r="DW81" s="162">
        <f t="shared" si="262"/>
        <v>0</v>
      </c>
      <c r="DX81" s="162">
        <f t="shared" si="262"/>
        <v>0</v>
      </c>
      <c r="DY81" s="162">
        <f t="shared" si="262"/>
        <v>0</v>
      </c>
      <c r="DZ81" s="162">
        <f t="shared" ref="DZ81:GM81" si="267">+DZ46</f>
        <v>0</v>
      </c>
      <c r="EA81" s="162">
        <f t="shared" si="267"/>
        <v>0</v>
      </c>
      <c r="EB81" s="162">
        <f t="shared" si="267"/>
        <v>0</v>
      </c>
      <c r="EC81" s="162">
        <f t="shared" si="267"/>
        <v>0</v>
      </c>
      <c r="ED81" s="162">
        <f t="shared" si="267"/>
        <v>0</v>
      </c>
      <c r="EE81" s="162">
        <f t="shared" si="267"/>
        <v>0</v>
      </c>
      <c r="EF81" s="162">
        <f t="shared" si="267"/>
        <v>0</v>
      </c>
      <c r="EG81" s="162">
        <f t="shared" si="267"/>
        <v>0</v>
      </c>
      <c r="EH81" s="162">
        <f t="shared" si="267"/>
        <v>1101188.86890066</v>
      </c>
      <c r="EI81" s="162">
        <f t="shared" si="267"/>
        <v>-13882024.953412002</v>
      </c>
      <c r="EJ81" s="162">
        <f t="shared" si="267"/>
        <v>-15203.916388063459</v>
      </c>
      <c r="EK81" s="162">
        <f t="shared" si="267"/>
        <v>0</v>
      </c>
      <c r="EL81" s="162">
        <f t="shared" si="267"/>
        <v>-124944.13705897008</v>
      </c>
      <c r="EM81" s="162">
        <f t="shared" si="267"/>
        <v>0</v>
      </c>
      <c r="EN81" s="162">
        <f t="shared" ref="EN81:EO81" si="268">+EN46</f>
        <v>-80488477.111791074</v>
      </c>
      <c r="EO81" s="162">
        <f t="shared" si="268"/>
        <v>1391023.3730760335</v>
      </c>
      <c r="EP81" s="162">
        <f t="shared" si="267"/>
        <v>69853779.250325918</v>
      </c>
      <c r="EQ81" s="162">
        <f t="shared" si="267"/>
        <v>47194189.658243455</v>
      </c>
      <c r="ER81" s="162">
        <f t="shared" si="267"/>
        <v>-2030267.4751486529</v>
      </c>
      <c r="ES81" s="162">
        <f t="shared" ref="ES81" si="269">+ES46</f>
        <v>14497056.695440184</v>
      </c>
      <c r="ET81" s="162">
        <f t="shared" si="267"/>
        <v>1059724.5648247197</v>
      </c>
      <c r="EU81" s="162">
        <f t="shared" si="267"/>
        <v>-1675068.8795508225</v>
      </c>
      <c r="EV81" s="162">
        <f t="shared" si="267"/>
        <v>6363419.0054423483</v>
      </c>
      <c r="EW81" s="162">
        <f t="shared" si="267"/>
        <v>46342842.491130203</v>
      </c>
      <c r="EX81" s="162">
        <f t="shared" si="267"/>
        <v>2831685121.5587778</v>
      </c>
      <c r="EY81" s="162">
        <f t="shared" si="267"/>
        <v>0</v>
      </c>
      <c r="EZ81" s="162">
        <f t="shared" si="267"/>
        <v>0</v>
      </c>
      <c r="FA81" s="162">
        <f t="shared" si="267"/>
        <v>0</v>
      </c>
      <c r="FB81" s="162">
        <f t="shared" si="267"/>
        <v>6797605.0150674582</v>
      </c>
      <c r="FC81" s="162">
        <f t="shared" si="267"/>
        <v>0</v>
      </c>
      <c r="FD81" s="162">
        <f t="shared" si="267"/>
        <v>0</v>
      </c>
      <c r="FE81" s="162">
        <f t="shared" si="267"/>
        <v>0</v>
      </c>
      <c r="FF81" s="162">
        <f t="shared" si="267"/>
        <v>0</v>
      </c>
      <c r="FG81" s="162">
        <f t="shared" si="267"/>
        <v>0</v>
      </c>
      <c r="FH81" s="162">
        <f t="shared" si="267"/>
        <v>0</v>
      </c>
      <c r="FI81" s="162">
        <f t="shared" si="267"/>
        <v>0</v>
      </c>
      <c r="FJ81" s="162">
        <f t="shared" si="267"/>
        <v>0</v>
      </c>
      <c r="FK81" s="162">
        <f t="shared" si="267"/>
        <v>0</v>
      </c>
      <c r="FL81" s="162">
        <f t="shared" si="267"/>
        <v>0</v>
      </c>
      <c r="FM81" s="162">
        <f t="shared" si="267"/>
        <v>0</v>
      </c>
      <c r="FN81" s="162">
        <f t="shared" si="267"/>
        <v>0</v>
      </c>
      <c r="FO81" s="162">
        <f t="shared" si="267"/>
        <v>0</v>
      </c>
      <c r="FP81" s="162">
        <f t="shared" si="267"/>
        <v>0</v>
      </c>
      <c r="FQ81" s="162">
        <f t="shared" si="267"/>
        <v>0</v>
      </c>
      <c r="FR81" s="162">
        <f t="shared" si="267"/>
        <v>0</v>
      </c>
      <c r="FS81" s="162">
        <f t="shared" si="267"/>
        <v>0</v>
      </c>
      <c r="FT81" s="162">
        <f t="shared" si="267"/>
        <v>0</v>
      </c>
      <c r="FU81" s="162">
        <f t="shared" si="267"/>
        <v>-10011818.034171246</v>
      </c>
      <c r="FV81" s="162">
        <f t="shared" si="267"/>
        <v>-53855630.635200016</v>
      </c>
      <c r="FW81" s="162">
        <f t="shared" si="267"/>
        <v>-3527374.5424600434</v>
      </c>
      <c r="FX81" s="162">
        <f t="shared" si="267"/>
        <v>0</v>
      </c>
      <c r="FY81" s="162">
        <f t="shared" si="267"/>
        <v>-249888.27411794057</v>
      </c>
      <c r="FZ81" s="162">
        <f t="shared" si="267"/>
        <v>0</v>
      </c>
      <c r="GA81" s="162">
        <f t="shared" ref="GA81:GB81" si="270">+GA46</f>
        <v>-148248196.69448888</v>
      </c>
      <c r="GB81" s="162">
        <f t="shared" si="270"/>
        <v>3239178.7827555435</v>
      </c>
      <c r="GC81" s="162">
        <f t="shared" si="267"/>
        <v>218502482.4539423</v>
      </c>
      <c r="GD81" s="162">
        <f t="shared" si="267"/>
        <v>84992193.892283335</v>
      </c>
      <c r="GE81" s="162">
        <f t="shared" si="267"/>
        <v>-2138268.9333633725</v>
      </c>
      <c r="GF81" s="162">
        <f t="shared" ref="GF81" si="271">+GF46</f>
        <v>37194392.211249791</v>
      </c>
      <c r="GG81" s="162">
        <f t="shared" si="267"/>
        <v>-423889.82592988736</v>
      </c>
      <c r="GH81" s="162">
        <f t="shared" si="267"/>
        <v>-1109560.2062269687</v>
      </c>
      <c r="GI81" s="162">
        <f t="shared" si="267"/>
        <v>-1818119.7158406703</v>
      </c>
      <c r="GJ81" s="162">
        <f t="shared" si="267"/>
        <v>129343105.49349938</v>
      </c>
      <c r="GK81" s="162">
        <f t="shared" si="267"/>
        <v>2961028227.052278</v>
      </c>
      <c r="GL81" s="162">
        <f t="shared" si="267"/>
        <v>0</v>
      </c>
      <c r="GM81" s="162">
        <f t="shared" si="267"/>
        <v>0</v>
      </c>
      <c r="GN81" s="162">
        <f t="shared" ref="GN81:HX81" si="272">+GN46</f>
        <v>0</v>
      </c>
      <c r="GO81" s="162">
        <f t="shared" si="272"/>
        <v>7261899.4397121966</v>
      </c>
      <c r="GP81" s="162">
        <f t="shared" si="272"/>
        <v>0</v>
      </c>
      <c r="GQ81" s="162">
        <f t="shared" si="272"/>
        <v>0</v>
      </c>
      <c r="GR81" s="162">
        <f t="shared" si="272"/>
        <v>0</v>
      </c>
      <c r="GS81" s="162">
        <f t="shared" si="272"/>
        <v>0</v>
      </c>
      <c r="GT81" s="162">
        <f t="shared" si="272"/>
        <v>0</v>
      </c>
      <c r="GU81" s="162">
        <f t="shared" si="272"/>
        <v>0</v>
      </c>
      <c r="GV81" s="162">
        <f t="shared" si="272"/>
        <v>0</v>
      </c>
      <c r="GW81" s="162">
        <f t="shared" si="272"/>
        <v>0</v>
      </c>
      <c r="GX81" s="162">
        <f t="shared" si="272"/>
        <v>0</v>
      </c>
      <c r="GY81" s="162">
        <f t="shared" si="272"/>
        <v>0</v>
      </c>
      <c r="GZ81" s="162">
        <f t="shared" si="272"/>
        <v>0</v>
      </c>
      <c r="HA81" s="162">
        <f t="shared" si="272"/>
        <v>0</v>
      </c>
      <c r="HB81" s="162">
        <f t="shared" si="272"/>
        <v>0</v>
      </c>
      <c r="HC81" s="162">
        <f t="shared" si="272"/>
        <v>0</v>
      </c>
      <c r="HD81" s="162">
        <f t="shared" si="272"/>
        <v>0</v>
      </c>
      <c r="HE81" s="162">
        <f t="shared" si="272"/>
        <v>0</v>
      </c>
      <c r="HF81" s="162">
        <f t="shared" si="272"/>
        <v>0</v>
      </c>
      <c r="HG81" s="162">
        <f t="shared" si="272"/>
        <v>0</v>
      </c>
      <c r="HH81" s="162">
        <f t="shared" si="272"/>
        <v>-1467548.2098971759</v>
      </c>
      <c r="HI81" s="162">
        <f t="shared" si="272"/>
        <v>7383449.9342640014</v>
      </c>
      <c r="HJ81" s="162">
        <f t="shared" si="272"/>
        <v>-3527374.5424600434</v>
      </c>
      <c r="HK81" s="162">
        <f t="shared" si="272"/>
        <v>0</v>
      </c>
      <c r="HL81" s="162">
        <f t="shared" si="272"/>
        <v>-124944.1370589709</v>
      </c>
      <c r="HM81" s="162">
        <f t="shared" si="272"/>
        <v>0</v>
      </c>
      <c r="HN81" s="162">
        <f t="shared" ref="HN81:HO81" si="273">+HN46</f>
        <v>-140255822.60145414</v>
      </c>
      <c r="HO81" s="162">
        <f t="shared" si="273"/>
        <v>3687019.0373764867</v>
      </c>
      <c r="HP81" s="162">
        <f t="shared" si="272"/>
        <v>136795916.89976177</v>
      </c>
      <c r="HQ81" s="162">
        <f t="shared" si="272"/>
        <v>72519504.23441948</v>
      </c>
      <c r="HR81" s="162">
        <f t="shared" si="272"/>
        <v>12409054.451718669</v>
      </c>
      <c r="HS81" s="162">
        <f t="shared" ref="HS81" si="274">+HS46</f>
        <v>22941958.065163944</v>
      </c>
      <c r="HT81" s="162">
        <f t="shared" si="272"/>
        <v>-423889.82592988771</v>
      </c>
      <c r="HU81" s="162">
        <f t="shared" si="272"/>
        <v>0</v>
      </c>
      <c r="HV81" s="162">
        <f t="shared" si="272"/>
        <v>-1818119.7158406726</v>
      </c>
      <c r="HW81" s="162">
        <f t="shared" si="272"/>
        <v>115381103.02977568</v>
      </c>
      <c r="HX81" s="162">
        <f t="shared" si="272"/>
        <v>3076409330.0820537</v>
      </c>
      <c r="HY81" s="676" t="s">
        <v>1053</v>
      </c>
    </row>
    <row r="82" spans="1:233" s="145" customFormat="1" ht="15" x14ac:dyDescent="0.25">
      <c r="B82" s="153" t="s">
        <v>131</v>
      </c>
      <c r="C82" s="154"/>
      <c r="D82" s="154"/>
      <c r="E82" s="154"/>
      <c r="F82" s="154"/>
      <c r="G82" s="154"/>
      <c r="H82" s="154"/>
      <c r="I82" s="154"/>
      <c r="J82" s="154"/>
      <c r="K82" s="154"/>
      <c r="L82" s="154"/>
      <c r="M82" s="154"/>
      <c r="N82" s="154"/>
      <c r="O82" s="154"/>
      <c r="P82" s="154"/>
      <c r="Q82" s="154"/>
      <c r="R82" s="154"/>
      <c r="S82" s="154"/>
      <c r="T82" s="154"/>
      <c r="U82" s="154"/>
      <c r="V82" s="154"/>
      <c r="W82" s="154"/>
      <c r="X82" s="154"/>
      <c r="Y82" s="154"/>
      <c r="Z82" s="154"/>
      <c r="AA82" s="154"/>
      <c r="AB82" s="154"/>
      <c r="AC82" s="154"/>
      <c r="AD82" s="154"/>
      <c r="AE82" s="154"/>
      <c r="AF82" s="154"/>
      <c r="AG82" s="154"/>
      <c r="AH82" s="154"/>
      <c r="AI82" s="154"/>
      <c r="AJ82" s="154"/>
      <c r="AK82" s="154"/>
      <c r="AL82" s="154"/>
      <c r="AM82" s="154"/>
      <c r="AN82" s="154"/>
      <c r="AO82" s="154"/>
      <c r="AP82" s="154"/>
      <c r="AQ82" s="154"/>
      <c r="AR82" s="154"/>
      <c r="AS82" s="154"/>
      <c r="AT82" s="154"/>
      <c r="AU82" s="154"/>
      <c r="AV82" s="154"/>
      <c r="AW82" s="154"/>
      <c r="AX82" s="154"/>
      <c r="AY82" s="154"/>
      <c r="AZ82" s="154"/>
      <c r="BA82" s="154"/>
      <c r="BB82" s="154"/>
      <c r="BC82" s="154"/>
      <c r="BD82" s="154"/>
      <c r="BE82" s="154"/>
      <c r="BF82" s="154"/>
      <c r="BG82" s="154"/>
      <c r="BH82" s="154"/>
      <c r="BI82" s="154"/>
      <c r="BJ82" s="154"/>
      <c r="BK82" s="154"/>
      <c r="BL82" s="154"/>
      <c r="BM82" s="154"/>
      <c r="BN82" s="154"/>
      <c r="BO82" s="154"/>
      <c r="BP82" s="154"/>
      <c r="BQ82" s="154"/>
      <c r="BR82" s="154"/>
      <c r="BS82" s="154"/>
      <c r="BT82" s="154"/>
      <c r="BU82" s="154"/>
      <c r="BV82" s="154"/>
      <c r="BW82" s="154"/>
      <c r="BX82" s="154"/>
      <c r="BY82" s="154"/>
      <c r="BZ82" s="154"/>
      <c r="CA82" s="154"/>
      <c r="CB82" s="154"/>
      <c r="CC82" s="154"/>
      <c r="CD82" s="154"/>
      <c r="CE82" s="154"/>
      <c r="CF82" s="154"/>
      <c r="CG82" s="154"/>
      <c r="CH82" s="154"/>
      <c r="CI82" s="154"/>
      <c r="CJ82" s="154"/>
      <c r="CK82" s="154"/>
      <c r="CL82" s="154"/>
      <c r="CM82" s="154"/>
      <c r="CN82" s="154"/>
      <c r="CO82" s="154"/>
      <c r="CP82" s="154"/>
      <c r="CQ82" s="154"/>
      <c r="CR82" s="154"/>
      <c r="CS82" s="154"/>
      <c r="CT82" s="154"/>
      <c r="CU82" s="154"/>
      <c r="CV82" s="154"/>
      <c r="CW82" s="154"/>
      <c r="CX82" s="154"/>
      <c r="CY82" s="154"/>
      <c r="CZ82" s="154"/>
      <c r="DA82" s="154"/>
      <c r="DB82" s="154"/>
      <c r="DC82" s="154"/>
      <c r="DD82" s="154"/>
      <c r="DE82" s="154"/>
      <c r="DF82" s="154"/>
      <c r="DG82" s="154"/>
      <c r="DH82" s="154"/>
      <c r="DI82" s="154"/>
      <c r="DJ82" s="154"/>
      <c r="DK82" s="154"/>
      <c r="DL82" s="154"/>
      <c r="DM82" s="154"/>
      <c r="DN82" s="154"/>
      <c r="DO82" s="154"/>
      <c r="DP82" s="154"/>
      <c r="DQ82" s="154"/>
      <c r="DR82" s="154"/>
      <c r="DS82" s="154"/>
      <c r="DT82" s="154"/>
      <c r="DU82" s="154"/>
      <c r="DV82" s="154"/>
      <c r="DW82" s="154"/>
      <c r="DX82" s="154"/>
      <c r="DY82" s="154"/>
      <c r="DZ82" s="154"/>
      <c r="EA82" s="154"/>
      <c r="EB82" s="154"/>
      <c r="EC82" s="154"/>
      <c r="ED82" s="154"/>
      <c r="EE82" s="154"/>
      <c r="EF82" s="154"/>
      <c r="EG82" s="154"/>
      <c r="EH82" s="154"/>
      <c r="EI82" s="154"/>
      <c r="EJ82" s="154"/>
      <c r="EK82" s="154"/>
      <c r="EL82" s="154"/>
      <c r="EM82" s="154"/>
      <c r="EN82" s="154"/>
      <c r="EO82" s="154"/>
      <c r="EP82" s="154"/>
      <c r="EQ82" s="154"/>
      <c r="ER82" s="154"/>
      <c r="ES82" s="154"/>
      <c r="ET82" s="154"/>
      <c r="EU82" s="154"/>
      <c r="EV82" s="154"/>
      <c r="EW82" s="154"/>
      <c r="EX82" s="154"/>
      <c r="EY82" s="154"/>
      <c r="EZ82" s="154"/>
      <c r="FA82" s="154"/>
      <c r="FB82" s="154"/>
      <c r="FC82" s="154"/>
      <c r="FD82" s="154"/>
      <c r="FE82" s="154"/>
      <c r="FF82" s="154"/>
      <c r="FG82" s="154"/>
      <c r="FH82" s="154"/>
      <c r="FI82" s="154"/>
      <c r="FJ82" s="154"/>
      <c r="FK82" s="154"/>
      <c r="FL82" s="154"/>
      <c r="FM82" s="154"/>
      <c r="FN82" s="154"/>
      <c r="FO82" s="154"/>
      <c r="FP82" s="154"/>
      <c r="FQ82" s="154"/>
      <c r="FR82" s="154"/>
      <c r="FS82" s="154"/>
      <c r="FT82" s="154"/>
      <c r="FU82" s="154"/>
      <c r="FV82" s="154"/>
      <c r="FW82" s="154"/>
      <c r="FX82" s="154"/>
      <c r="FY82" s="154"/>
      <c r="FZ82" s="154"/>
      <c r="GA82" s="154"/>
      <c r="GB82" s="154"/>
      <c r="GC82" s="154"/>
      <c r="GD82" s="154"/>
      <c r="GE82" s="154"/>
      <c r="GF82" s="154"/>
      <c r="GG82" s="154"/>
      <c r="GH82" s="154"/>
      <c r="GI82" s="154"/>
      <c r="GJ82" s="154"/>
      <c r="GK82" s="154"/>
      <c r="GL82" s="154"/>
      <c r="GM82" s="154"/>
      <c r="GN82" s="154"/>
      <c r="GO82" s="154"/>
      <c r="GP82" s="154"/>
      <c r="GQ82" s="154"/>
      <c r="GR82" s="154"/>
      <c r="GS82" s="154"/>
      <c r="GT82" s="154"/>
      <c r="GU82" s="154"/>
      <c r="GV82" s="154"/>
      <c r="GW82" s="154"/>
      <c r="GX82" s="154"/>
      <c r="GY82" s="154"/>
      <c r="GZ82" s="154"/>
      <c r="HA82" s="154"/>
      <c r="HB82" s="154"/>
      <c r="HC82" s="154"/>
      <c r="HD82" s="154"/>
      <c r="HE82" s="154"/>
      <c r="HF82" s="154"/>
      <c r="HG82" s="154"/>
      <c r="HH82" s="154"/>
      <c r="HI82" s="154"/>
      <c r="HJ82" s="154"/>
      <c r="HK82" s="154"/>
      <c r="HL82" s="154"/>
      <c r="HM82" s="154"/>
      <c r="HN82" s="154"/>
      <c r="HO82" s="154"/>
      <c r="HP82" s="154"/>
      <c r="HQ82" s="154"/>
      <c r="HR82" s="154"/>
      <c r="HS82" s="154"/>
      <c r="HT82" s="154"/>
      <c r="HU82" s="154"/>
      <c r="HV82" s="154"/>
      <c r="HW82" s="154"/>
      <c r="HX82" s="154"/>
      <c r="HY82" s="145" t="s">
        <v>1053</v>
      </c>
    </row>
    <row r="83" spans="1:233" s="145" customFormat="1" ht="15" customHeight="1" x14ac:dyDescent="0.25">
      <c r="A83" s="636">
        <f>SUM(C83:HX83)</f>
        <v>100027221.04418406</v>
      </c>
      <c r="B83" s="163" t="s">
        <v>132</v>
      </c>
      <c r="C83" s="164">
        <f>C80-C77</f>
        <v>0</v>
      </c>
      <c r="D83" s="164">
        <f t="shared" ref="D83:BB83" si="275">D80-D77</f>
        <v>0</v>
      </c>
      <c r="E83" s="164">
        <f t="shared" si="275"/>
        <v>0</v>
      </c>
      <c r="F83" s="164">
        <f t="shared" si="275"/>
        <v>0</v>
      </c>
      <c r="G83" s="164">
        <f t="shared" si="275"/>
        <v>0</v>
      </c>
      <c r="H83" s="164">
        <f t="shared" si="275"/>
        <v>0</v>
      </c>
      <c r="I83" s="164">
        <f t="shared" si="275"/>
        <v>0</v>
      </c>
      <c r="J83" s="164">
        <f t="shared" si="275"/>
        <v>0</v>
      </c>
      <c r="K83" s="164">
        <f t="shared" si="275"/>
        <v>0</v>
      </c>
      <c r="L83" s="164">
        <f t="shared" si="275"/>
        <v>0</v>
      </c>
      <c r="M83" s="164">
        <f t="shared" si="275"/>
        <v>0</v>
      </c>
      <c r="N83" s="164">
        <f t="shared" si="275"/>
        <v>0</v>
      </c>
      <c r="O83" s="164">
        <f t="shared" si="275"/>
        <v>0</v>
      </c>
      <c r="P83" s="164">
        <f t="shared" si="275"/>
        <v>0</v>
      </c>
      <c r="Q83" s="164">
        <f t="shared" si="275"/>
        <v>0</v>
      </c>
      <c r="R83" s="164">
        <f t="shared" si="275"/>
        <v>0</v>
      </c>
      <c r="S83" s="164">
        <f t="shared" si="275"/>
        <v>0</v>
      </c>
      <c r="T83" s="164">
        <f t="shared" si="275"/>
        <v>0</v>
      </c>
      <c r="U83" s="164">
        <f t="shared" si="275"/>
        <v>0</v>
      </c>
      <c r="V83" s="164">
        <f t="shared" si="275"/>
        <v>0</v>
      </c>
      <c r="W83" s="164">
        <f t="shared" si="275"/>
        <v>0</v>
      </c>
      <c r="X83" s="164">
        <f>X80-X77</f>
        <v>0</v>
      </c>
      <c r="Y83" s="164">
        <f t="shared" si="275"/>
        <v>0</v>
      </c>
      <c r="Z83" s="164">
        <f t="shared" si="275"/>
        <v>0</v>
      </c>
      <c r="AA83" s="164">
        <f t="shared" si="275"/>
        <v>0</v>
      </c>
      <c r="AB83" s="164">
        <f t="shared" si="275"/>
        <v>0</v>
      </c>
      <c r="AC83" s="164">
        <f t="shared" si="275"/>
        <v>0</v>
      </c>
      <c r="AD83" s="164">
        <f t="shared" si="275"/>
        <v>0</v>
      </c>
      <c r="AE83" s="164">
        <f t="shared" si="275"/>
        <v>0</v>
      </c>
      <c r="AF83" s="164">
        <f>AF80-AF77</f>
        <v>0</v>
      </c>
      <c r="AG83" s="164">
        <f t="shared" si="275"/>
        <v>0</v>
      </c>
      <c r="AH83" s="164">
        <f t="shared" ref="AH83" si="276">AH80-AH77</f>
        <v>0</v>
      </c>
      <c r="AI83" s="164">
        <f t="shared" si="275"/>
        <v>0</v>
      </c>
      <c r="AJ83" s="164">
        <f t="shared" si="275"/>
        <v>0</v>
      </c>
      <c r="AK83" s="164">
        <f t="shared" si="275"/>
        <v>0</v>
      </c>
      <c r="AL83" s="164">
        <f t="shared" si="275"/>
        <v>0</v>
      </c>
      <c r="AM83" s="164">
        <f t="shared" si="275"/>
        <v>0</v>
      </c>
      <c r="AN83" s="164">
        <f t="shared" si="275"/>
        <v>0</v>
      </c>
      <c r="AO83" s="164">
        <f t="shared" si="275"/>
        <v>-360808.19458966528</v>
      </c>
      <c r="AP83" s="164">
        <f t="shared" si="275"/>
        <v>0</v>
      </c>
      <c r="AQ83" s="164">
        <f t="shared" si="275"/>
        <v>0</v>
      </c>
      <c r="AR83" s="164">
        <f t="shared" si="275"/>
        <v>0</v>
      </c>
      <c r="AS83" s="164">
        <f t="shared" si="275"/>
        <v>0</v>
      </c>
      <c r="AT83" s="164">
        <f t="shared" si="275"/>
        <v>0</v>
      </c>
      <c r="AU83" s="164">
        <f t="shared" si="275"/>
        <v>0</v>
      </c>
      <c r="AV83" s="164">
        <f t="shared" si="275"/>
        <v>0</v>
      </c>
      <c r="AW83" s="164">
        <f t="shared" si="275"/>
        <v>0</v>
      </c>
      <c r="AX83" s="164">
        <f t="shared" si="275"/>
        <v>0</v>
      </c>
      <c r="AY83" s="164">
        <f t="shared" si="275"/>
        <v>0</v>
      </c>
      <c r="AZ83" s="164">
        <f t="shared" si="275"/>
        <v>0</v>
      </c>
      <c r="BA83" s="164">
        <f t="shared" si="275"/>
        <v>0</v>
      </c>
      <c r="BB83" s="164">
        <f t="shared" si="275"/>
        <v>0</v>
      </c>
      <c r="BC83" s="164">
        <f t="shared" ref="BC83:HX83" si="277">BC80-BC77</f>
        <v>0</v>
      </c>
      <c r="BD83" s="164">
        <f t="shared" si="277"/>
        <v>0</v>
      </c>
      <c r="BE83" s="164">
        <f t="shared" si="277"/>
        <v>0</v>
      </c>
      <c r="BF83" s="164">
        <f t="shared" si="277"/>
        <v>0</v>
      </c>
      <c r="BG83" s="164">
        <f t="shared" si="277"/>
        <v>0</v>
      </c>
      <c r="BH83" s="164">
        <f t="shared" si="277"/>
        <v>0</v>
      </c>
      <c r="BI83" s="164">
        <f t="shared" si="277"/>
        <v>0</v>
      </c>
      <c r="BJ83" s="164">
        <f t="shared" si="277"/>
        <v>0</v>
      </c>
      <c r="BK83" s="164">
        <f t="shared" si="277"/>
        <v>0</v>
      </c>
      <c r="BL83" s="164">
        <f t="shared" si="277"/>
        <v>0</v>
      </c>
      <c r="BM83" s="164">
        <f t="shared" ref="BM83:BN83" si="278">BM80-BM77</f>
        <v>0</v>
      </c>
      <c r="BN83" s="164">
        <f t="shared" si="278"/>
        <v>0</v>
      </c>
      <c r="BO83" s="164">
        <f t="shared" si="277"/>
        <v>0</v>
      </c>
      <c r="BP83" s="164">
        <f t="shared" si="277"/>
        <v>0</v>
      </c>
      <c r="BQ83" s="164">
        <f t="shared" ref="BQ83:BR83" si="279">BQ80-BQ77</f>
        <v>0</v>
      </c>
      <c r="BR83" s="164">
        <f t="shared" si="279"/>
        <v>0</v>
      </c>
      <c r="BS83" s="164">
        <f t="shared" si="277"/>
        <v>0</v>
      </c>
      <c r="BT83" s="164">
        <f t="shared" si="277"/>
        <v>0</v>
      </c>
      <c r="BU83" s="164">
        <f>BU80-BU77</f>
        <v>0</v>
      </c>
      <c r="BV83" s="164">
        <f>BV80-BV77</f>
        <v>0</v>
      </c>
      <c r="BW83" s="164">
        <f t="shared" si="277"/>
        <v>-360808.19458966702</v>
      </c>
      <c r="BX83" s="164">
        <f t="shared" si="277"/>
        <v>-360808.19458967447</v>
      </c>
      <c r="BY83" s="164">
        <f t="shared" ref="BY83:DG83" si="280">BY80-BY77</f>
        <v>0</v>
      </c>
      <c r="BZ83" s="164">
        <f t="shared" si="280"/>
        <v>0</v>
      </c>
      <c r="CA83" s="164">
        <f t="shared" si="280"/>
        <v>0</v>
      </c>
      <c r="CB83" s="164">
        <f t="shared" si="280"/>
        <v>0</v>
      </c>
      <c r="CC83" s="164">
        <f t="shared" si="280"/>
        <v>-312427.73430285463</v>
      </c>
      <c r="CD83" s="164">
        <f t="shared" si="280"/>
        <v>0</v>
      </c>
      <c r="CE83" s="164">
        <f t="shared" si="280"/>
        <v>0</v>
      </c>
      <c r="CF83" s="164">
        <f t="shared" si="280"/>
        <v>0</v>
      </c>
      <c r="CG83" s="164">
        <f t="shared" si="280"/>
        <v>0</v>
      </c>
      <c r="CH83" s="164">
        <f t="shared" si="280"/>
        <v>0</v>
      </c>
      <c r="CI83" s="164">
        <f t="shared" si="280"/>
        <v>0</v>
      </c>
      <c r="CJ83" s="164">
        <f t="shared" si="280"/>
        <v>0</v>
      </c>
      <c r="CK83" s="164">
        <f t="shared" si="280"/>
        <v>0</v>
      </c>
      <c r="CL83" s="164">
        <f t="shared" si="280"/>
        <v>0</v>
      </c>
      <c r="CM83" s="164">
        <f t="shared" si="280"/>
        <v>0</v>
      </c>
      <c r="CN83" s="164">
        <f t="shared" si="280"/>
        <v>0</v>
      </c>
      <c r="CO83" s="164">
        <f t="shared" si="280"/>
        <v>0</v>
      </c>
      <c r="CP83" s="164">
        <f t="shared" si="280"/>
        <v>0</v>
      </c>
      <c r="CQ83" s="164">
        <f t="shared" si="280"/>
        <v>0</v>
      </c>
      <c r="CR83" s="164">
        <f t="shared" si="280"/>
        <v>0</v>
      </c>
      <c r="CS83" s="164">
        <f t="shared" si="280"/>
        <v>0</v>
      </c>
      <c r="CT83" s="164">
        <f t="shared" si="280"/>
        <v>0</v>
      </c>
      <c r="CU83" s="164">
        <f t="shared" si="280"/>
        <v>0</v>
      </c>
      <c r="CV83" s="164">
        <f t="shared" si="280"/>
        <v>0</v>
      </c>
      <c r="CW83" s="164">
        <f t="shared" si="280"/>
        <v>0</v>
      </c>
      <c r="CX83" s="164">
        <f t="shared" si="280"/>
        <v>0</v>
      </c>
      <c r="CY83" s="164">
        <f t="shared" si="280"/>
        <v>0</v>
      </c>
      <c r="CZ83" s="164">
        <f t="shared" si="280"/>
        <v>0</v>
      </c>
      <c r="DA83" s="164">
        <f t="shared" ref="DA83:DB83" si="281">DA80-DA77</f>
        <v>0</v>
      </c>
      <c r="DB83" s="164">
        <f t="shared" si="281"/>
        <v>0</v>
      </c>
      <c r="DC83" s="164">
        <f t="shared" si="280"/>
        <v>0</v>
      </c>
      <c r="DD83" s="164">
        <f t="shared" si="280"/>
        <v>0</v>
      </c>
      <c r="DE83" s="164">
        <f t="shared" si="280"/>
        <v>1111701.6196548622</v>
      </c>
      <c r="DF83" s="164">
        <f t="shared" ref="DF83" si="282">DF80-DF77</f>
        <v>0</v>
      </c>
      <c r="DG83" s="164">
        <f t="shared" si="280"/>
        <v>0</v>
      </c>
      <c r="DH83" s="164">
        <f>DH80-DH77</f>
        <v>0</v>
      </c>
      <c r="DI83" s="164">
        <f>DI80-DI77</f>
        <v>0</v>
      </c>
      <c r="DJ83" s="164">
        <f t="shared" si="277"/>
        <v>799273.88535200618</v>
      </c>
      <c r="DK83" s="164">
        <f t="shared" si="277"/>
        <v>438465.69076240063</v>
      </c>
      <c r="DL83" s="164">
        <f t="shared" si="277"/>
        <v>0</v>
      </c>
      <c r="DM83" s="164">
        <f t="shared" si="277"/>
        <v>0</v>
      </c>
      <c r="DN83" s="164">
        <f t="shared" si="277"/>
        <v>0</v>
      </c>
      <c r="DO83" s="164">
        <f t="shared" si="277"/>
        <v>0</v>
      </c>
      <c r="DP83" s="164">
        <f t="shared" si="277"/>
        <v>88189.795557735706</v>
      </c>
      <c r="DQ83" s="164">
        <f t="shared" si="277"/>
        <v>0</v>
      </c>
      <c r="DR83" s="164">
        <f t="shared" si="277"/>
        <v>0</v>
      </c>
      <c r="DS83" s="164">
        <f t="shared" si="277"/>
        <v>0</v>
      </c>
      <c r="DT83" s="164">
        <f t="shared" si="277"/>
        <v>0</v>
      </c>
      <c r="DU83" s="164">
        <f t="shared" si="277"/>
        <v>0</v>
      </c>
      <c r="DV83" s="164">
        <f t="shared" si="277"/>
        <v>0</v>
      </c>
      <c r="DW83" s="164">
        <f t="shared" si="277"/>
        <v>0</v>
      </c>
      <c r="DX83" s="164">
        <f t="shared" si="277"/>
        <v>0</v>
      </c>
      <c r="DY83" s="164">
        <f t="shared" si="277"/>
        <v>0</v>
      </c>
      <c r="DZ83" s="164">
        <f t="shared" si="277"/>
        <v>0</v>
      </c>
      <c r="EA83" s="164">
        <f t="shared" si="277"/>
        <v>0</v>
      </c>
      <c r="EB83" s="164">
        <f t="shared" si="277"/>
        <v>0</v>
      </c>
      <c r="EC83" s="164">
        <f t="shared" si="277"/>
        <v>0</v>
      </c>
      <c r="ED83" s="164">
        <f t="shared" si="277"/>
        <v>0</v>
      </c>
      <c r="EE83" s="164">
        <f t="shared" si="277"/>
        <v>0</v>
      </c>
      <c r="EF83" s="164">
        <f t="shared" si="277"/>
        <v>0</v>
      </c>
      <c r="EG83" s="164">
        <f t="shared" si="277"/>
        <v>2000396.2129816227</v>
      </c>
      <c r="EH83" s="164">
        <f t="shared" si="277"/>
        <v>0</v>
      </c>
      <c r="EI83" s="164">
        <f t="shared" si="277"/>
        <v>2178836.1115484228</v>
      </c>
      <c r="EJ83" s="164">
        <f t="shared" si="277"/>
        <v>0</v>
      </c>
      <c r="EK83" s="164">
        <f t="shared" si="277"/>
        <v>0</v>
      </c>
      <c r="EL83" s="164">
        <f t="shared" si="277"/>
        <v>0</v>
      </c>
      <c r="EM83" s="164">
        <f t="shared" si="277"/>
        <v>0</v>
      </c>
      <c r="EN83" s="164">
        <f t="shared" ref="EN83:EO83" si="283">EN80-EN77</f>
        <v>7209085.7262999993</v>
      </c>
      <c r="EO83" s="164">
        <f t="shared" si="283"/>
        <v>-45502.353459825274</v>
      </c>
      <c r="EP83" s="164">
        <f t="shared" si="277"/>
        <v>478393.0448686704</v>
      </c>
      <c r="EQ83" s="164">
        <f t="shared" si="277"/>
        <v>148656.29784355592</v>
      </c>
      <c r="ER83" s="164">
        <f t="shared" si="277"/>
        <v>-135070.09815940657</v>
      </c>
      <c r="ES83" s="164">
        <f t="shared" ref="ES83" si="284">ES80-ES77</f>
        <v>2099.7401949902996</v>
      </c>
      <c r="ET83" s="164">
        <f t="shared" si="277"/>
        <v>1234850.5637248927</v>
      </c>
      <c r="EU83" s="164">
        <f>EU80-EU77</f>
        <v>0</v>
      </c>
      <c r="EV83" s="164">
        <f>EV80-EV77</f>
        <v>4288239.1305998471</v>
      </c>
      <c r="EW83" s="164">
        <f t="shared" si="277"/>
        <v>17448174.172000498</v>
      </c>
      <c r="EX83" s="164">
        <f t="shared" si="277"/>
        <v>17886639.862762868</v>
      </c>
      <c r="EY83" s="164">
        <f t="shared" ref="EY83:GG83" si="285">EY80-EY77</f>
        <v>0</v>
      </c>
      <c r="EZ83" s="164">
        <f t="shared" si="285"/>
        <v>0</v>
      </c>
      <c r="FA83" s="164">
        <f t="shared" si="285"/>
        <v>0</v>
      </c>
      <c r="FB83" s="164">
        <f t="shared" si="285"/>
        <v>0</v>
      </c>
      <c r="FC83" s="164">
        <f t="shared" si="285"/>
        <v>-84960.643771055271</v>
      </c>
      <c r="FD83" s="164">
        <f t="shared" si="285"/>
        <v>0</v>
      </c>
      <c r="FE83" s="164">
        <f t="shared" si="285"/>
        <v>0</v>
      </c>
      <c r="FF83" s="164">
        <f t="shared" si="285"/>
        <v>0</v>
      </c>
      <c r="FG83" s="164">
        <f t="shared" si="285"/>
        <v>0</v>
      </c>
      <c r="FH83" s="164">
        <f t="shared" si="285"/>
        <v>0</v>
      </c>
      <c r="FI83" s="164">
        <f t="shared" si="285"/>
        <v>0</v>
      </c>
      <c r="FJ83" s="164">
        <f t="shared" si="285"/>
        <v>0</v>
      </c>
      <c r="FK83" s="164">
        <f t="shared" si="285"/>
        <v>0</v>
      </c>
      <c r="FL83" s="164">
        <f t="shared" si="285"/>
        <v>0</v>
      </c>
      <c r="FM83" s="164">
        <f t="shared" si="285"/>
        <v>0</v>
      </c>
      <c r="FN83" s="164">
        <f t="shared" si="285"/>
        <v>0</v>
      </c>
      <c r="FO83" s="164">
        <f t="shared" si="285"/>
        <v>0</v>
      </c>
      <c r="FP83" s="164">
        <f t="shared" si="285"/>
        <v>0</v>
      </c>
      <c r="FQ83" s="164">
        <f t="shared" si="285"/>
        <v>0</v>
      </c>
      <c r="FR83" s="164">
        <f t="shared" si="285"/>
        <v>0</v>
      </c>
      <c r="FS83" s="164">
        <f t="shared" si="285"/>
        <v>0</v>
      </c>
      <c r="FT83" s="164">
        <f t="shared" si="285"/>
        <v>1075153.1806911877</v>
      </c>
      <c r="FU83" s="164">
        <f t="shared" si="285"/>
        <v>0</v>
      </c>
      <c r="FV83" s="164">
        <f t="shared" si="285"/>
        <v>0</v>
      </c>
      <c r="FW83" s="164">
        <f>FW80-FW77</f>
        <v>0</v>
      </c>
      <c r="FX83" s="164">
        <f t="shared" si="285"/>
        <v>0</v>
      </c>
      <c r="FY83" s="164">
        <f t="shared" si="285"/>
        <v>0</v>
      </c>
      <c r="FZ83" s="164">
        <f t="shared" si="285"/>
        <v>0</v>
      </c>
      <c r="GA83" s="164">
        <f t="shared" ref="GA83:GB83" si="286">GA80-GA77</f>
        <v>0</v>
      </c>
      <c r="GB83" s="164">
        <f t="shared" si="286"/>
        <v>-22404.309188753017</v>
      </c>
      <c r="GC83" s="164">
        <f t="shared" si="285"/>
        <v>292653.6044894401</v>
      </c>
      <c r="GD83" s="164">
        <f t="shared" si="285"/>
        <v>280.86608542432077</v>
      </c>
      <c r="GE83" s="164">
        <f t="shared" si="285"/>
        <v>0</v>
      </c>
      <c r="GF83" s="164">
        <f t="shared" ref="GF83" si="287">GF80-GF77</f>
        <v>124.94635818805546</v>
      </c>
      <c r="GG83" s="164">
        <f t="shared" si="285"/>
        <v>0</v>
      </c>
      <c r="GH83" s="164">
        <f>GH80-GH77</f>
        <v>0</v>
      </c>
      <c r="GI83" s="164">
        <f>GI80-GI77</f>
        <v>0</v>
      </c>
      <c r="GJ83" s="164">
        <f t="shared" si="277"/>
        <v>1260847.6446644329</v>
      </c>
      <c r="GK83" s="164">
        <f t="shared" si="277"/>
        <v>19147487.507427335</v>
      </c>
      <c r="GL83" s="164">
        <f t="shared" si="277"/>
        <v>0</v>
      </c>
      <c r="GM83" s="164">
        <f t="shared" si="277"/>
        <v>0</v>
      </c>
      <c r="GN83" s="164">
        <f t="shared" si="277"/>
        <v>0</v>
      </c>
      <c r="GO83" s="164">
        <f t="shared" si="277"/>
        <v>0</v>
      </c>
      <c r="GP83" s="164">
        <f t="shared" si="277"/>
        <v>382807.37420360727</v>
      </c>
      <c r="GQ83" s="164">
        <f t="shared" si="277"/>
        <v>0</v>
      </c>
      <c r="GR83" s="164">
        <f t="shared" si="277"/>
        <v>0</v>
      </c>
      <c r="GS83" s="164">
        <f t="shared" si="277"/>
        <v>0</v>
      </c>
      <c r="GT83" s="164">
        <f t="shared" si="277"/>
        <v>0</v>
      </c>
      <c r="GU83" s="164">
        <f t="shared" si="277"/>
        <v>0</v>
      </c>
      <c r="GV83" s="164">
        <f t="shared" si="277"/>
        <v>0</v>
      </c>
      <c r="GW83" s="164">
        <f t="shared" si="277"/>
        <v>0</v>
      </c>
      <c r="GX83" s="164">
        <f t="shared" si="277"/>
        <v>0</v>
      </c>
      <c r="GY83" s="164">
        <f t="shared" si="277"/>
        <v>0</v>
      </c>
      <c r="GZ83" s="164">
        <f t="shared" si="277"/>
        <v>0</v>
      </c>
      <c r="HA83" s="164">
        <f t="shared" si="277"/>
        <v>0</v>
      </c>
      <c r="HB83" s="164">
        <f t="shared" si="277"/>
        <v>0</v>
      </c>
      <c r="HC83" s="164">
        <f t="shared" si="277"/>
        <v>0</v>
      </c>
      <c r="HD83" s="164">
        <f t="shared" si="277"/>
        <v>0</v>
      </c>
      <c r="HE83" s="164">
        <f t="shared" si="277"/>
        <v>0</v>
      </c>
      <c r="HF83" s="164">
        <f t="shared" si="277"/>
        <v>0</v>
      </c>
      <c r="HG83" s="164">
        <f t="shared" si="277"/>
        <v>1165594.1174478643</v>
      </c>
      <c r="HH83" s="164">
        <f t="shared" si="277"/>
        <v>0</v>
      </c>
      <c r="HI83" s="164">
        <f t="shared" si="277"/>
        <v>0</v>
      </c>
      <c r="HJ83" s="164">
        <f t="shared" si="277"/>
        <v>0</v>
      </c>
      <c r="HK83" s="164">
        <f t="shared" si="277"/>
        <v>0</v>
      </c>
      <c r="HL83" s="164">
        <f t="shared" si="277"/>
        <v>0</v>
      </c>
      <c r="HM83" s="164">
        <f t="shared" si="277"/>
        <v>0</v>
      </c>
      <c r="HN83" s="164">
        <f t="shared" ref="HN83:HO83" si="288">HN80-HN77</f>
        <v>0</v>
      </c>
      <c r="HO83" s="164">
        <f t="shared" si="288"/>
        <v>-22404.309188753366</v>
      </c>
      <c r="HP83" s="164">
        <f t="shared" si="277"/>
        <v>297981.61153768562</v>
      </c>
      <c r="HQ83" s="164">
        <f t="shared" si="277"/>
        <v>250.77105396450497</v>
      </c>
      <c r="HR83" s="164">
        <f t="shared" si="277"/>
        <v>0</v>
      </c>
      <c r="HS83" s="164">
        <f t="shared" ref="HS83" si="289">HS80-HS77</f>
        <v>94.986792033538222</v>
      </c>
      <c r="HT83" s="164">
        <f t="shared" si="277"/>
        <v>0</v>
      </c>
      <c r="HU83" s="164">
        <f t="shared" si="277"/>
        <v>0</v>
      </c>
      <c r="HV83" s="164">
        <f t="shared" si="277"/>
        <v>0</v>
      </c>
      <c r="HW83" s="164">
        <f t="shared" si="277"/>
        <v>1824324.5518464018</v>
      </c>
      <c r="HX83" s="164">
        <f t="shared" si="277"/>
        <v>20971812.059273779</v>
      </c>
    </row>
    <row r="84" spans="1:233" s="145" customFormat="1" ht="15.75" customHeight="1" x14ac:dyDescent="0.25">
      <c r="A84" s="636">
        <f>SUM(C84:HX84)</f>
        <v>-944373607.94953871</v>
      </c>
      <c r="B84" s="165" t="s">
        <v>133</v>
      </c>
      <c r="C84" s="166">
        <f>C81-C78</f>
        <v>0</v>
      </c>
      <c r="D84" s="166">
        <f t="shared" ref="D84:BB84" si="290">D81-D78</f>
        <v>0</v>
      </c>
      <c r="E84" s="166">
        <f t="shared" si="290"/>
        <v>0</v>
      </c>
      <c r="F84" s="166">
        <f t="shared" si="290"/>
        <v>0</v>
      </c>
      <c r="G84" s="166">
        <f t="shared" si="290"/>
        <v>0</v>
      </c>
      <c r="H84" s="166">
        <f t="shared" si="290"/>
        <v>0</v>
      </c>
      <c r="I84" s="166">
        <f t="shared" si="290"/>
        <v>0</v>
      </c>
      <c r="J84" s="166">
        <f t="shared" si="290"/>
        <v>0</v>
      </c>
      <c r="K84" s="166">
        <f t="shared" si="290"/>
        <v>0</v>
      </c>
      <c r="L84" s="166">
        <f t="shared" si="290"/>
        <v>0</v>
      </c>
      <c r="M84" s="166">
        <f t="shared" si="290"/>
        <v>0</v>
      </c>
      <c r="N84" s="166">
        <f t="shared" si="290"/>
        <v>0</v>
      </c>
      <c r="O84" s="166">
        <f t="shared" si="290"/>
        <v>0</v>
      </c>
      <c r="P84" s="166">
        <f t="shared" si="290"/>
        <v>0</v>
      </c>
      <c r="Q84" s="166">
        <f t="shared" si="290"/>
        <v>0</v>
      </c>
      <c r="R84" s="166">
        <f t="shared" si="290"/>
        <v>0</v>
      </c>
      <c r="S84" s="166">
        <f t="shared" si="290"/>
        <v>0</v>
      </c>
      <c r="T84" s="166">
        <f t="shared" si="290"/>
        <v>0</v>
      </c>
      <c r="U84" s="166">
        <f t="shared" si="290"/>
        <v>0</v>
      </c>
      <c r="V84" s="166">
        <f t="shared" si="290"/>
        <v>0</v>
      </c>
      <c r="W84" s="166">
        <f t="shared" si="290"/>
        <v>0</v>
      </c>
      <c r="X84" s="166">
        <f>X81-X78</f>
        <v>0</v>
      </c>
      <c r="Y84" s="166">
        <f t="shared" si="290"/>
        <v>0</v>
      </c>
      <c r="Z84" s="166">
        <f t="shared" si="290"/>
        <v>0</v>
      </c>
      <c r="AA84" s="166">
        <f t="shared" si="290"/>
        <v>0</v>
      </c>
      <c r="AB84" s="166">
        <f t="shared" si="290"/>
        <v>0</v>
      </c>
      <c r="AC84" s="166">
        <f t="shared" si="290"/>
        <v>0</v>
      </c>
      <c r="AD84" s="166">
        <f t="shared" si="290"/>
        <v>0</v>
      </c>
      <c r="AE84" s="166">
        <f t="shared" si="290"/>
        <v>0</v>
      </c>
      <c r="AF84" s="166">
        <f>AF81-AF78</f>
        <v>0</v>
      </c>
      <c r="AG84" s="166">
        <f t="shared" si="290"/>
        <v>0</v>
      </c>
      <c r="AH84" s="166">
        <f t="shared" ref="AH84" si="291">AH81-AH78</f>
        <v>0</v>
      </c>
      <c r="AI84" s="166">
        <f t="shared" si="290"/>
        <v>0</v>
      </c>
      <c r="AJ84" s="166">
        <f t="shared" si="290"/>
        <v>0</v>
      </c>
      <c r="AK84" s="166">
        <f t="shared" si="290"/>
        <v>0</v>
      </c>
      <c r="AL84" s="166">
        <f t="shared" si="290"/>
        <v>0</v>
      </c>
      <c r="AM84" s="166">
        <f t="shared" si="290"/>
        <v>0</v>
      </c>
      <c r="AN84" s="166">
        <f t="shared" si="290"/>
        <v>0</v>
      </c>
      <c r="AO84" s="166">
        <f t="shared" si="290"/>
        <v>0</v>
      </c>
      <c r="AP84" s="166">
        <f t="shared" si="290"/>
        <v>0</v>
      </c>
      <c r="AQ84" s="166">
        <f t="shared" si="290"/>
        <v>0</v>
      </c>
      <c r="AR84" s="166">
        <f t="shared" si="290"/>
        <v>0</v>
      </c>
      <c r="AS84" s="166">
        <f t="shared" si="290"/>
        <v>0</v>
      </c>
      <c r="AT84" s="166">
        <f t="shared" si="290"/>
        <v>0</v>
      </c>
      <c r="AU84" s="166">
        <f t="shared" si="290"/>
        <v>0</v>
      </c>
      <c r="AV84" s="166">
        <f t="shared" si="290"/>
        <v>0</v>
      </c>
      <c r="AW84" s="166">
        <f t="shared" si="290"/>
        <v>0</v>
      </c>
      <c r="AX84" s="166">
        <f t="shared" si="290"/>
        <v>0</v>
      </c>
      <c r="AY84" s="166">
        <f t="shared" si="290"/>
        <v>0</v>
      </c>
      <c r="AZ84" s="166">
        <f t="shared" si="290"/>
        <v>0</v>
      </c>
      <c r="BA84" s="166">
        <f t="shared" si="290"/>
        <v>0</v>
      </c>
      <c r="BB84" s="166">
        <f t="shared" si="290"/>
        <v>0</v>
      </c>
      <c r="BC84" s="166">
        <f t="shared" ref="BC84:HX84" si="292">BC81-BC78</f>
        <v>0</v>
      </c>
      <c r="BD84" s="166">
        <f t="shared" si="292"/>
        <v>0</v>
      </c>
      <c r="BE84" s="166">
        <f t="shared" si="292"/>
        <v>0</v>
      </c>
      <c r="BF84" s="166">
        <f t="shared" si="292"/>
        <v>0</v>
      </c>
      <c r="BG84" s="166">
        <f t="shared" si="292"/>
        <v>0</v>
      </c>
      <c r="BH84" s="166">
        <f t="shared" si="292"/>
        <v>-65577643.509571999</v>
      </c>
      <c r="BI84" s="166">
        <f t="shared" si="292"/>
        <v>0</v>
      </c>
      <c r="BJ84" s="166">
        <f t="shared" si="292"/>
        <v>0</v>
      </c>
      <c r="BK84" s="166">
        <f t="shared" si="292"/>
        <v>0</v>
      </c>
      <c r="BL84" s="166">
        <f t="shared" si="292"/>
        <v>0</v>
      </c>
      <c r="BM84" s="166">
        <f t="shared" ref="BM84:BN84" si="293">BM81-BM78</f>
        <v>0</v>
      </c>
      <c r="BN84" s="166">
        <f t="shared" si="293"/>
        <v>0</v>
      </c>
      <c r="BO84" s="166">
        <f t="shared" si="292"/>
        <v>0</v>
      </c>
      <c r="BP84" s="166">
        <f t="shared" si="292"/>
        <v>0</v>
      </c>
      <c r="BQ84" s="166">
        <f t="shared" ref="BQ84:BR84" si="294">BQ81-BQ78</f>
        <v>0</v>
      </c>
      <c r="BR84" s="166">
        <f t="shared" si="294"/>
        <v>0</v>
      </c>
      <c r="BS84" s="166">
        <f t="shared" si="292"/>
        <v>0</v>
      </c>
      <c r="BT84" s="166">
        <f t="shared" si="292"/>
        <v>0</v>
      </c>
      <c r="BU84" s="166">
        <f>BU81-BU78</f>
        <v>0</v>
      </c>
      <c r="BV84" s="166">
        <f>BV81-BV78</f>
        <v>0</v>
      </c>
      <c r="BW84" s="166">
        <f t="shared" si="292"/>
        <v>-65577643.509572029</v>
      </c>
      <c r="BX84" s="166">
        <f t="shared" si="292"/>
        <v>-65577643.509572029</v>
      </c>
      <c r="BY84" s="166">
        <f t="shared" ref="BY84:DG84" si="295">BY81-BY78</f>
        <v>0</v>
      </c>
      <c r="BZ84" s="166">
        <f t="shared" si="295"/>
        <v>0</v>
      </c>
      <c r="CA84" s="166">
        <f t="shared" si="295"/>
        <v>0</v>
      </c>
      <c r="CB84" s="166">
        <f t="shared" si="295"/>
        <v>0</v>
      </c>
      <c r="CC84" s="166">
        <f t="shared" si="295"/>
        <v>0</v>
      </c>
      <c r="CD84" s="166">
        <f t="shared" si="295"/>
        <v>0</v>
      </c>
      <c r="CE84" s="166">
        <f t="shared" si="295"/>
        <v>0</v>
      </c>
      <c r="CF84" s="166">
        <f t="shared" si="295"/>
        <v>0</v>
      </c>
      <c r="CG84" s="166">
        <f t="shared" si="295"/>
        <v>0</v>
      </c>
      <c r="CH84" s="166">
        <f t="shared" si="295"/>
        <v>0</v>
      </c>
      <c r="CI84" s="166">
        <f t="shared" si="295"/>
        <v>0</v>
      </c>
      <c r="CJ84" s="166">
        <f t="shared" si="295"/>
        <v>0</v>
      </c>
      <c r="CK84" s="166">
        <f t="shared" si="295"/>
        <v>0</v>
      </c>
      <c r="CL84" s="166">
        <f t="shared" si="295"/>
        <v>0</v>
      </c>
      <c r="CM84" s="166">
        <f t="shared" si="295"/>
        <v>0</v>
      </c>
      <c r="CN84" s="166">
        <f t="shared" si="295"/>
        <v>0</v>
      </c>
      <c r="CO84" s="166">
        <f t="shared" si="295"/>
        <v>0</v>
      </c>
      <c r="CP84" s="166">
        <f t="shared" si="295"/>
        <v>0</v>
      </c>
      <c r="CQ84" s="166">
        <f t="shared" si="295"/>
        <v>0</v>
      </c>
      <c r="CR84" s="166">
        <f t="shared" si="295"/>
        <v>0</v>
      </c>
      <c r="CS84" s="166">
        <f t="shared" si="295"/>
        <v>0</v>
      </c>
      <c r="CT84" s="166">
        <f t="shared" si="295"/>
        <v>0</v>
      </c>
      <c r="CU84" s="166">
        <f t="shared" si="295"/>
        <v>0</v>
      </c>
      <c r="CV84" s="166">
        <f t="shared" si="295"/>
        <v>0</v>
      </c>
      <c r="CW84" s="166">
        <f t="shared" si="295"/>
        <v>0</v>
      </c>
      <c r="CX84" s="166">
        <f t="shared" si="295"/>
        <v>0</v>
      </c>
      <c r="CY84" s="166">
        <f t="shared" si="295"/>
        <v>0</v>
      </c>
      <c r="CZ84" s="166">
        <f t="shared" si="295"/>
        <v>0</v>
      </c>
      <c r="DA84" s="166">
        <f t="shared" ref="DA84:DB84" si="296">DA81-DA78</f>
        <v>0</v>
      </c>
      <c r="DB84" s="166">
        <f t="shared" si="296"/>
        <v>0</v>
      </c>
      <c r="DC84" s="166">
        <f t="shared" si="295"/>
        <v>0</v>
      </c>
      <c r="DD84" s="166">
        <f t="shared" si="295"/>
        <v>0</v>
      </c>
      <c r="DE84" s="166">
        <f t="shared" si="295"/>
        <v>-56784393.730071664</v>
      </c>
      <c r="DF84" s="166">
        <f t="shared" ref="DF84" si="297">DF81-DF78</f>
        <v>0</v>
      </c>
      <c r="DG84" s="166">
        <f t="shared" si="295"/>
        <v>0</v>
      </c>
      <c r="DH84" s="166">
        <f>DH81-DH78</f>
        <v>0</v>
      </c>
      <c r="DI84" s="166">
        <f>DI81-DI78</f>
        <v>0</v>
      </c>
      <c r="DJ84" s="166">
        <f t="shared" si="292"/>
        <v>-56784393.730071604</v>
      </c>
      <c r="DK84" s="166">
        <f t="shared" si="292"/>
        <v>-122362037.2396431</v>
      </c>
      <c r="DL84" s="166">
        <f t="shared" si="292"/>
        <v>0</v>
      </c>
      <c r="DM84" s="166">
        <f t="shared" si="292"/>
        <v>0</v>
      </c>
      <c r="DN84" s="166">
        <f t="shared" si="292"/>
        <v>0</v>
      </c>
      <c r="DO84" s="166">
        <f t="shared" si="292"/>
        <v>0</v>
      </c>
      <c r="DP84" s="166">
        <f t="shared" si="292"/>
        <v>0</v>
      </c>
      <c r="DQ84" s="166">
        <f t="shared" si="292"/>
        <v>0</v>
      </c>
      <c r="DR84" s="166">
        <f t="shared" si="292"/>
        <v>0</v>
      </c>
      <c r="DS84" s="166">
        <f t="shared" si="292"/>
        <v>0</v>
      </c>
      <c r="DT84" s="166">
        <f t="shared" si="292"/>
        <v>0</v>
      </c>
      <c r="DU84" s="166">
        <f t="shared" si="292"/>
        <v>0</v>
      </c>
      <c r="DV84" s="166">
        <f t="shared" si="292"/>
        <v>0</v>
      </c>
      <c r="DW84" s="166">
        <f t="shared" si="292"/>
        <v>0</v>
      </c>
      <c r="DX84" s="166">
        <f t="shared" si="292"/>
        <v>0</v>
      </c>
      <c r="DY84" s="166">
        <f t="shared" si="292"/>
        <v>0</v>
      </c>
      <c r="DZ84" s="166">
        <f t="shared" si="292"/>
        <v>0</v>
      </c>
      <c r="EA84" s="166">
        <f t="shared" si="292"/>
        <v>0</v>
      </c>
      <c r="EB84" s="166">
        <f t="shared" si="292"/>
        <v>0</v>
      </c>
      <c r="EC84" s="166">
        <f t="shared" si="292"/>
        <v>0</v>
      </c>
      <c r="ED84" s="166">
        <f t="shared" si="292"/>
        <v>0</v>
      </c>
      <c r="EE84" s="166">
        <f t="shared" si="292"/>
        <v>0</v>
      </c>
      <c r="EF84" s="166">
        <f t="shared" si="292"/>
        <v>0</v>
      </c>
      <c r="EG84" s="166">
        <f t="shared" si="292"/>
        <v>0</v>
      </c>
      <c r="EH84" s="166">
        <f t="shared" si="292"/>
        <v>0</v>
      </c>
      <c r="EI84" s="166">
        <f t="shared" si="292"/>
        <v>-13882024.953412002</v>
      </c>
      <c r="EJ84" s="166">
        <f t="shared" si="292"/>
        <v>0</v>
      </c>
      <c r="EK84" s="166">
        <f t="shared" si="292"/>
        <v>0</v>
      </c>
      <c r="EL84" s="166">
        <f t="shared" si="292"/>
        <v>0</v>
      </c>
      <c r="EM84" s="166">
        <f t="shared" si="292"/>
        <v>0</v>
      </c>
      <c r="EN84" s="166">
        <f t="shared" ref="EN84:EO84" si="298">EN81-EN78</f>
        <v>4110379.622754395</v>
      </c>
      <c r="EO84" s="166">
        <f t="shared" si="298"/>
        <v>-14838.59788596537</v>
      </c>
      <c r="EP84" s="166">
        <f t="shared" si="292"/>
        <v>377168.1429758966</v>
      </c>
      <c r="EQ84" s="166">
        <f t="shared" si="292"/>
        <v>120688.85824344307</v>
      </c>
      <c r="ER84" s="166">
        <f t="shared" si="292"/>
        <v>642625.44646734721</v>
      </c>
      <c r="ES84" s="166">
        <f t="shared" ref="ES84" si="299">ES81-ES78</f>
        <v>1604.7017681803554</v>
      </c>
      <c r="ET84" s="166">
        <f t="shared" si="292"/>
        <v>0</v>
      </c>
      <c r="EU84" s="166">
        <f>EU81-EU78</f>
        <v>0</v>
      </c>
      <c r="EV84" s="166">
        <f>EV81-EV78</f>
        <v>-972738.91719800327</v>
      </c>
      <c r="EW84" s="166">
        <f t="shared" si="292"/>
        <v>-9617135.696286723</v>
      </c>
      <c r="EX84" s="166">
        <f t="shared" si="292"/>
        <v>-131979172.93593025</v>
      </c>
      <c r="EY84" s="166">
        <f t="shared" ref="EY84:GG84" si="300">EY81-EY78</f>
        <v>0</v>
      </c>
      <c r="EZ84" s="166">
        <f t="shared" si="300"/>
        <v>0</v>
      </c>
      <c r="FA84" s="166">
        <f t="shared" si="300"/>
        <v>0</v>
      </c>
      <c r="FB84" s="166">
        <f t="shared" si="300"/>
        <v>0</v>
      </c>
      <c r="FC84" s="166">
        <f t="shared" si="300"/>
        <v>0</v>
      </c>
      <c r="FD84" s="166">
        <f t="shared" si="300"/>
        <v>0</v>
      </c>
      <c r="FE84" s="166">
        <f t="shared" si="300"/>
        <v>0</v>
      </c>
      <c r="FF84" s="166">
        <f t="shared" si="300"/>
        <v>0</v>
      </c>
      <c r="FG84" s="166">
        <f t="shared" si="300"/>
        <v>0</v>
      </c>
      <c r="FH84" s="166">
        <f t="shared" si="300"/>
        <v>0</v>
      </c>
      <c r="FI84" s="166">
        <f t="shared" si="300"/>
        <v>0</v>
      </c>
      <c r="FJ84" s="166">
        <f t="shared" si="300"/>
        <v>0</v>
      </c>
      <c r="FK84" s="166">
        <f t="shared" si="300"/>
        <v>0</v>
      </c>
      <c r="FL84" s="166">
        <f t="shared" si="300"/>
        <v>0</v>
      </c>
      <c r="FM84" s="166">
        <f t="shared" si="300"/>
        <v>0</v>
      </c>
      <c r="FN84" s="166">
        <f t="shared" si="300"/>
        <v>0</v>
      </c>
      <c r="FO84" s="166">
        <f t="shared" si="300"/>
        <v>0</v>
      </c>
      <c r="FP84" s="166">
        <f t="shared" si="300"/>
        <v>0</v>
      </c>
      <c r="FQ84" s="166">
        <f t="shared" si="300"/>
        <v>0</v>
      </c>
      <c r="FR84" s="166">
        <f t="shared" si="300"/>
        <v>0</v>
      </c>
      <c r="FS84" s="166">
        <f t="shared" si="300"/>
        <v>0</v>
      </c>
      <c r="FT84" s="166">
        <f t="shared" si="300"/>
        <v>0</v>
      </c>
      <c r="FU84" s="166">
        <f t="shared" si="300"/>
        <v>0</v>
      </c>
      <c r="FV84" s="166">
        <f t="shared" si="300"/>
        <v>-53855630.635200016</v>
      </c>
      <c r="FW84" s="166">
        <f t="shared" si="300"/>
        <v>0</v>
      </c>
      <c r="FX84" s="166">
        <f t="shared" si="300"/>
        <v>0</v>
      </c>
      <c r="FY84" s="166">
        <f t="shared" si="300"/>
        <v>0</v>
      </c>
      <c r="FZ84" s="166">
        <f t="shared" si="300"/>
        <v>0</v>
      </c>
      <c r="GA84" s="166">
        <f t="shared" ref="GA84:GB84" si="301">GA81-GA78</f>
        <v>10961319.507793069</v>
      </c>
      <c r="GB84" s="166">
        <f t="shared" si="301"/>
        <v>-71777.868296458386</v>
      </c>
      <c r="GC84" s="166">
        <f t="shared" si="300"/>
        <v>911221.83065626025</v>
      </c>
      <c r="GD84" s="166">
        <f t="shared" si="300"/>
        <v>222858.80228333175</v>
      </c>
      <c r="GE84" s="166">
        <f t="shared" si="300"/>
        <v>1289084.7703646314</v>
      </c>
      <c r="GF84" s="166">
        <f t="shared" ref="GF84" si="302">GF81-GF78</f>
        <v>3235.9568937942386</v>
      </c>
      <c r="GG84" s="166">
        <f t="shared" si="300"/>
        <v>0</v>
      </c>
      <c r="GH84" s="166">
        <f>GH81-GH78</f>
        <v>0</v>
      </c>
      <c r="GI84" s="166">
        <f>GI81-GI78</f>
        <v>277925.40491371648</v>
      </c>
      <c r="GJ84" s="166">
        <f t="shared" si="292"/>
        <v>-40261762.23059167</v>
      </c>
      <c r="GK84" s="166">
        <f t="shared" si="292"/>
        <v>-172240935.16652155</v>
      </c>
      <c r="GL84" s="166">
        <f t="shared" si="292"/>
        <v>0</v>
      </c>
      <c r="GM84" s="166">
        <f t="shared" si="292"/>
        <v>0</v>
      </c>
      <c r="GN84" s="166">
        <f t="shared" si="292"/>
        <v>0</v>
      </c>
      <c r="GO84" s="166">
        <f t="shared" si="292"/>
        <v>0</v>
      </c>
      <c r="GP84" s="166">
        <f t="shared" si="292"/>
        <v>0</v>
      </c>
      <c r="GQ84" s="166">
        <f t="shared" si="292"/>
        <v>0</v>
      </c>
      <c r="GR84" s="166">
        <f t="shared" si="292"/>
        <v>0</v>
      </c>
      <c r="GS84" s="166">
        <f t="shared" si="292"/>
        <v>0</v>
      </c>
      <c r="GT84" s="166">
        <f t="shared" si="292"/>
        <v>0</v>
      </c>
      <c r="GU84" s="166">
        <f t="shared" si="292"/>
        <v>0</v>
      </c>
      <c r="GV84" s="166">
        <f t="shared" si="292"/>
        <v>0</v>
      </c>
      <c r="GW84" s="166">
        <f t="shared" si="292"/>
        <v>0</v>
      </c>
      <c r="GX84" s="166">
        <f t="shared" si="292"/>
        <v>0</v>
      </c>
      <c r="GY84" s="166">
        <f t="shared" si="292"/>
        <v>0</v>
      </c>
      <c r="GZ84" s="166">
        <f t="shared" si="292"/>
        <v>0</v>
      </c>
      <c r="HA84" s="166">
        <f t="shared" si="292"/>
        <v>0</v>
      </c>
      <c r="HB84" s="166">
        <f t="shared" si="292"/>
        <v>0</v>
      </c>
      <c r="HC84" s="166">
        <f t="shared" si="292"/>
        <v>0</v>
      </c>
      <c r="HD84" s="166">
        <f t="shared" si="292"/>
        <v>0</v>
      </c>
      <c r="HE84" s="166">
        <f t="shared" si="292"/>
        <v>0</v>
      </c>
      <c r="HF84" s="166">
        <f t="shared" si="292"/>
        <v>0</v>
      </c>
      <c r="HG84" s="166">
        <f t="shared" si="292"/>
        <v>0</v>
      </c>
      <c r="HH84" s="166">
        <f t="shared" si="292"/>
        <v>0</v>
      </c>
      <c r="HI84" s="166">
        <f t="shared" si="292"/>
        <v>7383449.9342640014</v>
      </c>
      <c r="HJ84" s="166">
        <f t="shared" si="292"/>
        <v>0</v>
      </c>
      <c r="HK84" s="166">
        <f t="shared" si="292"/>
        <v>0</v>
      </c>
      <c r="HL84" s="166">
        <f t="shared" si="292"/>
        <v>0</v>
      </c>
      <c r="HM84" s="166">
        <f t="shared" si="292"/>
        <v>0</v>
      </c>
      <c r="HN84" s="166">
        <f t="shared" ref="HN84:HO84" si="303">HN81-HN78</f>
        <v>11115393.888713002</v>
      </c>
      <c r="HO84" s="166">
        <f t="shared" si="303"/>
        <v>-100137.75334551372</v>
      </c>
      <c r="HP84" s="166">
        <f t="shared" si="292"/>
        <v>1320983.4597938657</v>
      </c>
      <c r="HQ84" s="166">
        <f t="shared" si="292"/>
        <v>212944.58441951871</v>
      </c>
      <c r="HR84" s="166">
        <f t="shared" si="292"/>
        <v>1289194.6188626382</v>
      </c>
      <c r="HS84" s="166">
        <f t="shared" ref="HS84" si="304">HS81-HS78</f>
        <v>3241.3296099454165</v>
      </c>
      <c r="HT84" s="166">
        <f t="shared" si="292"/>
        <v>0</v>
      </c>
      <c r="HU84" s="166">
        <f t="shared" si="292"/>
        <v>0</v>
      </c>
      <c r="HV84" s="166">
        <f t="shared" si="292"/>
        <v>277925.40491371253</v>
      </c>
      <c r="HW84" s="166">
        <f t="shared" si="292"/>
        <v>21502995.467231154</v>
      </c>
      <c r="HX84" s="166">
        <f t="shared" si="292"/>
        <v>-150737939.6992898</v>
      </c>
    </row>
    <row r="85" spans="1:233" s="198" customFormat="1" ht="15" x14ac:dyDescent="0.25">
      <c r="A85" s="145"/>
      <c r="BM85" s="684"/>
      <c r="BN85" s="684"/>
      <c r="CD85" s="684"/>
      <c r="CE85" s="684"/>
      <c r="CF85" s="684"/>
      <c r="CG85" s="684"/>
      <c r="CH85" s="684"/>
      <c r="CJ85" s="684"/>
      <c r="CK85" s="684"/>
      <c r="CL85" s="684"/>
      <c r="CM85" s="684"/>
      <c r="CN85" s="684"/>
      <c r="CO85" s="684"/>
      <c r="CP85" s="684"/>
      <c r="CQ85" s="684"/>
      <c r="CR85" s="684"/>
      <c r="CS85" s="684"/>
      <c r="CT85" s="684"/>
      <c r="CU85" s="684"/>
      <c r="CX85" s="684"/>
      <c r="CZ85" s="684"/>
      <c r="DA85" s="684"/>
      <c r="DB85" s="684"/>
      <c r="DG85" s="684"/>
      <c r="DI85" s="684"/>
      <c r="DM85" s="684"/>
      <c r="DN85" s="684"/>
      <c r="DQ85" s="684"/>
      <c r="DR85" s="684"/>
      <c r="DS85" s="684"/>
      <c r="DT85" s="684"/>
      <c r="DU85" s="684"/>
      <c r="DW85" s="684"/>
      <c r="DX85" s="684"/>
      <c r="DY85" s="684"/>
      <c r="EA85" s="684"/>
      <c r="EB85" s="684"/>
      <c r="EC85" s="684"/>
      <c r="ED85" s="684"/>
      <c r="EE85" s="684"/>
      <c r="EF85" s="684"/>
      <c r="EH85" s="684"/>
      <c r="EM85" s="684"/>
      <c r="EN85" s="684"/>
      <c r="EO85" s="684"/>
      <c r="EZ85" s="684"/>
      <c r="FA85" s="684"/>
      <c r="FD85" s="684"/>
      <c r="FE85" s="684"/>
      <c r="FF85" s="684"/>
      <c r="FG85" s="684"/>
      <c r="FH85" s="684"/>
      <c r="FJ85" s="684"/>
      <c r="FK85" s="684"/>
      <c r="FL85" s="684"/>
      <c r="FM85" s="684"/>
      <c r="FN85" s="684"/>
      <c r="FO85" s="684"/>
      <c r="FP85" s="684"/>
      <c r="FQ85" s="684"/>
      <c r="FR85" s="684"/>
      <c r="FS85" s="684"/>
      <c r="FU85" s="684"/>
      <c r="FX85" s="684"/>
      <c r="FZ85" s="684"/>
      <c r="GA85" s="684"/>
      <c r="GB85" s="684"/>
      <c r="GM85" s="684"/>
      <c r="GN85" s="684"/>
      <c r="GQ85" s="684"/>
      <c r="GR85" s="684"/>
      <c r="GS85" s="684"/>
      <c r="GT85" s="684"/>
      <c r="GU85" s="684"/>
      <c r="GW85" s="684"/>
      <c r="GX85" s="684"/>
      <c r="GY85" s="684"/>
      <c r="GZ85" s="684"/>
      <c r="HA85" s="684"/>
      <c r="HB85" s="684"/>
      <c r="HC85" s="684"/>
      <c r="HD85" s="684"/>
      <c r="HE85" s="684"/>
      <c r="HF85" s="684"/>
      <c r="HH85" s="684"/>
      <c r="HM85" s="684"/>
      <c r="HN85" s="684"/>
      <c r="HO85" s="684"/>
      <c r="HU85" s="684"/>
    </row>
    <row r="86" spans="1:233" s="198" customFormat="1" ht="15" x14ac:dyDescent="0.25"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</row>
    <row r="87" spans="1:233" customFormat="1" ht="15" x14ac:dyDescent="0.25"/>
    <row r="88" spans="1:233" customFormat="1" ht="15" x14ac:dyDescent="0.25">
      <c r="BM88" s="674"/>
      <c r="BN88" s="674"/>
      <c r="CD88" s="674"/>
      <c r="CE88" s="674"/>
      <c r="CF88" s="674"/>
      <c r="CG88" s="674"/>
      <c r="CH88" s="674"/>
      <c r="CJ88" s="674"/>
      <c r="CK88" s="674"/>
      <c r="CL88" s="674"/>
      <c r="CM88" s="674"/>
      <c r="CN88" s="674"/>
      <c r="CO88" s="674"/>
      <c r="CP88" s="674"/>
      <c r="CQ88" s="674"/>
      <c r="CR88" s="674"/>
      <c r="CS88" s="674"/>
      <c r="CT88" s="674"/>
      <c r="CU88" s="674"/>
      <c r="CX88" s="674"/>
      <c r="CZ88" s="674"/>
      <c r="DA88" s="674"/>
      <c r="DB88" s="674"/>
      <c r="DG88" s="674"/>
      <c r="DI88" s="674"/>
      <c r="DM88" s="674"/>
      <c r="DN88" s="674"/>
      <c r="DQ88" s="674"/>
      <c r="DR88" s="674"/>
      <c r="DS88" s="674"/>
      <c r="DT88" s="674"/>
      <c r="DU88" s="674"/>
      <c r="DW88" s="674"/>
      <c r="DX88" s="674"/>
      <c r="DY88" s="674"/>
      <c r="EA88" s="674"/>
      <c r="EB88" s="674"/>
      <c r="EC88" s="674"/>
      <c r="ED88" s="674"/>
      <c r="EE88" s="674"/>
      <c r="EF88" s="674"/>
      <c r="EH88" s="674"/>
      <c r="EM88" s="674"/>
      <c r="EN88" s="674"/>
      <c r="EO88" s="674"/>
      <c r="EZ88" s="674"/>
      <c r="FA88" s="674"/>
      <c r="FD88" s="674"/>
      <c r="FE88" s="674"/>
      <c r="FF88" s="674"/>
      <c r="FG88" s="674"/>
      <c r="FH88" s="674"/>
      <c r="FJ88" s="674"/>
      <c r="FK88" s="674"/>
      <c r="FL88" s="674"/>
      <c r="FM88" s="674"/>
      <c r="FN88" s="674"/>
      <c r="FO88" s="674"/>
      <c r="FP88" s="674"/>
      <c r="FQ88" s="674"/>
      <c r="FR88" s="674"/>
      <c r="FS88" s="674"/>
      <c r="FU88" s="674"/>
      <c r="FX88" s="674"/>
      <c r="FZ88" s="674"/>
      <c r="GA88" s="674"/>
      <c r="GB88" s="674"/>
      <c r="GM88" s="674"/>
      <c r="GN88" s="674"/>
      <c r="GQ88" s="674"/>
      <c r="GR88" s="674"/>
      <c r="GS88" s="674"/>
      <c r="GT88" s="674"/>
      <c r="GU88" s="674"/>
      <c r="GW88" s="674"/>
      <c r="GX88" s="674"/>
      <c r="GY88" s="674"/>
      <c r="GZ88" s="674"/>
      <c r="HA88" s="674"/>
      <c r="HB88" s="674"/>
      <c r="HC88" s="674"/>
      <c r="HD88" s="674"/>
      <c r="HE88" s="674"/>
      <c r="HF88" s="674"/>
      <c r="HH88" s="674"/>
      <c r="HM88" s="674"/>
      <c r="HN88" s="674"/>
      <c r="HO88" s="674"/>
      <c r="HU88" s="674"/>
    </row>
    <row r="89" spans="1:233" customFormat="1" ht="15" x14ac:dyDescent="0.25">
      <c r="G89" s="650"/>
      <c r="BM89" s="674"/>
      <c r="BN89" s="674"/>
      <c r="CD89" s="674"/>
      <c r="CE89" s="674"/>
      <c r="CF89" s="674"/>
      <c r="CG89" s="674"/>
      <c r="CH89" s="674"/>
      <c r="CJ89" s="674"/>
      <c r="CK89" s="674"/>
      <c r="CL89" s="674"/>
      <c r="CM89" s="674"/>
      <c r="CN89" s="674"/>
      <c r="CO89" s="674"/>
      <c r="CP89" s="674"/>
      <c r="CQ89" s="674"/>
      <c r="CR89" s="674"/>
      <c r="CS89" s="674"/>
      <c r="CT89" s="674"/>
      <c r="CU89" s="674"/>
      <c r="CX89" s="674"/>
      <c r="CZ89" s="674"/>
      <c r="DA89" s="674"/>
      <c r="DB89" s="674"/>
      <c r="DG89" s="674"/>
      <c r="DI89" s="674"/>
      <c r="DM89" s="674"/>
      <c r="DN89" s="674"/>
      <c r="DQ89" s="674"/>
      <c r="DR89" s="674"/>
      <c r="DS89" s="674"/>
      <c r="DT89" s="674"/>
      <c r="DU89" s="674"/>
      <c r="DW89" s="674"/>
      <c r="DX89" s="674"/>
      <c r="DY89" s="674"/>
      <c r="EA89" s="674"/>
      <c r="EB89" s="674"/>
      <c r="EC89" s="674"/>
      <c r="ED89" s="674"/>
      <c r="EE89" s="674"/>
      <c r="EF89" s="674"/>
      <c r="EH89" s="674"/>
      <c r="EM89" s="674"/>
      <c r="EN89" s="674"/>
      <c r="EO89" s="674"/>
      <c r="EZ89" s="674"/>
      <c r="FA89" s="674"/>
      <c r="FD89" s="674"/>
      <c r="FE89" s="674"/>
      <c r="FF89" s="674"/>
      <c r="FG89" s="674"/>
      <c r="FH89" s="674"/>
      <c r="FJ89" s="674"/>
      <c r="FK89" s="674"/>
      <c r="FL89" s="674"/>
      <c r="FM89" s="674"/>
      <c r="FN89" s="674"/>
      <c r="FO89" s="674"/>
      <c r="FP89" s="674"/>
      <c r="FQ89" s="674"/>
      <c r="FR89" s="674"/>
      <c r="FS89" s="674"/>
      <c r="FU89" s="674"/>
      <c r="FX89" s="674"/>
      <c r="FZ89" s="674"/>
      <c r="GA89" s="674"/>
      <c r="GB89" s="674"/>
      <c r="GM89" s="674"/>
      <c r="GN89" s="674"/>
      <c r="GQ89" s="674"/>
      <c r="GR89" s="674"/>
      <c r="GS89" s="674"/>
      <c r="GT89" s="674"/>
      <c r="GU89" s="674"/>
      <c r="GW89" s="674"/>
      <c r="GX89" s="674"/>
      <c r="GY89" s="674"/>
      <c r="GZ89" s="674"/>
      <c r="HA89" s="674"/>
      <c r="HB89" s="674"/>
      <c r="HC89" s="674"/>
      <c r="HD89" s="674"/>
      <c r="HE89" s="674"/>
      <c r="HF89" s="674"/>
      <c r="HH89" s="674"/>
      <c r="HM89" s="674"/>
      <c r="HN89" s="674"/>
      <c r="HO89" s="674"/>
      <c r="HU89" s="674"/>
    </row>
    <row r="90" spans="1:233" customFormat="1" ht="15" x14ac:dyDescent="0.25">
      <c r="BM90" s="674"/>
      <c r="BN90" s="674"/>
      <c r="CD90" s="674"/>
      <c r="CE90" s="674"/>
      <c r="CF90" s="674"/>
      <c r="CG90" s="674"/>
      <c r="CH90" s="674"/>
      <c r="CJ90" s="674"/>
      <c r="CK90" s="674"/>
      <c r="CL90" s="674"/>
      <c r="CM90" s="674"/>
      <c r="CN90" s="674"/>
      <c r="CO90" s="674"/>
      <c r="CP90" s="674"/>
      <c r="CQ90" s="674"/>
      <c r="CR90" s="674"/>
      <c r="CS90" s="674"/>
      <c r="CT90" s="674"/>
      <c r="CU90" s="674"/>
      <c r="CX90" s="674"/>
      <c r="CZ90" s="674"/>
      <c r="DA90" s="674"/>
      <c r="DB90" s="674"/>
      <c r="DG90" s="674"/>
      <c r="DI90" s="674"/>
      <c r="DM90" s="674"/>
      <c r="DN90" s="674"/>
      <c r="DQ90" s="674"/>
      <c r="DR90" s="674"/>
      <c r="DS90" s="674"/>
      <c r="DT90" s="674"/>
      <c r="DU90" s="674"/>
      <c r="DW90" s="674"/>
      <c r="DX90" s="674"/>
      <c r="DY90" s="674"/>
      <c r="EA90" s="674"/>
      <c r="EB90" s="674"/>
      <c r="EC90" s="674"/>
      <c r="ED90" s="674"/>
      <c r="EE90" s="674"/>
      <c r="EF90" s="674"/>
      <c r="EH90" s="674"/>
      <c r="EM90" s="674"/>
      <c r="EN90" s="674"/>
      <c r="EO90" s="674"/>
      <c r="EZ90" s="674"/>
      <c r="FA90" s="674"/>
      <c r="FD90" s="674"/>
      <c r="FE90" s="674"/>
      <c r="FF90" s="674"/>
      <c r="FG90" s="674"/>
      <c r="FH90" s="674"/>
      <c r="FJ90" s="674"/>
      <c r="FK90" s="674"/>
      <c r="FL90" s="674"/>
      <c r="FM90" s="674"/>
      <c r="FN90" s="674"/>
      <c r="FO90" s="674"/>
      <c r="FP90" s="674"/>
      <c r="FQ90" s="674"/>
      <c r="FR90" s="674"/>
      <c r="FS90" s="674"/>
      <c r="FU90" s="674"/>
      <c r="FX90" s="674"/>
      <c r="FZ90" s="674"/>
      <c r="GA90" s="674"/>
      <c r="GB90" s="674"/>
      <c r="GM90" s="674"/>
      <c r="GN90" s="674"/>
      <c r="GQ90" s="674"/>
      <c r="GR90" s="674"/>
      <c r="GS90" s="674"/>
      <c r="GT90" s="674"/>
      <c r="GU90" s="674"/>
      <c r="GW90" s="674"/>
      <c r="GX90" s="674"/>
      <c r="GY90" s="674"/>
      <c r="GZ90" s="674"/>
      <c r="HA90" s="674"/>
      <c r="HB90" s="674"/>
      <c r="HC90" s="674"/>
      <c r="HD90" s="674"/>
      <c r="HE90" s="674"/>
      <c r="HF90" s="674"/>
      <c r="HH90" s="674"/>
      <c r="HM90" s="674"/>
      <c r="HN90" s="674"/>
      <c r="HO90" s="674"/>
      <c r="HU90" s="674"/>
    </row>
    <row r="91" spans="1:233" customFormat="1" ht="15" x14ac:dyDescent="0.25">
      <c r="BM91" s="674"/>
      <c r="BN91" s="674"/>
      <c r="CD91" s="674"/>
      <c r="CE91" s="674"/>
      <c r="CF91" s="674"/>
      <c r="CG91" s="674"/>
      <c r="CH91" s="674"/>
      <c r="CJ91" s="674"/>
      <c r="CK91" s="674"/>
      <c r="CL91" s="674"/>
      <c r="CM91" s="674"/>
      <c r="CN91" s="674"/>
      <c r="CO91" s="674"/>
      <c r="CP91" s="674"/>
      <c r="CQ91" s="674"/>
      <c r="CR91" s="674"/>
      <c r="CS91" s="674"/>
      <c r="CT91" s="674"/>
      <c r="CU91" s="674"/>
      <c r="CX91" s="674"/>
      <c r="CZ91" s="674"/>
      <c r="DA91" s="674"/>
      <c r="DB91" s="674"/>
      <c r="DG91" s="674"/>
      <c r="DI91" s="674"/>
      <c r="DM91" s="674"/>
      <c r="DN91" s="674"/>
      <c r="DQ91" s="674"/>
      <c r="DR91" s="674"/>
      <c r="DS91" s="674"/>
      <c r="DT91" s="674"/>
      <c r="DU91" s="674"/>
      <c r="DW91" s="674"/>
      <c r="DX91" s="674"/>
      <c r="DY91" s="674"/>
      <c r="EA91" s="674"/>
      <c r="EB91" s="674"/>
      <c r="EC91" s="674"/>
      <c r="ED91" s="674"/>
      <c r="EE91" s="674"/>
      <c r="EF91" s="674"/>
      <c r="EH91" s="674"/>
      <c r="EM91" s="674"/>
      <c r="EN91" s="674"/>
      <c r="EO91" s="674"/>
      <c r="EZ91" s="674"/>
      <c r="FA91" s="674"/>
      <c r="FD91" s="674"/>
      <c r="FE91" s="674"/>
      <c r="FF91" s="674"/>
      <c r="FG91" s="674"/>
      <c r="FH91" s="674"/>
      <c r="FJ91" s="674"/>
      <c r="FK91" s="674"/>
      <c r="FL91" s="674"/>
      <c r="FM91" s="674"/>
      <c r="FN91" s="674"/>
      <c r="FO91" s="674"/>
      <c r="FP91" s="674"/>
      <c r="FQ91" s="674"/>
      <c r="FR91" s="674"/>
      <c r="FS91" s="674"/>
      <c r="FU91" s="674"/>
      <c r="FX91" s="674"/>
      <c r="FZ91" s="674"/>
      <c r="GA91" s="674"/>
      <c r="GB91" s="674"/>
      <c r="GM91" s="674"/>
      <c r="GN91" s="674"/>
      <c r="GQ91" s="674"/>
      <c r="GR91" s="674"/>
      <c r="GS91" s="674"/>
      <c r="GT91" s="674"/>
      <c r="GU91" s="674"/>
      <c r="GW91" s="674"/>
      <c r="GX91" s="674"/>
      <c r="GY91" s="674"/>
      <c r="GZ91" s="674"/>
      <c r="HA91" s="674"/>
      <c r="HB91" s="674"/>
      <c r="HC91" s="674"/>
      <c r="HD91" s="674"/>
      <c r="HE91" s="674"/>
      <c r="HF91" s="674"/>
      <c r="HH91" s="674"/>
      <c r="HM91" s="674"/>
      <c r="HN91" s="674"/>
      <c r="HO91" s="674"/>
      <c r="HU91" s="674"/>
    </row>
    <row r="92" spans="1:233" s="170" customFormat="1" x14ac:dyDescent="0.2">
      <c r="A92" s="167"/>
      <c r="B92" s="172"/>
      <c r="C92" s="171"/>
      <c r="D92" s="171"/>
      <c r="E92" s="171"/>
      <c r="F92" s="171"/>
      <c r="G92" s="171"/>
      <c r="H92" s="171"/>
      <c r="I92" s="171"/>
      <c r="J92" s="171"/>
      <c r="K92" s="171"/>
      <c r="L92" s="171"/>
      <c r="M92" s="171"/>
      <c r="N92" s="171"/>
      <c r="O92" s="171"/>
      <c r="P92" s="171"/>
      <c r="Q92" s="171"/>
      <c r="R92" s="171"/>
      <c r="S92" s="171"/>
      <c r="T92" s="171"/>
      <c r="U92" s="171"/>
      <c r="V92" s="171"/>
      <c r="W92" s="171"/>
      <c r="X92" s="171"/>
      <c r="Y92" s="171"/>
      <c r="Z92" s="171"/>
      <c r="AA92" s="171"/>
      <c r="AB92" s="171"/>
      <c r="AC92" s="171"/>
      <c r="AD92" s="171"/>
      <c r="AE92" s="171"/>
      <c r="AF92" s="171"/>
      <c r="AG92" s="171"/>
      <c r="AH92" s="171"/>
      <c r="AI92" s="125"/>
      <c r="AJ92" s="125"/>
      <c r="AK92" s="173"/>
      <c r="AL92" s="125"/>
      <c r="AM92" s="173"/>
      <c r="AN92" s="173"/>
      <c r="AO92" s="173"/>
      <c r="AP92" s="173"/>
      <c r="AQ92" s="173"/>
      <c r="AR92" s="173"/>
      <c r="AS92" s="173"/>
      <c r="AT92" s="173"/>
      <c r="AU92" s="173"/>
      <c r="AV92" s="173"/>
      <c r="AW92" s="173"/>
      <c r="AX92" s="173"/>
      <c r="AY92" s="173"/>
      <c r="AZ92" s="173"/>
      <c r="BA92" s="169"/>
      <c r="BB92" s="173"/>
      <c r="BC92" s="173"/>
      <c r="BD92" s="173"/>
      <c r="BE92" s="173"/>
      <c r="BF92" s="173"/>
      <c r="BG92" s="173"/>
      <c r="BH92" s="173"/>
      <c r="BI92" s="173"/>
      <c r="BJ92" s="173"/>
      <c r="BK92" s="173"/>
      <c r="BL92" s="173"/>
      <c r="BM92" s="681"/>
      <c r="BN92" s="681"/>
      <c r="BO92" s="173"/>
      <c r="BP92" s="173"/>
      <c r="BQ92" s="173"/>
      <c r="BR92" s="173"/>
      <c r="BS92" s="173"/>
      <c r="BT92" s="173"/>
      <c r="BU92" s="173"/>
      <c r="BV92" s="173"/>
      <c r="BW92" s="173"/>
      <c r="BX92" s="173"/>
      <c r="BY92" s="173"/>
      <c r="BZ92" s="173"/>
      <c r="CA92" s="173"/>
      <c r="CB92" s="173"/>
      <c r="CC92" s="173"/>
      <c r="CD92" s="681"/>
      <c r="CE92" s="681"/>
      <c r="CF92" s="681"/>
      <c r="CG92" s="681"/>
      <c r="CH92" s="681"/>
      <c r="CI92" s="173"/>
      <c r="CJ92" s="681"/>
      <c r="CK92" s="681"/>
      <c r="CL92" s="681"/>
      <c r="CM92" s="681"/>
      <c r="CN92" s="681"/>
      <c r="CO92" s="681"/>
      <c r="CP92" s="681"/>
      <c r="CQ92" s="681"/>
      <c r="CR92" s="681"/>
      <c r="CS92" s="681"/>
      <c r="CT92" s="681"/>
      <c r="CU92" s="681"/>
      <c r="CV92" s="173"/>
      <c r="CW92" s="173"/>
      <c r="CX92" s="681"/>
      <c r="CY92" s="173"/>
      <c r="CZ92" s="681"/>
      <c r="DA92" s="681"/>
      <c r="DB92" s="681"/>
      <c r="DC92" s="173"/>
      <c r="DD92" s="173"/>
      <c r="DE92" s="173"/>
      <c r="DF92" s="173"/>
      <c r="DG92" s="681"/>
      <c r="DH92" s="173"/>
      <c r="DI92" s="681"/>
      <c r="DJ92" s="173"/>
      <c r="DK92" s="173"/>
      <c r="DL92" s="173"/>
      <c r="DM92" s="681"/>
      <c r="DN92" s="681"/>
      <c r="DO92" s="173"/>
      <c r="DP92" s="173"/>
      <c r="DQ92" s="681"/>
      <c r="DR92" s="681"/>
      <c r="DS92" s="681"/>
      <c r="DT92" s="681"/>
      <c r="DU92" s="681"/>
      <c r="DV92" s="173"/>
      <c r="DW92" s="681"/>
      <c r="DX92" s="681"/>
      <c r="DY92" s="681"/>
      <c r="DZ92" s="173"/>
      <c r="EA92" s="681"/>
      <c r="EB92" s="681"/>
      <c r="EC92" s="681"/>
      <c r="ED92" s="681"/>
      <c r="EE92" s="681"/>
      <c r="EF92" s="681"/>
      <c r="EG92" s="173"/>
      <c r="EH92" s="681"/>
      <c r="EI92" s="173"/>
      <c r="EJ92" s="173"/>
      <c r="EK92" s="173"/>
      <c r="EL92" s="173"/>
      <c r="EM92" s="681"/>
      <c r="EN92" s="681"/>
      <c r="EO92" s="681"/>
      <c r="EP92" s="173"/>
      <c r="EQ92" s="173"/>
      <c r="ER92" s="173"/>
      <c r="ES92" s="173"/>
      <c r="ET92" s="173"/>
      <c r="EU92" s="173"/>
      <c r="EV92" s="173"/>
      <c r="EW92" s="173"/>
      <c r="EX92" s="173"/>
      <c r="EY92" s="173"/>
      <c r="EZ92" s="681"/>
      <c r="FA92" s="681"/>
      <c r="FB92" s="173"/>
      <c r="FC92" s="173"/>
      <c r="FD92" s="681"/>
      <c r="FE92" s="681"/>
      <c r="FF92" s="681"/>
      <c r="FG92" s="681"/>
      <c r="FH92" s="681"/>
      <c r="FI92" s="173"/>
      <c r="FJ92" s="681"/>
      <c r="FK92" s="681"/>
      <c r="FL92" s="681"/>
      <c r="FM92" s="681"/>
      <c r="FN92" s="681"/>
      <c r="FO92" s="681"/>
      <c r="FP92" s="681"/>
      <c r="FQ92" s="681"/>
      <c r="FR92" s="681"/>
      <c r="FS92" s="681"/>
      <c r="FT92" s="173"/>
      <c r="FU92" s="681"/>
      <c r="FV92" s="173"/>
      <c r="FW92" s="173"/>
      <c r="FX92" s="681"/>
      <c r="FY92" s="173"/>
      <c r="FZ92" s="681"/>
      <c r="GA92" s="681"/>
      <c r="GB92" s="681"/>
      <c r="GC92" s="173"/>
      <c r="GD92" s="173"/>
      <c r="GE92" s="173"/>
      <c r="GF92" s="173"/>
      <c r="GG92" s="173"/>
      <c r="GH92" s="173"/>
      <c r="GI92" s="173"/>
      <c r="GJ92" s="173"/>
      <c r="GK92" s="173"/>
      <c r="GL92" s="173"/>
      <c r="GM92" s="681"/>
      <c r="GN92" s="681"/>
      <c r="GO92" s="173"/>
      <c r="GP92" s="173"/>
      <c r="GQ92" s="681"/>
      <c r="GR92" s="681"/>
      <c r="GS92" s="681"/>
      <c r="GT92" s="681"/>
      <c r="GU92" s="681"/>
      <c r="GV92" s="173"/>
      <c r="GW92" s="681"/>
      <c r="GX92" s="681"/>
      <c r="GY92" s="681"/>
      <c r="GZ92" s="681"/>
      <c r="HA92" s="681"/>
      <c r="HB92" s="681"/>
      <c r="HC92" s="681"/>
      <c r="HD92" s="681"/>
      <c r="HE92" s="681"/>
      <c r="HF92" s="681"/>
      <c r="HG92" s="173"/>
      <c r="HH92" s="681"/>
      <c r="HI92" s="173"/>
      <c r="HJ92" s="173"/>
      <c r="HK92" s="173"/>
      <c r="HL92" s="173"/>
      <c r="HM92" s="681"/>
      <c r="HN92" s="681"/>
      <c r="HO92" s="681"/>
      <c r="HP92" s="173"/>
      <c r="HQ92" s="173"/>
      <c r="HR92" s="173"/>
      <c r="HS92" s="173"/>
      <c r="HT92" s="173"/>
      <c r="HU92" s="681"/>
      <c r="HV92" s="173"/>
      <c r="HW92" s="173"/>
      <c r="HX92" s="173"/>
    </row>
    <row r="93" spans="1:233" s="170" customFormat="1" x14ac:dyDescent="0.2">
      <c r="A93" s="167"/>
      <c r="B93" s="172"/>
      <c r="C93" s="171"/>
      <c r="D93" s="171"/>
      <c r="E93" s="171"/>
      <c r="F93" s="171"/>
      <c r="G93" s="171"/>
      <c r="H93" s="171"/>
      <c r="I93" s="171"/>
      <c r="J93" s="171"/>
      <c r="K93" s="171"/>
      <c r="L93" s="171"/>
      <c r="M93" s="171"/>
      <c r="N93" s="171"/>
      <c r="O93" s="171"/>
      <c r="P93" s="171"/>
      <c r="Q93" s="171"/>
      <c r="R93" s="171"/>
      <c r="S93" s="171"/>
      <c r="T93" s="171"/>
      <c r="U93" s="171"/>
      <c r="V93" s="171"/>
      <c r="W93" s="171"/>
      <c r="X93" s="171"/>
      <c r="Y93" s="171"/>
      <c r="Z93" s="171"/>
      <c r="AA93" s="171"/>
      <c r="AB93" s="171"/>
      <c r="AC93" s="171"/>
      <c r="AD93" s="171"/>
      <c r="AE93" s="171"/>
      <c r="AF93" s="171"/>
      <c r="AG93" s="171"/>
      <c r="AH93" s="171"/>
      <c r="AI93" s="125"/>
      <c r="AJ93" s="125"/>
      <c r="AK93" s="173"/>
      <c r="AL93" s="125"/>
      <c r="AM93" s="173"/>
      <c r="AN93" s="173"/>
      <c r="AO93" s="173"/>
      <c r="AP93" s="173"/>
      <c r="AQ93" s="173"/>
      <c r="AR93" s="173"/>
      <c r="AS93" s="173"/>
      <c r="AT93" s="173"/>
      <c r="AU93" s="173"/>
      <c r="AV93" s="173"/>
      <c r="AW93" s="173"/>
      <c r="AX93" s="173"/>
      <c r="AY93" s="173"/>
      <c r="AZ93" s="173"/>
      <c r="BA93" s="173"/>
      <c r="BB93" s="173"/>
      <c r="BC93" s="173"/>
      <c r="BD93" s="173"/>
      <c r="BE93" s="173"/>
      <c r="BF93" s="173"/>
      <c r="BG93" s="173"/>
      <c r="BH93" s="173"/>
      <c r="BI93" s="173"/>
      <c r="BJ93" s="173"/>
      <c r="BK93" s="173"/>
      <c r="BL93" s="173"/>
      <c r="BM93" s="681"/>
      <c r="BN93" s="681"/>
      <c r="BO93" s="173"/>
      <c r="BP93" s="173"/>
      <c r="BQ93" s="173"/>
      <c r="BR93" s="173"/>
      <c r="BS93" s="173"/>
      <c r="BT93" s="173"/>
      <c r="BU93" s="173"/>
      <c r="BV93" s="173"/>
      <c r="BW93" s="173"/>
      <c r="BX93" s="173"/>
      <c r="BY93" s="173"/>
      <c r="BZ93" s="173"/>
      <c r="CA93" s="173"/>
      <c r="CB93" s="173"/>
      <c r="CC93" s="173"/>
      <c r="CD93" s="681"/>
      <c r="CE93" s="681"/>
      <c r="CF93" s="681"/>
      <c r="CG93" s="681"/>
      <c r="CH93" s="681"/>
      <c r="CI93" s="173"/>
      <c r="CJ93" s="681"/>
      <c r="CK93" s="681"/>
      <c r="CL93" s="681"/>
      <c r="CM93" s="681"/>
      <c r="CN93" s="681"/>
      <c r="CO93" s="681"/>
      <c r="CP93" s="681"/>
      <c r="CQ93" s="681"/>
      <c r="CR93" s="681"/>
      <c r="CS93" s="681"/>
      <c r="CT93" s="681"/>
      <c r="CU93" s="681"/>
      <c r="CV93" s="173"/>
      <c r="CW93" s="173"/>
      <c r="CX93" s="681"/>
      <c r="CY93" s="173"/>
      <c r="CZ93" s="681"/>
      <c r="DA93" s="681"/>
      <c r="DB93" s="681"/>
      <c r="DC93" s="173"/>
      <c r="DD93" s="173"/>
      <c r="DE93" s="173"/>
      <c r="DF93" s="173"/>
      <c r="DG93" s="681"/>
      <c r="DH93" s="173"/>
      <c r="DI93" s="681"/>
      <c r="DJ93" s="173"/>
      <c r="DK93" s="173"/>
      <c r="DL93" s="173"/>
      <c r="DM93" s="681"/>
      <c r="DN93" s="681"/>
      <c r="DO93" s="173"/>
      <c r="DP93" s="173"/>
      <c r="DQ93" s="681"/>
      <c r="DR93" s="681"/>
      <c r="DS93" s="681"/>
      <c r="DT93" s="681"/>
      <c r="DU93" s="681"/>
      <c r="DV93" s="173"/>
      <c r="DW93" s="681"/>
      <c r="DX93" s="681"/>
      <c r="DY93" s="681"/>
      <c r="DZ93" s="173"/>
      <c r="EA93" s="681"/>
      <c r="EB93" s="681"/>
      <c r="EC93" s="681"/>
      <c r="ED93" s="681"/>
      <c r="EE93" s="681"/>
      <c r="EF93" s="681"/>
      <c r="EG93" s="173"/>
      <c r="EH93" s="681"/>
      <c r="EI93" s="173"/>
      <c r="EJ93" s="173"/>
      <c r="EK93" s="173"/>
      <c r="EL93" s="173"/>
      <c r="EM93" s="681"/>
      <c r="EN93" s="681"/>
      <c r="EO93" s="681"/>
      <c r="EP93" s="173"/>
      <c r="EQ93" s="173"/>
      <c r="ER93" s="173"/>
      <c r="ES93" s="173"/>
      <c r="ET93" s="173"/>
      <c r="EU93" s="173"/>
      <c r="EV93" s="173"/>
      <c r="EW93" s="173"/>
      <c r="EX93" s="173"/>
      <c r="EY93" s="173"/>
      <c r="EZ93" s="681"/>
      <c r="FA93" s="681"/>
      <c r="FB93" s="173"/>
      <c r="FC93" s="173"/>
      <c r="FD93" s="681"/>
      <c r="FE93" s="681"/>
      <c r="FF93" s="681"/>
      <c r="FG93" s="681"/>
      <c r="FH93" s="681"/>
      <c r="FI93" s="173"/>
      <c r="FJ93" s="681"/>
      <c r="FK93" s="681"/>
      <c r="FL93" s="681"/>
      <c r="FM93" s="681"/>
      <c r="FN93" s="681"/>
      <c r="FO93" s="681"/>
      <c r="FP93" s="681"/>
      <c r="FQ93" s="681"/>
      <c r="FR93" s="681"/>
      <c r="FS93" s="681"/>
      <c r="FT93" s="173"/>
      <c r="FU93" s="681"/>
      <c r="FV93" s="173"/>
      <c r="FW93" s="173"/>
      <c r="FX93" s="681"/>
      <c r="FY93" s="173"/>
      <c r="FZ93" s="681"/>
      <c r="GA93" s="681"/>
      <c r="GB93" s="681"/>
      <c r="GC93" s="173"/>
      <c r="GD93" s="173"/>
      <c r="GE93" s="173"/>
      <c r="GF93" s="173"/>
      <c r="GG93" s="173"/>
      <c r="GH93" s="173"/>
      <c r="GI93" s="173"/>
      <c r="GJ93" s="173"/>
      <c r="GK93" s="173"/>
      <c r="GL93" s="173"/>
      <c r="GM93" s="681"/>
      <c r="GN93" s="681"/>
      <c r="GO93" s="173"/>
      <c r="GP93" s="173"/>
      <c r="GQ93" s="681"/>
      <c r="GR93" s="681"/>
      <c r="GS93" s="681"/>
      <c r="GT93" s="681"/>
      <c r="GU93" s="681"/>
      <c r="GV93" s="173"/>
      <c r="GW93" s="681"/>
      <c r="GX93" s="681"/>
      <c r="GY93" s="681"/>
      <c r="GZ93" s="681"/>
      <c r="HA93" s="681"/>
      <c r="HB93" s="681"/>
      <c r="HC93" s="681"/>
      <c r="HD93" s="681"/>
      <c r="HE93" s="681"/>
      <c r="HF93" s="681"/>
      <c r="HG93" s="173"/>
      <c r="HH93" s="681"/>
      <c r="HI93" s="173"/>
      <c r="HJ93" s="173"/>
      <c r="HK93" s="173"/>
      <c r="HL93" s="173"/>
      <c r="HM93" s="681"/>
      <c r="HN93" s="681"/>
      <c r="HO93" s="681"/>
      <c r="HP93" s="173"/>
      <c r="HQ93" s="173"/>
      <c r="HR93" s="173"/>
      <c r="HS93" s="173"/>
      <c r="HT93" s="173"/>
      <c r="HU93" s="681"/>
      <c r="HV93" s="173"/>
      <c r="HW93" s="173"/>
      <c r="HX93" s="173"/>
    </row>
    <row r="94" spans="1:233" s="170" customFormat="1" x14ac:dyDescent="0.2">
      <c r="A94" s="167"/>
      <c r="B94" s="172"/>
      <c r="C94" s="171"/>
      <c r="D94" s="171"/>
      <c r="E94" s="171"/>
      <c r="F94" s="171"/>
      <c r="G94" s="171"/>
      <c r="H94" s="171"/>
      <c r="I94" s="171"/>
      <c r="J94" s="171"/>
      <c r="K94" s="171"/>
      <c r="L94" s="171"/>
      <c r="M94" s="171"/>
      <c r="N94" s="171"/>
      <c r="O94" s="171"/>
      <c r="P94" s="171"/>
      <c r="Q94" s="171"/>
      <c r="R94" s="171"/>
      <c r="S94" s="171"/>
      <c r="T94" s="171"/>
      <c r="U94" s="171"/>
      <c r="V94" s="171"/>
      <c r="W94" s="171"/>
      <c r="X94" s="171"/>
      <c r="Y94" s="171"/>
      <c r="Z94" s="171"/>
      <c r="AA94" s="171"/>
      <c r="AB94" s="171"/>
      <c r="AC94" s="171"/>
      <c r="AD94" s="171"/>
      <c r="AE94" s="171"/>
      <c r="AF94" s="171"/>
      <c r="AG94" s="171"/>
      <c r="AH94" s="171"/>
      <c r="AI94" s="125"/>
      <c r="AJ94" s="125"/>
      <c r="AK94" s="173"/>
      <c r="AL94" s="125"/>
      <c r="AM94" s="173"/>
      <c r="AN94" s="173"/>
      <c r="AO94" s="173"/>
      <c r="AP94" s="173"/>
      <c r="AQ94" s="173"/>
      <c r="AR94" s="173"/>
      <c r="AS94" s="173"/>
      <c r="AT94" s="173"/>
      <c r="AU94" s="173"/>
      <c r="AV94" s="173"/>
      <c r="AW94" s="173"/>
      <c r="AX94" s="173"/>
      <c r="AY94" s="173"/>
      <c r="AZ94" s="173"/>
      <c r="BA94" s="173"/>
      <c r="BB94" s="173"/>
      <c r="BC94" s="173"/>
      <c r="BD94" s="173"/>
      <c r="BE94" s="173"/>
      <c r="BF94" s="173"/>
      <c r="BG94" s="173"/>
      <c r="BH94" s="173"/>
      <c r="BI94" s="173"/>
      <c r="BJ94" s="173"/>
      <c r="BK94" s="173"/>
      <c r="BL94" s="173"/>
      <c r="BM94" s="681"/>
      <c r="BN94" s="681"/>
      <c r="BO94" s="173"/>
      <c r="BP94" s="173"/>
      <c r="BQ94" s="173"/>
      <c r="BR94" s="173"/>
      <c r="BS94" s="173"/>
      <c r="BT94" s="173"/>
      <c r="BU94" s="173"/>
      <c r="BV94" s="173"/>
      <c r="BW94" s="173"/>
      <c r="BX94" s="173"/>
      <c r="BY94" s="173"/>
      <c r="BZ94" s="173"/>
      <c r="CA94" s="173"/>
      <c r="CB94" s="173"/>
      <c r="CC94" s="173"/>
      <c r="CD94" s="681"/>
      <c r="CE94" s="681"/>
      <c r="CF94" s="681"/>
      <c r="CG94" s="681"/>
      <c r="CH94" s="681"/>
      <c r="CI94" s="173"/>
      <c r="CJ94" s="681"/>
      <c r="CK94" s="681"/>
      <c r="CL94" s="681"/>
      <c r="CM94" s="681"/>
      <c r="CN94" s="681"/>
      <c r="CO94" s="681"/>
      <c r="CP94" s="681"/>
      <c r="CQ94" s="681"/>
      <c r="CR94" s="681"/>
      <c r="CS94" s="681"/>
      <c r="CT94" s="681"/>
      <c r="CU94" s="681"/>
      <c r="CV94" s="173"/>
      <c r="CW94" s="173"/>
      <c r="CX94" s="681"/>
      <c r="CY94" s="173"/>
      <c r="CZ94" s="681"/>
      <c r="DA94" s="681"/>
      <c r="DB94" s="681"/>
      <c r="DC94" s="173"/>
      <c r="DD94" s="173"/>
      <c r="DE94" s="173"/>
      <c r="DF94" s="173"/>
      <c r="DG94" s="681"/>
      <c r="DH94" s="173"/>
      <c r="DI94" s="681"/>
      <c r="DJ94" s="173"/>
      <c r="DK94" s="173"/>
      <c r="DL94" s="173"/>
      <c r="DM94" s="681"/>
      <c r="DN94" s="681"/>
      <c r="DO94" s="173"/>
      <c r="DP94" s="173"/>
      <c r="DQ94" s="681"/>
      <c r="DR94" s="681"/>
      <c r="DS94" s="681"/>
      <c r="DT94" s="681"/>
      <c r="DU94" s="681"/>
      <c r="DV94" s="173"/>
      <c r="DW94" s="681"/>
      <c r="DX94" s="681"/>
      <c r="DY94" s="681"/>
      <c r="DZ94" s="173"/>
      <c r="EA94" s="681"/>
      <c r="EB94" s="681"/>
      <c r="EC94" s="681"/>
      <c r="ED94" s="681"/>
      <c r="EE94" s="681"/>
      <c r="EF94" s="681"/>
      <c r="EG94" s="173"/>
      <c r="EH94" s="681"/>
      <c r="EI94" s="173"/>
      <c r="EJ94" s="173"/>
      <c r="EK94" s="173"/>
      <c r="EL94" s="173"/>
      <c r="EM94" s="681"/>
      <c r="EN94" s="681"/>
      <c r="EO94" s="681"/>
      <c r="EP94" s="173"/>
      <c r="EQ94" s="173"/>
      <c r="ER94" s="173"/>
      <c r="ES94" s="173"/>
      <c r="ET94" s="173"/>
      <c r="EU94" s="173"/>
      <c r="EV94" s="173"/>
      <c r="EW94" s="173"/>
      <c r="EX94" s="173"/>
      <c r="EY94" s="173"/>
      <c r="EZ94" s="681"/>
      <c r="FA94" s="681"/>
      <c r="FB94" s="173"/>
      <c r="FC94" s="173"/>
      <c r="FD94" s="681"/>
      <c r="FE94" s="681"/>
      <c r="FF94" s="681"/>
      <c r="FG94" s="681"/>
      <c r="FH94" s="681"/>
      <c r="FI94" s="173"/>
      <c r="FJ94" s="681"/>
      <c r="FK94" s="681"/>
      <c r="FL94" s="681"/>
      <c r="FM94" s="681"/>
      <c r="FN94" s="681"/>
      <c r="FO94" s="681"/>
      <c r="FP94" s="681"/>
      <c r="FQ94" s="681"/>
      <c r="FR94" s="681"/>
      <c r="FS94" s="681"/>
      <c r="FT94" s="173"/>
      <c r="FU94" s="681"/>
      <c r="FV94" s="173"/>
      <c r="FW94" s="173"/>
      <c r="FX94" s="681"/>
      <c r="FY94" s="173"/>
      <c r="FZ94" s="681"/>
      <c r="GA94" s="681"/>
      <c r="GB94" s="681"/>
      <c r="GC94" s="173"/>
      <c r="GD94" s="173"/>
      <c r="GE94" s="173"/>
      <c r="GF94" s="173"/>
      <c r="GG94" s="173"/>
      <c r="GH94" s="173"/>
      <c r="GI94" s="173"/>
      <c r="GJ94" s="173"/>
      <c r="GK94" s="173"/>
      <c r="GL94" s="173"/>
      <c r="GM94" s="681"/>
      <c r="GN94" s="681"/>
      <c r="GO94" s="173"/>
      <c r="GP94" s="173"/>
      <c r="GQ94" s="681"/>
      <c r="GR94" s="681"/>
      <c r="GS94" s="681"/>
      <c r="GT94" s="681"/>
      <c r="GU94" s="681"/>
      <c r="GV94" s="173"/>
      <c r="GW94" s="681"/>
      <c r="GX94" s="681"/>
      <c r="GY94" s="681"/>
      <c r="GZ94" s="681"/>
      <c r="HA94" s="681"/>
      <c r="HB94" s="681"/>
      <c r="HC94" s="681"/>
      <c r="HD94" s="681"/>
      <c r="HE94" s="681"/>
      <c r="HF94" s="681"/>
      <c r="HG94" s="173"/>
      <c r="HH94" s="681"/>
      <c r="HI94" s="173"/>
      <c r="HJ94" s="173"/>
      <c r="HK94" s="173"/>
      <c r="HL94" s="173"/>
      <c r="HM94" s="681"/>
      <c r="HN94" s="681"/>
      <c r="HO94" s="681"/>
      <c r="HP94" s="173"/>
      <c r="HQ94" s="173"/>
      <c r="HR94" s="173"/>
      <c r="HS94" s="173"/>
      <c r="HT94" s="173"/>
      <c r="HU94" s="681"/>
      <c r="HV94" s="173"/>
      <c r="HW94" s="173"/>
      <c r="HX94" s="173"/>
    </row>
    <row r="95" spans="1:233" s="170" customFormat="1" x14ac:dyDescent="0.2">
      <c r="A95" s="167"/>
      <c r="B95" s="172"/>
      <c r="C95" s="169"/>
      <c r="D95" s="169"/>
      <c r="E95" s="169"/>
      <c r="F95" s="169"/>
      <c r="G95" s="169"/>
      <c r="H95" s="169"/>
      <c r="I95" s="169"/>
      <c r="J95" s="169"/>
      <c r="K95" s="169"/>
      <c r="L95" s="169"/>
      <c r="M95" s="169"/>
      <c r="N95" s="169"/>
      <c r="O95" s="169"/>
      <c r="P95" s="169"/>
      <c r="Q95" s="169"/>
      <c r="R95" s="169"/>
      <c r="S95" s="169"/>
      <c r="T95" s="169"/>
      <c r="U95" s="169"/>
      <c r="V95" s="169"/>
      <c r="W95" s="169"/>
      <c r="X95" s="169"/>
      <c r="Y95" s="169"/>
      <c r="Z95" s="169"/>
      <c r="AA95" s="169"/>
      <c r="AB95" s="169"/>
      <c r="AC95" s="169"/>
      <c r="AD95" s="169"/>
      <c r="AE95" s="169"/>
      <c r="AF95" s="169"/>
      <c r="AG95" s="169"/>
      <c r="AH95" s="169"/>
      <c r="AI95" s="125"/>
      <c r="AJ95" s="125"/>
      <c r="AK95" s="169"/>
      <c r="AL95" s="125"/>
      <c r="AM95" s="169"/>
      <c r="AN95" s="169"/>
      <c r="AO95" s="169"/>
      <c r="AP95" s="169"/>
      <c r="AQ95" s="169"/>
      <c r="AR95" s="169"/>
      <c r="AS95" s="169"/>
      <c r="AT95" s="169"/>
      <c r="AU95" s="169"/>
      <c r="AV95" s="169"/>
      <c r="AW95" s="169"/>
      <c r="AX95" s="169"/>
      <c r="AY95" s="169"/>
      <c r="AZ95" s="169"/>
      <c r="BA95" s="169"/>
      <c r="BB95" s="169"/>
      <c r="BC95" s="169"/>
      <c r="BD95" s="169"/>
      <c r="BE95" s="169"/>
      <c r="BF95" s="169"/>
      <c r="BG95" s="169"/>
      <c r="BH95" s="169"/>
      <c r="BI95" s="169"/>
      <c r="BJ95" s="169"/>
      <c r="BK95" s="169"/>
      <c r="BL95" s="169"/>
      <c r="BM95" s="169"/>
      <c r="BN95" s="169"/>
      <c r="BO95" s="169"/>
      <c r="BP95" s="169"/>
      <c r="BQ95" s="169"/>
      <c r="BR95" s="169"/>
      <c r="BS95" s="169"/>
      <c r="BT95" s="169"/>
      <c r="BU95" s="169"/>
      <c r="BV95" s="169"/>
      <c r="BW95" s="169"/>
      <c r="BX95" s="169"/>
      <c r="BY95" s="169"/>
      <c r="BZ95" s="169"/>
      <c r="CA95" s="169"/>
      <c r="CB95" s="169"/>
      <c r="CC95" s="169"/>
      <c r="CD95" s="169"/>
      <c r="CE95" s="169"/>
      <c r="CF95" s="169"/>
      <c r="CG95" s="169"/>
      <c r="CH95" s="169"/>
      <c r="CI95" s="169"/>
      <c r="CJ95" s="169"/>
      <c r="CK95" s="169"/>
      <c r="CL95" s="169"/>
      <c r="CM95" s="169"/>
      <c r="CN95" s="169"/>
      <c r="CO95" s="169"/>
      <c r="CP95" s="169"/>
      <c r="CQ95" s="169"/>
      <c r="CR95" s="169"/>
      <c r="CS95" s="169"/>
      <c r="CT95" s="169"/>
      <c r="CU95" s="169"/>
      <c r="CV95" s="169"/>
      <c r="CW95" s="169"/>
      <c r="CX95" s="169"/>
      <c r="CY95" s="169"/>
      <c r="CZ95" s="169"/>
      <c r="DA95" s="169"/>
      <c r="DB95" s="169"/>
      <c r="DC95" s="169"/>
      <c r="DD95" s="169"/>
      <c r="DE95" s="169"/>
      <c r="DF95" s="169"/>
      <c r="DG95" s="169"/>
      <c r="DH95" s="169"/>
      <c r="DI95" s="169"/>
      <c r="DJ95" s="169"/>
      <c r="DK95" s="169"/>
      <c r="DL95" s="169"/>
      <c r="DM95" s="169"/>
      <c r="DN95" s="169"/>
      <c r="DO95" s="169"/>
      <c r="DP95" s="169"/>
      <c r="DQ95" s="169"/>
      <c r="DR95" s="169"/>
      <c r="DS95" s="169"/>
      <c r="DT95" s="169"/>
      <c r="DU95" s="169"/>
      <c r="DV95" s="169"/>
      <c r="DW95" s="169"/>
      <c r="DX95" s="169"/>
      <c r="DY95" s="169"/>
      <c r="DZ95" s="169"/>
      <c r="EA95" s="169"/>
      <c r="EB95" s="169"/>
      <c r="EC95" s="169"/>
      <c r="ED95" s="169"/>
      <c r="EE95" s="169"/>
      <c r="EF95" s="169"/>
      <c r="EG95" s="169"/>
      <c r="EH95" s="169"/>
      <c r="EI95" s="169"/>
      <c r="EJ95" s="169"/>
      <c r="EK95" s="169"/>
      <c r="EL95" s="169"/>
      <c r="EM95" s="169"/>
      <c r="EN95" s="169"/>
      <c r="EO95" s="169"/>
      <c r="EP95" s="169"/>
      <c r="EQ95" s="169"/>
      <c r="ER95" s="169"/>
      <c r="ES95" s="169"/>
      <c r="ET95" s="169"/>
      <c r="EU95" s="169"/>
      <c r="EV95" s="169"/>
      <c r="EW95" s="169"/>
      <c r="EX95" s="169"/>
      <c r="EY95" s="169"/>
      <c r="EZ95" s="169"/>
      <c r="FA95" s="169"/>
      <c r="FB95" s="169"/>
      <c r="FC95" s="169"/>
      <c r="FD95" s="169"/>
      <c r="FE95" s="169"/>
      <c r="FF95" s="169"/>
      <c r="FG95" s="169"/>
      <c r="FH95" s="169"/>
      <c r="FI95" s="169"/>
      <c r="FJ95" s="169"/>
      <c r="FK95" s="169"/>
      <c r="FL95" s="169"/>
      <c r="FM95" s="169"/>
      <c r="FN95" s="169"/>
      <c r="FO95" s="169"/>
      <c r="FP95" s="169"/>
      <c r="FQ95" s="169"/>
      <c r="FR95" s="169"/>
      <c r="FS95" s="169"/>
      <c r="FT95" s="169"/>
      <c r="FU95" s="169"/>
      <c r="FV95" s="169"/>
      <c r="FW95" s="169"/>
      <c r="FX95" s="169"/>
      <c r="FY95" s="169"/>
      <c r="FZ95" s="169"/>
      <c r="GA95" s="169"/>
      <c r="GB95" s="169"/>
      <c r="GC95" s="169"/>
      <c r="GD95" s="169"/>
      <c r="GE95" s="169"/>
      <c r="GF95" s="169"/>
      <c r="GG95" s="169"/>
      <c r="GH95" s="169"/>
      <c r="GI95" s="169"/>
      <c r="GJ95" s="169"/>
      <c r="GK95" s="169"/>
      <c r="GL95" s="169"/>
      <c r="GM95" s="169"/>
      <c r="GN95" s="169"/>
      <c r="GO95" s="169"/>
      <c r="GP95" s="169"/>
      <c r="GQ95" s="169"/>
      <c r="GR95" s="169"/>
      <c r="GS95" s="169"/>
      <c r="GT95" s="169"/>
      <c r="GU95" s="169"/>
      <c r="GV95" s="169"/>
      <c r="GW95" s="169"/>
      <c r="GX95" s="169"/>
      <c r="GY95" s="169"/>
      <c r="GZ95" s="169"/>
      <c r="HA95" s="169"/>
      <c r="HB95" s="169"/>
      <c r="HC95" s="169"/>
      <c r="HD95" s="169"/>
      <c r="HE95" s="169"/>
      <c r="HF95" s="169"/>
      <c r="HG95" s="169"/>
      <c r="HH95" s="169"/>
      <c r="HI95" s="169"/>
      <c r="HJ95" s="169"/>
      <c r="HK95" s="169"/>
      <c r="HL95" s="169"/>
      <c r="HM95" s="169"/>
      <c r="HN95" s="169"/>
      <c r="HO95" s="169"/>
      <c r="HP95" s="169"/>
      <c r="HQ95" s="169"/>
      <c r="HR95" s="169"/>
      <c r="HS95" s="169"/>
      <c r="HT95" s="169"/>
      <c r="HU95" s="169"/>
      <c r="HV95" s="169"/>
      <c r="HW95" s="169"/>
      <c r="HX95" s="169"/>
    </row>
    <row r="96" spans="1:233" s="170" customFormat="1" x14ac:dyDescent="0.2">
      <c r="AI96" s="125"/>
      <c r="AJ96" s="125"/>
      <c r="AL96" s="125"/>
    </row>
    <row r="97" spans="1:232" s="170" customFormat="1" x14ac:dyDescent="0.2">
      <c r="AI97" s="125"/>
      <c r="AJ97" s="125"/>
      <c r="AL97" s="125"/>
    </row>
    <row r="98" spans="1:232" s="170" customFormat="1" x14ac:dyDescent="0.2">
      <c r="A98" s="167"/>
      <c r="B98" s="172"/>
      <c r="C98" s="173"/>
      <c r="D98" s="173"/>
      <c r="E98" s="173"/>
      <c r="F98" s="173"/>
      <c r="G98" s="173"/>
      <c r="H98" s="173"/>
      <c r="I98" s="173"/>
      <c r="J98" s="173"/>
      <c r="K98" s="173"/>
      <c r="L98" s="173"/>
      <c r="M98" s="173"/>
      <c r="N98" s="173"/>
      <c r="O98" s="173"/>
      <c r="P98" s="173"/>
      <c r="Q98" s="173"/>
      <c r="R98" s="173"/>
      <c r="S98" s="173"/>
      <c r="T98" s="173"/>
      <c r="U98" s="173"/>
      <c r="V98" s="173"/>
      <c r="W98" s="173"/>
      <c r="X98" s="173"/>
      <c r="Y98" s="173"/>
      <c r="Z98" s="173"/>
      <c r="AA98" s="173"/>
      <c r="AB98" s="173"/>
      <c r="AC98" s="173"/>
      <c r="AD98" s="173"/>
      <c r="AE98" s="173"/>
      <c r="AF98" s="173"/>
      <c r="AG98" s="173"/>
      <c r="AH98" s="173"/>
      <c r="AI98" s="125"/>
      <c r="AJ98" s="125"/>
      <c r="AK98" s="173"/>
      <c r="AL98" s="125"/>
      <c r="AM98" s="173"/>
      <c r="AN98" s="173"/>
      <c r="AO98" s="173"/>
      <c r="AP98" s="173"/>
      <c r="AQ98" s="173"/>
      <c r="AR98" s="173"/>
      <c r="AS98" s="173"/>
      <c r="AT98" s="173"/>
      <c r="AU98" s="173"/>
      <c r="AV98" s="173"/>
      <c r="AW98" s="173"/>
      <c r="AX98" s="173"/>
      <c r="AY98" s="173"/>
      <c r="AZ98" s="173"/>
      <c r="BA98" s="173"/>
      <c r="BB98" s="173"/>
      <c r="BC98" s="173"/>
      <c r="BD98" s="173"/>
      <c r="BE98" s="173"/>
      <c r="BF98" s="173"/>
      <c r="BG98" s="173"/>
      <c r="BH98" s="173"/>
      <c r="BI98" s="173"/>
      <c r="BJ98" s="173"/>
      <c r="BK98" s="173"/>
      <c r="BL98" s="173"/>
      <c r="BM98" s="681"/>
      <c r="BN98" s="681"/>
      <c r="BO98" s="173"/>
      <c r="BP98" s="173"/>
      <c r="BQ98" s="173"/>
      <c r="BR98" s="173"/>
      <c r="BS98" s="173"/>
      <c r="BT98" s="173"/>
      <c r="BU98" s="173"/>
      <c r="BV98" s="173"/>
      <c r="BW98" s="173"/>
      <c r="BX98" s="173"/>
      <c r="BY98" s="173"/>
      <c r="BZ98" s="173"/>
      <c r="CA98" s="173"/>
      <c r="CB98" s="173"/>
      <c r="CC98" s="173"/>
      <c r="CD98" s="681"/>
      <c r="CE98" s="681"/>
      <c r="CF98" s="681"/>
      <c r="CG98" s="681"/>
      <c r="CH98" s="681"/>
      <c r="CI98" s="173"/>
      <c r="CJ98" s="681"/>
      <c r="CK98" s="681"/>
      <c r="CL98" s="681"/>
      <c r="CM98" s="681"/>
      <c r="CN98" s="681"/>
      <c r="CO98" s="681"/>
      <c r="CP98" s="681"/>
      <c r="CQ98" s="681"/>
      <c r="CR98" s="681"/>
      <c r="CS98" s="681"/>
      <c r="CT98" s="681"/>
      <c r="CU98" s="681"/>
      <c r="CV98" s="173"/>
      <c r="CW98" s="173"/>
      <c r="CX98" s="681"/>
      <c r="CY98" s="173"/>
      <c r="CZ98" s="681"/>
      <c r="DA98" s="681"/>
      <c r="DB98" s="681"/>
      <c r="DC98" s="173"/>
      <c r="DD98" s="173"/>
      <c r="DE98" s="173"/>
      <c r="DF98" s="173"/>
      <c r="DG98" s="681"/>
      <c r="DH98" s="173"/>
      <c r="DI98" s="681"/>
      <c r="DJ98" s="173"/>
      <c r="DK98" s="173"/>
      <c r="DL98" s="173"/>
      <c r="DM98" s="681"/>
      <c r="DN98" s="681"/>
      <c r="DO98" s="173"/>
      <c r="DP98" s="173"/>
      <c r="DQ98" s="681"/>
      <c r="DR98" s="681"/>
      <c r="DS98" s="681"/>
      <c r="DT98" s="681"/>
      <c r="DU98" s="681"/>
      <c r="DV98" s="173"/>
      <c r="DW98" s="681"/>
      <c r="DX98" s="681"/>
      <c r="DY98" s="681"/>
      <c r="DZ98" s="173"/>
      <c r="EA98" s="681"/>
      <c r="EB98" s="681"/>
      <c r="EC98" s="681"/>
      <c r="ED98" s="681"/>
      <c r="EE98" s="681"/>
      <c r="EF98" s="681"/>
      <c r="EG98" s="173"/>
      <c r="EH98" s="681"/>
      <c r="EI98" s="173"/>
      <c r="EJ98" s="173"/>
      <c r="EK98" s="173"/>
      <c r="EL98" s="173"/>
      <c r="EM98" s="681"/>
      <c r="EN98" s="681"/>
      <c r="EO98" s="681"/>
      <c r="EP98" s="173"/>
      <c r="EQ98" s="173"/>
      <c r="ER98" s="173"/>
      <c r="ES98" s="173"/>
      <c r="ET98" s="173"/>
      <c r="EU98" s="173"/>
      <c r="EV98" s="173"/>
      <c r="EW98" s="173"/>
      <c r="EX98" s="173"/>
      <c r="EY98" s="173"/>
      <c r="EZ98" s="681"/>
      <c r="FA98" s="681"/>
      <c r="FB98" s="173"/>
      <c r="FC98" s="173"/>
      <c r="FD98" s="681"/>
      <c r="FE98" s="681"/>
      <c r="FF98" s="681"/>
      <c r="FG98" s="681"/>
      <c r="FH98" s="681"/>
      <c r="FI98" s="173"/>
      <c r="FJ98" s="681"/>
      <c r="FK98" s="681"/>
      <c r="FL98" s="681"/>
      <c r="FM98" s="681"/>
      <c r="FN98" s="681"/>
      <c r="FO98" s="681"/>
      <c r="FP98" s="681"/>
      <c r="FQ98" s="681"/>
      <c r="FR98" s="681"/>
      <c r="FS98" s="681"/>
      <c r="FT98" s="173"/>
      <c r="FU98" s="681"/>
      <c r="FV98" s="173"/>
      <c r="FW98" s="173"/>
      <c r="FX98" s="681"/>
      <c r="FY98" s="173"/>
      <c r="FZ98" s="681"/>
      <c r="GA98" s="681"/>
      <c r="GB98" s="681"/>
      <c r="GC98" s="173"/>
      <c r="GD98" s="173"/>
      <c r="GE98" s="173"/>
      <c r="GF98" s="173"/>
      <c r="GG98" s="173"/>
      <c r="GH98" s="173"/>
      <c r="GI98" s="173"/>
      <c r="GJ98" s="173"/>
      <c r="GK98" s="173"/>
      <c r="GL98" s="173"/>
      <c r="GM98" s="681"/>
      <c r="GN98" s="681"/>
      <c r="GO98" s="173"/>
      <c r="GP98" s="173"/>
      <c r="GQ98" s="681"/>
      <c r="GR98" s="681"/>
      <c r="GS98" s="681"/>
      <c r="GT98" s="681"/>
      <c r="GU98" s="681"/>
      <c r="GV98" s="173"/>
      <c r="GW98" s="681"/>
      <c r="GX98" s="681"/>
      <c r="GY98" s="681"/>
      <c r="GZ98" s="681"/>
      <c r="HA98" s="681"/>
      <c r="HB98" s="681"/>
      <c r="HC98" s="681"/>
      <c r="HD98" s="681"/>
      <c r="HE98" s="681"/>
      <c r="HF98" s="681"/>
      <c r="HG98" s="173"/>
      <c r="HH98" s="681"/>
      <c r="HI98" s="173"/>
      <c r="HJ98" s="173"/>
      <c r="HK98" s="173"/>
      <c r="HL98" s="173"/>
      <c r="HM98" s="681"/>
      <c r="HN98" s="681"/>
      <c r="HO98" s="681"/>
      <c r="HP98" s="173"/>
      <c r="HQ98" s="173"/>
      <c r="HR98" s="173"/>
      <c r="HS98" s="173"/>
      <c r="HT98" s="173"/>
      <c r="HU98" s="681"/>
      <c r="HV98" s="173"/>
      <c r="HW98" s="173"/>
      <c r="HX98" s="173"/>
    </row>
    <row r="99" spans="1:232" s="170" customFormat="1" x14ac:dyDescent="0.2">
      <c r="A99" s="167"/>
      <c r="B99" s="168"/>
      <c r="C99" s="169"/>
      <c r="D99" s="169"/>
      <c r="E99" s="169"/>
      <c r="F99" s="169"/>
      <c r="G99" s="169"/>
      <c r="H99" s="169"/>
      <c r="I99" s="169"/>
      <c r="J99" s="169"/>
      <c r="K99" s="169"/>
      <c r="L99" s="169"/>
      <c r="M99" s="169"/>
      <c r="N99" s="169"/>
      <c r="O99" s="169"/>
      <c r="P99" s="169"/>
      <c r="Q99" s="169"/>
      <c r="R99" s="169"/>
      <c r="S99" s="169"/>
      <c r="T99" s="169"/>
      <c r="U99" s="169"/>
      <c r="X99" s="169"/>
      <c r="Y99" s="169"/>
      <c r="Z99" s="169"/>
      <c r="AA99" s="169"/>
      <c r="AB99" s="169"/>
      <c r="AC99" s="169"/>
      <c r="AD99" s="169"/>
      <c r="AE99" s="169"/>
      <c r="AF99" s="169"/>
      <c r="AG99" s="169"/>
      <c r="AH99" s="169"/>
      <c r="AI99" s="125"/>
      <c r="AJ99" s="125"/>
      <c r="AK99" s="169"/>
      <c r="AL99" s="125"/>
      <c r="AM99" s="169"/>
      <c r="AN99" s="169"/>
      <c r="AO99" s="169"/>
      <c r="AP99" s="169"/>
      <c r="AQ99" s="169"/>
      <c r="AR99" s="169"/>
      <c r="AS99" s="169"/>
      <c r="AT99" s="169"/>
      <c r="AU99" s="169"/>
      <c r="AV99" s="169"/>
      <c r="AW99" s="169"/>
      <c r="AX99" s="169"/>
      <c r="AY99" s="169"/>
      <c r="AZ99" s="169"/>
      <c r="BA99" s="169"/>
      <c r="BB99" s="169"/>
      <c r="BC99" s="169"/>
      <c r="BD99" s="169"/>
      <c r="BE99" s="169"/>
      <c r="BF99" s="169"/>
      <c r="BG99" s="169"/>
      <c r="BH99" s="169"/>
      <c r="BI99" s="169"/>
      <c r="BJ99" s="169"/>
      <c r="BK99" s="169"/>
      <c r="BL99" s="169"/>
      <c r="BM99" s="169"/>
      <c r="BN99" s="169"/>
      <c r="BO99" s="169"/>
      <c r="BP99" s="169"/>
      <c r="BQ99" s="169"/>
      <c r="BR99" s="169"/>
      <c r="BS99" s="169"/>
      <c r="BT99" s="169"/>
      <c r="BU99" s="169"/>
      <c r="BV99" s="169"/>
      <c r="BW99" s="169"/>
      <c r="BX99" s="169"/>
      <c r="BY99" s="169"/>
      <c r="BZ99" s="169"/>
      <c r="CA99" s="169"/>
      <c r="CB99" s="169"/>
      <c r="CC99" s="169"/>
      <c r="CD99" s="169"/>
      <c r="CE99" s="169"/>
      <c r="CF99" s="169"/>
      <c r="CG99" s="169"/>
      <c r="CH99" s="169"/>
      <c r="CI99" s="169"/>
      <c r="CJ99" s="169"/>
      <c r="CK99" s="169"/>
      <c r="CL99" s="169"/>
      <c r="CM99" s="169"/>
      <c r="CN99" s="169"/>
      <c r="CO99" s="169"/>
      <c r="CP99" s="169"/>
      <c r="CQ99" s="169"/>
      <c r="CR99" s="169"/>
      <c r="CS99" s="169"/>
      <c r="CT99" s="169"/>
      <c r="CU99" s="169"/>
      <c r="CV99" s="169"/>
      <c r="CW99" s="169"/>
      <c r="CX99" s="169"/>
      <c r="CY99" s="169"/>
      <c r="CZ99" s="169"/>
      <c r="DA99" s="169"/>
      <c r="DB99" s="169"/>
      <c r="DC99" s="169"/>
      <c r="DD99" s="169"/>
      <c r="DE99" s="169"/>
      <c r="DF99" s="169"/>
      <c r="DG99" s="169"/>
      <c r="DH99" s="169"/>
      <c r="DI99" s="169"/>
      <c r="DJ99" s="169"/>
      <c r="DK99" s="169"/>
      <c r="DL99" s="169"/>
      <c r="DM99" s="169"/>
      <c r="DN99" s="169"/>
      <c r="DO99" s="169"/>
      <c r="DP99" s="169"/>
      <c r="DQ99" s="169"/>
      <c r="DR99" s="169"/>
      <c r="DS99" s="169"/>
      <c r="DT99" s="169"/>
      <c r="DU99" s="169"/>
      <c r="DV99" s="169"/>
      <c r="DW99" s="169"/>
      <c r="DX99" s="169"/>
      <c r="DY99" s="169"/>
      <c r="DZ99" s="169"/>
      <c r="EA99" s="169"/>
      <c r="EB99" s="169"/>
      <c r="EC99" s="169"/>
      <c r="ED99" s="169"/>
      <c r="EE99" s="169"/>
      <c r="EF99" s="169"/>
      <c r="EG99" s="169"/>
      <c r="EH99" s="169"/>
      <c r="EI99" s="169"/>
      <c r="EJ99" s="169"/>
      <c r="EK99" s="169"/>
      <c r="EL99" s="169"/>
      <c r="EM99" s="169"/>
      <c r="EN99" s="169"/>
      <c r="EO99" s="169"/>
      <c r="EP99" s="169"/>
      <c r="EQ99" s="169"/>
      <c r="ER99" s="169"/>
      <c r="ES99" s="169"/>
      <c r="ET99" s="169"/>
      <c r="EU99" s="169"/>
      <c r="EV99" s="169"/>
      <c r="EW99" s="169"/>
      <c r="EX99" s="169"/>
      <c r="EY99" s="169"/>
      <c r="EZ99" s="169"/>
      <c r="FA99" s="169"/>
      <c r="FB99" s="169"/>
      <c r="FC99" s="169"/>
      <c r="FD99" s="169"/>
      <c r="FE99" s="169"/>
      <c r="FF99" s="169"/>
      <c r="FG99" s="169"/>
      <c r="FH99" s="169"/>
      <c r="FI99" s="169"/>
      <c r="FJ99" s="169"/>
      <c r="FK99" s="169"/>
      <c r="FL99" s="169"/>
      <c r="FM99" s="169"/>
      <c r="FN99" s="169"/>
      <c r="FO99" s="169"/>
      <c r="FP99" s="169"/>
      <c r="FQ99" s="169"/>
      <c r="FR99" s="169"/>
      <c r="FS99" s="169"/>
      <c r="FT99" s="169"/>
      <c r="FU99" s="169"/>
      <c r="FV99" s="169"/>
      <c r="FW99" s="169"/>
      <c r="FX99" s="169"/>
      <c r="FY99" s="169"/>
      <c r="FZ99" s="169"/>
      <c r="GA99" s="169"/>
      <c r="GB99" s="169"/>
      <c r="GC99" s="169"/>
      <c r="GD99" s="169"/>
      <c r="GE99" s="169"/>
      <c r="GF99" s="169"/>
      <c r="GG99" s="169"/>
      <c r="GH99" s="169"/>
      <c r="GI99" s="169"/>
      <c r="GJ99" s="169"/>
      <c r="GK99" s="169"/>
      <c r="GL99" s="169"/>
      <c r="GM99" s="169"/>
      <c r="GN99" s="169"/>
      <c r="GO99" s="169"/>
      <c r="GP99" s="169"/>
      <c r="GQ99" s="169"/>
      <c r="GR99" s="169"/>
      <c r="GS99" s="169"/>
      <c r="GT99" s="169"/>
      <c r="GU99" s="169"/>
      <c r="GV99" s="169"/>
      <c r="GW99" s="169"/>
      <c r="GX99" s="169"/>
      <c r="GY99" s="169"/>
      <c r="GZ99" s="169"/>
      <c r="HA99" s="169"/>
      <c r="HB99" s="169"/>
      <c r="HC99" s="169"/>
      <c r="HD99" s="169"/>
      <c r="HE99" s="169"/>
      <c r="HF99" s="169"/>
      <c r="HG99" s="169"/>
      <c r="HH99" s="169"/>
      <c r="HI99" s="169"/>
      <c r="HJ99" s="169"/>
      <c r="HK99" s="169"/>
      <c r="HL99" s="169"/>
      <c r="HM99" s="169"/>
      <c r="HN99" s="169"/>
      <c r="HO99" s="169"/>
      <c r="HP99" s="169"/>
      <c r="HQ99" s="169"/>
      <c r="HR99" s="169"/>
      <c r="HS99" s="169"/>
      <c r="HT99" s="169"/>
      <c r="HU99" s="169"/>
      <c r="HV99" s="169"/>
      <c r="HW99" s="169"/>
      <c r="HX99" s="169"/>
    </row>
    <row r="100" spans="1:232" s="170" customFormat="1" x14ac:dyDescent="0.2">
      <c r="A100" s="167"/>
      <c r="B100" s="168"/>
      <c r="C100" s="171"/>
      <c r="D100" s="171"/>
      <c r="E100" s="171"/>
      <c r="F100" s="171"/>
      <c r="G100" s="171"/>
      <c r="H100" s="171"/>
      <c r="I100" s="171"/>
      <c r="J100" s="171"/>
      <c r="K100" s="171"/>
      <c r="L100" s="171"/>
      <c r="M100" s="171"/>
      <c r="N100" s="171"/>
      <c r="O100" s="171"/>
      <c r="P100" s="171"/>
      <c r="Q100" s="171"/>
      <c r="R100" s="171"/>
      <c r="S100" s="171"/>
      <c r="T100" s="171"/>
      <c r="U100" s="171"/>
      <c r="V100" s="171"/>
      <c r="W100" s="171"/>
      <c r="X100" s="171"/>
      <c r="Y100" s="171"/>
      <c r="Z100" s="171"/>
      <c r="AA100" s="171"/>
      <c r="AB100" s="171"/>
      <c r="AC100" s="171"/>
      <c r="AD100" s="171"/>
      <c r="AE100" s="171"/>
      <c r="AF100" s="171"/>
      <c r="AG100" s="171"/>
      <c r="AH100" s="171"/>
      <c r="AI100" s="125"/>
      <c r="AJ100" s="125"/>
      <c r="AK100" s="173"/>
      <c r="AL100" s="125"/>
      <c r="AM100" s="173"/>
      <c r="AN100" s="173"/>
      <c r="AO100" s="173"/>
      <c r="AP100" s="173"/>
      <c r="AQ100" s="173"/>
      <c r="AR100" s="173"/>
      <c r="AS100" s="173"/>
      <c r="AT100" s="173"/>
      <c r="AU100" s="173"/>
      <c r="AV100" s="173"/>
      <c r="AW100" s="173"/>
      <c r="AX100" s="173"/>
      <c r="AY100" s="173"/>
      <c r="AZ100" s="173"/>
      <c r="BA100" s="169"/>
      <c r="BB100" s="173"/>
      <c r="BC100" s="173"/>
      <c r="BD100" s="173"/>
      <c r="BE100" s="173"/>
      <c r="BF100" s="173"/>
      <c r="BG100" s="173"/>
      <c r="BH100" s="173"/>
      <c r="BI100" s="173"/>
      <c r="BJ100" s="173"/>
      <c r="BK100" s="173"/>
      <c r="BL100" s="173"/>
      <c r="BM100" s="681"/>
      <c r="BN100" s="681"/>
      <c r="BO100" s="173"/>
      <c r="BP100" s="173"/>
      <c r="BQ100" s="173"/>
      <c r="BR100" s="173"/>
      <c r="BS100" s="173"/>
      <c r="BT100" s="173"/>
      <c r="BU100" s="173"/>
      <c r="BV100" s="173"/>
      <c r="BW100" s="173"/>
      <c r="BX100" s="173"/>
      <c r="BY100" s="173"/>
      <c r="BZ100" s="173"/>
      <c r="CA100" s="173"/>
      <c r="CB100" s="173"/>
      <c r="CC100" s="173"/>
      <c r="CD100" s="681"/>
      <c r="CE100" s="681"/>
      <c r="CF100" s="681"/>
      <c r="CG100" s="681"/>
      <c r="CH100" s="681"/>
      <c r="CI100" s="173"/>
      <c r="CJ100" s="681"/>
      <c r="CK100" s="681"/>
      <c r="CL100" s="681"/>
      <c r="CM100" s="681"/>
      <c r="CN100" s="681"/>
      <c r="CO100" s="681"/>
      <c r="CP100" s="681"/>
      <c r="CQ100" s="681"/>
      <c r="CR100" s="681"/>
      <c r="CS100" s="681"/>
      <c r="CT100" s="681"/>
      <c r="CU100" s="681"/>
      <c r="CV100" s="173"/>
      <c r="CW100" s="173"/>
      <c r="CX100" s="681"/>
      <c r="CY100" s="173"/>
      <c r="CZ100" s="681"/>
      <c r="DA100" s="681"/>
      <c r="DB100" s="681"/>
      <c r="DC100" s="173"/>
      <c r="DD100" s="173"/>
      <c r="DE100" s="173"/>
      <c r="DF100" s="173"/>
      <c r="DG100" s="681"/>
      <c r="DH100" s="173"/>
      <c r="DI100" s="681"/>
      <c r="DJ100" s="173"/>
      <c r="DK100" s="173"/>
      <c r="DL100" s="173"/>
      <c r="DM100" s="681"/>
      <c r="DN100" s="681"/>
      <c r="DO100" s="173"/>
      <c r="DP100" s="173"/>
      <c r="DQ100" s="681"/>
      <c r="DR100" s="681"/>
      <c r="DS100" s="681"/>
      <c r="DT100" s="681"/>
      <c r="DU100" s="681"/>
      <c r="DV100" s="173"/>
      <c r="DW100" s="681"/>
      <c r="DX100" s="681"/>
      <c r="DY100" s="681"/>
      <c r="DZ100" s="173"/>
      <c r="EA100" s="681"/>
      <c r="EB100" s="681"/>
      <c r="EC100" s="681"/>
      <c r="ED100" s="681"/>
      <c r="EE100" s="681"/>
      <c r="EF100" s="681"/>
      <c r="EG100" s="173"/>
      <c r="EH100" s="681"/>
      <c r="EI100" s="173"/>
      <c r="EJ100" s="173"/>
      <c r="EK100" s="173"/>
      <c r="EL100" s="173"/>
      <c r="EM100" s="681"/>
      <c r="EN100" s="681"/>
      <c r="EO100" s="681"/>
      <c r="EP100" s="173"/>
      <c r="EQ100" s="173"/>
      <c r="ER100" s="173"/>
      <c r="ES100" s="173"/>
      <c r="ET100" s="173"/>
      <c r="EU100" s="173"/>
      <c r="EV100" s="173"/>
      <c r="EW100" s="173"/>
      <c r="EX100" s="173"/>
      <c r="EY100" s="173"/>
      <c r="EZ100" s="681"/>
      <c r="FA100" s="681"/>
      <c r="FB100" s="173"/>
      <c r="FC100" s="173"/>
      <c r="FD100" s="681"/>
      <c r="FE100" s="681"/>
      <c r="FF100" s="681"/>
      <c r="FG100" s="681"/>
      <c r="FH100" s="681"/>
      <c r="FI100" s="173"/>
      <c r="FJ100" s="681"/>
      <c r="FK100" s="681"/>
      <c r="FL100" s="681"/>
      <c r="FM100" s="681"/>
      <c r="FN100" s="681"/>
      <c r="FO100" s="681"/>
      <c r="FP100" s="681"/>
      <c r="FQ100" s="681"/>
      <c r="FR100" s="681"/>
      <c r="FS100" s="681"/>
      <c r="FT100" s="173"/>
      <c r="FU100" s="681"/>
      <c r="FV100" s="173"/>
      <c r="FW100" s="173"/>
      <c r="FX100" s="681"/>
      <c r="FY100" s="173"/>
      <c r="FZ100" s="681"/>
      <c r="GA100" s="681"/>
      <c r="GB100" s="681"/>
      <c r="GC100" s="173"/>
      <c r="GD100" s="173"/>
      <c r="GE100" s="173"/>
      <c r="GF100" s="173"/>
      <c r="GG100" s="173"/>
      <c r="GH100" s="173"/>
      <c r="GI100" s="173"/>
      <c r="GJ100" s="173"/>
      <c r="GK100" s="173"/>
      <c r="GL100" s="173"/>
      <c r="GM100" s="681"/>
      <c r="GN100" s="681"/>
      <c r="GO100" s="173"/>
      <c r="GP100" s="173"/>
      <c r="GQ100" s="681"/>
      <c r="GR100" s="681"/>
      <c r="GS100" s="681"/>
      <c r="GT100" s="681"/>
      <c r="GU100" s="681"/>
      <c r="GV100" s="173"/>
      <c r="GW100" s="681"/>
      <c r="GX100" s="681"/>
      <c r="GY100" s="681"/>
      <c r="GZ100" s="681"/>
      <c r="HA100" s="681"/>
      <c r="HB100" s="681"/>
      <c r="HC100" s="681"/>
      <c r="HD100" s="681"/>
      <c r="HE100" s="681"/>
      <c r="HF100" s="681"/>
      <c r="HG100" s="173"/>
      <c r="HH100" s="681"/>
      <c r="HI100" s="173"/>
      <c r="HJ100" s="173"/>
      <c r="HK100" s="173"/>
      <c r="HL100" s="173"/>
      <c r="HM100" s="681"/>
      <c r="HN100" s="681"/>
      <c r="HO100" s="681"/>
      <c r="HP100" s="173"/>
      <c r="HQ100" s="173"/>
      <c r="HR100" s="173"/>
      <c r="HS100" s="173"/>
      <c r="HT100" s="173"/>
      <c r="HU100" s="681"/>
      <c r="HV100" s="173"/>
      <c r="HW100" s="173"/>
      <c r="HX100" s="173"/>
    </row>
    <row r="101" spans="1:232" s="170" customFormat="1" x14ac:dyDescent="0.2">
      <c r="A101" s="167"/>
      <c r="B101" s="172"/>
      <c r="C101" s="171"/>
      <c r="D101" s="171"/>
      <c r="E101" s="171"/>
      <c r="F101" s="171"/>
      <c r="G101" s="171"/>
      <c r="H101" s="171"/>
      <c r="I101" s="171"/>
      <c r="J101" s="171"/>
      <c r="K101" s="171"/>
      <c r="L101" s="171"/>
      <c r="M101" s="171"/>
      <c r="N101" s="171"/>
      <c r="O101" s="171"/>
      <c r="P101" s="171"/>
      <c r="Q101" s="171"/>
      <c r="R101" s="171"/>
      <c r="S101" s="171"/>
      <c r="T101" s="171"/>
      <c r="U101" s="171"/>
      <c r="V101" s="171"/>
      <c r="W101" s="171"/>
      <c r="X101" s="171"/>
      <c r="Y101" s="171"/>
      <c r="Z101" s="171"/>
      <c r="AA101" s="171"/>
      <c r="AB101" s="171"/>
      <c r="AC101" s="171"/>
      <c r="AD101" s="171"/>
      <c r="AE101" s="171"/>
      <c r="AF101" s="171"/>
      <c r="AG101" s="171"/>
      <c r="AH101" s="171"/>
      <c r="AI101" s="125"/>
      <c r="AJ101" s="125"/>
      <c r="AK101" s="173"/>
      <c r="AL101" s="125"/>
      <c r="AM101" s="173"/>
      <c r="AN101" s="173"/>
      <c r="AO101" s="173"/>
      <c r="AP101" s="173"/>
      <c r="AQ101" s="173"/>
      <c r="AR101" s="173"/>
      <c r="AS101" s="173"/>
      <c r="AT101" s="173"/>
      <c r="AU101" s="173"/>
      <c r="AV101" s="173"/>
      <c r="AW101" s="173"/>
      <c r="AX101" s="173"/>
      <c r="AY101" s="173"/>
      <c r="AZ101" s="173"/>
      <c r="BA101" s="169"/>
      <c r="BB101" s="173"/>
      <c r="BC101" s="173"/>
      <c r="BD101" s="173"/>
      <c r="BE101" s="173"/>
      <c r="BF101" s="173"/>
      <c r="BG101" s="173"/>
      <c r="BH101" s="173"/>
      <c r="BI101" s="173"/>
      <c r="BJ101" s="173"/>
      <c r="BK101" s="173"/>
      <c r="BL101" s="173"/>
      <c r="BM101" s="681"/>
      <c r="BN101" s="681"/>
      <c r="BO101" s="173"/>
      <c r="BP101" s="173"/>
      <c r="BQ101" s="173"/>
      <c r="BR101" s="173"/>
      <c r="BS101" s="173"/>
      <c r="BT101" s="173"/>
      <c r="BU101" s="173"/>
      <c r="BV101" s="173"/>
      <c r="BW101" s="173"/>
      <c r="BX101" s="173"/>
      <c r="BY101" s="173"/>
      <c r="BZ101" s="173"/>
      <c r="CA101" s="173"/>
      <c r="CB101" s="173"/>
      <c r="CC101" s="173"/>
      <c r="CD101" s="681"/>
      <c r="CE101" s="681"/>
      <c r="CF101" s="681"/>
      <c r="CG101" s="681"/>
      <c r="CH101" s="681"/>
      <c r="CI101" s="173"/>
      <c r="CJ101" s="681"/>
      <c r="CK101" s="681"/>
      <c r="CL101" s="681"/>
      <c r="CM101" s="681"/>
      <c r="CN101" s="681"/>
      <c r="CO101" s="681"/>
      <c r="CP101" s="681"/>
      <c r="CQ101" s="681"/>
      <c r="CR101" s="681"/>
      <c r="CS101" s="681"/>
      <c r="CT101" s="681"/>
      <c r="CU101" s="681"/>
      <c r="CV101" s="173"/>
      <c r="CW101" s="173"/>
      <c r="CX101" s="681"/>
      <c r="CY101" s="173"/>
      <c r="CZ101" s="681"/>
      <c r="DA101" s="681"/>
      <c r="DB101" s="681"/>
      <c r="DC101" s="173"/>
      <c r="DD101" s="173"/>
      <c r="DE101" s="173"/>
      <c r="DF101" s="173"/>
      <c r="DG101" s="681"/>
      <c r="DH101" s="173"/>
      <c r="DI101" s="681"/>
      <c r="DJ101" s="173"/>
      <c r="DK101" s="173"/>
      <c r="DL101" s="173"/>
      <c r="DM101" s="681"/>
      <c r="DN101" s="681"/>
      <c r="DO101" s="173"/>
      <c r="DP101" s="173"/>
      <c r="DQ101" s="681"/>
      <c r="DR101" s="681"/>
      <c r="DS101" s="681"/>
      <c r="DT101" s="681"/>
      <c r="DU101" s="681"/>
      <c r="DV101" s="173"/>
      <c r="DW101" s="681"/>
      <c r="DX101" s="681"/>
      <c r="DY101" s="681"/>
      <c r="DZ101" s="173"/>
      <c r="EA101" s="681"/>
      <c r="EB101" s="681"/>
      <c r="EC101" s="681"/>
      <c r="ED101" s="681"/>
      <c r="EE101" s="681"/>
      <c r="EF101" s="681"/>
      <c r="EG101" s="173"/>
      <c r="EH101" s="681"/>
      <c r="EI101" s="173"/>
      <c r="EJ101" s="173"/>
      <c r="EK101" s="173"/>
      <c r="EL101" s="173"/>
      <c r="EM101" s="681"/>
      <c r="EN101" s="681"/>
      <c r="EO101" s="681"/>
      <c r="EP101" s="173"/>
      <c r="EQ101" s="173"/>
      <c r="ER101" s="173"/>
      <c r="ES101" s="173"/>
      <c r="ET101" s="173"/>
      <c r="EU101" s="173"/>
      <c r="EV101" s="173"/>
      <c r="EW101" s="173"/>
      <c r="EX101" s="173"/>
      <c r="EY101" s="173"/>
      <c r="EZ101" s="681"/>
      <c r="FA101" s="681"/>
      <c r="FB101" s="173"/>
      <c r="FC101" s="173"/>
      <c r="FD101" s="681"/>
      <c r="FE101" s="681"/>
      <c r="FF101" s="681"/>
      <c r="FG101" s="681"/>
      <c r="FH101" s="681"/>
      <c r="FI101" s="173"/>
      <c r="FJ101" s="681"/>
      <c r="FK101" s="681"/>
      <c r="FL101" s="681"/>
      <c r="FM101" s="681"/>
      <c r="FN101" s="681"/>
      <c r="FO101" s="681"/>
      <c r="FP101" s="681"/>
      <c r="FQ101" s="681"/>
      <c r="FR101" s="681"/>
      <c r="FS101" s="681"/>
      <c r="FT101" s="173"/>
      <c r="FU101" s="681"/>
      <c r="FV101" s="173"/>
      <c r="FW101" s="173"/>
      <c r="FX101" s="681"/>
      <c r="FY101" s="173"/>
      <c r="FZ101" s="681"/>
      <c r="GA101" s="681"/>
      <c r="GB101" s="681"/>
      <c r="GC101" s="173"/>
      <c r="GD101" s="173"/>
      <c r="GE101" s="173"/>
      <c r="GF101" s="173"/>
      <c r="GG101" s="173"/>
      <c r="GH101" s="173"/>
      <c r="GI101" s="173"/>
      <c r="GJ101" s="173"/>
      <c r="GK101" s="173"/>
      <c r="GL101" s="173"/>
      <c r="GM101" s="681"/>
      <c r="GN101" s="681"/>
      <c r="GO101" s="173"/>
      <c r="GP101" s="173"/>
      <c r="GQ101" s="681"/>
      <c r="GR101" s="681"/>
      <c r="GS101" s="681"/>
      <c r="GT101" s="681"/>
      <c r="GU101" s="681"/>
      <c r="GV101" s="173"/>
      <c r="GW101" s="681"/>
      <c r="GX101" s="681"/>
      <c r="GY101" s="681"/>
      <c r="GZ101" s="681"/>
      <c r="HA101" s="681"/>
      <c r="HB101" s="681"/>
      <c r="HC101" s="681"/>
      <c r="HD101" s="681"/>
      <c r="HE101" s="681"/>
      <c r="HF101" s="681"/>
      <c r="HG101" s="173"/>
      <c r="HH101" s="681"/>
      <c r="HI101" s="173"/>
      <c r="HJ101" s="173"/>
      <c r="HK101" s="173"/>
      <c r="HL101" s="173"/>
      <c r="HM101" s="681"/>
      <c r="HN101" s="681"/>
      <c r="HO101" s="681"/>
      <c r="HP101" s="173"/>
      <c r="HQ101" s="173"/>
      <c r="HR101" s="173"/>
      <c r="HS101" s="173"/>
      <c r="HT101" s="173"/>
      <c r="HU101" s="681"/>
      <c r="HV101" s="173"/>
      <c r="HW101" s="173"/>
      <c r="HX101" s="173"/>
    </row>
    <row r="102" spans="1:232" s="170" customFormat="1" x14ac:dyDescent="0.2">
      <c r="A102" s="167"/>
      <c r="B102" s="172"/>
      <c r="C102" s="171"/>
      <c r="D102" s="171"/>
      <c r="E102" s="171"/>
      <c r="F102" s="171"/>
      <c r="G102" s="171"/>
      <c r="H102" s="171"/>
      <c r="I102" s="171"/>
      <c r="J102" s="171"/>
      <c r="K102" s="171"/>
      <c r="L102" s="171"/>
      <c r="M102" s="171"/>
      <c r="N102" s="171"/>
      <c r="O102" s="171"/>
      <c r="P102" s="171"/>
      <c r="Q102" s="171"/>
      <c r="R102" s="171"/>
      <c r="S102" s="171"/>
      <c r="T102" s="171"/>
      <c r="U102" s="171"/>
      <c r="V102" s="171"/>
      <c r="W102" s="171"/>
      <c r="X102" s="171"/>
      <c r="Y102" s="171"/>
      <c r="Z102" s="171"/>
      <c r="AA102" s="171"/>
      <c r="AB102" s="171"/>
      <c r="AC102" s="171"/>
      <c r="AD102" s="171"/>
      <c r="AE102" s="171"/>
      <c r="AF102" s="171"/>
      <c r="AG102" s="171"/>
      <c r="AH102" s="171"/>
      <c r="AI102" s="125"/>
      <c r="AJ102" s="125"/>
      <c r="AK102" s="173"/>
      <c r="AL102" s="125"/>
      <c r="AM102" s="173"/>
      <c r="AN102" s="173"/>
      <c r="AO102" s="173"/>
      <c r="AP102" s="173"/>
      <c r="AQ102" s="173"/>
      <c r="AR102" s="173"/>
      <c r="AS102" s="173"/>
      <c r="AT102" s="173"/>
      <c r="AU102" s="173"/>
      <c r="AV102" s="173"/>
      <c r="AW102" s="173"/>
      <c r="AX102" s="173"/>
      <c r="AY102" s="173"/>
      <c r="AZ102" s="173"/>
      <c r="BA102" s="169"/>
      <c r="BB102" s="173"/>
      <c r="BC102" s="173"/>
      <c r="BD102" s="173"/>
      <c r="BE102" s="173"/>
      <c r="BF102" s="173"/>
      <c r="BG102" s="173"/>
      <c r="BH102" s="173"/>
      <c r="BI102" s="173"/>
      <c r="BJ102" s="173"/>
      <c r="BK102" s="173"/>
      <c r="BL102" s="173"/>
      <c r="BM102" s="681"/>
      <c r="BN102" s="681"/>
      <c r="BO102" s="173"/>
      <c r="BP102" s="173"/>
      <c r="BQ102" s="173"/>
      <c r="BR102" s="173"/>
      <c r="BS102" s="173"/>
      <c r="BT102" s="173"/>
      <c r="BU102" s="173"/>
      <c r="BV102" s="173"/>
      <c r="BW102" s="173"/>
      <c r="BX102" s="173"/>
      <c r="BY102" s="173"/>
      <c r="BZ102" s="173"/>
      <c r="CA102" s="173"/>
      <c r="CB102" s="173"/>
      <c r="CC102" s="173"/>
      <c r="CD102" s="681"/>
      <c r="CE102" s="681"/>
      <c r="CF102" s="681"/>
      <c r="CG102" s="681"/>
      <c r="CH102" s="681"/>
      <c r="CI102" s="173"/>
      <c r="CJ102" s="681"/>
      <c r="CK102" s="681"/>
      <c r="CL102" s="681"/>
      <c r="CM102" s="681"/>
      <c r="CN102" s="681"/>
      <c r="CO102" s="681"/>
      <c r="CP102" s="681"/>
      <c r="CQ102" s="681"/>
      <c r="CR102" s="681"/>
      <c r="CS102" s="681"/>
      <c r="CT102" s="681"/>
      <c r="CU102" s="681"/>
      <c r="CV102" s="173"/>
      <c r="CW102" s="173"/>
      <c r="CX102" s="681"/>
      <c r="CY102" s="173"/>
      <c r="CZ102" s="681"/>
      <c r="DA102" s="681"/>
      <c r="DB102" s="681"/>
      <c r="DC102" s="173"/>
      <c r="DD102" s="173"/>
      <c r="DE102" s="173"/>
      <c r="DF102" s="173"/>
      <c r="DG102" s="681"/>
      <c r="DH102" s="173"/>
      <c r="DI102" s="681"/>
      <c r="DJ102" s="173"/>
      <c r="DK102" s="173"/>
      <c r="DL102" s="173"/>
      <c r="DM102" s="681"/>
      <c r="DN102" s="681"/>
      <c r="DO102" s="173"/>
      <c r="DP102" s="173"/>
      <c r="DQ102" s="681"/>
      <c r="DR102" s="681"/>
      <c r="DS102" s="681"/>
      <c r="DT102" s="681"/>
      <c r="DU102" s="681"/>
      <c r="DV102" s="173"/>
      <c r="DW102" s="681"/>
      <c r="DX102" s="681"/>
      <c r="DY102" s="681"/>
      <c r="DZ102" s="173"/>
      <c r="EA102" s="681"/>
      <c r="EB102" s="681"/>
      <c r="EC102" s="681"/>
      <c r="ED102" s="681"/>
      <c r="EE102" s="681"/>
      <c r="EF102" s="681"/>
      <c r="EG102" s="173"/>
      <c r="EH102" s="681"/>
      <c r="EI102" s="173"/>
      <c r="EJ102" s="173"/>
      <c r="EK102" s="173"/>
      <c r="EL102" s="173"/>
      <c r="EM102" s="681"/>
      <c r="EN102" s="681"/>
      <c r="EO102" s="681"/>
      <c r="EP102" s="173"/>
      <c r="EQ102" s="173"/>
      <c r="ER102" s="173"/>
      <c r="ES102" s="173"/>
      <c r="ET102" s="173"/>
      <c r="EU102" s="173"/>
      <c r="EV102" s="173"/>
      <c r="EW102" s="173"/>
      <c r="EX102" s="173"/>
      <c r="EY102" s="173"/>
      <c r="EZ102" s="681"/>
      <c r="FA102" s="681"/>
      <c r="FB102" s="173"/>
      <c r="FC102" s="173"/>
      <c r="FD102" s="681"/>
      <c r="FE102" s="681"/>
      <c r="FF102" s="681"/>
      <c r="FG102" s="681"/>
      <c r="FH102" s="681"/>
      <c r="FI102" s="173"/>
      <c r="FJ102" s="681"/>
      <c r="FK102" s="681"/>
      <c r="FL102" s="681"/>
      <c r="FM102" s="681"/>
      <c r="FN102" s="681"/>
      <c r="FO102" s="681"/>
      <c r="FP102" s="681"/>
      <c r="FQ102" s="681"/>
      <c r="FR102" s="681"/>
      <c r="FS102" s="681"/>
      <c r="FT102" s="173"/>
      <c r="FU102" s="681"/>
      <c r="FV102" s="173"/>
      <c r="FW102" s="173"/>
      <c r="FX102" s="681"/>
      <c r="FY102" s="173"/>
      <c r="FZ102" s="681"/>
      <c r="GA102" s="681"/>
      <c r="GB102" s="681"/>
      <c r="GC102" s="173"/>
      <c r="GD102" s="173"/>
      <c r="GE102" s="173"/>
      <c r="GF102" s="173"/>
      <c r="GG102" s="173"/>
      <c r="GH102" s="173"/>
      <c r="GI102" s="173"/>
      <c r="GJ102" s="173"/>
      <c r="GK102" s="173"/>
      <c r="GL102" s="173"/>
      <c r="GM102" s="681"/>
      <c r="GN102" s="681"/>
      <c r="GO102" s="173"/>
      <c r="GP102" s="173"/>
      <c r="GQ102" s="681"/>
      <c r="GR102" s="681"/>
      <c r="GS102" s="681"/>
      <c r="GT102" s="681"/>
      <c r="GU102" s="681"/>
      <c r="GV102" s="173"/>
      <c r="GW102" s="681"/>
      <c r="GX102" s="681"/>
      <c r="GY102" s="681"/>
      <c r="GZ102" s="681"/>
      <c r="HA102" s="681"/>
      <c r="HB102" s="681"/>
      <c r="HC102" s="681"/>
      <c r="HD102" s="681"/>
      <c r="HE102" s="681"/>
      <c r="HF102" s="681"/>
      <c r="HG102" s="173"/>
      <c r="HH102" s="681"/>
      <c r="HI102" s="173"/>
      <c r="HJ102" s="173"/>
      <c r="HK102" s="173"/>
      <c r="HL102" s="173"/>
      <c r="HM102" s="681"/>
      <c r="HN102" s="681"/>
      <c r="HO102" s="681"/>
      <c r="HP102" s="173"/>
      <c r="HQ102" s="173"/>
      <c r="HR102" s="173"/>
      <c r="HS102" s="173"/>
      <c r="HT102" s="173"/>
      <c r="HU102" s="681"/>
      <c r="HV102" s="173"/>
      <c r="HW102" s="173"/>
      <c r="HX102" s="173"/>
    </row>
    <row r="103" spans="1:232" s="170" customFormat="1" x14ac:dyDescent="0.2">
      <c r="A103" s="167"/>
      <c r="B103" s="172"/>
      <c r="C103" s="171"/>
      <c r="D103" s="171"/>
      <c r="E103" s="171"/>
      <c r="F103" s="171"/>
      <c r="G103" s="171"/>
      <c r="H103" s="171"/>
      <c r="I103" s="171"/>
      <c r="J103" s="171"/>
      <c r="K103" s="171"/>
      <c r="L103" s="171"/>
      <c r="M103" s="171"/>
      <c r="N103" s="171"/>
      <c r="O103" s="171"/>
      <c r="P103" s="171"/>
      <c r="Q103" s="171"/>
      <c r="R103" s="171"/>
      <c r="S103" s="171"/>
      <c r="T103" s="171"/>
      <c r="U103" s="171"/>
      <c r="V103" s="171"/>
      <c r="W103" s="171"/>
      <c r="X103" s="171"/>
      <c r="Y103" s="171"/>
      <c r="Z103" s="171"/>
      <c r="AA103" s="171"/>
      <c r="AB103" s="171"/>
      <c r="AC103" s="171"/>
      <c r="AD103" s="171"/>
      <c r="AE103" s="171"/>
      <c r="AF103" s="171"/>
      <c r="AG103" s="171"/>
      <c r="AH103" s="171"/>
      <c r="AI103" s="125"/>
      <c r="AJ103" s="125"/>
      <c r="AK103" s="173"/>
      <c r="AL103" s="125"/>
      <c r="AM103" s="173"/>
      <c r="AN103" s="173"/>
      <c r="AO103" s="173"/>
      <c r="AP103" s="173"/>
      <c r="AQ103" s="173"/>
      <c r="AR103" s="173"/>
      <c r="AS103" s="173"/>
      <c r="AT103" s="173"/>
      <c r="AU103" s="173"/>
      <c r="AV103" s="173"/>
      <c r="AW103" s="173"/>
      <c r="AX103" s="173"/>
      <c r="AY103" s="173"/>
      <c r="AZ103" s="173"/>
      <c r="BA103" s="173"/>
      <c r="BB103" s="173"/>
      <c r="BC103" s="173"/>
      <c r="BD103" s="173"/>
      <c r="BE103" s="173"/>
      <c r="BF103" s="173"/>
      <c r="BG103" s="173"/>
      <c r="BH103" s="173"/>
      <c r="BI103" s="173"/>
      <c r="BJ103" s="173"/>
      <c r="BK103" s="173"/>
      <c r="BL103" s="173"/>
      <c r="BM103" s="681"/>
      <c r="BN103" s="681"/>
      <c r="BO103" s="173"/>
      <c r="BP103" s="173"/>
      <c r="BQ103" s="173"/>
      <c r="BR103" s="173"/>
      <c r="BS103" s="173"/>
      <c r="BT103" s="173"/>
      <c r="BU103" s="173"/>
      <c r="BV103" s="173"/>
      <c r="BW103" s="173"/>
      <c r="BX103" s="173"/>
      <c r="BY103" s="173"/>
      <c r="BZ103" s="173"/>
      <c r="CA103" s="173"/>
      <c r="CB103" s="173"/>
      <c r="CC103" s="173"/>
      <c r="CD103" s="681"/>
      <c r="CE103" s="681"/>
      <c r="CF103" s="681"/>
      <c r="CG103" s="681"/>
      <c r="CH103" s="681"/>
      <c r="CI103" s="173"/>
      <c r="CJ103" s="681"/>
      <c r="CK103" s="681"/>
      <c r="CL103" s="681"/>
      <c r="CM103" s="681"/>
      <c r="CN103" s="681"/>
      <c r="CO103" s="681"/>
      <c r="CP103" s="681"/>
      <c r="CQ103" s="681"/>
      <c r="CR103" s="681"/>
      <c r="CS103" s="681"/>
      <c r="CT103" s="681"/>
      <c r="CU103" s="681"/>
      <c r="CV103" s="173"/>
      <c r="CW103" s="173"/>
      <c r="CX103" s="681"/>
      <c r="CY103" s="173"/>
      <c r="CZ103" s="681"/>
      <c r="DA103" s="681"/>
      <c r="DB103" s="681"/>
      <c r="DC103" s="173"/>
      <c r="DD103" s="173"/>
      <c r="DE103" s="173"/>
      <c r="DF103" s="173"/>
      <c r="DG103" s="681"/>
      <c r="DH103" s="173"/>
      <c r="DI103" s="681"/>
      <c r="DJ103" s="173"/>
      <c r="DK103" s="173"/>
      <c r="DL103" s="173"/>
      <c r="DM103" s="681"/>
      <c r="DN103" s="681"/>
      <c r="DO103" s="173"/>
      <c r="DP103" s="173"/>
      <c r="DQ103" s="681"/>
      <c r="DR103" s="681"/>
      <c r="DS103" s="681"/>
      <c r="DT103" s="681"/>
      <c r="DU103" s="681"/>
      <c r="DV103" s="173"/>
      <c r="DW103" s="681"/>
      <c r="DX103" s="681"/>
      <c r="DY103" s="681"/>
      <c r="DZ103" s="173"/>
      <c r="EA103" s="681"/>
      <c r="EB103" s="681"/>
      <c r="EC103" s="681"/>
      <c r="ED103" s="681"/>
      <c r="EE103" s="681"/>
      <c r="EF103" s="681"/>
      <c r="EG103" s="173"/>
      <c r="EH103" s="681"/>
      <c r="EI103" s="173"/>
      <c r="EJ103" s="173"/>
      <c r="EK103" s="173"/>
      <c r="EL103" s="173"/>
      <c r="EM103" s="681"/>
      <c r="EN103" s="681"/>
      <c r="EO103" s="681"/>
      <c r="EP103" s="173"/>
      <c r="EQ103" s="173"/>
      <c r="ER103" s="173"/>
      <c r="ES103" s="173"/>
      <c r="ET103" s="173"/>
      <c r="EU103" s="173"/>
      <c r="EV103" s="173"/>
      <c r="EW103" s="173"/>
      <c r="EX103" s="173"/>
      <c r="EY103" s="173"/>
      <c r="EZ103" s="681"/>
      <c r="FA103" s="681"/>
      <c r="FB103" s="173"/>
      <c r="FC103" s="173"/>
      <c r="FD103" s="681"/>
      <c r="FE103" s="681"/>
      <c r="FF103" s="681"/>
      <c r="FG103" s="681"/>
      <c r="FH103" s="681"/>
      <c r="FI103" s="173"/>
      <c r="FJ103" s="681"/>
      <c r="FK103" s="681"/>
      <c r="FL103" s="681"/>
      <c r="FM103" s="681"/>
      <c r="FN103" s="681"/>
      <c r="FO103" s="681"/>
      <c r="FP103" s="681"/>
      <c r="FQ103" s="681"/>
      <c r="FR103" s="681"/>
      <c r="FS103" s="681"/>
      <c r="FT103" s="173"/>
      <c r="FU103" s="681"/>
      <c r="FV103" s="173"/>
      <c r="FW103" s="173"/>
      <c r="FX103" s="681"/>
      <c r="FY103" s="173"/>
      <c r="FZ103" s="681"/>
      <c r="GA103" s="681"/>
      <c r="GB103" s="681"/>
      <c r="GC103" s="173"/>
      <c r="GD103" s="173"/>
      <c r="GE103" s="173"/>
      <c r="GF103" s="173"/>
      <c r="GG103" s="173"/>
      <c r="GH103" s="173"/>
      <c r="GI103" s="173"/>
      <c r="GJ103" s="173"/>
      <c r="GK103" s="173"/>
      <c r="GL103" s="173"/>
      <c r="GM103" s="681"/>
      <c r="GN103" s="681"/>
      <c r="GO103" s="173"/>
      <c r="GP103" s="173"/>
      <c r="GQ103" s="681"/>
      <c r="GR103" s="681"/>
      <c r="GS103" s="681"/>
      <c r="GT103" s="681"/>
      <c r="GU103" s="681"/>
      <c r="GV103" s="173"/>
      <c r="GW103" s="681"/>
      <c r="GX103" s="681"/>
      <c r="GY103" s="681"/>
      <c r="GZ103" s="681"/>
      <c r="HA103" s="681"/>
      <c r="HB103" s="681"/>
      <c r="HC103" s="681"/>
      <c r="HD103" s="681"/>
      <c r="HE103" s="681"/>
      <c r="HF103" s="681"/>
      <c r="HG103" s="173"/>
      <c r="HH103" s="681"/>
      <c r="HI103" s="173"/>
      <c r="HJ103" s="173"/>
      <c r="HK103" s="173"/>
      <c r="HL103" s="173"/>
      <c r="HM103" s="681"/>
      <c r="HN103" s="681"/>
      <c r="HO103" s="681"/>
      <c r="HP103" s="173"/>
      <c r="HQ103" s="173"/>
      <c r="HR103" s="173"/>
      <c r="HS103" s="173"/>
      <c r="HT103" s="173"/>
      <c r="HU103" s="681"/>
      <c r="HV103" s="173"/>
      <c r="HW103" s="173"/>
      <c r="HX103" s="173"/>
    </row>
    <row r="104" spans="1:232" s="170" customFormat="1" x14ac:dyDescent="0.2">
      <c r="A104" s="167"/>
      <c r="B104" s="172"/>
      <c r="C104" s="171"/>
      <c r="D104" s="171"/>
      <c r="E104" s="171"/>
      <c r="F104" s="171"/>
      <c r="G104" s="171"/>
      <c r="H104" s="171"/>
      <c r="I104" s="171"/>
      <c r="J104" s="171"/>
      <c r="K104" s="171"/>
      <c r="L104" s="171"/>
      <c r="M104" s="171"/>
      <c r="N104" s="171"/>
      <c r="O104" s="171"/>
      <c r="P104" s="171"/>
      <c r="Q104" s="171"/>
      <c r="R104" s="171"/>
      <c r="S104" s="171"/>
      <c r="T104" s="171"/>
      <c r="U104" s="171"/>
      <c r="V104" s="171"/>
      <c r="W104" s="171"/>
      <c r="X104" s="171"/>
      <c r="Y104" s="171"/>
      <c r="Z104" s="171"/>
      <c r="AA104" s="171"/>
      <c r="AB104" s="171"/>
      <c r="AC104" s="171"/>
      <c r="AD104" s="171"/>
      <c r="AE104" s="171"/>
      <c r="AF104" s="171"/>
      <c r="AG104" s="171"/>
      <c r="AH104" s="171"/>
      <c r="AI104" s="125"/>
      <c r="AJ104" s="125"/>
      <c r="AK104" s="173"/>
      <c r="AL104" s="125"/>
      <c r="AM104" s="173"/>
      <c r="AN104" s="173"/>
      <c r="AO104" s="173"/>
      <c r="AP104" s="173"/>
      <c r="AQ104" s="173"/>
      <c r="AR104" s="173"/>
      <c r="AS104" s="173"/>
      <c r="AT104" s="173"/>
      <c r="AU104" s="173"/>
      <c r="AV104" s="173"/>
      <c r="AW104" s="173"/>
      <c r="AX104" s="173"/>
      <c r="AY104" s="173"/>
      <c r="AZ104" s="173"/>
      <c r="BA104" s="173"/>
      <c r="BB104" s="173"/>
      <c r="BC104" s="173"/>
      <c r="BD104" s="173"/>
      <c r="BE104" s="173"/>
      <c r="BF104" s="173"/>
      <c r="BG104" s="173"/>
      <c r="BH104" s="173"/>
      <c r="BI104" s="173"/>
      <c r="BJ104" s="173"/>
      <c r="BK104" s="173"/>
      <c r="BL104" s="173"/>
      <c r="BM104" s="681"/>
      <c r="BN104" s="681"/>
      <c r="BO104" s="173"/>
      <c r="BP104" s="173"/>
      <c r="BQ104" s="173"/>
      <c r="BR104" s="173"/>
      <c r="BS104" s="173"/>
      <c r="BT104" s="173"/>
      <c r="BU104" s="173"/>
      <c r="BV104" s="173"/>
      <c r="BW104" s="173"/>
      <c r="BX104" s="173"/>
      <c r="BY104" s="173"/>
      <c r="BZ104" s="173"/>
      <c r="CA104" s="173"/>
      <c r="CB104" s="173"/>
      <c r="CC104" s="173"/>
      <c r="CD104" s="681"/>
      <c r="CE104" s="681"/>
      <c r="CF104" s="681"/>
      <c r="CG104" s="681"/>
      <c r="CH104" s="681"/>
      <c r="CI104" s="173"/>
      <c r="CJ104" s="681"/>
      <c r="CK104" s="681"/>
      <c r="CL104" s="681"/>
      <c r="CM104" s="681"/>
      <c r="CN104" s="681"/>
      <c r="CO104" s="681"/>
      <c r="CP104" s="681"/>
      <c r="CQ104" s="681"/>
      <c r="CR104" s="681"/>
      <c r="CS104" s="681"/>
      <c r="CT104" s="681"/>
      <c r="CU104" s="681"/>
      <c r="CV104" s="173"/>
      <c r="CW104" s="173"/>
      <c r="CX104" s="681"/>
      <c r="CY104" s="173"/>
      <c r="CZ104" s="681"/>
      <c r="DA104" s="681"/>
      <c r="DB104" s="681"/>
      <c r="DC104" s="173"/>
      <c r="DD104" s="173"/>
      <c r="DE104" s="173"/>
      <c r="DF104" s="173"/>
      <c r="DG104" s="681"/>
      <c r="DH104" s="173"/>
      <c r="DI104" s="681"/>
      <c r="DJ104" s="173"/>
      <c r="DK104" s="173"/>
      <c r="DL104" s="173"/>
      <c r="DM104" s="681"/>
      <c r="DN104" s="681"/>
      <c r="DO104" s="173"/>
      <c r="DP104" s="173"/>
      <c r="DQ104" s="681"/>
      <c r="DR104" s="681"/>
      <c r="DS104" s="681"/>
      <c r="DT104" s="681"/>
      <c r="DU104" s="681"/>
      <c r="DV104" s="173"/>
      <c r="DW104" s="681"/>
      <c r="DX104" s="681"/>
      <c r="DY104" s="681"/>
      <c r="DZ104" s="173"/>
      <c r="EA104" s="681"/>
      <c r="EB104" s="681"/>
      <c r="EC104" s="681"/>
      <c r="ED104" s="681"/>
      <c r="EE104" s="681"/>
      <c r="EF104" s="681"/>
      <c r="EG104" s="173"/>
      <c r="EH104" s="681"/>
      <c r="EI104" s="173"/>
      <c r="EJ104" s="173"/>
      <c r="EK104" s="173"/>
      <c r="EL104" s="173"/>
      <c r="EM104" s="681"/>
      <c r="EN104" s="681"/>
      <c r="EO104" s="681"/>
      <c r="EP104" s="173"/>
      <c r="EQ104" s="173"/>
      <c r="ER104" s="173"/>
      <c r="ES104" s="173"/>
      <c r="ET104" s="173"/>
      <c r="EU104" s="173"/>
      <c r="EV104" s="173"/>
      <c r="EW104" s="173"/>
      <c r="EX104" s="173"/>
      <c r="EY104" s="173"/>
      <c r="EZ104" s="681"/>
      <c r="FA104" s="681"/>
      <c r="FB104" s="173"/>
      <c r="FC104" s="173"/>
      <c r="FD104" s="681"/>
      <c r="FE104" s="681"/>
      <c r="FF104" s="681"/>
      <c r="FG104" s="681"/>
      <c r="FH104" s="681"/>
      <c r="FI104" s="173"/>
      <c r="FJ104" s="681"/>
      <c r="FK104" s="681"/>
      <c r="FL104" s="681"/>
      <c r="FM104" s="681"/>
      <c r="FN104" s="681"/>
      <c r="FO104" s="681"/>
      <c r="FP104" s="681"/>
      <c r="FQ104" s="681"/>
      <c r="FR104" s="681"/>
      <c r="FS104" s="681"/>
      <c r="FT104" s="173"/>
      <c r="FU104" s="681"/>
      <c r="FV104" s="173"/>
      <c r="FW104" s="173"/>
      <c r="FX104" s="681"/>
      <c r="FY104" s="173"/>
      <c r="FZ104" s="681"/>
      <c r="GA104" s="681"/>
      <c r="GB104" s="681"/>
      <c r="GC104" s="173"/>
      <c r="GD104" s="173"/>
      <c r="GE104" s="173"/>
      <c r="GF104" s="173"/>
      <c r="GG104" s="173"/>
      <c r="GH104" s="173"/>
      <c r="GI104" s="173"/>
      <c r="GJ104" s="173"/>
      <c r="GK104" s="173"/>
      <c r="GL104" s="173"/>
      <c r="GM104" s="681"/>
      <c r="GN104" s="681"/>
      <c r="GO104" s="173"/>
      <c r="GP104" s="173"/>
      <c r="GQ104" s="681"/>
      <c r="GR104" s="681"/>
      <c r="GS104" s="681"/>
      <c r="GT104" s="681"/>
      <c r="GU104" s="681"/>
      <c r="GV104" s="173"/>
      <c r="GW104" s="681"/>
      <c r="GX104" s="681"/>
      <c r="GY104" s="681"/>
      <c r="GZ104" s="681"/>
      <c r="HA104" s="681"/>
      <c r="HB104" s="681"/>
      <c r="HC104" s="681"/>
      <c r="HD104" s="681"/>
      <c r="HE104" s="681"/>
      <c r="HF104" s="681"/>
      <c r="HG104" s="173"/>
      <c r="HH104" s="681"/>
      <c r="HI104" s="173"/>
      <c r="HJ104" s="173"/>
      <c r="HK104" s="173"/>
      <c r="HL104" s="173"/>
      <c r="HM104" s="681"/>
      <c r="HN104" s="681"/>
      <c r="HO104" s="681"/>
      <c r="HP104" s="173"/>
      <c r="HQ104" s="173"/>
      <c r="HR104" s="173"/>
      <c r="HS104" s="173"/>
      <c r="HT104" s="173"/>
      <c r="HU104" s="681"/>
      <c r="HV104" s="173"/>
      <c r="HW104" s="173"/>
      <c r="HX104" s="173"/>
    </row>
    <row r="105" spans="1:232" s="170" customFormat="1" x14ac:dyDescent="0.2">
      <c r="A105" s="167"/>
      <c r="B105" s="172"/>
      <c r="C105" s="169"/>
      <c r="D105" s="169"/>
      <c r="E105" s="169"/>
      <c r="F105" s="169"/>
      <c r="G105" s="169"/>
      <c r="H105" s="169"/>
      <c r="I105" s="169"/>
      <c r="J105" s="169"/>
      <c r="K105" s="169"/>
      <c r="L105" s="169"/>
      <c r="M105" s="169"/>
      <c r="N105" s="169"/>
      <c r="O105" s="169"/>
      <c r="P105" s="169"/>
      <c r="Q105" s="169"/>
      <c r="R105" s="169"/>
      <c r="S105" s="169"/>
      <c r="T105" s="169"/>
      <c r="U105" s="169"/>
      <c r="V105" s="169"/>
      <c r="W105" s="169"/>
      <c r="X105" s="169"/>
      <c r="Y105" s="169"/>
      <c r="Z105" s="169"/>
      <c r="AA105" s="169"/>
      <c r="AB105" s="169"/>
      <c r="AC105" s="169"/>
      <c r="AD105" s="169"/>
      <c r="AE105" s="169"/>
      <c r="AF105" s="169"/>
      <c r="AG105" s="169"/>
      <c r="AH105" s="169"/>
      <c r="AI105" s="125"/>
      <c r="AJ105" s="125"/>
      <c r="AK105" s="169"/>
      <c r="AL105" s="125"/>
      <c r="AM105" s="169"/>
      <c r="AN105" s="169"/>
      <c r="AO105" s="169"/>
      <c r="AP105" s="169"/>
      <c r="AQ105" s="169"/>
      <c r="AR105" s="169"/>
      <c r="AS105" s="169"/>
      <c r="AT105" s="169"/>
      <c r="AU105" s="169"/>
      <c r="AV105" s="169"/>
      <c r="AW105" s="169"/>
      <c r="AX105" s="169"/>
      <c r="AY105" s="169"/>
      <c r="AZ105" s="169"/>
      <c r="BA105" s="169"/>
      <c r="BB105" s="169"/>
      <c r="BC105" s="169"/>
      <c r="BD105" s="169"/>
      <c r="BE105" s="169"/>
      <c r="BF105" s="169"/>
      <c r="BG105" s="169"/>
      <c r="BH105" s="169"/>
      <c r="BI105" s="169"/>
      <c r="BJ105" s="169"/>
      <c r="BK105" s="169"/>
      <c r="BL105" s="169"/>
      <c r="BM105" s="169"/>
      <c r="BN105" s="169"/>
      <c r="BO105" s="169"/>
      <c r="BP105" s="169"/>
      <c r="BQ105" s="169"/>
      <c r="BR105" s="169"/>
      <c r="BS105" s="169"/>
      <c r="BT105" s="169"/>
      <c r="BU105" s="169"/>
      <c r="BV105" s="169"/>
      <c r="BW105" s="169"/>
      <c r="BX105" s="169"/>
      <c r="BY105" s="169"/>
      <c r="BZ105" s="169"/>
      <c r="CA105" s="169"/>
      <c r="CB105" s="169"/>
      <c r="CC105" s="169"/>
      <c r="CD105" s="169"/>
      <c r="CE105" s="169"/>
      <c r="CF105" s="169"/>
      <c r="CG105" s="169"/>
      <c r="CH105" s="169"/>
      <c r="CI105" s="169"/>
      <c r="CJ105" s="169"/>
      <c r="CK105" s="169"/>
      <c r="CL105" s="169"/>
      <c r="CM105" s="169"/>
      <c r="CN105" s="169"/>
      <c r="CO105" s="169"/>
      <c r="CP105" s="169"/>
      <c r="CQ105" s="169"/>
      <c r="CR105" s="169"/>
      <c r="CS105" s="169"/>
      <c r="CT105" s="169"/>
      <c r="CU105" s="169"/>
      <c r="CV105" s="169"/>
      <c r="CW105" s="169"/>
      <c r="CX105" s="169"/>
      <c r="CY105" s="169"/>
      <c r="CZ105" s="169"/>
      <c r="DA105" s="169"/>
      <c r="DB105" s="169"/>
      <c r="DC105" s="169"/>
      <c r="DD105" s="169"/>
      <c r="DE105" s="169"/>
      <c r="DF105" s="169"/>
      <c r="DG105" s="169"/>
      <c r="DH105" s="169"/>
      <c r="DI105" s="169"/>
      <c r="DJ105" s="169"/>
      <c r="DK105" s="169"/>
      <c r="DL105" s="169"/>
      <c r="DM105" s="169"/>
      <c r="DN105" s="169"/>
      <c r="DO105" s="169"/>
      <c r="DP105" s="169"/>
      <c r="DQ105" s="169"/>
      <c r="DR105" s="169"/>
      <c r="DS105" s="169"/>
      <c r="DT105" s="169"/>
      <c r="DU105" s="169"/>
      <c r="DV105" s="169"/>
      <c r="DW105" s="169"/>
      <c r="DX105" s="169"/>
      <c r="DY105" s="169"/>
      <c r="DZ105" s="169"/>
      <c r="EA105" s="169"/>
      <c r="EB105" s="169"/>
      <c r="EC105" s="169"/>
      <c r="ED105" s="169"/>
      <c r="EE105" s="169"/>
      <c r="EF105" s="169"/>
      <c r="EG105" s="169"/>
      <c r="EH105" s="169"/>
      <c r="EI105" s="169"/>
      <c r="EJ105" s="169"/>
      <c r="EK105" s="169"/>
      <c r="EL105" s="169"/>
      <c r="EM105" s="169"/>
      <c r="EN105" s="169"/>
      <c r="EO105" s="169"/>
      <c r="EP105" s="169"/>
      <c r="EQ105" s="169"/>
      <c r="ER105" s="169"/>
      <c r="ES105" s="169"/>
      <c r="ET105" s="169"/>
      <c r="EU105" s="169"/>
      <c r="EV105" s="169"/>
      <c r="EW105" s="169"/>
      <c r="EX105" s="169"/>
      <c r="EY105" s="169"/>
      <c r="EZ105" s="169"/>
      <c r="FA105" s="169"/>
      <c r="FB105" s="169"/>
      <c r="FC105" s="169"/>
      <c r="FD105" s="169"/>
      <c r="FE105" s="169"/>
      <c r="FF105" s="169"/>
      <c r="FG105" s="169"/>
      <c r="FH105" s="169"/>
      <c r="FI105" s="169"/>
      <c r="FJ105" s="169"/>
      <c r="FK105" s="169"/>
      <c r="FL105" s="169"/>
      <c r="FM105" s="169"/>
      <c r="FN105" s="169"/>
      <c r="FO105" s="169"/>
      <c r="FP105" s="169"/>
      <c r="FQ105" s="169"/>
      <c r="FR105" s="169"/>
      <c r="FS105" s="169"/>
      <c r="FT105" s="169"/>
      <c r="FU105" s="169"/>
      <c r="FV105" s="169"/>
      <c r="FW105" s="169"/>
      <c r="FX105" s="169"/>
      <c r="FY105" s="169"/>
      <c r="FZ105" s="169"/>
      <c r="GA105" s="169"/>
      <c r="GB105" s="169"/>
      <c r="GC105" s="169"/>
      <c r="GD105" s="169"/>
      <c r="GE105" s="169"/>
      <c r="GF105" s="169"/>
      <c r="GG105" s="169"/>
      <c r="GH105" s="169"/>
      <c r="GI105" s="169"/>
      <c r="GJ105" s="169"/>
      <c r="GK105" s="169"/>
      <c r="GL105" s="169"/>
      <c r="GM105" s="169"/>
      <c r="GN105" s="169"/>
      <c r="GO105" s="169"/>
      <c r="GP105" s="169"/>
      <c r="GQ105" s="169"/>
      <c r="GR105" s="169"/>
      <c r="GS105" s="169"/>
      <c r="GT105" s="169"/>
      <c r="GU105" s="169"/>
      <c r="GV105" s="169"/>
      <c r="GW105" s="169"/>
      <c r="GX105" s="169"/>
      <c r="GY105" s="169"/>
      <c r="GZ105" s="169"/>
      <c r="HA105" s="169"/>
      <c r="HB105" s="169"/>
      <c r="HC105" s="169"/>
      <c r="HD105" s="169"/>
      <c r="HE105" s="169"/>
      <c r="HF105" s="169"/>
      <c r="HG105" s="169"/>
      <c r="HH105" s="169"/>
      <c r="HI105" s="169"/>
      <c r="HJ105" s="169"/>
      <c r="HK105" s="169"/>
      <c r="HL105" s="169"/>
      <c r="HM105" s="169"/>
      <c r="HN105" s="169"/>
      <c r="HO105" s="169"/>
      <c r="HP105" s="169"/>
      <c r="HQ105" s="169"/>
      <c r="HR105" s="169"/>
      <c r="HS105" s="169"/>
      <c r="HT105" s="169"/>
      <c r="HU105" s="169"/>
      <c r="HV105" s="169"/>
      <c r="HW105" s="169"/>
      <c r="HX105" s="169"/>
    </row>
    <row r="200" spans="2:4" ht="15" x14ac:dyDescent="0.25">
      <c r="B200" s="688"/>
      <c r="C200" s="676"/>
      <c r="D200" s="676"/>
    </row>
  </sheetData>
  <conditionalFormatting sqref="AI9:AJ9 D9:W9 BS9:BU9 DH9 ET9:EU9 GG9:GH9 HT9 Z9:AG9 HV9">
    <cfRule type="containsErrors" dxfId="514" priority="935">
      <formula>ISERROR(D9)</formula>
    </cfRule>
  </conditionalFormatting>
  <conditionalFormatting sqref="C73 Y1:AD1 C1:W1">
    <cfRule type="cellIs" dxfId="513" priority="929" operator="notEqual">
      <formula>0</formula>
    </cfRule>
  </conditionalFormatting>
  <conditionalFormatting sqref="C74">
    <cfRule type="cellIs" dxfId="512" priority="928" operator="notEqual">
      <formula>0</formula>
    </cfRule>
  </conditionalFormatting>
  <conditionalFormatting sqref="AJ73">
    <cfRule type="cellIs" dxfId="511" priority="927" operator="notEqual">
      <formula>0</formula>
    </cfRule>
  </conditionalFormatting>
  <conditionalFormatting sqref="AJ74">
    <cfRule type="cellIs" dxfId="510" priority="926" operator="notEqual">
      <formula>0</formula>
    </cfRule>
  </conditionalFormatting>
  <conditionalFormatting sqref="BX73">
    <cfRule type="cellIs" dxfId="509" priority="925" operator="notEqual">
      <formula>0</formula>
    </cfRule>
  </conditionalFormatting>
  <conditionalFormatting sqref="BX74">
    <cfRule type="cellIs" dxfId="508" priority="924" operator="notEqual">
      <formula>0</formula>
    </cfRule>
  </conditionalFormatting>
  <conditionalFormatting sqref="DK73">
    <cfRule type="cellIs" dxfId="507" priority="923" operator="notEqual">
      <formula>0</formula>
    </cfRule>
  </conditionalFormatting>
  <conditionalFormatting sqref="DK74">
    <cfRule type="cellIs" dxfId="506" priority="922" operator="notEqual">
      <formula>0</formula>
    </cfRule>
  </conditionalFormatting>
  <conditionalFormatting sqref="EX73">
    <cfRule type="cellIs" dxfId="505" priority="921" operator="notEqual">
      <formula>0</formula>
    </cfRule>
  </conditionalFormatting>
  <conditionalFormatting sqref="EX74">
    <cfRule type="cellIs" dxfId="504" priority="920" operator="notEqual">
      <formula>0</formula>
    </cfRule>
  </conditionalFormatting>
  <conditionalFormatting sqref="GK73">
    <cfRule type="cellIs" dxfId="503" priority="919" operator="notEqual">
      <formula>0</formula>
    </cfRule>
  </conditionalFormatting>
  <conditionalFormatting sqref="GK74">
    <cfRule type="cellIs" dxfId="502" priority="918" operator="notEqual">
      <formula>0</formula>
    </cfRule>
  </conditionalFormatting>
  <conditionalFormatting sqref="HX73">
    <cfRule type="cellIs" dxfId="501" priority="917" operator="notEqual">
      <formula>0</formula>
    </cfRule>
  </conditionalFormatting>
  <conditionalFormatting sqref="HX74">
    <cfRule type="cellIs" dxfId="500" priority="916" operator="notEqual">
      <formula>0</formula>
    </cfRule>
  </conditionalFormatting>
  <conditionalFormatting sqref="C9">
    <cfRule type="containsErrors" dxfId="499" priority="913">
      <formula>ISERROR(C9)</formula>
    </cfRule>
  </conditionalFormatting>
  <conditionalFormatting sqref="AK9:BE9 BO9:BP9 BG9:BK9">
    <cfRule type="containsErrors" dxfId="498" priority="912">
      <formula>ISERROR(AK9)</formula>
    </cfRule>
  </conditionalFormatting>
  <conditionalFormatting sqref="BY9:CC9 DC9:DE9 CV9:CW9 CI9 CY9">
    <cfRule type="containsErrors" dxfId="497" priority="907">
      <formula>ISERROR(BY9)</formula>
    </cfRule>
  </conditionalFormatting>
  <conditionalFormatting sqref="DL9 EQ9 EI9:EL9 DO9:DP9 DV9 DZ9">
    <cfRule type="containsErrors" dxfId="496" priority="906">
      <formula>ISERROR(DL9)</formula>
    </cfRule>
  </conditionalFormatting>
  <conditionalFormatting sqref="EY9 GC9:GE9 FV9:FW9 FB9:FD9 FF9:FI9 FY9">
    <cfRule type="containsErrors" dxfId="495" priority="905">
      <formula>ISERROR(EY9)</formula>
    </cfRule>
  </conditionalFormatting>
  <conditionalFormatting sqref="GL9 HP9:HR9 HI9:HL9 GO9:GP9 GV9">
    <cfRule type="containsErrors" dxfId="494" priority="904">
      <formula>ISERROR(GL9)</formula>
    </cfRule>
  </conditionalFormatting>
  <conditionalFormatting sqref="F1">
    <cfRule type="cellIs" dxfId="493" priority="903" operator="notEqual">
      <formula>0</formula>
    </cfRule>
  </conditionalFormatting>
  <conditionalFormatting sqref="AH9">
    <cfRule type="containsErrors" dxfId="492" priority="896">
      <formula>ISERROR(AH9)</formula>
    </cfRule>
  </conditionalFormatting>
  <conditionalFormatting sqref="BV9">
    <cfRule type="containsErrors" dxfId="491" priority="895">
      <formula>ISERROR(BV9)</formula>
    </cfRule>
  </conditionalFormatting>
  <conditionalFormatting sqref="EV9">
    <cfRule type="containsErrors" dxfId="490" priority="893">
      <formula>ISERROR(EV9)</formula>
    </cfRule>
  </conditionalFormatting>
  <conditionalFormatting sqref="GI9">
    <cfRule type="containsErrors" dxfId="489" priority="892">
      <formula>ISERROR(GI9)</formula>
    </cfRule>
  </conditionalFormatting>
  <conditionalFormatting sqref="AO1">
    <cfRule type="cellIs" dxfId="488" priority="891" operator="notEqual">
      <formula>0</formula>
    </cfRule>
  </conditionalFormatting>
  <conditionalFormatting sqref="H1">
    <cfRule type="cellIs" dxfId="487" priority="887" operator="notEqual">
      <formula>0</formula>
    </cfRule>
  </conditionalFormatting>
  <conditionalFormatting sqref="G1">
    <cfRule type="cellIs" dxfId="486" priority="885" operator="notEqual">
      <formula>0</formula>
    </cfRule>
  </conditionalFormatting>
  <conditionalFormatting sqref="I1 L1 V1:W1 AM1:AN1">
    <cfRule type="cellIs" dxfId="485" priority="884" operator="notEqual">
      <formula>0</formula>
    </cfRule>
  </conditionalFormatting>
  <conditionalFormatting sqref="AS1 BI1 BW1:BX1">
    <cfRule type="cellIs" dxfId="484" priority="882" operator="notEqual">
      <formula>0</formula>
    </cfRule>
  </conditionalFormatting>
  <conditionalFormatting sqref="AB1">
    <cfRule type="cellIs" dxfId="483" priority="879" operator="notEqual">
      <formula>0</formula>
    </cfRule>
  </conditionalFormatting>
  <conditionalFormatting sqref="C1">
    <cfRule type="cellIs" dxfId="482" priority="878" operator="notEqual">
      <formula>0</formula>
    </cfRule>
  </conditionalFormatting>
  <conditionalFormatting sqref="D1:E1">
    <cfRule type="cellIs" dxfId="481" priority="877" operator="notEqual">
      <formula>0</formula>
    </cfRule>
  </conditionalFormatting>
  <conditionalFormatting sqref="Z1:AA1">
    <cfRule type="cellIs" dxfId="480" priority="872" operator="notEqual">
      <formula>0</formula>
    </cfRule>
  </conditionalFormatting>
  <conditionalFormatting sqref="AI1:AJ1">
    <cfRule type="cellIs" dxfId="479" priority="871" operator="notEqual">
      <formula>0</formula>
    </cfRule>
  </conditionalFormatting>
  <conditionalFormatting sqref="BG1:BH1">
    <cfRule type="cellIs" dxfId="478" priority="869" operator="notEqual">
      <formula>0</formula>
    </cfRule>
  </conditionalFormatting>
  <conditionalFormatting sqref="BU1">
    <cfRule type="cellIs" dxfId="477" priority="867" operator="notEqual">
      <formula>0</formula>
    </cfRule>
  </conditionalFormatting>
  <conditionalFormatting sqref="AK1:AL1">
    <cfRule type="cellIs" dxfId="476" priority="854" operator="notEqual">
      <formula>0</formula>
    </cfRule>
  </conditionalFormatting>
  <conditionalFormatting sqref="N1">
    <cfRule type="cellIs" dxfId="475" priority="853" operator="notEqual">
      <formula>0</formula>
    </cfRule>
  </conditionalFormatting>
  <conditionalFormatting sqref="Y1">
    <cfRule type="cellIs" dxfId="474" priority="852" operator="notEqual">
      <formula>0</formula>
    </cfRule>
  </conditionalFormatting>
  <conditionalFormatting sqref="BF1">
    <cfRule type="cellIs" dxfId="473" priority="851" operator="notEqual">
      <formula>0</formula>
    </cfRule>
  </conditionalFormatting>
  <conditionalFormatting sqref="J1">
    <cfRule type="cellIs" dxfId="472" priority="846" operator="notEqual">
      <formula>0</formula>
    </cfRule>
  </conditionalFormatting>
  <conditionalFormatting sqref="K1">
    <cfRule type="cellIs" dxfId="471" priority="845" operator="notEqual">
      <formula>0</formula>
    </cfRule>
  </conditionalFormatting>
  <conditionalFormatting sqref="M1">
    <cfRule type="cellIs" dxfId="470" priority="844" operator="notEqual">
      <formula>0</formula>
    </cfRule>
  </conditionalFormatting>
  <conditionalFormatting sqref="O1">
    <cfRule type="cellIs" dxfId="469" priority="843" operator="notEqual">
      <formula>0</formula>
    </cfRule>
  </conditionalFormatting>
  <conditionalFormatting sqref="P1">
    <cfRule type="cellIs" dxfId="468" priority="842" operator="notEqual">
      <formula>0</formula>
    </cfRule>
  </conditionalFormatting>
  <conditionalFormatting sqref="Q1">
    <cfRule type="cellIs" dxfId="467" priority="841" operator="notEqual">
      <formula>0</formula>
    </cfRule>
  </conditionalFormatting>
  <conditionalFormatting sqref="R1">
    <cfRule type="cellIs" dxfId="466" priority="840" operator="notEqual">
      <formula>0</formula>
    </cfRule>
  </conditionalFormatting>
  <conditionalFormatting sqref="S1">
    <cfRule type="cellIs" dxfId="465" priority="839" operator="notEqual">
      <formula>0</formula>
    </cfRule>
  </conditionalFormatting>
  <conditionalFormatting sqref="T1">
    <cfRule type="cellIs" dxfId="464" priority="838" operator="notEqual">
      <formula>0</formula>
    </cfRule>
  </conditionalFormatting>
  <conditionalFormatting sqref="U1">
    <cfRule type="cellIs" dxfId="463" priority="837" operator="notEqual">
      <formula>0</formula>
    </cfRule>
  </conditionalFormatting>
  <conditionalFormatting sqref="AC1">
    <cfRule type="cellIs" dxfId="462" priority="836" operator="notEqual">
      <formula>0</formula>
    </cfRule>
  </conditionalFormatting>
  <conditionalFormatting sqref="AH1">
    <cfRule type="cellIs" dxfId="461" priority="834" operator="notEqual">
      <formula>0</formula>
    </cfRule>
  </conditionalFormatting>
  <conditionalFormatting sqref="BF1:BK1 BT1:CA1 CC1 CV1:CW1 DH1 DP1 EG1 EI1:EL1 ET1:EY1 FC1:FD1 FT1 FV1:FW1 GG1:GL1 GP1 HG1 HI1:HL1 HT1 AF1:BD1 CI1 CY1 DJ1:DL1 DV1 DZ1 FF1:FI1 FY1 GV1 HV1:HX1">
    <cfRule type="cellIs" dxfId="460" priority="833" operator="notEqual">
      <formula>0</formula>
    </cfRule>
  </conditionalFormatting>
  <conditionalFormatting sqref="AP1">
    <cfRule type="cellIs" dxfId="459" priority="832" operator="notEqual">
      <formula>0</formula>
    </cfRule>
  </conditionalFormatting>
  <conditionalFormatting sqref="AQ1">
    <cfRule type="cellIs" dxfId="458" priority="831" operator="notEqual">
      <formula>0</formula>
    </cfRule>
  </conditionalFormatting>
  <conditionalFormatting sqref="AR1">
    <cfRule type="cellIs" dxfId="457" priority="830" operator="notEqual">
      <formula>0</formula>
    </cfRule>
  </conditionalFormatting>
  <conditionalFormatting sqref="AT1">
    <cfRule type="cellIs" dxfId="456" priority="829" operator="notEqual">
      <formula>0</formula>
    </cfRule>
  </conditionalFormatting>
  <conditionalFormatting sqref="AU1">
    <cfRule type="cellIs" dxfId="455" priority="828" operator="notEqual">
      <formula>0</formula>
    </cfRule>
  </conditionalFormatting>
  <conditionalFormatting sqref="AV1">
    <cfRule type="cellIs" dxfId="454" priority="827" operator="notEqual">
      <formula>0</formula>
    </cfRule>
  </conditionalFormatting>
  <conditionalFormatting sqref="AW1">
    <cfRule type="cellIs" dxfId="453" priority="826" operator="notEqual">
      <formula>0</formula>
    </cfRule>
  </conditionalFormatting>
  <conditionalFormatting sqref="AX1">
    <cfRule type="cellIs" dxfId="452" priority="825" operator="notEqual">
      <formula>0</formula>
    </cfRule>
  </conditionalFormatting>
  <conditionalFormatting sqref="AY1">
    <cfRule type="cellIs" dxfId="451" priority="824" operator="notEqual">
      <formula>0</formula>
    </cfRule>
  </conditionalFormatting>
  <conditionalFormatting sqref="AZ1">
    <cfRule type="cellIs" dxfId="450" priority="823" operator="notEqual">
      <formula>0</formula>
    </cfRule>
  </conditionalFormatting>
  <conditionalFormatting sqref="BA1">
    <cfRule type="cellIs" dxfId="449" priority="822" operator="notEqual">
      <formula>0</formula>
    </cfRule>
  </conditionalFormatting>
  <conditionalFormatting sqref="BB1">
    <cfRule type="cellIs" dxfId="448" priority="821" operator="notEqual">
      <formula>0</formula>
    </cfRule>
  </conditionalFormatting>
  <conditionalFormatting sqref="BC1">
    <cfRule type="cellIs" dxfId="447" priority="820" operator="notEqual">
      <formula>0</formula>
    </cfRule>
  </conditionalFormatting>
  <conditionalFormatting sqref="BD1">
    <cfRule type="cellIs" dxfId="446" priority="818" operator="notEqual">
      <formula>0</formula>
    </cfRule>
  </conditionalFormatting>
  <conditionalFormatting sqref="BJ1">
    <cfRule type="cellIs" dxfId="445" priority="817" operator="notEqual">
      <formula>0</formula>
    </cfRule>
  </conditionalFormatting>
  <conditionalFormatting sqref="BK1">
    <cfRule type="cellIs" dxfId="444" priority="816" operator="notEqual">
      <formula>0</formula>
    </cfRule>
  </conditionalFormatting>
  <conditionalFormatting sqref="BV1">
    <cfRule type="cellIs" dxfId="443" priority="815" operator="notEqual">
      <formula>0</formula>
    </cfRule>
  </conditionalFormatting>
  <conditionalFormatting sqref="AG1">
    <cfRule type="cellIs" dxfId="442" priority="814" operator="notEqual">
      <formula>0</formula>
    </cfRule>
  </conditionalFormatting>
  <conditionalFormatting sqref="CA1">
    <cfRule type="cellIs" dxfId="441" priority="812" operator="notEqual">
      <formula>0</formula>
    </cfRule>
  </conditionalFormatting>
  <conditionalFormatting sqref="CC1">
    <cfRule type="cellIs" dxfId="440" priority="811" operator="notEqual">
      <formula>0</formula>
    </cfRule>
  </conditionalFormatting>
  <conditionalFormatting sqref="HJ1">
    <cfRule type="cellIs" dxfId="439" priority="736" operator="notEqual">
      <formula>0</formula>
    </cfRule>
  </conditionalFormatting>
  <conditionalFormatting sqref="CW1">
    <cfRule type="cellIs" dxfId="438" priority="808" operator="notEqual">
      <formula>0</formula>
    </cfRule>
  </conditionalFormatting>
  <conditionalFormatting sqref="BY1:BZ1">
    <cfRule type="cellIs" dxfId="437" priority="807" operator="notEqual">
      <formula>0</formula>
    </cfRule>
  </conditionalFormatting>
  <conditionalFormatting sqref="CV1">
    <cfRule type="cellIs" dxfId="436" priority="806" operator="notEqual">
      <formula>0</formula>
    </cfRule>
  </conditionalFormatting>
  <conditionalFormatting sqref="DJ1:DK1">
    <cfRule type="cellIs" dxfId="435" priority="805" operator="notEqual">
      <formula>0</formula>
    </cfRule>
  </conditionalFormatting>
  <conditionalFormatting sqref="CI1">
    <cfRule type="cellIs" dxfId="434" priority="804" operator="notEqual">
      <formula>0</formula>
    </cfRule>
  </conditionalFormatting>
  <conditionalFormatting sqref="CY1">
    <cfRule type="cellIs" dxfId="433" priority="790" operator="notEqual">
      <formula>0</formula>
    </cfRule>
  </conditionalFormatting>
  <conditionalFormatting sqref="DH1">
    <cfRule type="cellIs" dxfId="432" priority="789" operator="notEqual">
      <formula>0</formula>
    </cfRule>
  </conditionalFormatting>
  <conditionalFormatting sqref="DP1">
    <cfRule type="cellIs" dxfId="431" priority="787" operator="notEqual">
      <formula>0</formula>
    </cfRule>
  </conditionalFormatting>
  <conditionalFormatting sqref="EJ1">
    <cfRule type="cellIs" dxfId="430" priority="784" operator="notEqual">
      <formula>0</formula>
    </cfRule>
  </conditionalFormatting>
  <conditionalFormatting sqref="DL1">
    <cfRule type="cellIs" dxfId="429" priority="783" operator="notEqual">
      <formula>0</formula>
    </cfRule>
  </conditionalFormatting>
  <conditionalFormatting sqref="EI1">
    <cfRule type="cellIs" dxfId="428" priority="782" operator="notEqual">
      <formula>0</formula>
    </cfRule>
  </conditionalFormatting>
  <conditionalFormatting sqref="EW1:EX1">
    <cfRule type="cellIs" dxfId="427" priority="781" operator="notEqual">
      <formula>0</formula>
    </cfRule>
  </conditionalFormatting>
  <conditionalFormatting sqref="DV1">
    <cfRule type="cellIs" dxfId="426" priority="780" operator="notEqual">
      <formula>0</formula>
    </cfRule>
  </conditionalFormatting>
  <conditionalFormatting sqref="EG1">
    <cfRule type="cellIs" dxfId="425" priority="779" operator="notEqual">
      <formula>0</formula>
    </cfRule>
  </conditionalFormatting>
  <conditionalFormatting sqref="DZ1">
    <cfRule type="cellIs" dxfId="424" priority="772" operator="notEqual">
      <formula>0</formula>
    </cfRule>
  </conditionalFormatting>
  <conditionalFormatting sqref="EK1">
    <cfRule type="cellIs" dxfId="423" priority="768" operator="notEqual">
      <formula>0</formula>
    </cfRule>
  </conditionalFormatting>
  <conditionalFormatting sqref="EV1">
    <cfRule type="cellIs" dxfId="422" priority="767" operator="notEqual">
      <formula>0</formula>
    </cfRule>
  </conditionalFormatting>
  <conditionalFormatting sqref="EL1">
    <cfRule type="cellIs" dxfId="421" priority="766" operator="notEqual">
      <formula>0</formula>
    </cfRule>
  </conditionalFormatting>
  <conditionalFormatting sqref="EU1">
    <cfRule type="cellIs" dxfId="420" priority="765" operator="notEqual">
      <formula>0</formula>
    </cfRule>
  </conditionalFormatting>
  <conditionalFormatting sqref="FC1">
    <cfRule type="cellIs" dxfId="419" priority="763" operator="notEqual">
      <formula>0</formula>
    </cfRule>
  </conditionalFormatting>
  <conditionalFormatting sqref="FD1 FG1">
    <cfRule type="cellIs" dxfId="418" priority="761" operator="notEqual">
      <formula>0</formula>
    </cfRule>
  </conditionalFormatting>
  <conditionalFormatting sqref="FW1">
    <cfRule type="cellIs" dxfId="417" priority="760" operator="notEqual">
      <formula>0</formula>
    </cfRule>
  </conditionalFormatting>
  <conditionalFormatting sqref="EY1">
    <cfRule type="cellIs" dxfId="416" priority="759" operator="notEqual">
      <formula>0</formula>
    </cfRule>
  </conditionalFormatting>
  <conditionalFormatting sqref="FV1">
    <cfRule type="cellIs" dxfId="415" priority="758" operator="notEqual">
      <formula>0</formula>
    </cfRule>
  </conditionalFormatting>
  <conditionalFormatting sqref="GJ1:GK1">
    <cfRule type="cellIs" dxfId="414" priority="757" operator="notEqual">
      <formula>0</formula>
    </cfRule>
  </conditionalFormatting>
  <conditionalFormatting sqref="FI1">
    <cfRule type="cellIs" dxfId="413" priority="756" operator="notEqual">
      <formula>0</formula>
    </cfRule>
  </conditionalFormatting>
  <conditionalFormatting sqref="FT1">
    <cfRule type="cellIs" dxfId="412" priority="755" operator="notEqual">
      <formula>0</formula>
    </cfRule>
  </conditionalFormatting>
  <conditionalFormatting sqref="FF1">
    <cfRule type="cellIs" dxfId="411" priority="753" operator="notEqual">
      <formula>0</formula>
    </cfRule>
  </conditionalFormatting>
  <conditionalFormatting sqref="FH1">
    <cfRule type="cellIs" dxfId="410" priority="752" operator="notEqual">
      <formula>0</formula>
    </cfRule>
  </conditionalFormatting>
  <conditionalFormatting sqref="GI1">
    <cfRule type="cellIs" dxfId="409" priority="743" operator="notEqual">
      <formula>0</formula>
    </cfRule>
  </conditionalFormatting>
  <conditionalFormatting sqref="GH1">
    <cfRule type="cellIs" dxfId="408" priority="741" operator="notEqual">
      <formula>0</formula>
    </cfRule>
  </conditionalFormatting>
  <conditionalFormatting sqref="GP1">
    <cfRule type="cellIs" dxfId="407" priority="739" operator="notEqual">
      <formula>0</formula>
    </cfRule>
  </conditionalFormatting>
  <conditionalFormatting sqref="HK1">
    <cfRule type="cellIs" dxfId="406" priority="720" operator="notEqual">
      <formula>0</formula>
    </cfRule>
  </conditionalFormatting>
  <conditionalFormatting sqref="GL1">
    <cfRule type="cellIs" dxfId="405" priority="735" operator="notEqual">
      <formula>0</formula>
    </cfRule>
  </conditionalFormatting>
  <conditionalFormatting sqref="HI1">
    <cfRule type="cellIs" dxfId="404" priority="734" operator="notEqual">
      <formula>0</formula>
    </cfRule>
  </conditionalFormatting>
  <conditionalFormatting sqref="HW1:HX1">
    <cfRule type="cellIs" dxfId="403" priority="733" operator="notEqual">
      <formula>0</formula>
    </cfRule>
  </conditionalFormatting>
  <conditionalFormatting sqref="GV1">
    <cfRule type="cellIs" dxfId="402" priority="732" operator="notEqual">
      <formula>0</formula>
    </cfRule>
  </conditionalFormatting>
  <conditionalFormatting sqref="HG1">
    <cfRule type="cellIs" dxfId="401" priority="731" operator="notEqual">
      <formula>0</formula>
    </cfRule>
  </conditionalFormatting>
  <conditionalFormatting sqref="HV1">
    <cfRule type="cellIs" dxfId="400" priority="719" operator="notEqual">
      <formula>0</formula>
    </cfRule>
  </conditionalFormatting>
  <conditionalFormatting sqref="FY1">
    <cfRule type="cellIs" dxfId="399" priority="715" operator="notEqual">
      <formula>0</formula>
    </cfRule>
  </conditionalFormatting>
  <conditionalFormatting sqref="HL1">
    <cfRule type="cellIs" dxfId="398" priority="714" operator="notEqual">
      <formula>0</formula>
    </cfRule>
  </conditionalFormatting>
  <conditionalFormatting sqref="BT1">
    <cfRule type="cellIs" dxfId="397" priority="712" operator="notEqual">
      <formula>0</formula>
    </cfRule>
  </conditionalFormatting>
  <conditionalFormatting sqref="BL9">
    <cfRule type="containsErrors" dxfId="396" priority="697">
      <formula>ISERROR(BL9)</formula>
    </cfRule>
  </conditionalFormatting>
  <conditionalFormatting sqref="EP9">
    <cfRule type="containsErrors" dxfId="395" priority="658">
      <formula>ISERROR(EP9)</formula>
    </cfRule>
  </conditionalFormatting>
  <conditionalFormatting sqref="ER9">
    <cfRule type="containsErrors" dxfId="394" priority="657">
      <formula>ISERROR(ER9)</formula>
    </cfRule>
  </conditionalFormatting>
  <conditionalFormatting sqref="BS3:BV3 DH3 ET3:EV3 GG3:GI3 HT3 D3:AH3 HV3">
    <cfRule type="containsText" dxfId="393" priority="609" operator="containsText" text="CHECK NEEDED">
      <formula>NOT(ISERROR(SEARCH("CHECK NEEDED",D3)))</formula>
    </cfRule>
  </conditionalFormatting>
  <conditionalFormatting sqref="AK3:BL3 BO3:BP3">
    <cfRule type="containsText" dxfId="392" priority="608" operator="containsText" text="CHECK NEEDED">
      <formula>NOT(ISERROR(SEARCH("CHECK NEEDED",AK3)))</formula>
    </cfRule>
  </conditionalFormatting>
  <conditionalFormatting sqref="BY3:CC3 DC3:DE3 CI3 CV3:CW3 CY3">
    <cfRule type="containsText" dxfId="391" priority="607" operator="containsText" text="CHECK NEEDED">
      <formula>NOT(ISERROR(SEARCH("CHECK NEEDED",BY3)))</formula>
    </cfRule>
  </conditionalFormatting>
  <conditionalFormatting sqref="DL3 EP3:ER3 DO3:DP3 DV3 DZ3 EG3 EI3:EL3">
    <cfRule type="containsText" dxfId="390" priority="606" operator="containsText" text="CHECK NEEDED">
      <formula>NOT(ISERROR(SEARCH("CHECK NEEDED",DL3)))</formula>
    </cfRule>
  </conditionalFormatting>
  <conditionalFormatting sqref="EY3 GC3:GE3 FB3:FD3 FF3:FI3 FT3 FV3:FW3 FY3">
    <cfRule type="containsText" dxfId="389" priority="605" operator="containsText" text="CHECK NEEDED">
      <formula>NOT(ISERROR(SEARCH("CHECK NEEDED",EY3)))</formula>
    </cfRule>
  </conditionalFormatting>
  <conditionalFormatting sqref="GL3 HP3:HR3 GO3:GP3 GV3 HG3 HI3:HL3">
    <cfRule type="containsText" dxfId="388" priority="604" operator="containsText" text="CHECK NEEDED">
      <formula>NOT(ISERROR(SEARCH("CHECK NEEDED",GL3)))</formula>
    </cfRule>
  </conditionalFormatting>
  <conditionalFormatting sqref="B6">
    <cfRule type="cellIs" dxfId="387" priority="603" operator="equal">
      <formula>"NEEDS ATTENTION!!!"</formula>
    </cfRule>
  </conditionalFormatting>
  <conditionalFormatting sqref="X1">
    <cfRule type="cellIs" dxfId="386" priority="602" operator="notEqual">
      <formula>0</formula>
    </cfRule>
  </conditionalFormatting>
  <conditionalFormatting sqref="X1">
    <cfRule type="cellIs" dxfId="385" priority="601" operator="notEqual">
      <formula>0</formula>
    </cfRule>
  </conditionalFormatting>
  <conditionalFormatting sqref="X9">
    <cfRule type="containsErrors" dxfId="384" priority="600">
      <formula>ISERROR(X9)</formula>
    </cfRule>
  </conditionalFormatting>
  <conditionalFormatting sqref="G1">
    <cfRule type="cellIs" dxfId="383" priority="599" operator="notEqual">
      <formula>0</formula>
    </cfRule>
  </conditionalFormatting>
  <conditionalFormatting sqref="CB1">
    <cfRule type="cellIs" dxfId="382" priority="598" operator="notEqual">
      <formula>0</formula>
    </cfRule>
  </conditionalFormatting>
  <conditionalFormatting sqref="CB1">
    <cfRule type="cellIs" dxfId="381" priority="597" operator="notEqual">
      <formula>0</formula>
    </cfRule>
  </conditionalFormatting>
  <conditionalFormatting sqref="DO1">
    <cfRule type="cellIs" dxfId="380" priority="596" operator="notEqual">
      <formula>0</formula>
    </cfRule>
  </conditionalFormatting>
  <conditionalFormatting sqref="DO1">
    <cfRule type="cellIs" dxfId="379" priority="595" operator="notEqual">
      <formula>0</formula>
    </cfRule>
  </conditionalFormatting>
  <conditionalFormatting sqref="FB1">
    <cfRule type="cellIs" dxfId="378" priority="594" operator="notEqual">
      <formula>0</formula>
    </cfRule>
  </conditionalFormatting>
  <conditionalFormatting sqref="FB1">
    <cfRule type="cellIs" dxfId="377" priority="593" operator="notEqual">
      <formula>0</formula>
    </cfRule>
  </conditionalFormatting>
  <conditionalFormatting sqref="GO1">
    <cfRule type="cellIs" dxfId="376" priority="592" operator="notEqual">
      <formula>0</formula>
    </cfRule>
  </conditionalFormatting>
  <conditionalFormatting sqref="GO1">
    <cfRule type="cellIs" dxfId="375" priority="591" operator="notEqual">
      <formula>0</formula>
    </cfRule>
  </conditionalFormatting>
  <conditionalFormatting sqref="BQ9:BR9">
    <cfRule type="containsErrors" dxfId="374" priority="590">
      <formula>ISERROR(BQ9)</formula>
    </cfRule>
  </conditionalFormatting>
  <conditionalFormatting sqref="BQ3:BR3">
    <cfRule type="containsText" dxfId="373" priority="585" operator="containsText" text="CHECK NEEDED">
      <formula>NOT(ISERROR(SEARCH("CHECK NEEDED",BQ3)))</formula>
    </cfRule>
  </conditionalFormatting>
  <conditionalFormatting sqref="BO1">
    <cfRule type="cellIs" dxfId="372" priority="564" operator="notEqual">
      <formula>0</formula>
    </cfRule>
  </conditionalFormatting>
  <conditionalFormatting sqref="DF9">
    <cfRule type="containsErrors" dxfId="371" priority="582">
      <formula>ISERROR(DF9)</formula>
    </cfRule>
  </conditionalFormatting>
  <conditionalFormatting sqref="BP1">
    <cfRule type="cellIs" dxfId="370" priority="561" operator="notEqual">
      <formula>0</formula>
    </cfRule>
  </conditionalFormatting>
  <conditionalFormatting sqref="BQ1">
    <cfRule type="cellIs" dxfId="369" priority="560" operator="notEqual">
      <formula>0</formula>
    </cfRule>
  </conditionalFormatting>
  <conditionalFormatting sqref="DF3">
    <cfRule type="containsText" dxfId="368" priority="579" operator="containsText" text="CHECK NEEDED">
      <formula>NOT(ISERROR(SEARCH("CHECK NEEDED",DF3)))</formula>
    </cfRule>
  </conditionalFormatting>
  <conditionalFormatting sqref="ES9">
    <cfRule type="containsErrors" dxfId="367" priority="578">
      <formula>ISERROR(ES9)</formula>
    </cfRule>
  </conditionalFormatting>
  <conditionalFormatting sqref="BR1">
    <cfRule type="cellIs" dxfId="366" priority="557" operator="notEqual">
      <formula>0</formula>
    </cfRule>
  </conditionalFormatting>
  <conditionalFormatting sqref="DC1">
    <cfRule type="cellIs" dxfId="365" priority="556" operator="notEqual">
      <formula>0</formula>
    </cfRule>
  </conditionalFormatting>
  <conditionalFormatting sqref="ES3">
    <cfRule type="containsText" dxfId="364" priority="575" operator="containsText" text="CHECK NEEDED">
      <formula>NOT(ISERROR(SEARCH("CHECK NEEDED",ES3)))</formula>
    </cfRule>
  </conditionalFormatting>
  <conditionalFormatting sqref="GF9">
    <cfRule type="containsErrors" dxfId="363" priority="574">
      <formula>ISERROR(GF9)</formula>
    </cfRule>
  </conditionalFormatting>
  <conditionalFormatting sqref="GF3">
    <cfRule type="containsText" dxfId="362" priority="571" operator="containsText" text="CHECK NEEDED">
      <formula>NOT(ISERROR(SEARCH("CHECK NEEDED",GF3)))</formula>
    </cfRule>
  </conditionalFormatting>
  <conditionalFormatting sqref="HS9">
    <cfRule type="containsErrors" dxfId="361" priority="570">
      <formula>ISERROR(HS9)</formula>
    </cfRule>
  </conditionalFormatting>
  <conditionalFormatting sqref="HS3">
    <cfRule type="containsText" dxfId="360" priority="567" operator="containsText" text="CHECK NEEDED">
      <formula>NOT(ISERROR(SEARCH("CHECK NEEDED",HS3)))</formula>
    </cfRule>
  </conditionalFormatting>
  <conditionalFormatting sqref="ES1">
    <cfRule type="cellIs" dxfId="359" priority="542" operator="notEqual">
      <formula>0</formula>
    </cfRule>
  </conditionalFormatting>
  <conditionalFormatting sqref="ES1">
    <cfRule type="cellIs" dxfId="358" priority="541" operator="notEqual">
      <formula>0</formula>
    </cfRule>
  </conditionalFormatting>
  <conditionalFormatting sqref="BO1">
    <cfRule type="cellIs" dxfId="357" priority="563" operator="notEqual">
      <formula>0</formula>
    </cfRule>
  </conditionalFormatting>
  <conditionalFormatting sqref="BP1">
    <cfRule type="cellIs" dxfId="356" priority="562" operator="notEqual">
      <formula>0</formula>
    </cfRule>
  </conditionalFormatting>
  <conditionalFormatting sqref="BQ1">
    <cfRule type="cellIs" dxfId="355" priority="559" operator="notEqual">
      <formula>0</formula>
    </cfRule>
  </conditionalFormatting>
  <conditionalFormatting sqref="BR1">
    <cfRule type="cellIs" dxfId="354" priority="558" operator="notEqual">
      <formula>0</formula>
    </cfRule>
  </conditionalFormatting>
  <conditionalFormatting sqref="DC1">
    <cfRule type="cellIs" dxfId="353" priority="555" operator="notEqual">
      <formula>0</formula>
    </cfRule>
  </conditionalFormatting>
  <conditionalFormatting sqref="DD1">
    <cfRule type="cellIs" dxfId="352" priority="554" operator="notEqual">
      <formula>0</formula>
    </cfRule>
  </conditionalFormatting>
  <conditionalFormatting sqref="DD1">
    <cfRule type="cellIs" dxfId="351" priority="553" operator="notEqual">
      <formula>0</formula>
    </cfRule>
  </conditionalFormatting>
  <conditionalFormatting sqref="DE1">
    <cfRule type="cellIs" dxfId="350" priority="552" operator="notEqual">
      <formula>0</formula>
    </cfRule>
  </conditionalFormatting>
  <conditionalFormatting sqref="DE1">
    <cfRule type="cellIs" dxfId="349" priority="551" operator="notEqual">
      <formula>0</formula>
    </cfRule>
  </conditionalFormatting>
  <conditionalFormatting sqref="DF1">
    <cfRule type="cellIs" dxfId="348" priority="550" operator="notEqual">
      <formula>0</formula>
    </cfRule>
  </conditionalFormatting>
  <conditionalFormatting sqref="DF1">
    <cfRule type="cellIs" dxfId="347" priority="549" operator="notEqual">
      <formula>0</formula>
    </cfRule>
  </conditionalFormatting>
  <conditionalFormatting sqref="EP1">
    <cfRule type="cellIs" dxfId="346" priority="548" operator="notEqual">
      <formula>0</formula>
    </cfRule>
  </conditionalFormatting>
  <conditionalFormatting sqref="EP1">
    <cfRule type="cellIs" dxfId="345" priority="547" operator="notEqual">
      <formula>0</formula>
    </cfRule>
  </conditionalFormatting>
  <conditionalFormatting sqref="EQ1">
    <cfRule type="cellIs" dxfId="344" priority="546" operator="notEqual">
      <formula>0</formula>
    </cfRule>
  </conditionalFormatting>
  <conditionalFormatting sqref="EQ1">
    <cfRule type="cellIs" dxfId="343" priority="545" operator="notEqual">
      <formula>0</formula>
    </cfRule>
  </conditionalFormatting>
  <conditionalFormatting sqref="ER1">
    <cfRule type="cellIs" dxfId="342" priority="544" operator="notEqual">
      <formula>0</formula>
    </cfRule>
  </conditionalFormatting>
  <conditionalFormatting sqref="ER1">
    <cfRule type="cellIs" dxfId="341" priority="543" operator="notEqual">
      <formula>0</formula>
    </cfRule>
  </conditionalFormatting>
  <conditionalFormatting sqref="GF1">
    <cfRule type="cellIs" dxfId="340" priority="534" operator="notEqual">
      <formula>0</formula>
    </cfRule>
  </conditionalFormatting>
  <conditionalFormatting sqref="GF1">
    <cfRule type="cellIs" dxfId="339" priority="533" operator="notEqual">
      <formula>0</formula>
    </cfRule>
  </conditionalFormatting>
  <conditionalFormatting sqref="GC1">
    <cfRule type="cellIs" dxfId="338" priority="540" operator="notEqual">
      <formula>0</formula>
    </cfRule>
  </conditionalFormatting>
  <conditionalFormatting sqref="GC1">
    <cfRule type="cellIs" dxfId="337" priority="539" operator="notEqual">
      <formula>0</formula>
    </cfRule>
  </conditionalFormatting>
  <conditionalFormatting sqref="GD1">
    <cfRule type="cellIs" dxfId="336" priority="538" operator="notEqual">
      <formula>0</formula>
    </cfRule>
  </conditionalFormatting>
  <conditionalFormatting sqref="GD1">
    <cfRule type="cellIs" dxfId="335" priority="537" operator="notEqual">
      <formula>0</formula>
    </cfRule>
  </conditionalFormatting>
  <conditionalFormatting sqref="GE1">
    <cfRule type="cellIs" dxfId="334" priority="536" operator="notEqual">
      <formula>0</formula>
    </cfRule>
  </conditionalFormatting>
  <conditionalFormatting sqref="GE1">
    <cfRule type="cellIs" dxfId="333" priority="535" operator="notEqual">
      <formula>0</formula>
    </cfRule>
  </conditionalFormatting>
  <conditionalFormatting sqref="HS1">
    <cfRule type="cellIs" dxfId="332" priority="526" operator="notEqual">
      <formula>0</formula>
    </cfRule>
  </conditionalFormatting>
  <conditionalFormatting sqref="HS1">
    <cfRule type="cellIs" dxfId="331" priority="525" operator="notEqual">
      <formula>0</formula>
    </cfRule>
  </conditionalFormatting>
  <conditionalFormatting sqref="HP1">
    <cfRule type="cellIs" dxfId="330" priority="532" operator="notEqual">
      <formula>0</formula>
    </cfRule>
  </conditionalFormatting>
  <conditionalFormatting sqref="HP1">
    <cfRule type="cellIs" dxfId="329" priority="531" operator="notEqual">
      <formula>0</formula>
    </cfRule>
  </conditionalFormatting>
  <conditionalFormatting sqref="HQ1">
    <cfRule type="cellIs" dxfId="328" priority="530" operator="notEqual">
      <formula>0</formula>
    </cfRule>
  </conditionalFormatting>
  <conditionalFormatting sqref="HQ1">
    <cfRule type="cellIs" dxfId="327" priority="529" operator="notEqual">
      <formula>0</formula>
    </cfRule>
  </conditionalFormatting>
  <conditionalFormatting sqref="HR1">
    <cfRule type="cellIs" dxfId="326" priority="528" operator="notEqual">
      <formula>0</formula>
    </cfRule>
  </conditionalFormatting>
  <conditionalFormatting sqref="HR1">
    <cfRule type="cellIs" dxfId="325" priority="527" operator="notEqual">
      <formula>0</formula>
    </cfRule>
  </conditionalFormatting>
  <conditionalFormatting sqref="BE1">
    <cfRule type="cellIs" dxfId="324" priority="522" operator="notEqual">
      <formula>0</formula>
    </cfRule>
  </conditionalFormatting>
  <conditionalFormatting sqref="BE1">
    <cfRule type="cellIs" dxfId="323" priority="521" operator="notEqual">
      <formula>0</formula>
    </cfRule>
  </conditionalFormatting>
  <conditionalFormatting sqref="BM9:BN9">
    <cfRule type="containsErrors" dxfId="322" priority="512">
      <formula>ISERROR(BM9)</formula>
    </cfRule>
  </conditionalFormatting>
  <conditionalFormatting sqref="BM3:BN3">
    <cfRule type="containsText" dxfId="321" priority="511" operator="containsText" text="CHECK NEEDED">
      <formula>NOT(ISERROR(SEARCH("CHECK NEEDED",BM3)))</formula>
    </cfRule>
  </conditionalFormatting>
  <conditionalFormatting sqref="DA9:DB9">
    <cfRule type="containsErrors" dxfId="320" priority="506">
      <formula>ISERROR(DA9)</formula>
    </cfRule>
  </conditionalFormatting>
  <conditionalFormatting sqref="DA3:DB3">
    <cfRule type="containsText" dxfId="319" priority="501" operator="containsText" text="CHECK NEEDED">
      <formula>NOT(ISERROR(SEARCH("CHECK NEEDED",DA3)))</formula>
    </cfRule>
  </conditionalFormatting>
  <conditionalFormatting sqref="EN9:EO9">
    <cfRule type="containsErrors" dxfId="318" priority="500">
      <formula>ISERROR(EN9)</formula>
    </cfRule>
  </conditionalFormatting>
  <conditionalFormatting sqref="EN3:EO3">
    <cfRule type="containsText" dxfId="317" priority="495" operator="containsText" text="CHECK NEEDED">
      <formula>NOT(ISERROR(SEARCH("CHECK NEEDED",EN3)))</formula>
    </cfRule>
  </conditionalFormatting>
  <conditionalFormatting sqref="GA9:GB9">
    <cfRule type="containsErrors" dxfId="316" priority="494">
      <formula>ISERROR(GA9)</formula>
    </cfRule>
  </conditionalFormatting>
  <conditionalFormatting sqref="GA3:GB3">
    <cfRule type="containsText" dxfId="315" priority="489" operator="containsText" text="CHECK NEEDED">
      <formula>NOT(ISERROR(SEARCH("CHECK NEEDED",GA3)))</formula>
    </cfRule>
  </conditionalFormatting>
  <conditionalFormatting sqref="HN9:HO9">
    <cfRule type="containsErrors" dxfId="314" priority="488">
      <formula>ISERROR(HN9)</formula>
    </cfRule>
  </conditionalFormatting>
  <conditionalFormatting sqref="HN3:HO3">
    <cfRule type="containsText" dxfId="313" priority="483" operator="containsText" text="CHECK NEEDED">
      <formula>NOT(ISERROR(SEARCH("CHECK NEEDED",HN3)))</formula>
    </cfRule>
  </conditionalFormatting>
  <conditionalFormatting sqref="BM1">
    <cfRule type="cellIs" dxfId="312" priority="482" operator="notEqual">
      <formula>0</formula>
    </cfRule>
  </conditionalFormatting>
  <conditionalFormatting sqref="BM1">
    <cfRule type="cellIs" dxfId="311" priority="481" operator="notEqual">
      <formula>0</formula>
    </cfRule>
  </conditionalFormatting>
  <conditionalFormatting sqref="HO1">
    <cfRule type="cellIs" dxfId="310" priority="466" operator="notEqual">
      <formula>0</formula>
    </cfRule>
  </conditionalFormatting>
  <conditionalFormatting sqref="HO1">
    <cfRule type="cellIs" dxfId="309" priority="465" operator="notEqual">
      <formula>0</formula>
    </cfRule>
  </conditionalFormatting>
  <conditionalFormatting sqref="GB1">
    <cfRule type="cellIs" dxfId="308" priority="468" operator="notEqual">
      <formula>0</formula>
    </cfRule>
  </conditionalFormatting>
  <conditionalFormatting sqref="GB1">
    <cfRule type="cellIs" dxfId="307" priority="467" operator="notEqual">
      <formula>0</formula>
    </cfRule>
  </conditionalFormatting>
  <conditionalFormatting sqref="BN1">
    <cfRule type="cellIs" dxfId="306" priority="474" operator="notEqual">
      <formula>0</formula>
    </cfRule>
  </conditionalFormatting>
  <conditionalFormatting sqref="BN1">
    <cfRule type="cellIs" dxfId="305" priority="473" operator="notEqual">
      <formula>0</formula>
    </cfRule>
  </conditionalFormatting>
  <conditionalFormatting sqref="DB1">
    <cfRule type="cellIs" dxfId="304" priority="472" operator="notEqual">
      <formula>0</formula>
    </cfRule>
  </conditionalFormatting>
  <conditionalFormatting sqref="DB1">
    <cfRule type="cellIs" dxfId="303" priority="471" operator="notEqual">
      <formula>0</formula>
    </cfRule>
  </conditionalFormatting>
  <conditionalFormatting sqref="EO1">
    <cfRule type="cellIs" dxfId="302" priority="470" operator="notEqual">
      <formula>0</formula>
    </cfRule>
  </conditionalFormatting>
  <conditionalFormatting sqref="EO1">
    <cfRule type="cellIs" dxfId="301" priority="469" operator="notEqual">
      <formula>0</formula>
    </cfRule>
  </conditionalFormatting>
  <conditionalFormatting sqref="EG9">
    <cfRule type="containsErrors" dxfId="300" priority="464">
      <formula>ISERROR(EG9)</formula>
    </cfRule>
  </conditionalFormatting>
  <conditionalFormatting sqref="FT9">
    <cfRule type="containsErrors" dxfId="299" priority="463">
      <formula>ISERROR(FT9)</formula>
    </cfRule>
  </conditionalFormatting>
  <conditionalFormatting sqref="HG9">
    <cfRule type="containsErrors" dxfId="298" priority="462">
      <formula>ISERROR(HG9)</formula>
    </cfRule>
  </conditionalFormatting>
  <conditionalFormatting sqref="BF9">
    <cfRule type="containsErrors" dxfId="297" priority="461">
      <formula>ISERROR(BF9)</formula>
    </cfRule>
  </conditionalFormatting>
  <conditionalFormatting sqref="Y9">
    <cfRule type="containsErrors" dxfId="296" priority="459">
      <formula>ISERROR(Y9)</formula>
    </cfRule>
  </conditionalFormatting>
  <conditionalFormatting sqref="DA1">
    <cfRule type="cellIs" dxfId="295" priority="456" operator="notEqual">
      <formula>0</formula>
    </cfRule>
  </conditionalFormatting>
  <conditionalFormatting sqref="DA1">
    <cfRule type="cellIs" dxfId="294" priority="455" operator="notEqual">
      <formula>0</formula>
    </cfRule>
  </conditionalFormatting>
  <conditionalFormatting sqref="EN1">
    <cfRule type="cellIs" dxfId="293" priority="452" operator="notEqual">
      <formula>0</formula>
    </cfRule>
  </conditionalFormatting>
  <conditionalFormatting sqref="EN1">
    <cfRule type="cellIs" dxfId="292" priority="451" operator="notEqual">
      <formula>0</formula>
    </cfRule>
  </conditionalFormatting>
  <conditionalFormatting sqref="GA1">
    <cfRule type="cellIs" dxfId="291" priority="448" operator="notEqual">
      <formula>0</formula>
    </cfRule>
  </conditionalFormatting>
  <conditionalFormatting sqref="GA1">
    <cfRule type="cellIs" dxfId="290" priority="447" operator="notEqual">
      <formula>0</formula>
    </cfRule>
  </conditionalFormatting>
  <conditionalFormatting sqref="HN1">
    <cfRule type="cellIs" dxfId="289" priority="444" operator="notEqual">
      <formula>0</formula>
    </cfRule>
  </conditionalFormatting>
  <conditionalFormatting sqref="HN1">
    <cfRule type="cellIs" dxfId="288" priority="443" operator="notEqual">
      <formula>0</formula>
    </cfRule>
  </conditionalFormatting>
  <conditionalFormatting sqref="CD9:CH9">
    <cfRule type="containsErrors" dxfId="285" priority="408">
      <formula>ISERROR(CD9)</formula>
    </cfRule>
  </conditionalFormatting>
  <conditionalFormatting sqref="CD1:CH1">
    <cfRule type="cellIs" dxfId="284" priority="407" operator="notEqual">
      <formula>0</formula>
    </cfRule>
  </conditionalFormatting>
  <conditionalFormatting sqref="CD1:CH1">
    <cfRule type="cellIs" dxfId="283" priority="406" operator="notEqual">
      <formula>0</formula>
    </cfRule>
  </conditionalFormatting>
  <conditionalFormatting sqref="CD3:CH3">
    <cfRule type="containsText" dxfId="282" priority="405" operator="containsText" text="CHECK NEEDED">
      <formula>NOT(ISERROR(SEARCH("CHECK NEEDED",CD3)))</formula>
    </cfRule>
  </conditionalFormatting>
  <conditionalFormatting sqref="CJ9:CU9">
    <cfRule type="containsErrors" dxfId="281" priority="400">
      <formula>ISERROR(CJ9)</formula>
    </cfRule>
  </conditionalFormatting>
  <conditionalFormatting sqref="CJ1:CU1">
    <cfRule type="cellIs" dxfId="280" priority="399" operator="notEqual">
      <formula>0</formula>
    </cfRule>
  </conditionalFormatting>
  <conditionalFormatting sqref="CJ1:CU1">
    <cfRule type="cellIs" dxfId="279" priority="398" operator="notEqual">
      <formula>0</formula>
    </cfRule>
  </conditionalFormatting>
  <conditionalFormatting sqref="CJ3:CU3">
    <cfRule type="containsText" dxfId="278" priority="397" operator="containsText" text="CHECK NEEDED">
      <formula>NOT(ISERROR(SEARCH("CHECK NEEDED",CJ3)))</formula>
    </cfRule>
  </conditionalFormatting>
  <conditionalFormatting sqref="CX9">
    <cfRule type="containsErrors" dxfId="277" priority="392">
      <formula>ISERROR(CX9)</formula>
    </cfRule>
  </conditionalFormatting>
  <conditionalFormatting sqref="CX1">
    <cfRule type="cellIs" dxfId="276" priority="391" operator="notEqual">
      <formula>0</formula>
    </cfRule>
  </conditionalFormatting>
  <conditionalFormatting sqref="CX1">
    <cfRule type="cellIs" dxfId="275" priority="390" operator="notEqual">
      <formula>0</formula>
    </cfRule>
  </conditionalFormatting>
  <conditionalFormatting sqref="CX3">
    <cfRule type="containsText" dxfId="274" priority="389" operator="containsText" text="CHECK NEEDED">
      <formula>NOT(ISERROR(SEARCH("CHECK NEEDED",CX3)))</formula>
    </cfRule>
  </conditionalFormatting>
  <conditionalFormatting sqref="CZ9">
    <cfRule type="containsErrors" dxfId="273" priority="384">
      <formula>ISERROR(CZ9)</formula>
    </cfRule>
  </conditionalFormatting>
  <conditionalFormatting sqref="CZ3">
    <cfRule type="containsText" dxfId="272" priority="381" operator="containsText" text="CHECK NEEDED">
      <formula>NOT(ISERROR(SEARCH("CHECK NEEDED",CZ3)))</formula>
    </cfRule>
  </conditionalFormatting>
  <conditionalFormatting sqref="DG9">
    <cfRule type="containsErrors" dxfId="271" priority="376">
      <formula>ISERROR(DG9)</formula>
    </cfRule>
  </conditionalFormatting>
  <conditionalFormatting sqref="DG1">
    <cfRule type="cellIs" dxfId="270" priority="375" operator="notEqual">
      <formula>0</formula>
    </cfRule>
  </conditionalFormatting>
  <conditionalFormatting sqref="DG1">
    <cfRule type="cellIs" dxfId="269" priority="374" operator="notEqual">
      <formula>0</formula>
    </cfRule>
  </conditionalFormatting>
  <conditionalFormatting sqref="DG3">
    <cfRule type="containsText" dxfId="268" priority="373" operator="containsText" text="CHECK NEEDED">
      <formula>NOT(ISERROR(SEARCH("CHECK NEEDED",DG3)))</formula>
    </cfRule>
  </conditionalFormatting>
  <conditionalFormatting sqref="DI9">
    <cfRule type="containsErrors" dxfId="267" priority="368">
      <formula>ISERROR(DI9)</formula>
    </cfRule>
  </conditionalFormatting>
  <conditionalFormatting sqref="DI1">
    <cfRule type="cellIs" dxfId="266" priority="367" operator="notEqual">
      <formula>0</formula>
    </cfRule>
  </conditionalFormatting>
  <conditionalFormatting sqref="DI1">
    <cfRule type="cellIs" dxfId="265" priority="366" operator="notEqual">
      <formula>0</formula>
    </cfRule>
  </conditionalFormatting>
  <conditionalFormatting sqref="DI3">
    <cfRule type="containsText" dxfId="264" priority="365" operator="containsText" text="CHECK NEEDED">
      <formula>NOT(ISERROR(SEARCH("CHECK NEEDED",DI3)))</formula>
    </cfRule>
  </conditionalFormatting>
  <conditionalFormatting sqref="DM9:DN9">
    <cfRule type="containsErrors" dxfId="263" priority="362">
      <formula>ISERROR(DM9)</formula>
    </cfRule>
  </conditionalFormatting>
  <conditionalFormatting sqref="DM1:DN1">
    <cfRule type="cellIs" dxfId="262" priority="361" operator="notEqual">
      <formula>0</formula>
    </cfRule>
  </conditionalFormatting>
  <conditionalFormatting sqref="DM1:DN1">
    <cfRule type="cellIs" dxfId="261" priority="360" operator="notEqual">
      <formula>0</formula>
    </cfRule>
  </conditionalFormatting>
  <conditionalFormatting sqref="DM3:DN3">
    <cfRule type="containsText" dxfId="260" priority="359" operator="containsText" text="CHECK NEEDED">
      <formula>NOT(ISERROR(SEARCH("CHECK NEEDED",DM3)))</formula>
    </cfRule>
  </conditionalFormatting>
  <conditionalFormatting sqref="DQ9:DU9">
    <cfRule type="containsErrors" dxfId="259" priority="354">
      <formula>ISERROR(DQ9)</formula>
    </cfRule>
  </conditionalFormatting>
  <conditionalFormatting sqref="DQ1:DU1">
    <cfRule type="cellIs" dxfId="258" priority="353" operator="notEqual">
      <formula>0</formula>
    </cfRule>
  </conditionalFormatting>
  <conditionalFormatting sqref="DQ1:DU1">
    <cfRule type="cellIs" dxfId="257" priority="352" operator="notEqual">
      <formula>0</formula>
    </cfRule>
  </conditionalFormatting>
  <conditionalFormatting sqref="DQ3:DU3">
    <cfRule type="containsText" dxfId="256" priority="351" operator="containsText" text="CHECK NEEDED">
      <formula>NOT(ISERROR(SEARCH("CHECK NEEDED",DQ3)))</formula>
    </cfRule>
  </conditionalFormatting>
  <conditionalFormatting sqref="DW9:DY9">
    <cfRule type="containsErrors" dxfId="255" priority="346">
      <formula>ISERROR(DW9)</formula>
    </cfRule>
  </conditionalFormatting>
  <conditionalFormatting sqref="DW1:DY1">
    <cfRule type="cellIs" dxfId="254" priority="345" operator="notEqual">
      <formula>0</formula>
    </cfRule>
  </conditionalFormatting>
  <conditionalFormatting sqref="DW1:DY1">
    <cfRule type="cellIs" dxfId="253" priority="344" operator="notEqual">
      <formula>0</formula>
    </cfRule>
  </conditionalFormatting>
  <conditionalFormatting sqref="DW3:DY3">
    <cfRule type="containsText" dxfId="252" priority="343" operator="containsText" text="CHECK NEEDED">
      <formula>NOT(ISERROR(SEARCH("CHECK NEEDED",DW3)))</formula>
    </cfRule>
  </conditionalFormatting>
  <conditionalFormatting sqref="EA9:EF9">
    <cfRule type="containsErrors" dxfId="251" priority="338">
      <formula>ISERROR(EA9)</formula>
    </cfRule>
  </conditionalFormatting>
  <conditionalFormatting sqref="EA1:EF1">
    <cfRule type="cellIs" dxfId="250" priority="337" operator="notEqual">
      <formula>0</formula>
    </cfRule>
  </conditionalFormatting>
  <conditionalFormatting sqref="EA1:EF1">
    <cfRule type="cellIs" dxfId="249" priority="336" operator="notEqual">
      <formula>0</formula>
    </cfRule>
  </conditionalFormatting>
  <conditionalFormatting sqref="EA3:EF3">
    <cfRule type="containsText" dxfId="248" priority="335" operator="containsText" text="CHECK NEEDED">
      <formula>NOT(ISERROR(SEARCH("CHECK NEEDED",EA3)))</formula>
    </cfRule>
  </conditionalFormatting>
  <conditionalFormatting sqref="EH9">
    <cfRule type="containsErrors" dxfId="247" priority="330">
      <formula>ISERROR(EH9)</formula>
    </cfRule>
  </conditionalFormatting>
  <conditionalFormatting sqref="EH1">
    <cfRule type="cellIs" dxfId="246" priority="329" operator="notEqual">
      <formula>0</formula>
    </cfRule>
  </conditionalFormatting>
  <conditionalFormatting sqref="EH1">
    <cfRule type="cellIs" dxfId="245" priority="328" operator="notEqual">
      <formula>0</formula>
    </cfRule>
  </conditionalFormatting>
  <conditionalFormatting sqref="EH3">
    <cfRule type="containsText" dxfId="244" priority="327" operator="containsText" text="CHECK NEEDED">
      <formula>NOT(ISERROR(SEARCH("CHECK NEEDED",EH3)))</formula>
    </cfRule>
  </conditionalFormatting>
  <conditionalFormatting sqref="EM9">
    <cfRule type="containsErrors" dxfId="243" priority="322">
      <formula>ISERROR(EM9)</formula>
    </cfRule>
  </conditionalFormatting>
  <conditionalFormatting sqref="EM3">
    <cfRule type="containsText" dxfId="242" priority="319" operator="containsText" text="CHECK NEEDED">
      <formula>NOT(ISERROR(SEARCH("CHECK NEEDED",EM3)))</formula>
    </cfRule>
  </conditionalFormatting>
  <conditionalFormatting sqref="EZ9:FA9">
    <cfRule type="containsErrors" dxfId="241" priority="314">
      <formula>ISERROR(EZ9)</formula>
    </cfRule>
  </conditionalFormatting>
  <conditionalFormatting sqref="EZ1:FA1">
    <cfRule type="cellIs" dxfId="240" priority="313" operator="notEqual">
      <formula>0</formula>
    </cfRule>
  </conditionalFormatting>
  <conditionalFormatting sqref="EZ1:FA1">
    <cfRule type="cellIs" dxfId="239" priority="312" operator="notEqual">
      <formula>0</formula>
    </cfRule>
  </conditionalFormatting>
  <conditionalFormatting sqref="EZ3:FA3">
    <cfRule type="containsText" dxfId="238" priority="311" operator="containsText" text="CHECK NEEDED">
      <formula>NOT(ISERROR(SEARCH("CHECK NEEDED",EZ3)))</formula>
    </cfRule>
  </conditionalFormatting>
  <conditionalFormatting sqref="FD9:FH9">
    <cfRule type="containsErrors" dxfId="237" priority="306">
      <formula>ISERROR(FD9)</formula>
    </cfRule>
  </conditionalFormatting>
  <conditionalFormatting sqref="FD1:FH1">
    <cfRule type="cellIs" dxfId="236" priority="305" operator="notEqual">
      <formula>0</formula>
    </cfRule>
  </conditionalFormatting>
  <conditionalFormatting sqref="FD1:FH1">
    <cfRule type="cellIs" dxfId="235" priority="304" operator="notEqual">
      <formula>0</formula>
    </cfRule>
  </conditionalFormatting>
  <conditionalFormatting sqref="FD3:FH3">
    <cfRule type="containsText" dxfId="234" priority="303" operator="containsText" text="CHECK NEEDED">
      <formula>NOT(ISERROR(SEARCH("CHECK NEEDED",FD3)))</formula>
    </cfRule>
  </conditionalFormatting>
  <conditionalFormatting sqref="FJ9:FS9">
    <cfRule type="containsErrors" dxfId="233" priority="298">
      <formula>ISERROR(FJ9)</formula>
    </cfRule>
  </conditionalFormatting>
  <conditionalFormatting sqref="FJ1:FS1">
    <cfRule type="cellIs" dxfId="232" priority="297" operator="notEqual">
      <formula>0</formula>
    </cfRule>
  </conditionalFormatting>
  <conditionalFormatting sqref="FJ1:FS1">
    <cfRule type="cellIs" dxfId="231" priority="296" operator="notEqual">
      <formula>0</formula>
    </cfRule>
  </conditionalFormatting>
  <conditionalFormatting sqref="FJ3:FS3">
    <cfRule type="containsText" dxfId="230" priority="295" operator="containsText" text="CHECK NEEDED">
      <formula>NOT(ISERROR(SEARCH("CHECK NEEDED",FJ3)))</formula>
    </cfRule>
  </conditionalFormatting>
  <conditionalFormatting sqref="FJ9:FS9">
    <cfRule type="containsErrors" dxfId="229" priority="294">
      <formula>ISERROR(FJ9)</formula>
    </cfRule>
  </conditionalFormatting>
  <conditionalFormatting sqref="FJ1:FS1">
    <cfRule type="cellIs" dxfId="228" priority="293" operator="notEqual">
      <formula>0</formula>
    </cfRule>
  </conditionalFormatting>
  <conditionalFormatting sqref="FJ1:FS1">
    <cfRule type="cellIs" dxfId="227" priority="292" operator="notEqual">
      <formula>0</formula>
    </cfRule>
  </conditionalFormatting>
  <conditionalFormatting sqref="FJ3:FS3">
    <cfRule type="containsText" dxfId="226" priority="291" operator="containsText" text="CHECK NEEDED">
      <formula>NOT(ISERROR(SEARCH("CHECK NEEDED",FJ3)))</formula>
    </cfRule>
  </conditionalFormatting>
  <conditionalFormatting sqref="FU9">
    <cfRule type="containsErrors" dxfId="225" priority="286">
      <formula>ISERROR(FU9)</formula>
    </cfRule>
  </conditionalFormatting>
  <conditionalFormatting sqref="FU1">
    <cfRule type="cellIs" dxfId="224" priority="285" operator="notEqual">
      <formula>0</formula>
    </cfRule>
  </conditionalFormatting>
  <conditionalFormatting sqref="FU1">
    <cfRule type="cellIs" dxfId="223" priority="284" operator="notEqual">
      <formula>0</formula>
    </cfRule>
  </conditionalFormatting>
  <conditionalFormatting sqref="FU3">
    <cfRule type="containsText" dxfId="222" priority="283" operator="containsText" text="CHECK NEEDED">
      <formula>NOT(ISERROR(SEARCH("CHECK NEEDED",FU3)))</formula>
    </cfRule>
  </conditionalFormatting>
  <conditionalFormatting sqref="FU9">
    <cfRule type="containsErrors" dxfId="221" priority="282">
      <formula>ISERROR(FU9)</formula>
    </cfRule>
  </conditionalFormatting>
  <conditionalFormatting sqref="FU1">
    <cfRule type="cellIs" dxfId="220" priority="281" operator="notEqual">
      <formula>0</formula>
    </cfRule>
  </conditionalFormatting>
  <conditionalFormatting sqref="FU1">
    <cfRule type="cellIs" dxfId="219" priority="280" operator="notEqual">
      <formula>0</formula>
    </cfRule>
  </conditionalFormatting>
  <conditionalFormatting sqref="FU3">
    <cfRule type="containsText" dxfId="218" priority="279" operator="containsText" text="CHECK NEEDED">
      <formula>NOT(ISERROR(SEARCH("CHECK NEEDED",FU3)))</formula>
    </cfRule>
  </conditionalFormatting>
  <conditionalFormatting sqref="FX9">
    <cfRule type="containsErrors" dxfId="217" priority="274">
      <formula>ISERROR(FX9)</formula>
    </cfRule>
  </conditionalFormatting>
  <conditionalFormatting sqref="FX1">
    <cfRule type="cellIs" dxfId="216" priority="273" operator="notEqual">
      <formula>0</formula>
    </cfRule>
  </conditionalFormatting>
  <conditionalFormatting sqref="FX1">
    <cfRule type="cellIs" dxfId="215" priority="272" operator="notEqual">
      <formula>0</formula>
    </cfRule>
  </conditionalFormatting>
  <conditionalFormatting sqref="FX3">
    <cfRule type="containsText" dxfId="214" priority="271" operator="containsText" text="CHECK NEEDED">
      <formula>NOT(ISERROR(SEARCH("CHECK NEEDED",FX3)))</formula>
    </cfRule>
  </conditionalFormatting>
  <conditionalFormatting sqref="FX9">
    <cfRule type="containsErrors" dxfId="213" priority="270">
      <formula>ISERROR(FX9)</formula>
    </cfRule>
  </conditionalFormatting>
  <conditionalFormatting sqref="FX1">
    <cfRule type="cellIs" dxfId="212" priority="269" operator="notEqual">
      <formula>0</formula>
    </cfRule>
  </conditionalFormatting>
  <conditionalFormatting sqref="FX1">
    <cfRule type="cellIs" dxfId="211" priority="268" operator="notEqual">
      <formula>0</formula>
    </cfRule>
  </conditionalFormatting>
  <conditionalFormatting sqref="FX3">
    <cfRule type="containsText" dxfId="210" priority="267" operator="containsText" text="CHECK NEEDED">
      <formula>NOT(ISERROR(SEARCH("CHECK NEEDED",FX3)))</formula>
    </cfRule>
  </conditionalFormatting>
  <conditionalFormatting sqref="FZ9">
    <cfRule type="containsErrors" dxfId="209" priority="262">
      <formula>ISERROR(FZ9)</formula>
    </cfRule>
  </conditionalFormatting>
  <conditionalFormatting sqref="FZ3">
    <cfRule type="containsText" dxfId="208" priority="259" operator="containsText" text="CHECK NEEDED">
      <formula>NOT(ISERROR(SEARCH("CHECK NEEDED",FZ3)))</formula>
    </cfRule>
  </conditionalFormatting>
  <conditionalFormatting sqref="FZ9">
    <cfRule type="containsErrors" dxfId="207" priority="258">
      <formula>ISERROR(FZ9)</formula>
    </cfRule>
  </conditionalFormatting>
  <conditionalFormatting sqref="FZ3">
    <cfRule type="containsText" dxfId="206" priority="255" operator="containsText" text="CHECK NEEDED">
      <formula>NOT(ISERROR(SEARCH("CHECK NEEDED",FZ3)))</formula>
    </cfRule>
  </conditionalFormatting>
  <conditionalFormatting sqref="GM9:GN9">
    <cfRule type="containsErrors" dxfId="205" priority="250">
      <formula>ISERROR(GM9)</formula>
    </cfRule>
  </conditionalFormatting>
  <conditionalFormatting sqref="GM1:GN1">
    <cfRule type="cellIs" dxfId="204" priority="249" operator="notEqual">
      <formula>0</formula>
    </cfRule>
  </conditionalFormatting>
  <conditionalFormatting sqref="GM1:GN1">
    <cfRule type="cellIs" dxfId="203" priority="248" operator="notEqual">
      <formula>0</formula>
    </cfRule>
  </conditionalFormatting>
  <conditionalFormatting sqref="GM3:GN3">
    <cfRule type="containsText" dxfId="202" priority="247" operator="containsText" text="CHECK NEEDED">
      <formula>NOT(ISERROR(SEARCH("CHECK NEEDED",GM3)))</formula>
    </cfRule>
  </conditionalFormatting>
  <conditionalFormatting sqref="GM9:GN9">
    <cfRule type="containsErrors" dxfId="201" priority="246">
      <formula>ISERROR(GM9)</formula>
    </cfRule>
  </conditionalFormatting>
  <conditionalFormatting sqref="GM1:GN1">
    <cfRule type="cellIs" dxfId="200" priority="245" operator="notEqual">
      <formula>0</formula>
    </cfRule>
  </conditionalFormatting>
  <conditionalFormatting sqref="GM1:GN1">
    <cfRule type="cellIs" dxfId="199" priority="244" operator="notEqual">
      <formula>0</formula>
    </cfRule>
  </conditionalFormatting>
  <conditionalFormatting sqref="GM3:GN3">
    <cfRule type="containsText" dxfId="198" priority="243" operator="containsText" text="CHECK NEEDED">
      <formula>NOT(ISERROR(SEARCH("CHECK NEEDED",GM3)))</formula>
    </cfRule>
  </conditionalFormatting>
  <conditionalFormatting sqref="GQ9:GU9">
    <cfRule type="containsErrors" dxfId="197" priority="238">
      <formula>ISERROR(GQ9)</formula>
    </cfRule>
  </conditionalFormatting>
  <conditionalFormatting sqref="GQ1:GU1">
    <cfRule type="cellIs" dxfId="196" priority="237" operator="notEqual">
      <formula>0</formula>
    </cfRule>
  </conditionalFormatting>
  <conditionalFormatting sqref="GQ1:GU1">
    <cfRule type="cellIs" dxfId="195" priority="236" operator="notEqual">
      <formula>0</formula>
    </cfRule>
  </conditionalFormatting>
  <conditionalFormatting sqref="GQ3:GU3">
    <cfRule type="containsText" dxfId="194" priority="235" operator="containsText" text="CHECK NEEDED">
      <formula>NOT(ISERROR(SEARCH("CHECK NEEDED",GQ3)))</formula>
    </cfRule>
  </conditionalFormatting>
  <conditionalFormatting sqref="GQ9:GU9">
    <cfRule type="containsErrors" dxfId="193" priority="234">
      <formula>ISERROR(GQ9)</formula>
    </cfRule>
  </conditionalFormatting>
  <conditionalFormatting sqref="GQ1:GU1">
    <cfRule type="cellIs" dxfId="192" priority="233" operator="notEqual">
      <formula>0</formula>
    </cfRule>
  </conditionalFormatting>
  <conditionalFormatting sqref="GQ1:GU1">
    <cfRule type="cellIs" dxfId="191" priority="232" operator="notEqual">
      <formula>0</formula>
    </cfRule>
  </conditionalFormatting>
  <conditionalFormatting sqref="GQ3:GU3">
    <cfRule type="containsText" dxfId="190" priority="231" operator="containsText" text="CHECK NEEDED">
      <formula>NOT(ISERROR(SEARCH("CHECK NEEDED",GQ3)))</formula>
    </cfRule>
  </conditionalFormatting>
  <conditionalFormatting sqref="GW9:HF9">
    <cfRule type="containsErrors" dxfId="189" priority="226">
      <formula>ISERROR(GW9)</formula>
    </cfRule>
  </conditionalFormatting>
  <conditionalFormatting sqref="GW1:HF1">
    <cfRule type="cellIs" dxfId="188" priority="225" operator="notEqual">
      <formula>0</formula>
    </cfRule>
  </conditionalFormatting>
  <conditionalFormatting sqref="GW1:HF1">
    <cfRule type="cellIs" dxfId="187" priority="224" operator="notEqual">
      <formula>0</formula>
    </cfRule>
  </conditionalFormatting>
  <conditionalFormatting sqref="GW3:HF3">
    <cfRule type="containsText" dxfId="186" priority="223" operator="containsText" text="CHECK NEEDED">
      <formula>NOT(ISERROR(SEARCH("CHECK NEEDED",GW3)))</formula>
    </cfRule>
  </conditionalFormatting>
  <conditionalFormatting sqref="GW9:HF9">
    <cfRule type="containsErrors" dxfId="185" priority="222">
      <formula>ISERROR(GW9)</formula>
    </cfRule>
  </conditionalFormatting>
  <conditionalFormatting sqref="GW1:HF1">
    <cfRule type="cellIs" dxfId="184" priority="221" operator="notEqual">
      <formula>0</formula>
    </cfRule>
  </conditionalFormatting>
  <conditionalFormatting sqref="GW1:HF1">
    <cfRule type="cellIs" dxfId="183" priority="220" operator="notEqual">
      <formula>0</formula>
    </cfRule>
  </conditionalFormatting>
  <conditionalFormatting sqref="GW3:HF3">
    <cfRule type="containsText" dxfId="182" priority="219" operator="containsText" text="CHECK NEEDED">
      <formula>NOT(ISERROR(SEARCH("CHECK NEEDED",GW3)))</formula>
    </cfRule>
  </conditionalFormatting>
  <conditionalFormatting sqref="HH9">
    <cfRule type="containsErrors" dxfId="181" priority="214">
      <formula>ISERROR(HH9)</formula>
    </cfRule>
  </conditionalFormatting>
  <conditionalFormatting sqref="HH1">
    <cfRule type="cellIs" dxfId="180" priority="213" operator="notEqual">
      <formula>0</formula>
    </cfRule>
  </conditionalFormatting>
  <conditionalFormatting sqref="HH1">
    <cfRule type="cellIs" dxfId="179" priority="212" operator="notEqual">
      <formula>0</formula>
    </cfRule>
  </conditionalFormatting>
  <conditionalFormatting sqref="HH3">
    <cfRule type="containsText" dxfId="178" priority="211" operator="containsText" text="CHECK NEEDED">
      <formula>NOT(ISERROR(SEARCH("CHECK NEEDED",HH3)))</formula>
    </cfRule>
  </conditionalFormatting>
  <conditionalFormatting sqref="HH9">
    <cfRule type="containsErrors" dxfId="177" priority="210">
      <formula>ISERROR(HH9)</formula>
    </cfRule>
  </conditionalFormatting>
  <conditionalFormatting sqref="HH1">
    <cfRule type="cellIs" dxfId="176" priority="209" operator="notEqual">
      <formula>0</formula>
    </cfRule>
  </conditionalFormatting>
  <conditionalFormatting sqref="HH1">
    <cfRule type="cellIs" dxfId="175" priority="208" operator="notEqual">
      <formula>0</formula>
    </cfRule>
  </conditionalFormatting>
  <conditionalFormatting sqref="HH3">
    <cfRule type="containsText" dxfId="174" priority="207" operator="containsText" text="CHECK NEEDED">
      <formula>NOT(ISERROR(SEARCH("CHECK NEEDED",HH3)))</formula>
    </cfRule>
  </conditionalFormatting>
  <conditionalFormatting sqref="HM9">
    <cfRule type="containsErrors" dxfId="173" priority="202">
      <formula>ISERROR(HM9)</formula>
    </cfRule>
  </conditionalFormatting>
  <conditionalFormatting sqref="HM3">
    <cfRule type="containsText" dxfId="172" priority="199" operator="containsText" text="CHECK NEEDED">
      <formula>NOT(ISERROR(SEARCH("CHECK NEEDED",HM3)))</formula>
    </cfRule>
  </conditionalFormatting>
  <conditionalFormatting sqref="HM9">
    <cfRule type="containsErrors" dxfId="171" priority="198">
      <formula>ISERROR(HM9)</formula>
    </cfRule>
  </conditionalFormatting>
  <conditionalFormatting sqref="HM3">
    <cfRule type="containsText" dxfId="170" priority="195" operator="containsText" text="CHECK NEEDED">
      <formula>NOT(ISERROR(SEARCH("CHECK NEEDED",HM3)))</formula>
    </cfRule>
  </conditionalFormatting>
  <conditionalFormatting sqref="HU9">
    <cfRule type="containsErrors" dxfId="169" priority="190">
      <formula>ISERROR(HU9)</formula>
    </cfRule>
  </conditionalFormatting>
  <conditionalFormatting sqref="HU1">
    <cfRule type="cellIs" dxfId="168" priority="189" operator="notEqual">
      <formula>0</formula>
    </cfRule>
  </conditionalFormatting>
  <conditionalFormatting sqref="HU1">
    <cfRule type="cellIs" dxfId="167" priority="188" operator="notEqual">
      <formula>0</formula>
    </cfRule>
  </conditionalFormatting>
  <conditionalFormatting sqref="HU3">
    <cfRule type="containsText" dxfId="166" priority="187" operator="containsText" text="CHECK NEEDED">
      <formula>NOT(ISERROR(SEARCH("CHECK NEEDED",HU3)))</formula>
    </cfRule>
  </conditionalFormatting>
  <conditionalFormatting sqref="HU9">
    <cfRule type="containsErrors" dxfId="165" priority="186">
      <formula>ISERROR(HU9)</formula>
    </cfRule>
  </conditionalFormatting>
  <conditionalFormatting sqref="HU1">
    <cfRule type="cellIs" dxfId="164" priority="185" operator="notEqual">
      <formula>0</formula>
    </cfRule>
  </conditionalFormatting>
  <conditionalFormatting sqref="HU1">
    <cfRule type="cellIs" dxfId="163" priority="184" operator="notEqual">
      <formula>0</formula>
    </cfRule>
  </conditionalFormatting>
  <conditionalFormatting sqref="HU3">
    <cfRule type="containsText" dxfId="162" priority="183" operator="containsText" text="CHECK NEEDED">
      <formula>NOT(ISERROR(SEARCH("CHECK NEEDED",HU3)))</formula>
    </cfRule>
  </conditionalFormatting>
  <conditionalFormatting sqref="AE1">
    <cfRule type="cellIs" dxfId="91" priority="102" operator="notEqual">
      <formula>0</formula>
    </cfRule>
  </conditionalFormatting>
  <conditionalFormatting sqref="EM1">
    <cfRule type="cellIs" dxfId="90" priority="95" operator="notEqual">
      <formula>0</formula>
    </cfRule>
  </conditionalFormatting>
  <conditionalFormatting sqref="EM1">
    <cfRule type="cellIs" dxfId="89" priority="94" operator="notEqual">
      <formula>0</formula>
    </cfRule>
  </conditionalFormatting>
  <conditionalFormatting sqref="FZ1">
    <cfRule type="cellIs" dxfId="88" priority="91" operator="notEqual">
      <formula>0</formula>
    </cfRule>
  </conditionalFormatting>
  <conditionalFormatting sqref="FZ1">
    <cfRule type="cellIs" dxfId="87" priority="90" operator="notEqual">
      <formula>0</formula>
    </cfRule>
  </conditionalFormatting>
  <conditionalFormatting sqref="FZ1">
    <cfRule type="cellIs" dxfId="86" priority="89" operator="notEqual">
      <formula>0</formula>
    </cfRule>
  </conditionalFormatting>
  <conditionalFormatting sqref="FZ1">
    <cfRule type="cellIs" dxfId="85" priority="88" operator="notEqual">
      <formula>0</formula>
    </cfRule>
  </conditionalFormatting>
  <conditionalFormatting sqref="I1">
    <cfRule type="cellIs" dxfId="84" priority="83" operator="notEqual">
      <formula>0</formula>
    </cfRule>
  </conditionalFormatting>
  <conditionalFormatting sqref="BL1">
    <cfRule type="cellIs" dxfId="83" priority="82" operator="notEqual">
      <formula>0</formula>
    </cfRule>
  </conditionalFormatting>
  <conditionalFormatting sqref="BL1">
    <cfRule type="cellIs" dxfId="82" priority="81" operator="notEqual">
      <formula>0</formula>
    </cfRule>
  </conditionalFormatting>
  <conditionalFormatting sqref="BS1">
    <cfRule type="cellIs" dxfId="81" priority="80" operator="notEqual">
      <formula>0</formula>
    </cfRule>
  </conditionalFormatting>
  <conditionalFormatting sqref="BS1">
    <cfRule type="cellIs" dxfId="80" priority="79" operator="notEqual">
      <formula>0</formula>
    </cfRule>
  </conditionalFormatting>
  <conditionalFormatting sqref="CZ1">
    <cfRule type="cellIs" dxfId="79" priority="78" operator="notEqual">
      <formula>0</formula>
    </cfRule>
  </conditionalFormatting>
  <conditionalFormatting sqref="CZ1">
    <cfRule type="cellIs" dxfId="78" priority="77" operator="notEqual">
      <formula>0</formula>
    </cfRule>
  </conditionalFormatting>
  <conditionalFormatting sqref="HM1">
    <cfRule type="cellIs" dxfId="77" priority="76" operator="notEqual">
      <formula>0</formula>
    </cfRule>
  </conditionalFormatting>
  <conditionalFormatting sqref="HM1">
    <cfRule type="cellIs" dxfId="76" priority="75" operator="notEqual">
      <formula>0</formula>
    </cfRule>
  </conditionalFormatting>
  <conditionalFormatting sqref="HM1">
    <cfRule type="cellIs" dxfId="75" priority="74" operator="notEqual">
      <formula>0</formula>
    </cfRule>
  </conditionalFormatting>
  <conditionalFormatting sqref="HM1">
    <cfRule type="cellIs" dxfId="74" priority="73" operator="notEqual">
      <formula>0</formula>
    </cfRule>
  </conditionalFormatting>
  <conditionalFormatting sqref="Z2">
    <cfRule type="cellIs" dxfId="73" priority="72" operator="notEqual">
      <formula>0</formula>
    </cfRule>
  </conditionalFormatting>
  <conditionalFormatting sqref="Z2">
    <cfRule type="cellIs" dxfId="72" priority="71" operator="notEqual">
      <formula>0</formula>
    </cfRule>
  </conditionalFormatting>
  <conditionalFormatting sqref="Y2">
    <cfRule type="cellIs" dxfId="71" priority="70" operator="notEqual">
      <formula>0</formula>
    </cfRule>
  </conditionalFormatting>
  <conditionalFormatting sqref="Y2">
    <cfRule type="cellIs" dxfId="70" priority="69" operator="notEqual">
      <formula>0</formula>
    </cfRule>
  </conditionalFormatting>
  <conditionalFormatting sqref="AB2">
    <cfRule type="cellIs" dxfId="69" priority="68" operator="notEqual">
      <formula>0</formula>
    </cfRule>
  </conditionalFormatting>
  <conditionalFormatting sqref="AB2">
    <cfRule type="cellIs" dxfId="68" priority="67" operator="notEqual">
      <formula>0</formula>
    </cfRule>
  </conditionalFormatting>
  <conditionalFormatting sqref="AE2">
    <cfRule type="cellIs" dxfId="67" priority="66" operator="notEqual">
      <formula>0</formula>
    </cfRule>
  </conditionalFormatting>
  <conditionalFormatting sqref="AE2">
    <cfRule type="cellIs" dxfId="66" priority="65" operator="notEqual">
      <formula>0</formula>
    </cfRule>
  </conditionalFormatting>
  <conditionalFormatting sqref="AH2">
    <cfRule type="cellIs" dxfId="65" priority="64" operator="notEqual">
      <formula>0</formula>
    </cfRule>
  </conditionalFormatting>
  <conditionalFormatting sqref="AH2">
    <cfRule type="cellIs" dxfId="64" priority="63" operator="notEqual">
      <formula>0</formula>
    </cfRule>
  </conditionalFormatting>
  <conditionalFormatting sqref="AL2">
    <cfRule type="cellIs" dxfId="63" priority="62" operator="notEqual">
      <formula>0</formula>
    </cfRule>
  </conditionalFormatting>
  <conditionalFormatting sqref="AL2">
    <cfRule type="cellIs" dxfId="62" priority="61" operator="notEqual">
      <formula>0</formula>
    </cfRule>
  </conditionalFormatting>
  <conditionalFormatting sqref="AQ2:AR2">
    <cfRule type="cellIs" dxfId="61" priority="60" operator="notEqual">
      <formula>0</formula>
    </cfRule>
  </conditionalFormatting>
  <conditionalFormatting sqref="AQ2:AR2">
    <cfRule type="cellIs" dxfId="60" priority="59" operator="notEqual">
      <formula>0</formula>
    </cfRule>
  </conditionalFormatting>
  <conditionalFormatting sqref="AT2:AU2">
    <cfRule type="cellIs" dxfId="59" priority="58" operator="notEqual">
      <formula>0</formula>
    </cfRule>
  </conditionalFormatting>
  <conditionalFormatting sqref="AT2:AU2">
    <cfRule type="cellIs" dxfId="58" priority="57" operator="notEqual">
      <formula>0</formula>
    </cfRule>
  </conditionalFormatting>
  <conditionalFormatting sqref="AZ2">
    <cfRule type="cellIs" dxfId="57" priority="56" operator="notEqual">
      <formula>0</formula>
    </cfRule>
  </conditionalFormatting>
  <conditionalFormatting sqref="AZ2">
    <cfRule type="cellIs" dxfId="56" priority="55" operator="notEqual">
      <formula>0</formula>
    </cfRule>
  </conditionalFormatting>
  <conditionalFormatting sqref="BB2 BE2:BG2">
    <cfRule type="cellIs" dxfId="55" priority="54" operator="notEqual">
      <formula>0</formula>
    </cfRule>
  </conditionalFormatting>
  <conditionalFormatting sqref="BB2 BE2:BG2">
    <cfRule type="cellIs" dxfId="54" priority="53" operator="notEqual">
      <formula>0</formula>
    </cfRule>
  </conditionalFormatting>
  <conditionalFormatting sqref="BL2">
    <cfRule type="cellIs" dxfId="53" priority="52" operator="notEqual">
      <formula>0</formula>
    </cfRule>
  </conditionalFormatting>
  <conditionalFormatting sqref="BL2">
    <cfRule type="cellIs" dxfId="52" priority="51" operator="notEqual">
      <formula>0</formula>
    </cfRule>
  </conditionalFormatting>
  <conditionalFormatting sqref="BS2">
    <cfRule type="cellIs" dxfId="51" priority="50" operator="notEqual">
      <formula>0</formula>
    </cfRule>
  </conditionalFormatting>
  <conditionalFormatting sqref="BS2">
    <cfRule type="cellIs" dxfId="50" priority="49" operator="notEqual">
      <formula>0</formula>
    </cfRule>
  </conditionalFormatting>
  <conditionalFormatting sqref="BV2">
    <cfRule type="cellIs" dxfId="49" priority="48" operator="notEqual">
      <formula>0</formula>
    </cfRule>
  </conditionalFormatting>
  <conditionalFormatting sqref="BV2">
    <cfRule type="cellIs" dxfId="48" priority="47" operator="notEqual">
      <formula>0</formula>
    </cfRule>
  </conditionalFormatting>
  <conditionalFormatting sqref="BZ2:CA2">
    <cfRule type="cellIs" dxfId="47" priority="46" operator="notEqual">
      <formula>0</formula>
    </cfRule>
  </conditionalFormatting>
  <conditionalFormatting sqref="BZ2:CA2">
    <cfRule type="cellIs" dxfId="46" priority="45" operator="notEqual">
      <formula>0</formula>
    </cfRule>
  </conditionalFormatting>
  <conditionalFormatting sqref="CE2:CH2">
    <cfRule type="cellIs" dxfId="45" priority="44" operator="notEqual">
      <formula>0</formula>
    </cfRule>
  </conditionalFormatting>
  <conditionalFormatting sqref="CE2:CH2">
    <cfRule type="cellIs" dxfId="44" priority="43" operator="notEqual">
      <formula>0</formula>
    </cfRule>
  </conditionalFormatting>
  <conditionalFormatting sqref="CL2:CP2 CS2:CU2">
    <cfRule type="cellIs" dxfId="43" priority="42" operator="notEqual">
      <formula>0</formula>
    </cfRule>
  </conditionalFormatting>
  <conditionalFormatting sqref="CL2:CP2 CS2:CU2">
    <cfRule type="cellIs" dxfId="42" priority="41" operator="notEqual">
      <formula>0</formula>
    </cfRule>
  </conditionalFormatting>
  <conditionalFormatting sqref="CZ2">
    <cfRule type="cellIs" dxfId="41" priority="40" operator="notEqual">
      <formula>0</formula>
    </cfRule>
  </conditionalFormatting>
  <conditionalFormatting sqref="CZ2">
    <cfRule type="cellIs" dxfId="40" priority="39" operator="notEqual">
      <formula>0</formula>
    </cfRule>
  </conditionalFormatting>
  <conditionalFormatting sqref="DG2">
    <cfRule type="cellIs" dxfId="39" priority="38" operator="notEqual">
      <formula>0</formula>
    </cfRule>
  </conditionalFormatting>
  <conditionalFormatting sqref="DG2">
    <cfRule type="cellIs" dxfId="38" priority="37" operator="notEqual">
      <formula>0</formula>
    </cfRule>
  </conditionalFormatting>
  <conditionalFormatting sqref="DI2">
    <cfRule type="cellIs" dxfId="37" priority="36" operator="notEqual">
      <formula>0</formula>
    </cfRule>
  </conditionalFormatting>
  <conditionalFormatting sqref="DI2">
    <cfRule type="cellIs" dxfId="36" priority="35" operator="notEqual">
      <formula>0</formula>
    </cfRule>
  </conditionalFormatting>
  <conditionalFormatting sqref="DM2:DN2">
    <cfRule type="cellIs" dxfId="35" priority="34" operator="notEqual">
      <formula>0</formula>
    </cfRule>
  </conditionalFormatting>
  <conditionalFormatting sqref="DM2:DN2">
    <cfRule type="cellIs" dxfId="34" priority="33" operator="notEqual">
      <formula>0</formula>
    </cfRule>
  </conditionalFormatting>
  <conditionalFormatting sqref="DR2:DU2">
    <cfRule type="cellIs" dxfId="33" priority="32" operator="notEqual">
      <formula>0</formula>
    </cfRule>
  </conditionalFormatting>
  <conditionalFormatting sqref="DR2:DU2">
    <cfRule type="cellIs" dxfId="32" priority="31" operator="notEqual">
      <formula>0</formula>
    </cfRule>
  </conditionalFormatting>
  <conditionalFormatting sqref="DY2">
    <cfRule type="cellIs" dxfId="31" priority="30" operator="notEqual">
      <formula>0</formula>
    </cfRule>
  </conditionalFormatting>
  <conditionalFormatting sqref="DY2">
    <cfRule type="cellIs" dxfId="30" priority="29" operator="notEqual">
      <formula>0</formula>
    </cfRule>
  </conditionalFormatting>
  <conditionalFormatting sqref="EA2:EC2 EF2">
    <cfRule type="cellIs" dxfId="29" priority="28" operator="notEqual">
      <formula>0</formula>
    </cfRule>
  </conditionalFormatting>
  <conditionalFormatting sqref="EA2:EC2 EF2">
    <cfRule type="cellIs" dxfId="28" priority="27" operator="notEqual">
      <formula>0</formula>
    </cfRule>
  </conditionalFormatting>
  <conditionalFormatting sqref="EH2">
    <cfRule type="cellIs" dxfId="27" priority="26" operator="notEqual">
      <formula>0</formula>
    </cfRule>
  </conditionalFormatting>
  <conditionalFormatting sqref="EH2">
    <cfRule type="cellIs" dxfId="26" priority="25" operator="notEqual">
      <formula>0</formula>
    </cfRule>
  </conditionalFormatting>
  <conditionalFormatting sqref="EM2">
    <cfRule type="cellIs" dxfId="25" priority="24" operator="notEqual">
      <formula>0</formula>
    </cfRule>
  </conditionalFormatting>
  <conditionalFormatting sqref="EM2">
    <cfRule type="cellIs" dxfId="24" priority="23" operator="notEqual">
      <formula>0</formula>
    </cfRule>
  </conditionalFormatting>
  <conditionalFormatting sqref="EZ2:FA2">
    <cfRule type="cellIs" dxfId="23" priority="22" operator="notEqual">
      <formula>0</formula>
    </cfRule>
  </conditionalFormatting>
  <conditionalFormatting sqref="EZ2:FA2">
    <cfRule type="cellIs" dxfId="22" priority="21" operator="notEqual">
      <formula>0</formula>
    </cfRule>
  </conditionalFormatting>
  <conditionalFormatting sqref="FE2:FH2">
    <cfRule type="cellIs" dxfId="21" priority="20" operator="notEqual">
      <formula>0</formula>
    </cfRule>
  </conditionalFormatting>
  <conditionalFormatting sqref="FE2:FH2">
    <cfRule type="cellIs" dxfId="20" priority="19" operator="notEqual">
      <formula>0</formula>
    </cfRule>
  </conditionalFormatting>
  <conditionalFormatting sqref="FL2:FP2 FS2">
    <cfRule type="cellIs" dxfId="19" priority="18" operator="notEqual">
      <formula>0</formula>
    </cfRule>
  </conditionalFormatting>
  <conditionalFormatting sqref="FL2:FP2 FS2">
    <cfRule type="cellIs" dxfId="18" priority="17" operator="notEqual">
      <formula>0</formula>
    </cfRule>
  </conditionalFormatting>
  <conditionalFormatting sqref="FU2">
    <cfRule type="cellIs" dxfId="17" priority="16" operator="notEqual">
      <formula>0</formula>
    </cfRule>
  </conditionalFormatting>
  <conditionalFormatting sqref="FU2">
    <cfRule type="cellIs" dxfId="16" priority="15" operator="notEqual">
      <formula>0</formula>
    </cfRule>
  </conditionalFormatting>
  <conditionalFormatting sqref="FZ2">
    <cfRule type="cellIs" dxfId="15" priority="14" operator="notEqual">
      <formula>0</formula>
    </cfRule>
  </conditionalFormatting>
  <conditionalFormatting sqref="FZ2">
    <cfRule type="cellIs" dxfId="14" priority="13" operator="notEqual">
      <formula>0</formula>
    </cfRule>
  </conditionalFormatting>
  <conditionalFormatting sqref="GM2:GN2">
    <cfRule type="cellIs" dxfId="13" priority="12" operator="notEqual">
      <formula>0</formula>
    </cfRule>
  </conditionalFormatting>
  <conditionalFormatting sqref="GM2:GN2">
    <cfRule type="cellIs" dxfId="12" priority="11" operator="notEqual">
      <formula>0</formula>
    </cfRule>
  </conditionalFormatting>
  <conditionalFormatting sqref="GR2:GU2">
    <cfRule type="cellIs" dxfId="11" priority="10" operator="notEqual">
      <formula>0</formula>
    </cfRule>
  </conditionalFormatting>
  <conditionalFormatting sqref="GR2:GU2">
    <cfRule type="cellIs" dxfId="10" priority="9" operator="notEqual">
      <formula>0</formula>
    </cfRule>
  </conditionalFormatting>
  <conditionalFormatting sqref="GY2:HC2 HF2">
    <cfRule type="cellIs" dxfId="9" priority="8" operator="notEqual">
      <formula>0</formula>
    </cfRule>
  </conditionalFormatting>
  <conditionalFormatting sqref="GY2:HC2 HF2">
    <cfRule type="cellIs" dxfId="8" priority="7" operator="notEqual">
      <formula>0</formula>
    </cfRule>
  </conditionalFormatting>
  <conditionalFormatting sqref="HH2">
    <cfRule type="cellIs" dxfId="7" priority="6" operator="notEqual">
      <formula>0</formula>
    </cfRule>
  </conditionalFormatting>
  <conditionalFormatting sqref="HH2">
    <cfRule type="cellIs" dxfId="6" priority="5" operator="notEqual">
      <formula>0</formula>
    </cfRule>
  </conditionalFormatting>
  <conditionalFormatting sqref="HM2">
    <cfRule type="cellIs" dxfId="5" priority="4" operator="notEqual">
      <formula>0</formula>
    </cfRule>
  </conditionalFormatting>
  <conditionalFormatting sqref="HM2">
    <cfRule type="cellIs" dxfId="4" priority="3" operator="notEqual">
      <formula>0</formula>
    </cfRule>
  </conditionalFormatting>
  <conditionalFormatting sqref="HU2">
    <cfRule type="cellIs" dxfId="3" priority="2" operator="notEqual">
      <formula>0</formula>
    </cfRule>
  </conditionalFormatting>
  <conditionalFormatting sqref="HU2">
    <cfRule type="cellIs" dxfId="2" priority="1" operator="notEqual">
      <formula>0</formula>
    </cfRule>
  </conditionalFormatting>
  <pageMargins left="0.7" right="0.7" top="0.75" bottom="0.75" header="0.3" footer="0.3"/>
  <pageSetup scale="55" fitToWidth="0" orientation="landscape" horizontalDpi="300" verticalDpi="300" r:id="rId1"/>
  <colBreaks count="34" manualBreakCount="34">
    <brk id="9" max="65" man="1"/>
    <brk id="16" max="65" man="1"/>
    <brk id="23" max="65" man="1"/>
    <brk id="30" max="65" man="1"/>
    <brk id="36" max="65" man="1"/>
    <brk id="42" max="65" man="1"/>
    <brk id="49" max="65" man="1"/>
    <brk id="56" max="65" man="1"/>
    <brk id="63" max="65" man="1"/>
    <brk id="70" max="65" man="1"/>
    <brk id="76" max="65" man="1"/>
    <brk id="82" max="65" man="1"/>
    <brk id="89" max="65" man="1"/>
    <brk id="96" max="65" man="1"/>
    <brk id="103" max="65" man="1"/>
    <brk id="110" max="65" man="1"/>
    <brk id="115" max="65" man="1"/>
    <brk id="121" max="65" man="1"/>
    <brk id="128" max="65" man="1"/>
    <brk id="135" max="65" man="1"/>
    <brk id="142" max="65" man="1"/>
    <brk id="149" max="65" man="1"/>
    <brk id="154" max="65" man="1"/>
    <brk id="160" max="65" man="1"/>
    <brk id="167" max="65" man="1"/>
    <brk id="174" max="65" man="1"/>
    <brk id="181" max="65" man="1"/>
    <brk id="188" max="65" man="1"/>
    <brk id="193" max="65" man="1"/>
    <brk id="199" max="65" man="1"/>
    <brk id="206" max="65" man="1"/>
    <brk id="213" max="65" man="1"/>
    <brk id="220" max="65" man="1"/>
    <brk id="227" max="65" man="1"/>
  </colBreaks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SU270"/>
  <sheetViews>
    <sheetView view="pageBreakPreview" zoomScale="60" zoomScaleNormal="85" workbookViewId="0">
      <pane ySplit="14" topLeftCell="A15" activePane="bottomLeft" state="frozen"/>
      <selection activeCell="B183" sqref="B183"/>
      <selection pane="bottomLeft" activeCell="A16" sqref="A16:ST103"/>
    </sheetView>
  </sheetViews>
  <sheetFormatPr defaultColWidth="9.140625" defaultRowHeight="15" outlineLevelCol="1" x14ac:dyDescent="0.25"/>
  <cols>
    <col min="1" max="1" width="5.42578125" style="125" bestFit="1" customWidth="1"/>
    <col min="2" max="2" width="66.140625" style="125" customWidth="1"/>
    <col min="3" max="3" width="10.85546875" style="125" customWidth="1"/>
    <col min="4" max="4" width="15.7109375" style="125" bestFit="1" customWidth="1"/>
    <col min="5" max="5" width="13" style="125" customWidth="1"/>
    <col min="6" max="6" width="13.85546875" style="125" customWidth="1"/>
    <col min="7" max="7" width="14.140625" style="125" customWidth="1"/>
    <col min="8" max="16" width="13.85546875" style="125" customWidth="1"/>
    <col min="17" max="17" width="9.140625" style="125"/>
    <col min="18" max="18" width="66" style="125" customWidth="1"/>
    <col min="19" max="19" width="9" style="125" customWidth="1"/>
    <col min="20" max="20" width="15.7109375" style="125" bestFit="1" customWidth="1"/>
    <col min="21" max="21" width="14.7109375" style="125" bestFit="1" customWidth="1"/>
    <col min="22" max="22" width="14.42578125" style="125" bestFit="1" customWidth="1"/>
    <col min="23" max="23" width="14" style="125" customWidth="1" outlineLevel="1"/>
    <col min="24" max="24" width="16.28515625" style="125" customWidth="1" outlineLevel="1"/>
    <col min="25" max="32" width="13.85546875" style="125" customWidth="1" outlineLevel="1"/>
    <col min="33" max="33" width="5.42578125" style="125" bestFit="1" customWidth="1"/>
    <col min="34" max="34" width="55.42578125" style="125" customWidth="1"/>
    <col min="35" max="35" width="11.28515625" style="125" customWidth="1"/>
    <col min="36" max="37" width="15.28515625" style="125" bestFit="1" customWidth="1"/>
    <col min="38" max="38" width="13.5703125" style="125" bestFit="1" customWidth="1"/>
    <col min="39" max="39" width="15.28515625" style="125" bestFit="1" customWidth="1"/>
    <col min="40" max="40" width="15.42578125" style="125" bestFit="1" customWidth="1"/>
    <col min="41" max="48" width="15.42578125" style="125" customWidth="1" outlineLevel="1"/>
    <col min="49" max="49" width="5.42578125" style="125" bestFit="1" customWidth="1"/>
    <col min="50" max="50" width="39.5703125" style="125" customWidth="1"/>
    <col min="51" max="51" width="4.5703125" style="125" bestFit="1" customWidth="1"/>
    <col min="52" max="54" width="17.5703125" style="125" customWidth="1"/>
    <col min="55" max="55" width="18.7109375" style="125" customWidth="1"/>
    <col min="56" max="64" width="16.28515625" style="125" customWidth="1"/>
    <col min="65" max="65" width="5.42578125" style="125" bestFit="1" customWidth="1"/>
    <col min="66" max="66" width="37.85546875" style="125" customWidth="1"/>
    <col min="67" max="67" width="4.7109375" style="125" bestFit="1" customWidth="1"/>
    <col min="68" max="72" width="18.5703125" style="125" customWidth="1"/>
    <col min="73" max="73" width="15" bestFit="1" customWidth="1"/>
    <col min="74" max="74" width="15.28515625" bestFit="1" customWidth="1"/>
    <col min="75" max="75" width="15" bestFit="1" customWidth="1"/>
    <col min="76" max="76" width="15.28515625" bestFit="1" customWidth="1"/>
    <col min="77" max="77" width="15" bestFit="1" customWidth="1"/>
    <col min="78" max="79" width="15.28515625" bestFit="1" customWidth="1"/>
    <col min="80" max="80" width="17.85546875" customWidth="1"/>
    <col min="81" max="81" width="5.28515625" bestFit="1" customWidth="1"/>
    <col min="82" max="82" width="40.28515625" bestFit="1" customWidth="1"/>
    <col min="83" max="83" width="8.140625" bestFit="1" customWidth="1"/>
    <col min="84" max="84" width="15.7109375" bestFit="1" customWidth="1"/>
    <col min="85" max="85" width="14.7109375" bestFit="1" customWidth="1"/>
    <col min="86" max="86" width="13.7109375" bestFit="1" customWidth="1"/>
    <col min="87" max="87" width="14.7109375" customWidth="1" outlineLevel="1"/>
    <col min="88" max="88" width="13.7109375" customWidth="1" outlineLevel="1"/>
    <col min="89" max="89" width="15" customWidth="1" outlineLevel="1"/>
    <col min="90" max="90" width="12.85546875" customWidth="1" outlineLevel="1"/>
    <col min="91" max="91" width="15" customWidth="1" outlineLevel="1"/>
    <col min="92" max="92" width="12.85546875" customWidth="1" outlineLevel="1"/>
    <col min="93" max="93" width="15" customWidth="1" outlineLevel="1"/>
    <col min="94" max="94" width="12.85546875" customWidth="1" outlineLevel="1"/>
    <col min="95" max="95" width="15" customWidth="1" outlineLevel="1"/>
    <col min="96" max="96" width="12.85546875" customWidth="1" outlineLevel="1"/>
    <col min="97" max="97" width="5.28515625" bestFit="1" customWidth="1"/>
    <col min="98" max="98" width="46.5703125" customWidth="1"/>
    <col min="99" max="99" width="4.7109375" bestFit="1" customWidth="1"/>
    <col min="100" max="102" width="12.85546875" customWidth="1"/>
    <col min="103" max="112" width="12.85546875" customWidth="1" outlineLevel="1"/>
    <col min="113" max="113" width="5.28515625" bestFit="1" customWidth="1"/>
    <col min="114" max="114" width="48.28515625" bestFit="1" customWidth="1"/>
    <col min="115" max="115" width="4.5703125" bestFit="1" customWidth="1"/>
    <col min="116" max="116" width="15.85546875" bestFit="1" customWidth="1"/>
    <col min="117" max="118" width="12.85546875" customWidth="1"/>
    <col min="119" max="128" width="12.85546875" customWidth="1" outlineLevel="1"/>
    <col min="129" max="129" width="5.28515625" bestFit="1" customWidth="1"/>
    <col min="130" max="131" width="12.85546875" customWidth="1"/>
    <col min="132" max="132" width="15.7109375" bestFit="1" customWidth="1"/>
    <col min="133" max="134" width="12.85546875" customWidth="1"/>
    <col min="135" max="144" width="12.85546875" customWidth="1" outlineLevel="1"/>
    <col min="145" max="145" width="5.28515625" bestFit="1" customWidth="1"/>
    <col min="146" max="146" width="55.140625" bestFit="1" customWidth="1"/>
    <col min="147" max="147" width="4.5703125" bestFit="1" customWidth="1"/>
    <col min="148" max="148" width="15.85546875" bestFit="1" customWidth="1"/>
    <col min="149" max="150" width="12.85546875" customWidth="1"/>
    <col min="151" max="159" width="12.85546875" customWidth="1" outlineLevel="1"/>
    <col min="160" max="160" width="15.7109375" style="125" customWidth="1" outlineLevel="1"/>
    <col min="161" max="161" width="5.42578125" style="125" bestFit="1" customWidth="1"/>
    <col min="162" max="162" width="41.140625" style="125" bestFit="1" customWidth="1"/>
    <col min="163" max="163" width="4.28515625" style="125" customWidth="1"/>
    <col min="164" max="164" width="16.140625" style="125" customWidth="1"/>
    <col min="165" max="165" width="16.7109375" style="125" customWidth="1"/>
    <col min="166" max="166" width="17.7109375" style="125" customWidth="1"/>
    <col min="167" max="167" width="17.140625" style="125" customWidth="1"/>
    <col min="168" max="176" width="14.85546875" style="125" customWidth="1"/>
    <col min="177" max="177" width="5.28515625" style="125" bestFit="1" customWidth="1"/>
    <col min="178" max="182" width="14.85546875" style="125" customWidth="1"/>
    <col min="183" max="192" width="14.85546875" style="125" customWidth="1" outlineLevel="1"/>
    <col min="193" max="193" width="5.28515625" style="125" bestFit="1" customWidth="1"/>
    <col min="194" max="194" width="50.5703125" style="125" bestFit="1" customWidth="1"/>
    <col min="195" max="195" width="3.5703125" style="125" customWidth="1"/>
    <col min="196" max="198" width="14.85546875" style="125" customWidth="1"/>
    <col min="199" max="208" width="14.85546875" style="125" customWidth="1" outlineLevel="1"/>
    <col min="209" max="209" width="5.28515625" style="125" bestFit="1" customWidth="1"/>
    <col min="210" max="210" width="31.5703125" style="125" bestFit="1" customWidth="1"/>
    <col min="211" max="211" width="4.7109375" style="125" bestFit="1" customWidth="1"/>
    <col min="212" max="216" width="14.85546875" style="125" customWidth="1"/>
    <col min="217" max="224" width="14.85546875" style="125" customWidth="1" outlineLevel="1"/>
    <col min="225" max="225" width="5.28515625" style="125" bestFit="1" customWidth="1"/>
    <col min="226" max="226" width="46.42578125" style="125" bestFit="1" customWidth="1"/>
    <col min="227" max="227" width="6.5703125" style="125" customWidth="1"/>
    <col min="228" max="236" width="14.85546875" style="125" customWidth="1"/>
    <col min="237" max="240" width="14.85546875" style="125" customWidth="1" outlineLevel="1"/>
    <col min="241" max="241" width="5.42578125" style="125" bestFit="1" customWidth="1"/>
    <col min="242" max="242" width="50.28515625" style="125" bestFit="1" customWidth="1"/>
    <col min="243" max="243" width="6" style="125" customWidth="1"/>
    <col min="244" max="246" width="17.5703125" style="125" customWidth="1"/>
    <col min="247" max="256" width="17.5703125" style="125" customWidth="1" outlineLevel="1"/>
    <col min="257" max="257" width="9.140625" style="125"/>
    <col min="258" max="258" width="46.28515625" style="125" bestFit="1" customWidth="1"/>
    <col min="259" max="259" width="6" style="125" customWidth="1"/>
    <col min="260" max="272" width="14.5703125" style="125" customWidth="1"/>
    <col min="273" max="273" width="5" style="125" bestFit="1" customWidth="1"/>
    <col min="274" max="274" width="33.5703125" style="125" customWidth="1"/>
    <col min="275" max="275" width="9.85546875" style="125" customWidth="1"/>
    <col min="276" max="276" width="17.85546875" style="125" customWidth="1"/>
    <col min="277" max="277" width="18.7109375" style="125" customWidth="1"/>
    <col min="278" max="278" width="15.28515625" style="125" customWidth="1"/>
    <col min="279" max="279" width="14" style="125" customWidth="1" outlineLevel="1"/>
    <col min="280" max="288" width="18.28515625" style="125" customWidth="1" outlineLevel="1"/>
    <col min="289" max="289" width="5.5703125" style="125" bestFit="1" customWidth="1"/>
    <col min="290" max="290" width="41.5703125" style="125" customWidth="1"/>
    <col min="291" max="291" width="5" style="125" bestFit="1" customWidth="1"/>
    <col min="292" max="294" width="19.140625" style="125" customWidth="1"/>
    <col min="295" max="295" width="19.140625" style="125" customWidth="1" outlineLevel="1"/>
    <col min="296" max="296" width="15.28515625" style="125" customWidth="1" outlineLevel="1"/>
    <col min="297" max="297" width="15" style="125" customWidth="1" outlineLevel="1"/>
    <col min="298" max="298" width="15.28515625" style="125" customWidth="1" outlineLevel="1"/>
    <col min="299" max="299" width="15" style="125" customWidth="1" outlineLevel="1"/>
    <col min="300" max="300" width="15.28515625" style="125" customWidth="1" outlineLevel="1"/>
    <col min="301" max="301" width="15" style="125" customWidth="1" outlineLevel="1"/>
    <col min="302" max="302" width="15.28515625" style="125" customWidth="1" outlineLevel="1"/>
    <col min="303" max="303" width="15" style="125" customWidth="1" outlineLevel="1"/>
    <col min="304" max="304" width="22.42578125" style="125" customWidth="1" outlineLevel="1"/>
    <col min="305" max="305" width="5.5703125" style="125" bestFit="1" customWidth="1"/>
    <col min="306" max="306" width="58.85546875" style="125" customWidth="1"/>
    <col min="307" max="307" width="6.5703125" style="125" customWidth="1"/>
    <col min="308" max="310" width="16.85546875" style="125" customWidth="1"/>
    <col min="311" max="311" width="16.85546875" style="125" customWidth="1" outlineLevel="1"/>
    <col min="312" max="312" width="14" style="125" customWidth="1" outlineLevel="1"/>
    <col min="313" max="313" width="13.42578125" style="125" customWidth="1" outlineLevel="1"/>
    <col min="314" max="314" width="14.42578125" style="125" customWidth="1" outlineLevel="1"/>
    <col min="315" max="315" width="15" style="125" customWidth="1" outlineLevel="1"/>
    <col min="316" max="316" width="14.42578125" style="125" customWidth="1" outlineLevel="1"/>
    <col min="317" max="317" width="15" style="125" customWidth="1" outlineLevel="1"/>
    <col min="318" max="318" width="14.42578125" style="125" customWidth="1" outlineLevel="1"/>
    <col min="319" max="319" width="15" style="125" customWidth="1" outlineLevel="1"/>
    <col min="320" max="320" width="16" style="125" customWidth="1" outlineLevel="1"/>
    <col min="321" max="321" width="5.42578125" bestFit="1" customWidth="1"/>
    <col min="322" max="322" width="40.7109375" customWidth="1"/>
    <col min="323" max="323" width="7" bestFit="1" customWidth="1"/>
    <col min="324" max="326" width="16" customWidth="1"/>
    <col min="327" max="328" width="16" customWidth="1" outlineLevel="1"/>
    <col min="329" max="329" width="15.140625" customWidth="1" outlineLevel="1"/>
    <col min="330" max="330" width="19.28515625" customWidth="1" outlineLevel="1"/>
    <col min="331" max="331" width="17.28515625" customWidth="1" outlineLevel="1"/>
    <col min="332" max="332" width="18.28515625" customWidth="1" outlineLevel="1"/>
    <col min="333" max="333" width="18.42578125" customWidth="1" outlineLevel="1"/>
    <col min="334" max="334" width="14.7109375" customWidth="1" outlineLevel="1"/>
    <col min="335" max="335" width="19.85546875" customWidth="1" outlineLevel="1"/>
    <col min="336" max="336" width="16" customWidth="1" outlineLevel="1"/>
    <col min="337" max="337" width="5.28515625" style="125" bestFit="1" customWidth="1"/>
    <col min="338" max="338" width="41.7109375" style="125" bestFit="1" customWidth="1"/>
    <col min="339" max="339" width="4.5703125" style="125" bestFit="1" customWidth="1"/>
    <col min="340" max="346" width="13.42578125" style="125" customWidth="1"/>
    <col min="347" max="347" width="15" style="125" bestFit="1" customWidth="1"/>
    <col min="348" max="352" width="13.42578125" style="125" customWidth="1"/>
    <col min="353" max="353" width="5.28515625" style="125" bestFit="1" customWidth="1"/>
    <col min="354" max="354" width="42.85546875" style="125" bestFit="1" customWidth="1"/>
    <col min="355" max="355" width="4.7109375" style="125" bestFit="1" customWidth="1"/>
    <col min="356" max="356" width="16.28515625" style="125" bestFit="1" customWidth="1"/>
    <col min="357" max="357" width="14.7109375" style="125" bestFit="1" customWidth="1"/>
    <col min="358" max="358" width="16.28515625" style="125" bestFit="1" customWidth="1"/>
    <col min="359" max="359" width="14.7109375" style="125" bestFit="1" customWidth="1"/>
    <col min="360" max="360" width="16.28515625" style="125" bestFit="1" customWidth="1"/>
    <col min="361" max="361" width="15" style="125" bestFit="1" customWidth="1"/>
    <col min="362" max="362" width="16.28515625" style="125" bestFit="1" customWidth="1"/>
    <col min="363" max="363" width="15" style="125" bestFit="1" customWidth="1"/>
    <col min="364" max="364" width="16.28515625" style="125" bestFit="1" customWidth="1"/>
    <col min="365" max="365" width="15" style="125" bestFit="1" customWidth="1"/>
    <col min="366" max="366" width="16.28515625" style="125" bestFit="1" customWidth="1"/>
    <col min="367" max="367" width="15.28515625" style="125" bestFit="1" customWidth="1"/>
    <col min="368" max="368" width="16.140625" style="125" customWidth="1"/>
    <col min="369" max="369" width="5.28515625" style="125" customWidth="1"/>
    <col min="370" max="370" width="51.28515625" style="125" bestFit="1" customWidth="1"/>
    <col min="371" max="371" width="8" style="125" customWidth="1"/>
    <col min="372" max="385" width="13.42578125" style="125" customWidth="1"/>
    <col min="386" max="386" width="50.42578125" style="125" bestFit="1" customWidth="1"/>
    <col min="387" max="387" width="4.7109375" style="125" bestFit="1" customWidth="1"/>
    <col min="388" max="400" width="13.42578125" style="125" customWidth="1"/>
    <col min="401" max="401" width="5.42578125" style="125" bestFit="1" customWidth="1"/>
    <col min="402" max="402" width="36.42578125" style="125" customWidth="1"/>
    <col min="403" max="403" width="7.7109375" style="125" customWidth="1"/>
    <col min="404" max="404" width="14.140625" style="125" bestFit="1" customWidth="1"/>
    <col min="405" max="405" width="12.85546875" style="125" bestFit="1" customWidth="1"/>
    <col min="406" max="406" width="14.140625" style="125" bestFit="1" customWidth="1"/>
    <col min="407" max="407" width="12.85546875" style="125" bestFit="1" customWidth="1"/>
    <col min="408" max="416" width="14.140625" style="125" customWidth="1"/>
    <col min="417" max="417" width="9.5703125" style="125" customWidth="1"/>
    <col min="418" max="418" width="52.28515625" style="125" customWidth="1"/>
    <col min="419" max="419" width="8" style="125" customWidth="1"/>
    <col min="420" max="422" width="16.7109375" style="125" customWidth="1"/>
    <col min="423" max="423" width="17.28515625" style="125" customWidth="1"/>
    <col min="424" max="432" width="16.7109375" style="125" customWidth="1"/>
    <col min="433" max="433" width="5.7109375" style="674" customWidth="1" outlineLevel="1"/>
    <col min="434" max="434" width="5.5703125" customWidth="1" outlineLevel="1" collapsed="1"/>
    <col min="435" max="435" width="54.42578125" customWidth="1" outlineLevel="1"/>
    <col min="436" max="436" width="5.28515625" customWidth="1" outlineLevel="1"/>
    <col min="437" max="437" width="15.28515625" customWidth="1" outlineLevel="1"/>
    <col min="438" max="438" width="19.42578125" customWidth="1" outlineLevel="1"/>
    <col min="439" max="439" width="14.140625" customWidth="1" outlineLevel="1"/>
    <col min="440" max="440" width="17.28515625" customWidth="1" outlineLevel="1"/>
    <col min="441" max="441" width="17.140625" customWidth="1" outlineLevel="1"/>
    <col min="442" max="446" width="17.28515625" customWidth="1" outlineLevel="1"/>
    <col min="447" max="447" width="19.28515625" customWidth="1" outlineLevel="1"/>
    <col min="448" max="448" width="15.140625" customWidth="1" outlineLevel="1"/>
    <col min="449" max="449" width="19.5703125" customWidth="1" outlineLevel="1"/>
    <col min="450" max="450" width="5.28515625" style="125" bestFit="1" customWidth="1"/>
    <col min="451" max="451" width="70.28515625" style="125" bestFit="1" customWidth="1"/>
    <col min="452" max="452" width="5.7109375" style="125" customWidth="1"/>
    <col min="453" max="454" width="13.42578125" style="125" customWidth="1"/>
    <col min="455" max="455" width="16" style="125" bestFit="1" customWidth="1"/>
    <col min="456" max="456" width="15" style="125" bestFit="1" customWidth="1"/>
    <col min="457" max="464" width="16" style="125" bestFit="1" customWidth="1"/>
    <col min="465" max="465" width="15.42578125" style="125" customWidth="1"/>
    <col min="466" max="466" width="9.28515625" bestFit="1" customWidth="1"/>
    <col min="467" max="467" width="66.28515625" bestFit="1" customWidth="1"/>
    <col min="468" max="468" width="5.28515625" bestFit="1" customWidth="1"/>
    <col min="469" max="469" width="15.85546875" bestFit="1" customWidth="1"/>
    <col min="470" max="470" width="14.5703125" bestFit="1" customWidth="1"/>
    <col min="471" max="471" width="18.28515625" bestFit="1" customWidth="1"/>
    <col min="472" max="472" width="16.28515625" bestFit="1" customWidth="1"/>
    <col min="473" max="473" width="18.28515625" bestFit="1" customWidth="1"/>
    <col min="474" max="474" width="16.28515625" bestFit="1" customWidth="1"/>
    <col min="475" max="475" width="18.28515625" bestFit="1" customWidth="1"/>
    <col min="476" max="476" width="16.28515625" bestFit="1" customWidth="1"/>
    <col min="477" max="477" width="18.28515625" bestFit="1" customWidth="1"/>
    <col min="478" max="478" width="16.28515625" bestFit="1" customWidth="1"/>
    <col min="479" max="479" width="18.28515625" bestFit="1" customWidth="1"/>
    <col min="480" max="480" width="16.28515625" bestFit="1" customWidth="1"/>
    <col min="481" max="481" width="21.7109375" bestFit="1" customWidth="1"/>
    <col min="483" max="483" width="58" bestFit="1" customWidth="1"/>
    <col min="484" max="484" width="4.85546875" bestFit="1" customWidth="1"/>
    <col min="486" max="486" width="15.85546875" bestFit="1" customWidth="1"/>
    <col min="487" max="487" width="16.42578125" bestFit="1" customWidth="1"/>
    <col min="488" max="488" width="17.5703125" bestFit="1" customWidth="1"/>
    <col min="489" max="493" width="17.140625" bestFit="1" customWidth="1"/>
    <col min="494" max="494" width="18.42578125" bestFit="1" customWidth="1"/>
    <col min="495" max="495" width="18" bestFit="1" customWidth="1"/>
    <col min="496" max="496" width="17.42578125" customWidth="1"/>
    <col min="497" max="497" width="22.85546875" customWidth="1"/>
    <col min="498" max="498" width="3.85546875" customWidth="1"/>
    <col min="499" max="499" width="9.140625" hidden="1" customWidth="1" outlineLevel="1"/>
    <col min="500" max="500" width="49.85546875" hidden="1" customWidth="1" outlineLevel="1"/>
    <col min="501" max="501" width="4.7109375" hidden="1" customWidth="1" outlineLevel="1"/>
    <col min="502" max="502" width="15.7109375" hidden="1" customWidth="1" outlineLevel="1"/>
    <col min="503" max="503" width="17.140625" hidden="1" customWidth="1" outlineLevel="1"/>
    <col min="504" max="504" width="16.42578125" hidden="1" customWidth="1" outlineLevel="1"/>
    <col min="505" max="505" width="14.42578125" style="125" hidden="1" customWidth="1" outlineLevel="1"/>
    <col min="506" max="506" width="16.42578125" style="125" hidden="1" customWidth="1" outlineLevel="1"/>
    <col min="507" max="507" width="14.42578125" style="125" hidden="1" customWidth="1" outlineLevel="1"/>
    <col min="508" max="508" width="16.42578125" style="125" hidden="1" customWidth="1" outlineLevel="1"/>
    <col min="509" max="509" width="14.28515625" style="125" hidden="1" customWidth="1" outlineLevel="1"/>
    <col min="510" max="510" width="16.42578125" style="125" hidden="1" customWidth="1" outlineLevel="1"/>
    <col min="511" max="511" width="15" style="125" hidden="1" customWidth="1" outlineLevel="1"/>
    <col min="512" max="512" width="16.42578125" style="125" hidden="1" customWidth="1" outlineLevel="1"/>
    <col min="513" max="513" width="15" style="125" hidden="1" customWidth="1" outlineLevel="1"/>
    <col min="514" max="514" width="16.42578125" style="125" hidden="1" customWidth="1" outlineLevel="1"/>
    <col min="515" max="515" width="17.42578125" style="125" customWidth="1" collapsed="1"/>
    <col min="516" max="16384" width="9.140625" style="125"/>
  </cols>
  <sheetData>
    <row r="1" spans="1:515" s="145" customFormat="1" ht="15.75" thickBot="1" x14ac:dyDescent="0.3">
      <c r="T1" s="504">
        <f>ROUND(T57+T66,0)</f>
        <v>0</v>
      </c>
      <c r="U1" s="504">
        <f>ROUND(U57+U66,0)</f>
        <v>0</v>
      </c>
      <c r="V1" s="504">
        <f>V57+V66</f>
        <v>0</v>
      </c>
      <c r="W1" s="504">
        <f>W57+W66</f>
        <v>0</v>
      </c>
      <c r="X1" s="504">
        <f>X57+X66</f>
        <v>0</v>
      </c>
      <c r="AM1" s="504">
        <f>ROUND(AM57+AM66,0)</f>
        <v>0</v>
      </c>
      <c r="AN1" s="504">
        <f>AN57+AN66</f>
        <v>0</v>
      </c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PQ1" s="674"/>
      <c r="PR1" s="690"/>
      <c r="PS1" s="690"/>
      <c r="PT1" s="690"/>
      <c r="PU1" s="690"/>
      <c r="PV1" s="690"/>
      <c r="PW1" s="690"/>
      <c r="PX1" s="690"/>
      <c r="PY1" s="690"/>
      <c r="PZ1" s="690"/>
      <c r="QA1" s="690"/>
      <c r="QB1" s="690"/>
      <c r="QC1" s="690"/>
      <c r="QD1" s="690"/>
      <c r="QE1" s="690"/>
      <c r="QF1" s="690"/>
      <c r="QG1" s="690"/>
      <c r="QX1" s="690"/>
      <c r="QY1" s="690"/>
      <c r="QZ1" s="690"/>
      <c r="RA1" s="690"/>
      <c r="RB1" s="690"/>
      <c r="RC1" s="690"/>
      <c r="RD1" s="690"/>
      <c r="RE1" s="690"/>
      <c r="RF1" s="690"/>
      <c r="RG1" s="690"/>
      <c r="RH1" s="690"/>
      <c r="RI1" s="690"/>
      <c r="RJ1" s="690"/>
      <c r="RK1" s="690"/>
      <c r="RL1" s="690"/>
      <c r="RM1" s="690"/>
      <c r="RN1" s="690"/>
      <c r="RO1" s="690"/>
      <c r="RP1" s="690"/>
      <c r="RQ1" s="690"/>
      <c r="RR1" s="690"/>
      <c r="RS1" s="690"/>
      <c r="RT1" s="690"/>
      <c r="RU1" s="690"/>
      <c r="RV1" s="690"/>
      <c r="RW1" s="690"/>
      <c r="RX1" s="690"/>
      <c r="RY1" s="690"/>
      <c r="RZ1" s="690"/>
      <c r="SA1" s="690"/>
      <c r="SB1" s="690"/>
      <c r="SC1" s="690"/>
      <c r="SD1" s="690"/>
      <c r="SE1" s="690"/>
      <c r="SF1" s="690"/>
      <c r="SG1" s="690"/>
      <c r="SH1" s="690"/>
      <c r="SI1" s="690"/>
      <c r="SJ1" s="690"/>
      <c r="SK1" s="690"/>
      <c r="SL1" s="690"/>
      <c r="SM1" s="690"/>
      <c r="SN1" s="690"/>
      <c r="SO1" s="690"/>
      <c r="SP1" s="690"/>
      <c r="SQ1" s="690"/>
      <c r="SR1" s="690"/>
      <c r="SS1" s="690"/>
      <c r="ST1" s="690"/>
      <c r="SU1" s="690"/>
    </row>
    <row r="2" spans="1:515" customFormat="1" x14ac:dyDescent="0.25">
      <c r="A2" s="125"/>
      <c r="B2" s="125"/>
      <c r="C2" s="125"/>
      <c r="D2" s="125"/>
      <c r="E2" s="125"/>
      <c r="F2" s="125"/>
      <c r="G2" s="125"/>
      <c r="H2" s="125"/>
      <c r="I2" s="211"/>
      <c r="J2" s="211"/>
      <c r="K2" s="211"/>
      <c r="L2" s="211"/>
      <c r="M2" s="211"/>
      <c r="N2" s="211"/>
      <c r="O2" s="209"/>
      <c r="P2" s="210" t="s">
        <v>1121</v>
      </c>
      <c r="Q2" s="125"/>
      <c r="R2" s="125"/>
      <c r="S2" s="125"/>
      <c r="U2" s="209"/>
      <c r="V2" s="210" t="s">
        <v>392</v>
      </c>
      <c r="W2" s="125"/>
      <c r="X2" s="125"/>
      <c r="AE2" s="209"/>
      <c r="AF2" s="210" t="s">
        <v>1121</v>
      </c>
      <c r="AM2" s="209"/>
      <c r="AN2" s="210" t="s">
        <v>392</v>
      </c>
      <c r="AU2" s="209"/>
      <c r="AV2" s="210" t="s">
        <v>1121</v>
      </c>
      <c r="BK2" s="209"/>
      <c r="BL2" s="210" t="s">
        <v>1121</v>
      </c>
      <c r="CA2" s="209"/>
      <c r="CB2" s="210" t="s">
        <v>1121</v>
      </c>
      <c r="CG2" s="209"/>
      <c r="CH2" s="210" t="s">
        <v>392</v>
      </c>
      <c r="CQ2" s="209"/>
      <c r="CR2" s="210" t="s">
        <v>1121</v>
      </c>
      <c r="CW2" s="209"/>
      <c r="CX2" s="210" t="s">
        <v>392</v>
      </c>
      <c r="DG2" s="209"/>
      <c r="DH2" s="210" t="s">
        <v>1121</v>
      </c>
      <c r="DM2" s="209"/>
      <c r="DN2" s="210" t="s">
        <v>392</v>
      </c>
      <c r="DW2" s="209"/>
      <c r="DX2" s="210" t="s">
        <v>1121</v>
      </c>
      <c r="EC2" s="209"/>
      <c r="ED2" s="210" t="s">
        <v>392</v>
      </c>
      <c r="EM2" s="209"/>
      <c r="EN2" s="210" t="s">
        <v>1121</v>
      </c>
      <c r="ES2" s="209"/>
      <c r="ET2" s="210" t="s">
        <v>392</v>
      </c>
      <c r="FC2" s="209"/>
      <c r="FD2" s="210" t="s">
        <v>1121</v>
      </c>
      <c r="FS2" s="209"/>
      <c r="FT2" s="210" t="s">
        <v>1121</v>
      </c>
      <c r="FY2" s="209"/>
      <c r="FZ2" s="210" t="s">
        <v>392</v>
      </c>
      <c r="GI2" s="209"/>
      <c r="GJ2" s="210" t="s">
        <v>1121</v>
      </c>
      <c r="GO2" s="209"/>
      <c r="GP2" s="210" t="s">
        <v>392</v>
      </c>
      <c r="GY2" s="209"/>
      <c r="GZ2" s="210" t="s">
        <v>1121</v>
      </c>
      <c r="HE2" s="125"/>
      <c r="HF2" s="125"/>
      <c r="HG2" s="209"/>
      <c r="HH2" s="210" t="s">
        <v>392</v>
      </c>
      <c r="HO2" s="209"/>
      <c r="HP2" s="210" t="s">
        <v>1121</v>
      </c>
      <c r="IA2" s="209"/>
      <c r="IB2" s="210" t="s">
        <v>392</v>
      </c>
      <c r="IE2" s="209"/>
      <c r="IF2" s="210" t="s">
        <v>1121</v>
      </c>
      <c r="IK2" s="209"/>
      <c r="IL2" s="210" t="s">
        <v>392</v>
      </c>
      <c r="IU2" s="209"/>
      <c r="IV2" s="210" t="s">
        <v>1121</v>
      </c>
      <c r="JK2" s="209"/>
      <c r="JL2" s="210" t="s">
        <v>1121</v>
      </c>
      <c r="JQ2" s="209"/>
      <c r="JR2" s="210" t="s">
        <v>392</v>
      </c>
      <c r="KA2" s="209"/>
      <c r="KB2" s="210" t="s">
        <v>1121</v>
      </c>
      <c r="KG2" s="209"/>
      <c r="KH2" s="210" t="s">
        <v>392</v>
      </c>
      <c r="KQ2" s="209"/>
      <c r="KR2" s="210" t="s">
        <v>1121</v>
      </c>
      <c r="KW2" s="209"/>
      <c r="KX2" s="210" t="s">
        <v>392</v>
      </c>
      <c r="LG2" s="209"/>
      <c r="LH2" s="210" t="s">
        <v>1121</v>
      </c>
      <c r="LM2" s="209"/>
      <c r="LN2" s="210" t="s">
        <v>392</v>
      </c>
      <c r="LW2" s="209"/>
      <c r="LX2" s="210" t="s">
        <v>1121</v>
      </c>
      <c r="MM2" s="209"/>
      <c r="MN2" s="210" t="s">
        <v>1121</v>
      </c>
      <c r="NC2" s="209"/>
      <c r="ND2" s="210" t="s">
        <v>1121</v>
      </c>
      <c r="NS2" s="209"/>
      <c r="NT2" s="210" t="s">
        <v>1121</v>
      </c>
      <c r="OI2" s="209"/>
      <c r="OJ2" s="210" t="s">
        <v>1121</v>
      </c>
      <c r="OY2" s="209"/>
      <c r="OZ2" s="210" t="s">
        <v>1121</v>
      </c>
      <c r="PO2" s="209"/>
      <c r="PP2" s="210" t="s">
        <v>1121</v>
      </c>
      <c r="PQ2" s="674"/>
      <c r="PR2" s="690"/>
      <c r="PS2" s="690"/>
      <c r="PT2" s="690"/>
      <c r="PU2" s="690"/>
      <c r="PV2" s="690"/>
      <c r="PW2" s="690"/>
      <c r="PX2" s="690"/>
      <c r="PY2" s="690"/>
      <c r="PZ2" s="690"/>
      <c r="QA2" s="690"/>
      <c r="QB2" s="690"/>
      <c r="QC2" s="690"/>
      <c r="QD2" s="690"/>
      <c r="QE2" s="690"/>
      <c r="QF2" s="209"/>
      <c r="QG2" s="210" t="s">
        <v>1121</v>
      </c>
      <c r="QV2" s="209"/>
      <c r="QW2" s="210" t="s">
        <v>1121</v>
      </c>
      <c r="QX2" s="690"/>
      <c r="QY2" s="690"/>
      <c r="QZ2" s="690"/>
      <c r="RA2" s="690"/>
      <c r="RB2" s="690"/>
      <c r="RC2" s="690"/>
      <c r="RD2" s="690"/>
      <c r="RE2" s="690"/>
      <c r="RF2" s="690"/>
      <c r="RG2" s="690"/>
      <c r="RH2" s="690"/>
      <c r="RI2" s="690"/>
      <c r="RJ2" s="690"/>
      <c r="RK2" s="690"/>
      <c r="RL2" s="209"/>
      <c r="RM2" s="210" t="s">
        <v>1121</v>
      </c>
      <c r="RN2" s="690"/>
      <c r="RO2" s="690"/>
      <c r="RP2" s="690"/>
      <c r="RQ2" s="690"/>
      <c r="RR2" s="690"/>
      <c r="RS2" s="690"/>
      <c r="RT2" s="690"/>
      <c r="RU2" s="690"/>
      <c r="RV2" s="690"/>
      <c r="RW2" s="690"/>
      <c r="RX2" s="690"/>
      <c r="RY2" s="690"/>
      <c r="RZ2" s="690"/>
      <c r="SA2" s="690"/>
      <c r="SB2" s="209"/>
      <c r="SC2" s="210" t="s">
        <v>1121</v>
      </c>
      <c r="SD2" s="691"/>
      <c r="SE2" s="690"/>
      <c r="SF2" s="690"/>
      <c r="SG2" s="690"/>
      <c r="SH2" s="690"/>
      <c r="SI2" s="690"/>
      <c r="SJ2" s="690"/>
      <c r="SK2" s="690"/>
      <c r="SL2" s="690"/>
      <c r="SM2" s="690"/>
      <c r="SN2" s="690"/>
      <c r="SO2" s="690"/>
      <c r="SP2" s="690"/>
      <c r="SQ2" s="690"/>
      <c r="SR2" s="690"/>
      <c r="SS2" s="209"/>
      <c r="ST2" s="210" t="s">
        <v>1121</v>
      </c>
      <c r="SU2" s="690"/>
    </row>
    <row r="3" spans="1:515" customFormat="1" x14ac:dyDescent="0.25">
      <c r="A3" s="125"/>
      <c r="B3" s="125"/>
      <c r="C3" s="125"/>
      <c r="D3" s="125"/>
      <c r="E3" s="125"/>
      <c r="F3" s="125"/>
      <c r="H3" s="125"/>
      <c r="I3" s="372"/>
      <c r="J3" s="372"/>
      <c r="K3" s="372"/>
      <c r="L3" s="372"/>
      <c r="M3" s="372"/>
      <c r="N3" s="372"/>
      <c r="O3" s="727"/>
      <c r="P3" s="728" t="str">
        <f>CONCATENATE("Exh. CRM-7 page "&amp;VLOOKUP(A6,'Adj List'!$A:$E,5,FALSE)&amp;" of "&amp;'Adj List'!$E$1)</f>
        <v>Exh. CRM-7 page 1 of 34</v>
      </c>
      <c r="Q3" s="125"/>
      <c r="R3" s="125"/>
      <c r="S3" s="125"/>
      <c r="U3" s="727"/>
      <c r="V3" s="728" t="str">
        <f>CONCATENATE("Exh. CRM-7 page "&amp;VLOOKUP(Q6,'Adj List'!$A:$E,5,FALSE)&amp;" of "&amp;'Adj List'!$E$1)</f>
        <v>Exh. CRM-7 page 2 of 34</v>
      </c>
      <c r="W3" s="125"/>
      <c r="X3" s="125"/>
      <c r="AE3" s="727"/>
      <c r="AF3" s="728" t="str">
        <f>CONCATENATE("Exh. CRM-7 page "&amp;VLOOKUP(Q6,'Adj List'!$A:$E,5,FALSE)&amp;" of "&amp;'Adj List'!$E$1)</f>
        <v>Exh. CRM-7 page 2 of 34</v>
      </c>
      <c r="AM3" s="727"/>
      <c r="AN3" s="728" t="str">
        <f>CONCATENATE("Exh. CRM-7 page "&amp;VLOOKUP(AG6,'Adj List'!$A:$E,5,FALSE)&amp;" of "&amp;'Adj List'!$E$1)</f>
        <v>Exh. CRM-7 page 3 of 34</v>
      </c>
      <c r="AU3" s="727"/>
      <c r="AV3" s="728" t="str">
        <f>CONCATENATE("Exh. CRM-7 page "&amp;VLOOKUP(AG6,'Adj List'!$A:$E,5,FALSE)&amp;" of "&amp;'Adj List'!$E$1)</f>
        <v>Exh. CRM-7 page 3 of 34</v>
      </c>
      <c r="BK3" s="727"/>
      <c r="BL3" s="728" t="str">
        <f>CONCATENATE("Exh. CRM-7 page "&amp;VLOOKUP(AW6,'Adj List'!$A:$E,5,FALSE)&amp;" of "&amp;'Adj List'!$E$1)</f>
        <v>Exh. CRM-7 page 4 of 34</v>
      </c>
      <c r="CA3" s="727"/>
      <c r="CB3" s="728" t="str">
        <f>CONCATENATE("Exh. CRM-7 page "&amp;VLOOKUP(BM6,'Adj List'!$A:$E,5,FALSE)&amp;" of "&amp;'Adj List'!$E$1)</f>
        <v>Exh. CRM-7 page 5 of 34</v>
      </c>
      <c r="CG3" s="727"/>
      <c r="CH3" s="728"/>
      <c r="CQ3" s="727"/>
      <c r="CR3" s="728" t="str">
        <f>CONCATENATE("Exh. CRM-7 page "&amp;VLOOKUP(CC6,'Adj List'!$A:$E,5,FALSE)&amp;" of "&amp;'Adj List'!$E$1)</f>
        <v>Exh. CRM-7 page 6 of 34</v>
      </c>
      <c r="CW3" s="727"/>
      <c r="CX3" s="728"/>
      <c r="DG3" s="727"/>
      <c r="DH3" s="728" t="str">
        <f>CONCATENATE("Exh. CRM-7 page "&amp;VLOOKUP(CS6,'Adj List'!$A:$E,5,FALSE)&amp;" of "&amp;'Adj List'!$E$1)</f>
        <v>Exh. CRM-7 page 7 of 34</v>
      </c>
      <c r="DM3" s="727"/>
      <c r="DN3" s="728"/>
      <c r="DW3" s="727"/>
      <c r="DX3" s="728" t="str">
        <f>CONCATENATE("Exh. CRM-7 page "&amp;VLOOKUP(DI6,'Adj List'!$A:$E,5,FALSE)&amp;" of "&amp;'Adj List'!$E$1)</f>
        <v>Exh. CRM-7 page 8 of 34</v>
      </c>
      <c r="EC3" s="727"/>
      <c r="ED3" s="728"/>
      <c r="EM3" s="727"/>
      <c r="EN3" s="728" t="str">
        <f>CONCATENATE("Exh. CRM-7 page "&amp;VLOOKUP(DY6,'Adj List'!$A:$E,5,FALSE)&amp;" of "&amp;'Adj List'!$E$1)</f>
        <v>Exh. CRM-7 page 9 of 34</v>
      </c>
      <c r="ES3" s="727"/>
      <c r="ET3" s="728"/>
      <c r="FC3" s="727"/>
      <c r="FD3" s="728" t="str">
        <f>CONCATENATE("Exh. CRM-7 page "&amp;VLOOKUP(EO6,'Adj List'!$A:$E,5,FALSE)&amp;" of "&amp;'Adj List'!$E$1)</f>
        <v>Exh. CRM-7 page 10 of 34</v>
      </c>
      <c r="FS3" s="727"/>
      <c r="FT3" s="728" t="str">
        <f>CONCATENATE("Exh. CRM-7 page "&amp;VLOOKUP(FE6,'Adj List'!$A:$E,5,FALSE)&amp;" of "&amp;'Adj List'!$E$1)</f>
        <v>Exh. CRM-7 page 11 of 34</v>
      </c>
      <c r="FY3" s="727"/>
      <c r="FZ3" s="728"/>
      <c r="GI3" s="727"/>
      <c r="GJ3" s="728" t="str">
        <f>CONCATENATE("Exh. CRM-7 page "&amp;VLOOKUP(FU6,'Adj List'!$A:$E,5,FALSE)&amp;" of "&amp;'Adj List'!$E$1)</f>
        <v>Exh. CRM-7 page 12 of 34</v>
      </c>
      <c r="GO3" s="727"/>
      <c r="GP3" s="728"/>
      <c r="GY3" s="727"/>
      <c r="GZ3" s="728" t="str">
        <f>CONCATENATE("Exh. CRM-7 page "&amp;VLOOKUP(GK6,'Adj List'!$A:$E,5,FALSE)&amp;" of "&amp;'Adj List'!$E$1)</f>
        <v>Exh. CRM-7 page 13 of 34</v>
      </c>
      <c r="HE3" s="125"/>
      <c r="HF3" s="125"/>
      <c r="HG3" s="727"/>
      <c r="HH3" s="728"/>
      <c r="HO3" s="727"/>
      <c r="HP3" s="728" t="str">
        <f>CONCATENATE("Exh. CRM-7 page "&amp;VLOOKUP(HA6,'Adj List'!$A:$E,5,FALSE)&amp;" of "&amp;'Adj List'!$E$1)</f>
        <v>Exh. CRM-7 page 14 of 34</v>
      </c>
      <c r="IA3" s="727"/>
      <c r="IB3" s="728"/>
      <c r="IE3" s="727"/>
      <c r="IF3" s="728" t="str">
        <f>CONCATENATE("Exh. CRM-7 page "&amp;VLOOKUP(HQ6,'Adj List'!$A:$E,5,FALSE)&amp;" of "&amp;'Adj List'!$E$1)</f>
        <v>Exh. CRM-7 page 15 of 34</v>
      </c>
      <c r="IK3" s="727"/>
      <c r="IL3" s="728"/>
      <c r="IU3" s="727"/>
      <c r="IV3" s="728" t="str">
        <f>CONCATENATE("Exh. CRM-7 page "&amp;VLOOKUP(IG6,'Adj List'!$A:$E,5,FALSE)&amp;" of "&amp;'Adj List'!$E$1)</f>
        <v>Exh. CRM-7 page 16 of 34</v>
      </c>
      <c r="JK3" s="727"/>
      <c r="JL3" s="728" t="str">
        <f>CONCATENATE("Exh. CRM-7 page "&amp;VLOOKUP(IW6,'Adj List'!$A:$E,5,FALSE)&amp;" of "&amp;'Adj List'!$E$1)</f>
        <v>Exh. CRM-7 page 17 of 34</v>
      </c>
      <c r="JQ3" s="727"/>
      <c r="JR3" s="728"/>
      <c r="KA3" s="727"/>
      <c r="KB3" s="728" t="str">
        <f>CONCATENATE("Exh. CRM-7 page "&amp;VLOOKUP(JM6,'Adj List'!$A:$E,5,FALSE)&amp;" of "&amp;'Adj List'!$E$1)</f>
        <v>Exh. CRM-7 page 18 of 34</v>
      </c>
      <c r="KG3" s="727"/>
      <c r="KH3" s="728"/>
      <c r="KQ3" s="727"/>
      <c r="KR3" s="728" t="str">
        <f>CONCATENATE("Exh. CRM-7 page "&amp;VLOOKUP(KC6,'Adj List'!$A:$E,5,FALSE)&amp;" of "&amp;'Adj List'!$E$1)</f>
        <v>Exh. CRM-7 page 19 of 34</v>
      </c>
      <c r="KW3" s="727"/>
      <c r="KX3" s="728"/>
      <c r="LG3" s="727"/>
      <c r="LH3" s="728" t="str">
        <f>CONCATENATE("Exh. CRM-7 page "&amp;VLOOKUP(KS6,'Adj List'!$A:$E,5,FALSE)&amp;" of "&amp;'Adj List'!$E$1)</f>
        <v>Exh. CRM-7 page 20 of 34</v>
      </c>
      <c r="LM3" s="727"/>
      <c r="LN3" s="728"/>
      <c r="LW3" s="727"/>
      <c r="LX3" s="728" t="str">
        <f>CONCATENATE("Exh. CRM-7 page "&amp;VLOOKUP(LI6,'Adj List'!$A:$E,5,FALSE)&amp;" of "&amp;'Adj List'!$E$1)</f>
        <v>Exh. CRM-7 page 21 of 34</v>
      </c>
      <c r="MM3" s="727"/>
      <c r="MN3" s="728" t="str">
        <f>CONCATENATE("Exh. CRM-7 page "&amp;VLOOKUP(LY6,'Adj List'!$A:$E,5,FALSE)&amp;" of "&amp;'Adj List'!$E$1)</f>
        <v>Exh. CRM-7 page 22 of 34</v>
      </c>
      <c r="NC3" s="727"/>
      <c r="ND3" s="728" t="str">
        <f>CONCATENATE("Exh. CRM-7 page "&amp;VLOOKUP(MO6,'Adj List'!$A:$E,5,FALSE)&amp;" of "&amp;'Adj List'!$E$1)</f>
        <v>Exh. CRM-7 page 23 of 34</v>
      </c>
      <c r="NS3" s="727"/>
      <c r="NT3" s="728" t="str">
        <f>CONCATENATE("Exh. CRM-7 page "&amp;VLOOKUP(NE6,'Adj List'!$A:$E,5,FALSE)&amp;" of "&amp;'Adj List'!$E$1)</f>
        <v>Exh. CRM-7 page 24 of 34</v>
      </c>
      <c r="OI3" s="727"/>
      <c r="OJ3" s="728" t="str">
        <f>CONCATENATE("Exh. CRM-7 page "&amp;VLOOKUP(NU6,'Adj List'!$A:$E,5,FALSE)&amp;" of "&amp;'Adj List'!$E$1)</f>
        <v>Exh. CRM-7 page 25 of 34</v>
      </c>
      <c r="OY3" s="727"/>
      <c r="OZ3" s="728" t="str">
        <f>CONCATENATE("Exh. CRM-7 page "&amp;VLOOKUP(OK6,'Adj List'!$A:$E,5,FALSE)&amp;" of "&amp;'Adj List'!$E$1)</f>
        <v>Exh. CRM-7 page 26 of 34</v>
      </c>
      <c r="PO3" s="727"/>
      <c r="PP3" s="728" t="str">
        <f>CONCATENATE("Exh. CRM-7 page "&amp;VLOOKUP(PA6,'Adj List'!$A:$E,5,FALSE)&amp;" of "&amp;'Adj List'!$E$1)</f>
        <v>Exh. CRM-7 page 27 of 34</v>
      </c>
      <c r="PQ3" s="674"/>
      <c r="PR3" s="690"/>
      <c r="PS3" s="690"/>
      <c r="PT3" s="690"/>
      <c r="PU3" s="690"/>
      <c r="PV3" s="690"/>
      <c r="PW3" s="690"/>
      <c r="PX3" s="690"/>
      <c r="PY3" s="690"/>
      <c r="PZ3" s="690"/>
      <c r="QA3" s="690"/>
      <c r="QB3" s="690"/>
      <c r="QC3" s="690"/>
      <c r="QD3" s="690"/>
      <c r="QE3" s="690"/>
      <c r="QF3" s="727"/>
      <c r="QG3" s="728" t="str">
        <f>CONCATENATE("Exh. CRM-7 page "&amp;VLOOKUP(PR6,'Adj List'!$A:$E,5,FALSE)&amp;" of "&amp;'Adj List'!$E$1)</f>
        <v>Exh. CRM-7 page 28 of 34</v>
      </c>
      <c r="QV3" s="727"/>
      <c r="QW3" s="728" t="str">
        <f>CONCATENATE("Exh. CRM-7 page "&amp;VLOOKUP(QH6,'Adj List'!$A:$E,5,FALSE)&amp;" of "&amp;'Adj List'!$E$1)</f>
        <v>Exh. CRM-7 page 29 of 34</v>
      </c>
      <c r="QX3" s="690"/>
      <c r="QY3" s="690"/>
      <c r="QZ3" s="690"/>
      <c r="RA3" s="690"/>
      <c r="RB3" s="690"/>
      <c r="RC3" s="690"/>
      <c r="RD3" s="690"/>
      <c r="RE3" s="690"/>
      <c r="RF3" s="690"/>
      <c r="RG3" s="690"/>
      <c r="RH3" s="690"/>
      <c r="RI3" s="690"/>
      <c r="RJ3" s="690"/>
      <c r="RK3" s="690"/>
      <c r="RL3" s="727"/>
      <c r="RM3" s="728" t="str">
        <f>CONCATENATE("Exh. CRM-7 page "&amp;VLOOKUP(QX6,'Adj List'!$A:$E,5,FALSE)&amp;" of "&amp;'Adj List'!$E$1)</f>
        <v>Exh. CRM-7 page 30 of 34</v>
      </c>
      <c r="RN3" s="690"/>
      <c r="RO3" s="690"/>
      <c r="RP3" s="690"/>
      <c r="RQ3" s="690"/>
      <c r="RR3" s="690"/>
      <c r="RS3" s="690"/>
      <c r="RT3" s="690"/>
      <c r="RU3" s="690"/>
      <c r="RV3" s="690"/>
      <c r="RW3" s="690"/>
      <c r="RX3" s="690"/>
      <c r="RY3" s="690"/>
      <c r="RZ3" s="690"/>
      <c r="SA3" s="690"/>
      <c r="SB3" s="727"/>
      <c r="SC3" s="728" t="str">
        <f>CONCATENATE("Exh. CRM-7 page "&amp;VLOOKUP("PROGRAMMATIC PROVISIONAL PROFORMA",'Adj List'!$A:$E,5,FALSE)&amp;" of "&amp;'Adj List'!$E$1)</f>
        <v>Exh. CRM-7 page 31 of 34</v>
      </c>
      <c r="SD3" s="692"/>
      <c r="SE3" s="690"/>
      <c r="SF3" s="690"/>
      <c r="SG3" s="690"/>
      <c r="SH3" s="690"/>
      <c r="SI3" s="690"/>
      <c r="SJ3" s="690"/>
      <c r="SK3" s="690"/>
      <c r="SL3" s="690"/>
      <c r="SM3" s="690"/>
      <c r="SN3" s="690"/>
      <c r="SO3" s="690"/>
      <c r="SP3" s="690"/>
      <c r="SQ3" s="690"/>
      <c r="SR3" s="690"/>
      <c r="SS3" s="727"/>
      <c r="ST3" s="728" t="s">
        <v>1120</v>
      </c>
      <c r="SU3" s="690"/>
    </row>
    <row r="4" spans="1:515" customFormat="1" ht="15.75" thickBot="1" x14ac:dyDescent="0.3">
      <c r="A4" s="211"/>
      <c r="B4" s="211"/>
      <c r="C4" s="211"/>
      <c r="D4" s="211"/>
      <c r="E4" s="211"/>
      <c r="F4" s="211"/>
      <c r="H4" s="125"/>
      <c r="I4" s="125"/>
      <c r="J4" s="125"/>
      <c r="K4" s="125"/>
      <c r="L4" s="125"/>
      <c r="M4" s="125"/>
      <c r="N4" s="125"/>
      <c r="O4" s="729" t="s">
        <v>1019</v>
      </c>
      <c r="P4" s="730">
        <f>VLOOKUP(A6,'Adj List'!$A$6:$C$470,3,FALSE)</f>
        <v>11.01</v>
      </c>
      <c r="Q4" s="125"/>
      <c r="R4" s="125"/>
      <c r="S4" s="125"/>
      <c r="U4" s="729" t="s">
        <v>1019</v>
      </c>
      <c r="V4" s="730">
        <f>VLOOKUP(Q6,'Adj List'!$A$6:$C$470,3,FALSE)</f>
        <v>11.02</v>
      </c>
      <c r="AE4" s="729" t="s">
        <v>1019</v>
      </c>
      <c r="AF4" s="730">
        <f>VLOOKUP(Q6,'Adj List'!$A$6:$C$470,3,FALSE)</f>
        <v>11.02</v>
      </c>
      <c r="AM4" s="729" t="s">
        <v>1019</v>
      </c>
      <c r="AN4" s="730">
        <f>VLOOKUP(AG6,'Adj List'!$A$6:$C$470,3,FALSE)</f>
        <v>11.03</v>
      </c>
      <c r="AU4" s="729" t="s">
        <v>1019</v>
      </c>
      <c r="AV4" s="730">
        <f>VLOOKUP(AG6,'Adj List'!$A$6:$C$470,3,FALSE)</f>
        <v>11.03</v>
      </c>
      <c r="BK4" s="729" t="s">
        <v>1019</v>
      </c>
      <c r="BL4" s="730">
        <f>VLOOKUP(AW6,'Adj List'!$A$6:$C$470,3,FALSE)</f>
        <v>11.04</v>
      </c>
      <c r="CA4" s="729" t="s">
        <v>1019</v>
      </c>
      <c r="CB4" s="730">
        <f>VLOOKUP(BM6,'Adj List'!$A$6:$C$470,3,FALSE)</f>
        <v>11.049999999999999</v>
      </c>
      <c r="CG4" s="729" t="s">
        <v>1019</v>
      </c>
      <c r="CH4" s="730">
        <f>VLOOKUP(CC6,'Adj List'!$A$6:$C$470,3,FALSE)</f>
        <v>11.059999999999999</v>
      </c>
      <c r="CQ4" s="729" t="s">
        <v>1019</v>
      </c>
      <c r="CR4" s="730">
        <f>VLOOKUP(CC6,'Adj List'!$A$6:$C$470,3,FALSE)</f>
        <v>11.059999999999999</v>
      </c>
      <c r="CW4" s="729" t="s">
        <v>1019</v>
      </c>
      <c r="CX4" s="730">
        <f>VLOOKUP(CS6,'Adj List'!$A$6:$C$470,3,FALSE)</f>
        <v>11.069999999999999</v>
      </c>
      <c r="DG4" s="729" t="s">
        <v>1019</v>
      </c>
      <c r="DH4" s="730">
        <f>VLOOKUP(CS6,'Adj List'!$A$6:$C$470,3,FALSE)</f>
        <v>11.069999999999999</v>
      </c>
      <c r="DM4" s="729" t="s">
        <v>1019</v>
      </c>
      <c r="DN4" s="730">
        <f>VLOOKUP(DI6,'Adj List'!$A$6:$C$470,3,FALSE)</f>
        <v>11.079999999999998</v>
      </c>
      <c r="DW4" s="729" t="s">
        <v>1019</v>
      </c>
      <c r="DX4" s="730">
        <f>VLOOKUP(DI6,'Adj List'!$A$6:$C$470,3,FALSE)</f>
        <v>11.079999999999998</v>
      </c>
      <c r="EC4" s="729" t="s">
        <v>1019</v>
      </c>
      <c r="ED4" s="730">
        <f>VLOOKUP(DY6,'Adj List'!$A$6:$C$470,3,FALSE)</f>
        <v>11.089999999999998</v>
      </c>
      <c r="EM4" s="729" t="s">
        <v>1019</v>
      </c>
      <c r="EN4" s="730">
        <f>VLOOKUP(DY6,'Adj List'!$A$6:$C$470,3,FALSE)</f>
        <v>11.089999999999998</v>
      </c>
      <c r="ES4" s="729" t="s">
        <v>1019</v>
      </c>
      <c r="ET4" s="730">
        <f>VLOOKUP(EO6,'Adj List'!$A$6:$C$470,3,FALSE)</f>
        <v>11.099999999999998</v>
      </c>
      <c r="FC4" s="729" t="s">
        <v>1019</v>
      </c>
      <c r="FD4" s="730">
        <f>VLOOKUP(EO6,'Adj List'!$A$6:$C$470,3,FALSE)</f>
        <v>11.099999999999998</v>
      </c>
      <c r="FS4" s="729" t="s">
        <v>1019</v>
      </c>
      <c r="FT4" s="730">
        <f>VLOOKUP(FE6,'Adj List'!$A$6:$C$470,3,FALSE)</f>
        <v>11.109999999999998</v>
      </c>
      <c r="FY4" s="729" t="s">
        <v>1019</v>
      </c>
      <c r="FZ4" s="730">
        <f>VLOOKUP(FU6,'Adj List'!$A$6:$C$470,3,FALSE)</f>
        <v>11.119999999999997</v>
      </c>
      <c r="GI4" s="729" t="s">
        <v>1019</v>
      </c>
      <c r="GJ4" s="730">
        <f>VLOOKUP(FU6,'Adj List'!$A$6:$C$470,3,FALSE)</f>
        <v>11.119999999999997</v>
      </c>
      <c r="GO4" s="729" t="s">
        <v>1019</v>
      </c>
      <c r="GP4" s="730">
        <f>VLOOKUP(GK6,'Adj List'!$A$6:$C$470,3,FALSE)</f>
        <v>11.129999999999997</v>
      </c>
      <c r="GY4" s="729" t="s">
        <v>1019</v>
      </c>
      <c r="GZ4" s="730">
        <f>VLOOKUP(GK6,'Adj List'!$A$6:$C$470,3,FALSE)</f>
        <v>11.129999999999997</v>
      </c>
      <c r="HE4" s="125"/>
      <c r="HF4" s="125"/>
      <c r="HG4" s="729" t="s">
        <v>1019</v>
      </c>
      <c r="HH4" s="730">
        <f>VLOOKUP(HA6,'Adj List'!$A$6:$C$470,3,FALSE)</f>
        <v>11.139999999999997</v>
      </c>
      <c r="HO4" s="729" t="s">
        <v>1019</v>
      </c>
      <c r="HP4" s="730">
        <f>VLOOKUP(HA6,'Adj List'!$A$6:$C$470,3,FALSE)</f>
        <v>11.139999999999997</v>
      </c>
      <c r="IA4" s="729" t="s">
        <v>1019</v>
      </c>
      <c r="IB4" s="730">
        <f>VLOOKUP(HQ6,'Adj List'!$A$6:$C$470,3,FALSE)</f>
        <v>11.149999999999997</v>
      </c>
      <c r="IE4" s="729" t="s">
        <v>1019</v>
      </c>
      <c r="IF4" s="730">
        <f>VLOOKUP(HQ6,'Adj List'!$A$6:$C$470,3,FALSE)</f>
        <v>11.149999999999997</v>
      </c>
      <c r="IK4" s="729" t="s">
        <v>1019</v>
      </c>
      <c r="IL4" s="730">
        <f>VLOOKUP(IG6,'Adj List'!$A$6:$C$470,3,FALSE)</f>
        <v>11.159999999999997</v>
      </c>
      <c r="IU4" s="729" t="s">
        <v>1019</v>
      </c>
      <c r="IV4" s="730">
        <f>VLOOKUP(IG6,'Adj List'!$A$6:$C$470,3,FALSE)</f>
        <v>11.159999999999997</v>
      </c>
      <c r="JK4" s="729" t="s">
        <v>1019</v>
      </c>
      <c r="JL4" s="730">
        <f>VLOOKUP(IW6,'Adj List'!$A$6:$C$470,3,FALSE)</f>
        <v>11.169999999999996</v>
      </c>
      <c r="JQ4" s="729" t="s">
        <v>1019</v>
      </c>
      <c r="JR4" s="730">
        <f>VLOOKUP(JM6,'Adj List'!$A$6:$C$470,3,FALSE)</f>
        <v>11.179999999999996</v>
      </c>
      <c r="KA4" s="729" t="s">
        <v>1019</v>
      </c>
      <c r="KB4" s="730">
        <f>VLOOKUP(JM6,'Adj List'!$A$6:$C$470,3,FALSE)</f>
        <v>11.179999999999996</v>
      </c>
      <c r="KG4" s="729" t="s">
        <v>1019</v>
      </c>
      <c r="KH4" s="730">
        <f>VLOOKUP(KC6,'Adj List'!$A$6:$C$470,3,FALSE)</f>
        <v>11.189999999999996</v>
      </c>
      <c r="KQ4" s="729" t="s">
        <v>1019</v>
      </c>
      <c r="KR4" s="730">
        <f>VLOOKUP(KC6,'Adj List'!$A$6:$C$470,3,FALSE)</f>
        <v>11.189999999999996</v>
      </c>
      <c r="KW4" s="729" t="s">
        <v>1019</v>
      </c>
      <c r="KX4" s="730">
        <f>VLOOKUP(KS6,'Adj List'!$A$6:$C$470,3,FALSE)</f>
        <v>11.199999999999996</v>
      </c>
      <c r="LG4" s="729" t="s">
        <v>1019</v>
      </c>
      <c r="LH4" s="730">
        <f>VLOOKUP(KS6,'Adj List'!$A$6:$C$470,3,FALSE)</f>
        <v>11.199999999999996</v>
      </c>
      <c r="LM4" s="729" t="s">
        <v>1019</v>
      </c>
      <c r="LN4" s="730">
        <f>VLOOKUP(LI6,'Adj List'!$A$6:$C$470,3,FALSE)</f>
        <v>11.209999999999996</v>
      </c>
      <c r="LW4" s="729" t="s">
        <v>1019</v>
      </c>
      <c r="LX4" s="730">
        <f>VLOOKUP(LI6,'Adj List'!$A$6:$C$470,3,FALSE)</f>
        <v>11.209999999999996</v>
      </c>
      <c r="MM4" s="729" t="s">
        <v>1019</v>
      </c>
      <c r="MN4" s="730">
        <f>VLOOKUP(LY6,'Adj List'!$A$6:$C$470,3,FALSE)</f>
        <v>11.219999999999995</v>
      </c>
      <c r="NC4" s="729" t="s">
        <v>1019</v>
      </c>
      <c r="ND4" s="730">
        <f>VLOOKUP(MO6,'Adj List'!$A$6:$C$470,3,FALSE)</f>
        <v>11.229999999999995</v>
      </c>
      <c r="NS4" s="729" t="s">
        <v>1019</v>
      </c>
      <c r="NT4" s="730">
        <f>VLOOKUP(NE6,'Adj List'!$A$6:$C$470,3,FALSE)</f>
        <v>11.239999999999995</v>
      </c>
      <c r="OI4" s="729" t="s">
        <v>1019</v>
      </c>
      <c r="OJ4" s="730">
        <f>VLOOKUP(NU6,'Adj List'!$A$6:$C$470,3,FALSE)</f>
        <v>11.249999999999995</v>
      </c>
      <c r="OY4" s="729" t="s">
        <v>1019</v>
      </c>
      <c r="OZ4" s="730">
        <f>VLOOKUP(OK6,'Adj List'!$A$6:$C$470,3,FALSE)</f>
        <v>11.259999999999994</v>
      </c>
      <c r="PO4" s="729" t="s">
        <v>1019</v>
      </c>
      <c r="PP4" s="730">
        <f>VLOOKUP(PA6,'Adj List'!$A$6:$C$470,3,FALSE)</f>
        <v>11.269999999999994</v>
      </c>
      <c r="PQ4" s="674"/>
      <c r="PR4" s="690"/>
      <c r="PS4" s="690"/>
      <c r="PT4" s="690"/>
      <c r="PU4" s="690"/>
      <c r="PV4" s="690"/>
      <c r="PW4" s="690"/>
      <c r="PX4" s="690"/>
      <c r="PY4" s="690"/>
      <c r="PZ4" s="690"/>
      <c r="QA4" s="690"/>
      <c r="QB4" s="690"/>
      <c r="QC4" s="690"/>
      <c r="QD4" s="690"/>
      <c r="QE4" s="690"/>
      <c r="QF4" s="729" t="s">
        <v>1019</v>
      </c>
      <c r="QG4" s="730">
        <f>VLOOKUP(PR6,'Adj List'!$A$6:$C$470,3,FALSE)</f>
        <v>11.279999999999994</v>
      </c>
      <c r="QV4" s="729" t="s">
        <v>1019</v>
      </c>
      <c r="QW4" s="730">
        <f>VLOOKUP(QH6,'Adj List'!$A$6:$C$470,3,FALSE)</f>
        <v>11.289999999999994</v>
      </c>
      <c r="QX4" s="690"/>
      <c r="QY4" s="690"/>
      <c r="QZ4" s="690"/>
      <c r="RA4" s="690"/>
      <c r="RB4" s="690"/>
      <c r="RC4" s="690"/>
      <c r="RD4" s="690"/>
      <c r="RE4" s="690"/>
      <c r="RF4" s="690"/>
      <c r="RG4" s="690"/>
      <c r="RH4" s="690"/>
      <c r="RI4" s="690"/>
      <c r="RJ4" s="690"/>
      <c r="RK4" s="690"/>
      <c r="RL4" s="729" t="s">
        <v>1019</v>
      </c>
      <c r="RM4" s="730">
        <f>VLOOKUP(QX6,'Adj List'!$A$6:$C$470,3,FALSE)</f>
        <v>11.299999999999994</v>
      </c>
      <c r="RN4" s="690"/>
      <c r="RO4" s="690"/>
      <c r="RP4" s="690"/>
      <c r="RQ4" s="690"/>
      <c r="RR4" s="690"/>
      <c r="RS4" s="690"/>
      <c r="RT4" s="690"/>
      <c r="RU4" s="690"/>
      <c r="RV4" s="690"/>
      <c r="RW4" s="690"/>
      <c r="RX4" s="690"/>
      <c r="RY4" s="690"/>
      <c r="RZ4" s="690"/>
      <c r="SA4" s="690"/>
      <c r="SB4" s="729" t="s">
        <v>1024</v>
      </c>
      <c r="SC4" s="738" t="s">
        <v>1027</v>
      </c>
      <c r="SD4" s="690"/>
      <c r="SE4" s="690"/>
      <c r="SF4" s="690"/>
      <c r="SG4" s="690"/>
      <c r="SH4" s="690"/>
      <c r="SI4" s="690"/>
      <c r="SJ4" s="690"/>
      <c r="SK4" s="690"/>
      <c r="SL4" s="690"/>
      <c r="SM4" s="690"/>
      <c r="SN4" s="690"/>
      <c r="SO4" s="690"/>
      <c r="SP4" s="690"/>
      <c r="SQ4" s="690"/>
      <c r="SR4" s="690"/>
      <c r="SS4" s="729" t="s">
        <v>1024</v>
      </c>
      <c r="ST4" s="738"/>
      <c r="SU4" s="690"/>
    </row>
    <row r="5" spans="1:515" s="124" customFormat="1" x14ac:dyDescent="0.25">
      <c r="A5" s="180" t="str">
        <f>Company</f>
        <v>PUGET SOUND ENERGY - GAS</v>
      </c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683" t="str">
        <f>Company</f>
        <v>PUGET SOUND ENERGY - GAS</v>
      </c>
      <c r="R5" s="180"/>
      <c r="S5" s="180"/>
      <c r="T5" s="180"/>
      <c r="U5" s="180"/>
      <c r="V5" s="180"/>
      <c r="W5" s="180"/>
      <c r="X5" s="180"/>
      <c r="Y5" s="180"/>
      <c r="Z5" s="180"/>
      <c r="AA5" s="180"/>
      <c r="AB5" s="180"/>
      <c r="AC5" s="180"/>
      <c r="AD5" s="180"/>
      <c r="AE5" s="180"/>
      <c r="AF5" s="180"/>
      <c r="AG5" s="683" t="str">
        <f>Company</f>
        <v>PUGET SOUND ENERGY - GAS</v>
      </c>
      <c r="AH5" s="180"/>
      <c r="AI5" s="180"/>
      <c r="AJ5" s="180"/>
      <c r="AK5" s="180"/>
      <c r="AL5" s="180"/>
      <c r="AM5" s="180"/>
      <c r="AN5" s="180"/>
      <c r="AO5" s="180"/>
      <c r="AP5" s="180"/>
      <c r="AQ5" s="180"/>
      <c r="AR5" s="180"/>
      <c r="AS5" s="180"/>
      <c r="AT5" s="180"/>
      <c r="AU5" s="683"/>
      <c r="AV5" s="683"/>
      <c r="AW5" s="683" t="str">
        <f>Company</f>
        <v>PUGET SOUND ENERGY - GAS</v>
      </c>
      <c r="AX5" s="180"/>
      <c r="AY5" s="180"/>
      <c r="AZ5" s="180"/>
      <c r="BA5" s="180"/>
      <c r="BB5" s="180"/>
      <c r="BC5" s="180"/>
      <c r="BD5" s="180"/>
      <c r="BE5" s="180"/>
      <c r="BF5" s="180"/>
      <c r="BG5" s="180"/>
      <c r="BH5" s="180"/>
      <c r="BI5" s="180"/>
      <c r="BJ5" s="180"/>
      <c r="BK5" s="180"/>
      <c r="BL5" s="180"/>
      <c r="BM5" s="683" t="str">
        <f>Company</f>
        <v>PUGET SOUND ENERGY - GAS</v>
      </c>
      <c r="BN5" s="180"/>
      <c r="BO5" s="180"/>
      <c r="BP5" s="180"/>
      <c r="BQ5" s="180"/>
      <c r="BR5" s="180"/>
      <c r="BS5" s="180"/>
      <c r="BT5" s="180"/>
      <c r="CC5" s="683" t="str">
        <f>Company</f>
        <v>PUGET SOUND ENERGY - GAS</v>
      </c>
      <c r="CD5" s="180"/>
      <c r="CE5" s="180"/>
      <c r="CF5" s="180"/>
      <c r="CG5" s="180"/>
      <c r="CH5" s="180"/>
      <c r="CI5" s="180"/>
      <c r="CJ5" s="180"/>
      <c r="CK5" s="180"/>
      <c r="CL5" s="180"/>
      <c r="CM5" s="180"/>
      <c r="CN5" s="180"/>
      <c r="CO5" s="180"/>
      <c r="CP5" s="180"/>
      <c r="CQ5" s="180"/>
      <c r="CR5" s="180"/>
      <c r="CS5" s="683" t="str">
        <f>Company</f>
        <v>PUGET SOUND ENERGY - GAS</v>
      </c>
      <c r="CT5" s="180"/>
      <c r="CU5" s="180"/>
      <c r="CV5" s="180"/>
      <c r="CW5" s="180"/>
      <c r="CX5" s="180"/>
      <c r="CY5" s="180"/>
      <c r="CZ5" s="180"/>
      <c r="DA5" s="180"/>
      <c r="DB5" s="180"/>
      <c r="DC5" s="180"/>
      <c r="DD5" s="180"/>
      <c r="DE5" s="180"/>
      <c r="DF5" s="180"/>
      <c r="DG5" s="180"/>
      <c r="DH5" s="180"/>
      <c r="DI5" s="683" t="str">
        <f>Company</f>
        <v>PUGET SOUND ENERGY - GAS</v>
      </c>
      <c r="DJ5" s="180"/>
      <c r="DK5" s="180"/>
      <c r="DL5" s="180"/>
      <c r="DM5" s="180"/>
      <c r="DN5" s="180"/>
      <c r="DO5" s="180"/>
      <c r="DP5" s="180"/>
      <c r="DQ5" s="180"/>
      <c r="DR5" s="180"/>
      <c r="DS5" s="180"/>
      <c r="DT5" s="180"/>
      <c r="DU5" s="180"/>
      <c r="DV5" s="180"/>
      <c r="DW5" s="180"/>
      <c r="DX5" s="180"/>
      <c r="DY5" s="683" t="str">
        <f>Company</f>
        <v>PUGET SOUND ENERGY - GAS</v>
      </c>
      <c r="DZ5" s="180"/>
      <c r="EA5" s="180"/>
      <c r="EB5" s="180"/>
      <c r="EC5" s="180"/>
      <c r="ED5" s="180"/>
      <c r="EE5" s="180"/>
      <c r="EF5" s="180"/>
      <c r="EG5" s="180"/>
      <c r="EH5" s="180"/>
      <c r="EI5" s="180"/>
      <c r="EJ5" s="180"/>
      <c r="EK5" s="180"/>
      <c r="EL5" s="180"/>
      <c r="EM5" s="180"/>
      <c r="EN5" s="180"/>
      <c r="EO5" s="683" t="str">
        <f>Company</f>
        <v>PUGET SOUND ENERGY - GAS</v>
      </c>
      <c r="EP5" s="180"/>
      <c r="EQ5" s="180"/>
      <c r="ER5" s="180"/>
      <c r="ES5" s="180"/>
      <c r="ET5" s="180"/>
      <c r="EU5" s="180"/>
      <c r="EV5" s="180"/>
      <c r="EW5" s="180"/>
      <c r="EX5" s="180"/>
      <c r="EY5" s="180"/>
      <c r="EZ5" s="180"/>
      <c r="FA5" s="180"/>
      <c r="FB5" s="180"/>
      <c r="FC5" s="180"/>
      <c r="FE5" s="683" t="str">
        <f>Company</f>
        <v>PUGET SOUND ENERGY - GAS</v>
      </c>
      <c r="FF5" s="180"/>
      <c r="FG5" s="180"/>
      <c r="FH5" s="180"/>
      <c r="FI5" s="180"/>
      <c r="FJ5" s="180"/>
      <c r="FK5" s="180"/>
      <c r="FL5" s="180"/>
      <c r="FM5" s="180"/>
      <c r="FN5" s="180"/>
      <c r="FO5" s="180"/>
      <c r="FP5" s="180"/>
      <c r="FQ5" s="180"/>
      <c r="FR5" s="180"/>
      <c r="FS5" s="180"/>
      <c r="FT5" s="180"/>
      <c r="FU5" s="683" t="str">
        <f>Company</f>
        <v>PUGET SOUND ENERGY - GAS</v>
      </c>
      <c r="FV5" s="180"/>
      <c r="FW5" s="180"/>
      <c r="FX5" s="180"/>
      <c r="FY5" s="180"/>
      <c r="FZ5" s="180"/>
      <c r="GA5" s="180"/>
      <c r="GB5" s="180"/>
      <c r="GC5" s="180"/>
      <c r="GD5" s="180"/>
      <c r="GE5" s="180"/>
      <c r="GF5" s="180"/>
      <c r="GG5" s="180"/>
      <c r="GH5" s="180"/>
      <c r="GI5" s="180"/>
      <c r="GJ5" s="180"/>
      <c r="GK5" s="683" t="str">
        <f>Company</f>
        <v>PUGET SOUND ENERGY - GAS</v>
      </c>
      <c r="GL5" s="180"/>
      <c r="GM5" s="180"/>
      <c r="GN5" s="180"/>
      <c r="GO5" s="180"/>
      <c r="GP5" s="180"/>
      <c r="GQ5" s="180"/>
      <c r="GR5" s="180"/>
      <c r="GS5" s="180"/>
      <c r="GT5" s="180"/>
      <c r="GU5" s="180"/>
      <c r="GV5" s="180"/>
      <c r="GW5" s="180"/>
      <c r="GX5" s="180"/>
      <c r="GY5" s="180"/>
      <c r="GZ5" s="180"/>
      <c r="HA5" s="683" t="str">
        <f>Company</f>
        <v>PUGET SOUND ENERGY - GAS</v>
      </c>
      <c r="HB5" s="180"/>
      <c r="HC5" s="180"/>
      <c r="HD5" s="180"/>
      <c r="HE5" s="180"/>
      <c r="HF5" s="180"/>
      <c r="HG5" s="180"/>
      <c r="HH5" s="180"/>
      <c r="HI5" s="180"/>
      <c r="HJ5" s="180"/>
      <c r="HK5" s="180"/>
      <c r="HL5" s="180"/>
      <c r="HM5" s="180"/>
      <c r="HN5" s="180"/>
      <c r="HO5" s="180"/>
      <c r="HP5" s="180"/>
      <c r="HQ5" s="683" t="str">
        <f>Company</f>
        <v>PUGET SOUND ENERGY - GAS</v>
      </c>
      <c r="HR5" s="180"/>
      <c r="HS5" s="180"/>
      <c r="HT5" s="180"/>
      <c r="HU5" s="180"/>
      <c r="HV5" s="180"/>
      <c r="HW5" s="180"/>
      <c r="HX5" s="180"/>
      <c r="HY5" s="180"/>
      <c r="HZ5" s="180"/>
      <c r="IA5" s="180"/>
      <c r="IB5" s="180"/>
      <c r="IC5" s="180"/>
      <c r="ID5" s="180"/>
      <c r="IE5" s="180"/>
      <c r="IF5" s="180"/>
      <c r="IG5" s="683" t="str">
        <f>Company</f>
        <v>PUGET SOUND ENERGY - GAS</v>
      </c>
      <c r="IH5" s="180"/>
      <c r="II5" s="180"/>
      <c r="IJ5" s="180"/>
      <c r="IK5" s="180"/>
      <c r="IL5" s="180"/>
      <c r="IM5" s="180"/>
      <c r="IN5" s="180"/>
      <c r="IO5" s="180"/>
      <c r="IP5" s="180"/>
      <c r="IQ5" s="180"/>
      <c r="IR5" s="180"/>
      <c r="IS5" s="180"/>
      <c r="IT5" s="180"/>
      <c r="IU5" s="180"/>
      <c r="IV5" s="180"/>
      <c r="IW5" s="683" t="str">
        <f>Company</f>
        <v>PUGET SOUND ENERGY - GAS</v>
      </c>
      <c r="IX5" s="180"/>
      <c r="IY5" s="180"/>
      <c r="IZ5" s="180"/>
      <c r="JA5" s="180"/>
      <c r="JB5" s="180"/>
      <c r="JC5" s="180"/>
      <c r="JD5" s="180"/>
      <c r="JE5" s="180"/>
      <c r="JF5" s="180"/>
      <c r="JG5" s="180"/>
      <c r="JH5" s="180"/>
      <c r="JI5" s="180"/>
      <c r="JJ5" s="180"/>
      <c r="JK5" s="180"/>
      <c r="JL5" s="180"/>
      <c r="JM5" s="683" t="str">
        <f>Company</f>
        <v>PUGET SOUND ENERGY - GAS</v>
      </c>
      <c r="JN5" s="180"/>
      <c r="JO5" s="180"/>
      <c r="JP5" s="180"/>
      <c r="JQ5" s="180"/>
      <c r="JR5" s="180"/>
      <c r="JS5" s="180"/>
      <c r="JT5" s="180"/>
      <c r="JU5" s="180"/>
      <c r="JV5" s="180"/>
      <c r="JW5" s="180"/>
      <c r="JX5" s="180"/>
      <c r="JY5" s="180"/>
      <c r="JZ5" s="180"/>
      <c r="KA5" s="180"/>
      <c r="KB5" s="180"/>
      <c r="KC5" s="683" t="str">
        <f>Company</f>
        <v>PUGET SOUND ENERGY - GAS</v>
      </c>
      <c r="KD5" s="180"/>
      <c r="KE5" s="180"/>
      <c r="KF5" s="180"/>
      <c r="KG5" s="180"/>
      <c r="KH5" s="180"/>
      <c r="KI5" s="180"/>
      <c r="KJ5" s="180"/>
      <c r="KK5" s="180"/>
      <c r="KL5" s="180"/>
      <c r="KM5" s="180"/>
      <c r="KN5" s="180"/>
      <c r="KO5" s="180"/>
      <c r="KP5" s="180"/>
      <c r="KQ5" s="180"/>
      <c r="KR5" s="180"/>
      <c r="KS5" s="683" t="str">
        <f>Company</f>
        <v>PUGET SOUND ENERGY - GAS</v>
      </c>
      <c r="KT5" s="180"/>
      <c r="KU5" s="180"/>
      <c r="KV5" s="180"/>
      <c r="KW5" s="180"/>
      <c r="KX5" s="180"/>
      <c r="KY5" s="180"/>
      <c r="KZ5" s="180"/>
      <c r="LA5" s="180"/>
      <c r="LB5" s="180"/>
      <c r="LC5" s="180"/>
      <c r="LD5" s="180"/>
      <c r="LE5" s="180"/>
      <c r="LF5" s="180"/>
      <c r="LG5" s="180"/>
      <c r="LH5" s="180"/>
      <c r="LI5" s="683" t="str">
        <f>Company</f>
        <v>PUGET SOUND ENERGY - GAS</v>
      </c>
      <c r="LJ5" s="180"/>
      <c r="LK5" s="180"/>
      <c r="LL5" s="180"/>
      <c r="LM5" s="180"/>
      <c r="LN5" s="180"/>
      <c r="LO5" s="180"/>
      <c r="LP5" s="180"/>
      <c r="LQ5" s="180"/>
      <c r="LR5" s="180"/>
      <c r="LS5" s="180"/>
      <c r="LT5" s="180"/>
      <c r="LU5" s="180"/>
      <c r="LV5" s="180"/>
      <c r="LW5" s="180"/>
      <c r="LX5" s="180"/>
      <c r="LY5" s="683" t="str">
        <f>Company</f>
        <v>PUGET SOUND ENERGY - GAS</v>
      </c>
      <c r="LZ5" s="180"/>
      <c r="MA5" s="180"/>
      <c r="MB5" s="180"/>
      <c r="MC5" s="180"/>
      <c r="MD5" s="180"/>
      <c r="ME5" s="180"/>
      <c r="MF5" s="180"/>
      <c r="MG5" s="180"/>
      <c r="MH5" s="180"/>
      <c r="MI5" s="180"/>
      <c r="MJ5" s="180"/>
      <c r="MK5" s="180"/>
      <c r="ML5" s="180"/>
      <c r="MM5" s="180"/>
      <c r="MN5" s="180"/>
      <c r="MO5" s="683" t="str">
        <f>Company</f>
        <v>PUGET SOUND ENERGY - GAS</v>
      </c>
      <c r="MP5" s="180"/>
      <c r="MQ5" s="180"/>
      <c r="MR5" s="180"/>
      <c r="MS5" s="180"/>
      <c r="MT5" s="180"/>
      <c r="MU5" s="180"/>
      <c r="MV5" s="180"/>
      <c r="MW5" s="180"/>
      <c r="MX5" s="180"/>
      <c r="MY5" s="180"/>
      <c r="MZ5" s="180"/>
      <c r="NA5" s="180"/>
      <c r="NB5" s="180"/>
      <c r="NC5" s="180"/>
      <c r="ND5" s="180"/>
      <c r="NE5" s="683" t="str">
        <f>Company</f>
        <v>PUGET SOUND ENERGY - GAS</v>
      </c>
      <c r="NF5" s="180"/>
      <c r="NG5" s="180"/>
      <c r="NH5" s="180"/>
      <c r="NI5" s="180"/>
      <c r="NJ5" s="180"/>
      <c r="NK5" s="180"/>
      <c r="NL5" s="180"/>
      <c r="NM5" s="180"/>
      <c r="NN5" s="180"/>
      <c r="NO5" s="180"/>
      <c r="NP5" s="180"/>
      <c r="NQ5" s="180"/>
      <c r="NR5" s="180"/>
      <c r="NS5" s="180"/>
      <c r="NT5" s="180"/>
      <c r="NU5" s="683" t="str">
        <f>Company</f>
        <v>PUGET SOUND ENERGY - GAS</v>
      </c>
      <c r="NV5" s="180"/>
      <c r="NW5" s="180"/>
      <c r="NX5" s="180"/>
      <c r="NY5" s="180"/>
      <c r="NZ5" s="180"/>
      <c r="OA5" s="180"/>
      <c r="OB5" s="180"/>
      <c r="OC5" s="180"/>
      <c r="OD5" s="180"/>
      <c r="OE5" s="180"/>
      <c r="OF5" s="180"/>
      <c r="OG5" s="180"/>
      <c r="OH5" s="180"/>
      <c r="OI5" s="180"/>
      <c r="OJ5" s="180"/>
      <c r="OK5" s="683" t="str">
        <f>Company</f>
        <v>PUGET SOUND ENERGY - GAS</v>
      </c>
      <c r="OL5" s="180"/>
      <c r="OM5" s="180"/>
      <c r="ON5" s="180"/>
      <c r="OO5" s="180"/>
      <c r="OP5" s="180"/>
      <c r="OQ5" s="180"/>
      <c r="OR5" s="180"/>
      <c r="OS5" s="180"/>
      <c r="OT5" s="180"/>
      <c r="OU5" s="180"/>
      <c r="OV5" s="180"/>
      <c r="OW5" s="180"/>
      <c r="OX5" s="180"/>
      <c r="OY5" s="180"/>
      <c r="OZ5" s="180"/>
      <c r="PA5" s="683" t="str">
        <f>Company</f>
        <v>PUGET SOUND ENERGY - GAS</v>
      </c>
      <c r="PB5" s="180"/>
      <c r="PC5" s="180"/>
      <c r="PD5" s="180"/>
      <c r="PE5" s="180"/>
      <c r="PF5" s="180"/>
      <c r="PG5" s="180"/>
      <c r="PH5" s="180"/>
      <c r="PI5" s="180"/>
      <c r="PJ5" s="180"/>
      <c r="PK5" s="180"/>
      <c r="PL5" s="180"/>
      <c r="PM5" s="180"/>
      <c r="PN5" s="180"/>
      <c r="PO5" s="180"/>
      <c r="PP5" s="180"/>
      <c r="PQ5" s="674"/>
      <c r="PR5" s="683" t="str">
        <f>Company</f>
        <v>PUGET SOUND ENERGY - GAS</v>
      </c>
      <c r="PS5" s="693"/>
      <c r="PT5" s="693"/>
      <c r="PU5" s="693"/>
      <c r="PV5" s="693"/>
      <c r="PW5" s="693"/>
      <c r="PX5" s="693"/>
      <c r="PY5" s="693"/>
      <c r="PZ5" s="693"/>
      <c r="QA5" s="693"/>
      <c r="QB5" s="693"/>
      <c r="QC5" s="693"/>
      <c r="QD5" s="693"/>
      <c r="QE5" s="693"/>
      <c r="QF5" s="693"/>
      <c r="QG5" s="693"/>
      <c r="QH5" s="683" t="str">
        <f>Company</f>
        <v>PUGET SOUND ENERGY - GAS</v>
      </c>
      <c r="QI5" s="180"/>
      <c r="QJ5" s="180"/>
      <c r="QK5" s="180"/>
      <c r="QL5" s="180"/>
      <c r="QM5" s="180"/>
      <c r="QN5" s="180"/>
      <c r="QO5" s="180"/>
      <c r="QP5" s="180"/>
      <c r="QQ5" s="180"/>
      <c r="QR5" s="180"/>
      <c r="QS5" s="180"/>
      <c r="QT5" s="180"/>
      <c r="QU5" s="180"/>
      <c r="QV5" s="180"/>
      <c r="QW5" s="180"/>
      <c r="QX5" s="683" t="str">
        <f>Company</f>
        <v>PUGET SOUND ENERGY - GAS</v>
      </c>
      <c r="QY5" s="693"/>
      <c r="QZ5" s="693"/>
      <c r="RA5" s="693"/>
      <c r="RB5" s="693"/>
      <c r="RC5" s="693"/>
      <c r="RD5" s="693"/>
      <c r="RE5" s="693"/>
      <c r="RF5" s="693"/>
      <c r="RG5" s="693"/>
      <c r="RH5" s="693"/>
      <c r="RI5" s="693"/>
      <c r="RJ5" s="693"/>
      <c r="RK5" s="693"/>
      <c r="RL5" s="693"/>
      <c r="RM5" s="693"/>
      <c r="RN5" s="683" t="str">
        <f>Company</f>
        <v>PUGET SOUND ENERGY - GAS</v>
      </c>
      <c r="RO5" s="694"/>
      <c r="RP5" s="694"/>
      <c r="RQ5" s="694"/>
      <c r="RR5" s="694"/>
      <c r="RS5" s="694"/>
      <c r="RT5" s="694"/>
      <c r="RU5" s="694"/>
      <c r="RV5" s="694"/>
      <c r="RW5" s="694"/>
      <c r="RX5" s="694"/>
      <c r="RY5" s="694"/>
      <c r="RZ5" s="694"/>
      <c r="SA5" s="694"/>
      <c r="SB5" s="694"/>
      <c r="SC5" s="694"/>
      <c r="SD5" s="736"/>
      <c r="SE5" s="683" t="str">
        <f>Company</f>
        <v>PUGET SOUND ENERGY - GAS</v>
      </c>
      <c r="SF5" s="693"/>
      <c r="SG5" s="693"/>
      <c r="SH5" s="693"/>
      <c r="SI5" s="693"/>
      <c r="SJ5" s="693"/>
      <c r="SK5" s="693"/>
      <c r="SL5" s="693"/>
      <c r="SM5" s="693"/>
      <c r="SN5" s="693"/>
      <c r="SO5" s="693"/>
      <c r="SP5" s="693"/>
      <c r="SQ5" s="693"/>
      <c r="SR5" s="693"/>
      <c r="SS5" s="693"/>
      <c r="ST5" s="693"/>
      <c r="SU5" s="690"/>
    </row>
    <row r="6" spans="1:515" s="403" customFormat="1" x14ac:dyDescent="0.25">
      <c r="A6" s="686" t="str">
        <f>'Adj List'!A6</f>
        <v>REVENUES AND EXPENSES</v>
      </c>
      <c r="B6" s="401"/>
      <c r="C6" s="401"/>
      <c r="D6" s="401"/>
      <c r="E6" s="401"/>
      <c r="F6" s="401"/>
      <c r="G6" s="401"/>
      <c r="H6" s="401"/>
      <c r="I6" s="401"/>
      <c r="J6" s="401"/>
      <c r="K6" s="401"/>
      <c r="L6" s="401"/>
      <c r="M6" s="401"/>
      <c r="N6" s="401"/>
      <c r="O6" s="401"/>
      <c r="P6" s="401"/>
      <c r="Q6" s="686" t="str">
        <f>'Adj List'!A7</f>
        <v>PASS-THROUGH REVENUE &amp; EXPENSE</v>
      </c>
      <c r="R6" s="401"/>
      <c r="S6" s="401"/>
      <c r="T6" s="401"/>
      <c r="U6" s="401"/>
      <c r="V6" s="401"/>
      <c r="W6" s="401"/>
      <c r="X6" s="401"/>
      <c r="Y6" s="401"/>
      <c r="Z6" s="401"/>
      <c r="AA6" s="401"/>
      <c r="AB6" s="401"/>
      <c r="AC6" s="401"/>
      <c r="AD6" s="401"/>
      <c r="AE6" s="401"/>
      <c r="AF6" s="401"/>
      <c r="AG6" s="686" t="str">
        <f>'Adj List'!A8</f>
        <v>TEMPERATURE NORMALIZATION</v>
      </c>
      <c r="AH6" s="401"/>
      <c r="AI6" s="401"/>
      <c r="AJ6" s="401"/>
      <c r="AK6" s="401"/>
      <c r="AL6" s="401"/>
      <c r="AM6" s="401"/>
      <c r="AN6" s="401"/>
      <c r="AO6" s="401"/>
      <c r="AP6" s="401"/>
      <c r="AQ6" s="401"/>
      <c r="AR6" s="401"/>
      <c r="AS6" s="401"/>
      <c r="AT6" s="401"/>
      <c r="AU6" s="401"/>
      <c r="AV6" s="401"/>
      <c r="AW6" s="686" t="str">
        <f>'Adj List'!A9</f>
        <v>FEDERAL INCOME TAX</v>
      </c>
      <c r="AX6" s="401"/>
      <c r="AY6" s="401"/>
      <c r="AZ6" s="401"/>
      <c r="BA6" s="401"/>
      <c r="BB6" s="401"/>
      <c r="BC6" s="401"/>
      <c r="BD6" s="401"/>
      <c r="BE6" s="401"/>
      <c r="BF6" s="401"/>
      <c r="BG6" s="401"/>
      <c r="BH6" s="401"/>
      <c r="BI6" s="401"/>
      <c r="BJ6" s="401"/>
      <c r="BK6" s="401"/>
      <c r="BL6" s="401"/>
      <c r="BM6" s="401" t="str">
        <f>'Adj List'!A10</f>
        <v>TAX BENEFIT OF INTEREST</v>
      </c>
      <c r="BN6" s="401"/>
      <c r="BO6" s="401"/>
      <c r="BP6" s="401"/>
      <c r="BQ6" s="401"/>
      <c r="BR6" s="401"/>
      <c r="BS6" s="401"/>
      <c r="BT6" s="401"/>
      <c r="CC6" s="686" t="str">
        <f>'Adj List'!A11</f>
        <v>BAD DEBT EXPENSE</v>
      </c>
      <c r="CD6" s="401"/>
      <c r="CE6" s="401"/>
      <c r="CF6" s="401"/>
      <c r="CG6" s="401"/>
      <c r="CH6" s="401"/>
      <c r="CI6" s="401"/>
      <c r="CJ6" s="401"/>
      <c r="CK6" s="401"/>
      <c r="CL6" s="401"/>
      <c r="CM6" s="401"/>
      <c r="CN6" s="401"/>
      <c r="CO6" s="401"/>
      <c r="CP6" s="401"/>
      <c r="CQ6" s="401"/>
      <c r="CR6" s="401"/>
      <c r="CS6" s="686" t="str">
        <f>'Adj List'!A12</f>
        <v>RATE CASE EXPENSE</v>
      </c>
      <c r="CT6" s="401"/>
      <c r="CU6" s="401"/>
      <c r="CV6" s="401"/>
      <c r="CW6" s="401"/>
      <c r="CX6" s="401"/>
      <c r="CY6" s="401"/>
      <c r="CZ6" s="401"/>
      <c r="DA6" s="401"/>
      <c r="DB6" s="401"/>
      <c r="DC6" s="401"/>
      <c r="DD6" s="401"/>
      <c r="DE6" s="401"/>
      <c r="DF6" s="401"/>
      <c r="DG6" s="401"/>
      <c r="DH6" s="401"/>
      <c r="DI6" s="686" t="str">
        <f>'Adj List'!A13</f>
        <v xml:space="preserve">EXCISE TAX </v>
      </c>
      <c r="DJ6" s="401"/>
      <c r="DK6" s="401"/>
      <c r="DL6" s="401"/>
      <c r="DM6" s="401"/>
      <c r="DN6" s="401"/>
      <c r="DO6" s="401"/>
      <c r="DP6" s="401"/>
      <c r="DQ6" s="401"/>
      <c r="DR6" s="401"/>
      <c r="DS6" s="401"/>
      <c r="DT6" s="401"/>
      <c r="DU6" s="401"/>
      <c r="DV6" s="401"/>
      <c r="DW6" s="401"/>
      <c r="DX6" s="401"/>
      <c r="DY6" s="686" t="str">
        <f>'Adj List'!A14</f>
        <v>EMPLOYEE INSURANCE</v>
      </c>
      <c r="DZ6" s="401"/>
      <c r="EA6" s="401"/>
      <c r="EB6" s="401"/>
      <c r="EC6" s="401"/>
      <c r="ED6" s="401"/>
      <c r="EE6" s="402"/>
      <c r="EF6" s="401"/>
      <c r="EG6" s="401"/>
      <c r="EH6" s="401"/>
      <c r="EI6" s="401"/>
      <c r="EJ6" s="401"/>
      <c r="EK6" s="401"/>
      <c r="EL6" s="401"/>
      <c r="EM6" s="401"/>
      <c r="EN6" s="401"/>
      <c r="EO6" s="686" t="str">
        <f>'Adj List'!A15</f>
        <v>INJURIES &amp; DAMAGES</v>
      </c>
      <c r="EP6" s="401"/>
      <c r="EQ6" s="401"/>
      <c r="ER6" s="401"/>
      <c r="ES6" s="401"/>
      <c r="ET6" s="401"/>
      <c r="EU6" s="401"/>
      <c r="EV6" s="401"/>
      <c r="EW6" s="401"/>
      <c r="EX6" s="401"/>
      <c r="EY6" s="401"/>
      <c r="EZ6" s="401"/>
      <c r="FA6" s="401"/>
      <c r="FB6" s="401"/>
      <c r="FC6" s="401"/>
      <c r="FE6" s="686" t="str">
        <f>'Adj List'!A16</f>
        <v>INCENTIVE PAY</v>
      </c>
      <c r="FF6" s="401"/>
      <c r="FG6" s="401"/>
      <c r="FH6" s="401"/>
      <c r="FI6" s="401"/>
      <c r="FJ6" s="401"/>
      <c r="FK6" s="401"/>
      <c r="FL6" s="401"/>
      <c r="FM6" s="401"/>
      <c r="FN6" s="401"/>
      <c r="FO6" s="401"/>
      <c r="FP6" s="401"/>
      <c r="FQ6" s="401"/>
      <c r="FR6" s="401"/>
      <c r="FS6" s="401"/>
      <c r="FT6" s="401"/>
      <c r="FU6" s="686" t="str">
        <f>'Adj List'!A17</f>
        <v>INVESTMENT PLAN</v>
      </c>
      <c r="FV6" s="401"/>
      <c r="FW6" s="401"/>
      <c r="FX6" s="401"/>
      <c r="FY6" s="401"/>
      <c r="FZ6" s="401"/>
      <c r="GA6" s="402"/>
      <c r="GB6" s="401"/>
      <c r="GC6" s="401"/>
      <c r="GD6" s="401"/>
      <c r="GE6" s="401"/>
      <c r="GF6" s="401"/>
      <c r="GG6" s="401"/>
      <c r="GH6" s="401"/>
      <c r="GI6" s="401"/>
      <c r="GJ6" s="401"/>
      <c r="GK6" s="686" t="str">
        <f>'Adj List'!A18</f>
        <v>INTEREST ON  CUSTOMER DEPOSITS</v>
      </c>
      <c r="GL6" s="401"/>
      <c r="GM6" s="401"/>
      <c r="GN6" s="401"/>
      <c r="GO6" s="401"/>
      <c r="GP6" s="401"/>
      <c r="GQ6" s="401"/>
      <c r="GR6" s="401"/>
      <c r="GS6" s="401"/>
      <c r="GT6" s="401"/>
      <c r="GU6" s="401"/>
      <c r="GV6" s="401"/>
      <c r="GW6" s="401"/>
      <c r="GX6" s="401"/>
      <c r="GY6" s="401"/>
      <c r="GZ6" s="401"/>
      <c r="HA6" s="686" t="str">
        <f>'Adj List'!A19</f>
        <v>PROPERTY AND LIAB INSURANCE</v>
      </c>
      <c r="HB6" s="401"/>
      <c r="HC6" s="401"/>
      <c r="HD6" s="401"/>
      <c r="HE6" s="401"/>
      <c r="HF6" s="401"/>
      <c r="HG6" s="402"/>
      <c r="HH6" s="401"/>
      <c r="HI6" s="401"/>
      <c r="HJ6" s="401"/>
      <c r="HK6" s="401"/>
      <c r="HL6" s="401"/>
      <c r="HM6" s="401"/>
      <c r="HN6" s="401"/>
      <c r="HO6" s="401"/>
      <c r="HP6" s="401"/>
      <c r="HQ6" s="686" t="str">
        <f>'Adj List'!A20</f>
        <v>DEFERRED GAINS AND LOSSES ON PROPERTY SALES</v>
      </c>
      <c r="HR6" s="402"/>
      <c r="HS6" s="402"/>
      <c r="HT6" s="402"/>
      <c r="HU6" s="402"/>
      <c r="HV6" s="401"/>
      <c r="HW6" s="401"/>
      <c r="HX6" s="402"/>
      <c r="HY6" s="401"/>
      <c r="HZ6" s="401"/>
      <c r="IA6" s="401"/>
      <c r="IB6" s="401"/>
      <c r="IC6" s="401"/>
      <c r="ID6" s="401"/>
      <c r="IE6" s="401"/>
      <c r="IF6" s="401"/>
      <c r="IG6" s="404" t="str">
        <f>'Adj List'!A21</f>
        <v>D&amp;O INSURANCE</v>
      </c>
      <c r="IH6" s="401"/>
      <c r="II6" s="401"/>
      <c r="IJ6" s="401"/>
      <c r="IK6" s="401"/>
      <c r="IL6" s="401"/>
      <c r="IM6" s="401"/>
      <c r="IN6" s="401"/>
      <c r="IO6" s="401"/>
      <c r="IP6" s="401"/>
      <c r="IQ6" s="401"/>
      <c r="IR6" s="401"/>
      <c r="IS6" s="401"/>
      <c r="IT6" s="401"/>
      <c r="IU6" s="401"/>
      <c r="IV6" s="401"/>
      <c r="IW6" s="404" t="str">
        <f>'Adj List'!A22</f>
        <v>PENSION PLAN</v>
      </c>
      <c r="IX6" s="401"/>
      <c r="IY6" s="401"/>
      <c r="IZ6" s="401"/>
      <c r="JA6" s="401"/>
      <c r="JB6" s="401"/>
      <c r="JC6" s="402"/>
      <c r="JD6" s="401"/>
      <c r="JE6" s="401"/>
      <c r="JF6" s="401"/>
      <c r="JG6" s="401"/>
      <c r="JH6" s="401"/>
      <c r="JI6" s="401"/>
      <c r="JJ6" s="401"/>
      <c r="JK6" s="401"/>
      <c r="JL6" s="401"/>
      <c r="JM6" s="404" t="str">
        <f>'Adj List'!A23</f>
        <v>WAGE INCREASE</v>
      </c>
      <c r="JN6" s="401"/>
      <c r="JO6" s="401"/>
      <c r="JP6" s="401"/>
      <c r="JQ6" s="401"/>
      <c r="JR6" s="401"/>
      <c r="JS6" s="402"/>
      <c r="JT6" s="401"/>
      <c r="JU6" s="401"/>
      <c r="JV6" s="401"/>
      <c r="JW6" s="401"/>
      <c r="JX6" s="401"/>
      <c r="JY6" s="401"/>
      <c r="JZ6" s="401"/>
      <c r="KA6" s="401"/>
      <c r="KB6" s="401"/>
      <c r="KC6" s="404" t="str">
        <f>'Adj List'!A24</f>
        <v>AMA TO EOP RATE BASE</v>
      </c>
      <c r="KD6" s="402"/>
      <c r="KE6" s="402"/>
      <c r="KF6" s="402"/>
      <c r="KG6" s="402"/>
      <c r="KH6" s="401"/>
      <c r="KI6" s="401"/>
      <c r="KJ6" s="402"/>
      <c r="KK6" s="402"/>
      <c r="KL6" s="402"/>
      <c r="KM6" s="402"/>
      <c r="KN6" s="402"/>
      <c r="KO6" s="402"/>
      <c r="KP6" s="402"/>
      <c r="KQ6" s="402"/>
      <c r="KR6" s="402"/>
      <c r="KS6" s="404" t="str">
        <f>'Adj List'!A25</f>
        <v>AMA TO EOP DEPRECIATION</v>
      </c>
      <c r="KT6" s="402"/>
      <c r="KU6" s="402"/>
      <c r="KV6" s="402"/>
      <c r="KW6" s="402"/>
      <c r="KX6" s="402"/>
      <c r="KY6" s="402"/>
      <c r="KZ6" s="402"/>
      <c r="LA6" s="402"/>
      <c r="LB6" s="402"/>
      <c r="LC6" s="402"/>
      <c r="LD6" s="402"/>
      <c r="LE6" s="402"/>
      <c r="LF6" s="402"/>
      <c r="LG6" s="402"/>
      <c r="LH6" s="402"/>
      <c r="LI6" s="402" t="str">
        <f>'Adj List'!A26</f>
        <v>WUTC FILING FEE</v>
      </c>
      <c r="LJ6" s="401"/>
      <c r="LK6" s="401"/>
      <c r="LL6" s="401"/>
      <c r="LM6" s="401"/>
      <c r="LN6" s="401"/>
      <c r="LO6" s="401"/>
      <c r="LP6" s="401"/>
      <c r="LQ6" s="401"/>
      <c r="LR6" s="401"/>
      <c r="LS6" s="401"/>
      <c r="LT6" s="401"/>
      <c r="LU6" s="401"/>
      <c r="LV6" s="401"/>
      <c r="LW6" s="401"/>
      <c r="LX6" s="401"/>
      <c r="LY6" s="404" t="str">
        <f>'Adj List'!A27</f>
        <v>PRO FORMA O&amp;M</v>
      </c>
      <c r="LZ6" s="402"/>
      <c r="MA6" s="402"/>
      <c r="MB6" s="402"/>
      <c r="MC6" s="402"/>
      <c r="MD6" s="402"/>
      <c r="ME6" s="402"/>
      <c r="MF6" s="402"/>
      <c r="MG6" s="402"/>
      <c r="MH6" s="402"/>
      <c r="MI6" s="402"/>
      <c r="MJ6" s="402"/>
      <c r="MK6" s="402"/>
      <c r="ML6" s="402"/>
      <c r="MM6" s="402"/>
      <c r="MN6" s="402"/>
      <c r="MO6" s="402" t="str">
        <f>'Adj List'!A28</f>
        <v>AMR REGULATORY ASSET</v>
      </c>
      <c r="MP6" s="402"/>
      <c r="MQ6" s="402"/>
      <c r="MR6" s="402"/>
      <c r="MS6" s="402"/>
      <c r="MT6" s="402"/>
      <c r="MU6" s="402"/>
      <c r="MV6" s="402"/>
      <c r="MW6" s="402"/>
      <c r="MX6" s="402"/>
      <c r="MY6" s="402"/>
      <c r="MZ6" s="402"/>
      <c r="NA6" s="402"/>
      <c r="NB6" s="402"/>
      <c r="NC6" s="402"/>
      <c r="ND6" s="402"/>
      <c r="NE6" s="402" t="str">
        <f>'Adj List'!A29</f>
        <v>AMI PLANT AND DEFERRAL</v>
      </c>
      <c r="NF6" s="402"/>
      <c r="NG6" s="402"/>
      <c r="NH6" s="402"/>
      <c r="NI6" s="402"/>
      <c r="NJ6" s="402"/>
      <c r="NK6" s="402"/>
      <c r="NL6" s="402"/>
      <c r="NM6" s="402"/>
      <c r="NN6" s="402"/>
      <c r="NO6" s="402"/>
      <c r="NP6" s="402"/>
      <c r="NQ6" s="402"/>
      <c r="NR6" s="402"/>
      <c r="NS6" s="402"/>
      <c r="NT6" s="402"/>
      <c r="NU6" s="402" t="str">
        <f>'Adj List'!A30</f>
        <v>GTZ DEFERRAL</v>
      </c>
      <c r="NV6" s="402"/>
      <c r="NW6" s="402"/>
      <c r="NX6" s="402"/>
      <c r="NY6" s="402"/>
      <c r="NZ6" s="402"/>
      <c r="OA6" s="402"/>
      <c r="OB6" s="402"/>
      <c r="OC6" s="402"/>
      <c r="OD6" s="402"/>
      <c r="OE6" s="402"/>
      <c r="OF6" s="402"/>
      <c r="OG6" s="402"/>
      <c r="OH6" s="402"/>
      <c r="OI6" s="402"/>
      <c r="OJ6" s="402"/>
      <c r="OK6" s="402" t="str">
        <f>'Adj List'!A31</f>
        <v>ENVIRONMENTAL REMEDIATION</v>
      </c>
      <c r="OL6" s="401"/>
      <c r="OM6" s="401"/>
      <c r="ON6" s="401"/>
      <c r="OO6" s="401"/>
      <c r="OP6" s="401"/>
      <c r="OQ6" s="401"/>
      <c r="OR6" s="401"/>
      <c r="OS6" s="401"/>
      <c r="OT6" s="401"/>
      <c r="OU6" s="401"/>
      <c r="OV6" s="401"/>
      <c r="OW6" s="401"/>
      <c r="OX6" s="401"/>
      <c r="OY6" s="401"/>
      <c r="OZ6" s="401"/>
      <c r="PA6" s="402" t="str">
        <f>'Adj List'!A32</f>
        <v>COVID DEFERRAL</v>
      </c>
      <c r="PB6" s="401"/>
      <c r="PC6" s="401"/>
      <c r="PD6" s="401"/>
      <c r="PE6" s="401"/>
      <c r="PF6" s="401"/>
      <c r="PG6" s="401"/>
      <c r="PH6" s="401"/>
      <c r="PI6" s="401"/>
      <c r="PJ6" s="401"/>
      <c r="PK6" s="401"/>
      <c r="PL6" s="401"/>
      <c r="PM6" s="401"/>
      <c r="PN6" s="401"/>
      <c r="PO6" s="401"/>
      <c r="PP6" s="401"/>
      <c r="PQ6" s="674"/>
      <c r="PR6" s="695" t="str">
        <f>'Adj List'!A33</f>
        <v>ESTIMATED PLANT RETIREMENTS RATE BASE</v>
      </c>
      <c r="PS6" s="696"/>
      <c r="PT6" s="696"/>
      <c r="PU6" s="696"/>
      <c r="PV6" s="696"/>
      <c r="PW6" s="696"/>
      <c r="PX6" s="696"/>
      <c r="PY6" s="696"/>
      <c r="PZ6" s="696"/>
      <c r="QA6" s="696"/>
      <c r="QB6" s="696"/>
      <c r="QC6" s="696"/>
      <c r="QD6" s="696"/>
      <c r="QE6" s="696"/>
      <c r="QF6" s="696"/>
      <c r="QG6" s="696"/>
      <c r="QH6" s="404" t="str">
        <f>'Adj List'!A34</f>
        <v>TEST YEAR PLANT ROLL FORWARD</v>
      </c>
      <c r="QI6" s="402"/>
      <c r="QJ6" s="402"/>
      <c r="QK6" s="402"/>
      <c r="QL6" s="402"/>
      <c r="QM6" s="402"/>
      <c r="QN6" s="402"/>
      <c r="QO6" s="402"/>
      <c r="QP6" s="402"/>
      <c r="QQ6" s="402"/>
      <c r="QR6" s="402"/>
      <c r="QS6" s="402"/>
      <c r="QT6" s="402"/>
      <c r="QU6" s="402"/>
      <c r="QV6" s="402"/>
      <c r="QW6" s="402"/>
      <c r="QX6" s="695" t="str">
        <f>'Adj List'!A35</f>
        <v>PROVISIONAL PROFORMA RETIREMENTS DEPRECIATION</v>
      </c>
      <c r="QY6" s="696"/>
      <c r="QZ6" s="696"/>
      <c r="RA6" s="696"/>
      <c r="RB6" s="696"/>
      <c r="RC6" s="696"/>
      <c r="RD6" s="696"/>
      <c r="RE6" s="696"/>
      <c r="RF6" s="696"/>
      <c r="RG6" s="696"/>
      <c r="RH6" s="696"/>
      <c r="RI6" s="696"/>
      <c r="RJ6" s="696"/>
      <c r="RK6" s="696"/>
      <c r="RL6" s="696"/>
      <c r="RM6" s="696"/>
      <c r="RN6" s="402" t="s">
        <v>1025</v>
      </c>
      <c r="RO6" s="694"/>
      <c r="RP6" s="694"/>
      <c r="RQ6" s="694"/>
      <c r="RR6" s="694"/>
      <c r="RS6" s="694"/>
      <c r="RT6" s="694"/>
      <c r="RU6" s="694"/>
      <c r="RV6" s="694"/>
      <c r="RW6" s="694"/>
      <c r="RX6" s="694"/>
      <c r="RY6" s="694"/>
      <c r="RZ6" s="694"/>
      <c r="SA6" s="694"/>
      <c r="SB6" s="694"/>
      <c r="SC6" s="694"/>
      <c r="SD6" s="737"/>
      <c r="SE6" s="695" t="str">
        <f>'Adj List'!A40</f>
        <v>Prov C 5</v>
      </c>
      <c r="SF6" s="696"/>
      <c r="SG6" s="696"/>
      <c r="SH6" s="696"/>
      <c r="SI6" s="696"/>
      <c r="SJ6" s="696"/>
      <c r="SK6" s="696"/>
      <c r="SL6" s="696"/>
      <c r="SM6" s="696"/>
      <c r="SN6" s="696"/>
      <c r="SO6" s="696"/>
      <c r="SP6" s="696"/>
      <c r="SQ6" s="696"/>
      <c r="SR6" s="696"/>
      <c r="SS6" s="696"/>
      <c r="ST6" s="696"/>
      <c r="SU6" s="405"/>
    </row>
    <row r="7" spans="1:515" s="124" customFormat="1" x14ac:dyDescent="0.25">
      <c r="A7" s="180" t="str">
        <f>TestYear</f>
        <v>12 MONTHS ENDED JUNE 30, 2021</v>
      </c>
      <c r="B7" s="180"/>
      <c r="C7" s="180"/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80" t="str">
        <f>TestYear</f>
        <v>12 MONTHS ENDED JUNE 30, 2021</v>
      </c>
      <c r="R7" s="180"/>
      <c r="S7" s="180"/>
      <c r="T7" s="180"/>
      <c r="U7" s="180"/>
      <c r="V7" s="180"/>
      <c r="W7" s="180"/>
      <c r="X7" s="180"/>
      <c r="Y7" s="180"/>
      <c r="Z7" s="180"/>
      <c r="AA7" s="180"/>
      <c r="AB7" s="180"/>
      <c r="AC7" s="180"/>
      <c r="AD7" s="180"/>
      <c r="AE7" s="180"/>
      <c r="AF7" s="180"/>
      <c r="AG7" s="180" t="str">
        <f>TestYear</f>
        <v>12 MONTHS ENDED JUNE 30, 2021</v>
      </c>
      <c r="AH7" s="180"/>
      <c r="AI7" s="180"/>
      <c r="AJ7" s="180"/>
      <c r="AK7" s="180"/>
      <c r="AL7" s="180"/>
      <c r="AM7" s="180"/>
      <c r="AN7" s="180"/>
      <c r="AO7" s="180"/>
      <c r="AP7" s="180"/>
      <c r="AQ7" s="180"/>
      <c r="AR7" s="180"/>
      <c r="AS7" s="180"/>
      <c r="AT7" s="180"/>
      <c r="AU7" s="180"/>
      <c r="AV7" s="180"/>
      <c r="AW7" s="180" t="str">
        <f>TestYear</f>
        <v>12 MONTHS ENDED JUNE 30, 2021</v>
      </c>
      <c r="AX7" s="180"/>
      <c r="AY7" s="180"/>
      <c r="AZ7" s="180"/>
      <c r="BA7" s="180"/>
      <c r="BB7" s="180"/>
      <c r="BC7" s="180"/>
      <c r="BD7" s="180"/>
      <c r="BE7" s="180"/>
      <c r="BF7" s="180"/>
      <c r="BG7" s="180"/>
      <c r="BH7" s="180"/>
      <c r="BI7" s="180"/>
      <c r="BJ7" s="180"/>
      <c r="BK7" s="180"/>
      <c r="BL7" s="180"/>
      <c r="BM7" s="180" t="str">
        <f>TestYear</f>
        <v>12 MONTHS ENDED JUNE 30, 2021</v>
      </c>
      <c r="BN7" s="180"/>
      <c r="BO7" s="180"/>
      <c r="BP7" s="180"/>
      <c r="BQ7" s="180"/>
      <c r="BR7" s="180"/>
      <c r="BS7" s="180"/>
      <c r="BT7" s="180"/>
      <c r="CC7" s="180" t="str">
        <f>TestYear</f>
        <v>12 MONTHS ENDED JUNE 30, 2021</v>
      </c>
      <c r="CD7" s="180"/>
      <c r="CE7" s="180"/>
      <c r="CF7" s="180"/>
      <c r="CG7" s="180"/>
      <c r="CH7" s="180"/>
      <c r="CI7" s="180"/>
      <c r="CJ7" s="180"/>
      <c r="CK7" s="180"/>
      <c r="CL7" s="180"/>
      <c r="CM7" s="180"/>
      <c r="CN7" s="180"/>
      <c r="CO7" s="180"/>
      <c r="CP7" s="180"/>
      <c r="CQ7" s="180"/>
      <c r="CR7" s="180"/>
      <c r="CS7" s="180" t="str">
        <f>TestYear</f>
        <v>12 MONTHS ENDED JUNE 30, 2021</v>
      </c>
      <c r="CT7" s="180"/>
      <c r="CU7" s="180"/>
      <c r="CV7" s="180"/>
      <c r="CW7" s="180"/>
      <c r="CX7" s="180"/>
      <c r="CY7" s="180"/>
      <c r="CZ7" s="180"/>
      <c r="DA7" s="180"/>
      <c r="DB7" s="180"/>
      <c r="DC7" s="180"/>
      <c r="DD7" s="180"/>
      <c r="DE7" s="180"/>
      <c r="DF7" s="180"/>
      <c r="DG7" s="180"/>
      <c r="DH7" s="180"/>
      <c r="DI7" s="180" t="str">
        <f>TestYear</f>
        <v>12 MONTHS ENDED JUNE 30, 2021</v>
      </c>
      <c r="DJ7" s="180"/>
      <c r="DK7" s="180"/>
      <c r="DL7" s="180"/>
      <c r="DM7" s="180"/>
      <c r="DN7" s="180"/>
      <c r="DO7" s="180"/>
      <c r="DP7" s="180"/>
      <c r="DQ7" s="180"/>
      <c r="DR7" s="180"/>
      <c r="DS7" s="180"/>
      <c r="DT7" s="180"/>
      <c r="DU7" s="180"/>
      <c r="DV7" s="180"/>
      <c r="DW7" s="180"/>
      <c r="DX7" s="180"/>
      <c r="DY7" s="180" t="str">
        <f>TestYear</f>
        <v>12 MONTHS ENDED JUNE 30, 2021</v>
      </c>
      <c r="DZ7" s="180"/>
      <c r="EA7" s="180"/>
      <c r="EB7" s="180"/>
      <c r="EC7" s="180"/>
      <c r="ED7" s="180"/>
      <c r="EE7" s="180"/>
      <c r="EF7" s="180"/>
      <c r="EG7" s="180"/>
      <c r="EH7" s="180"/>
      <c r="EI7" s="180"/>
      <c r="EJ7" s="180"/>
      <c r="EK7" s="180"/>
      <c r="EL7" s="180"/>
      <c r="EM7" s="180"/>
      <c r="EN7" s="180"/>
      <c r="EO7" s="180" t="str">
        <f>TestYear</f>
        <v>12 MONTHS ENDED JUNE 30, 2021</v>
      </c>
      <c r="EP7" s="180"/>
      <c r="EQ7" s="180"/>
      <c r="ER7" s="180"/>
      <c r="ES7" s="180"/>
      <c r="ET7" s="180"/>
      <c r="EU7" s="180"/>
      <c r="EV7" s="180"/>
      <c r="EW7" s="180"/>
      <c r="EX7" s="180"/>
      <c r="EY7" s="180"/>
      <c r="EZ7" s="180"/>
      <c r="FA7" s="180"/>
      <c r="FB7" s="180"/>
      <c r="FC7" s="180"/>
      <c r="FE7" s="180" t="str">
        <f>TestYear</f>
        <v>12 MONTHS ENDED JUNE 30, 2021</v>
      </c>
      <c r="FF7" s="180"/>
      <c r="FG7" s="180"/>
      <c r="FH7" s="180"/>
      <c r="FI7" s="180"/>
      <c r="FJ7" s="180"/>
      <c r="FK7" s="180"/>
      <c r="FL7" s="180"/>
      <c r="FM7" s="180"/>
      <c r="FN7" s="180"/>
      <c r="FO7" s="180"/>
      <c r="FP7" s="180"/>
      <c r="FQ7" s="180"/>
      <c r="FR7" s="180"/>
      <c r="FS7" s="180"/>
      <c r="FT7" s="180"/>
      <c r="FU7" s="180" t="str">
        <f>TestYear</f>
        <v>12 MONTHS ENDED JUNE 30, 2021</v>
      </c>
      <c r="FV7" s="180"/>
      <c r="FW7" s="180"/>
      <c r="FX7" s="180"/>
      <c r="FY7" s="180"/>
      <c r="FZ7" s="180"/>
      <c r="GA7" s="180"/>
      <c r="GB7" s="180"/>
      <c r="GC7" s="180"/>
      <c r="GD7" s="180"/>
      <c r="GE7" s="180"/>
      <c r="GF7" s="180"/>
      <c r="GG7" s="180"/>
      <c r="GH7" s="180"/>
      <c r="GI7" s="180"/>
      <c r="GJ7" s="180"/>
      <c r="GK7" s="180" t="str">
        <f>TestYear</f>
        <v>12 MONTHS ENDED JUNE 30, 2021</v>
      </c>
      <c r="GL7" s="180"/>
      <c r="GM7" s="180"/>
      <c r="GN7" s="180"/>
      <c r="GO7" s="180"/>
      <c r="GP7" s="180"/>
      <c r="GQ7" s="180"/>
      <c r="GR7" s="180"/>
      <c r="GS7" s="180"/>
      <c r="GT7" s="180"/>
      <c r="GU7" s="180"/>
      <c r="GV7" s="180"/>
      <c r="GW7" s="180"/>
      <c r="GX7" s="180"/>
      <c r="GY7" s="180"/>
      <c r="GZ7" s="180"/>
      <c r="HA7" s="180" t="str">
        <f>TestYear</f>
        <v>12 MONTHS ENDED JUNE 30, 2021</v>
      </c>
      <c r="HB7" s="180"/>
      <c r="HC7" s="180"/>
      <c r="HD7" s="180"/>
      <c r="HE7" s="180"/>
      <c r="HF7" s="180"/>
      <c r="HG7" s="180"/>
      <c r="HH7" s="180"/>
      <c r="HI7" s="180"/>
      <c r="HJ7" s="180"/>
      <c r="HK7" s="180"/>
      <c r="HL7" s="180"/>
      <c r="HM7" s="180"/>
      <c r="HN7" s="180"/>
      <c r="HO7" s="180"/>
      <c r="HP7" s="180"/>
      <c r="HQ7" s="180" t="str">
        <f>TestYear</f>
        <v>12 MONTHS ENDED JUNE 30, 2021</v>
      </c>
      <c r="HR7" s="180"/>
      <c r="HS7" s="180"/>
      <c r="HT7" s="180"/>
      <c r="HU7" s="180"/>
      <c r="HV7" s="180"/>
      <c r="HW7" s="180"/>
      <c r="HX7" s="180"/>
      <c r="HY7" s="180"/>
      <c r="HZ7" s="180"/>
      <c r="IA7" s="180"/>
      <c r="IB7" s="180"/>
      <c r="IC7" s="180"/>
      <c r="ID7" s="180"/>
      <c r="IE7" s="180"/>
      <c r="IF7" s="180"/>
      <c r="IG7" s="180" t="str">
        <f>TestYear</f>
        <v>12 MONTHS ENDED JUNE 30, 2021</v>
      </c>
      <c r="IH7" s="180"/>
      <c r="II7" s="180"/>
      <c r="IJ7" s="180"/>
      <c r="IK7" s="180"/>
      <c r="IL7" s="180"/>
      <c r="IM7" s="180"/>
      <c r="IN7" s="180"/>
      <c r="IO7" s="180"/>
      <c r="IP7" s="180"/>
      <c r="IQ7" s="180"/>
      <c r="IR7" s="180"/>
      <c r="IS7" s="180"/>
      <c r="IT7" s="180"/>
      <c r="IU7" s="180"/>
      <c r="IV7" s="180"/>
      <c r="IW7" s="180" t="str">
        <f>TestYear</f>
        <v>12 MONTHS ENDED JUNE 30, 2021</v>
      </c>
      <c r="IX7" s="180"/>
      <c r="IY7" s="180"/>
      <c r="IZ7" s="180"/>
      <c r="JA7" s="180"/>
      <c r="JB7" s="180"/>
      <c r="JC7" s="180"/>
      <c r="JD7" s="180"/>
      <c r="JE7" s="180"/>
      <c r="JF7" s="180"/>
      <c r="JG7" s="180"/>
      <c r="JH7" s="180"/>
      <c r="JI7" s="180"/>
      <c r="JJ7" s="180"/>
      <c r="JK7" s="180"/>
      <c r="JL7" s="180"/>
      <c r="JM7" s="180" t="str">
        <f>TestYear</f>
        <v>12 MONTHS ENDED JUNE 30, 2021</v>
      </c>
      <c r="JN7" s="180"/>
      <c r="JO7" s="180"/>
      <c r="JP7" s="180"/>
      <c r="JQ7" s="180"/>
      <c r="JR7" s="180"/>
      <c r="JS7" s="180"/>
      <c r="JT7" s="180"/>
      <c r="JU7" s="180"/>
      <c r="JV7" s="180"/>
      <c r="JW7" s="180"/>
      <c r="JX7" s="180"/>
      <c r="JY7" s="180"/>
      <c r="JZ7" s="180"/>
      <c r="KA7" s="180"/>
      <c r="KB7" s="180"/>
      <c r="KC7" s="180" t="str">
        <f>TestYear</f>
        <v>12 MONTHS ENDED JUNE 30, 2021</v>
      </c>
      <c r="KD7" s="180"/>
      <c r="KE7" s="180"/>
      <c r="KF7" s="180"/>
      <c r="KG7" s="180"/>
      <c r="KH7" s="180"/>
      <c r="KI7" s="180"/>
      <c r="KJ7" s="180"/>
      <c r="KK7" s="180"/>
      <c r="KL7" s="180"/>
      <c r="KM7" s="180"/>
      <c r="KN7" s="180"/>
      <c r="KO7" s="180"/>
      <c r="KP7" s="180"/>
      <c r="KQ7" s="180"/>
      <c r="KR7" s="180"/>
      <c r="KS7" s="180" t="str">
        <f>TestYear</f>
        <v>12 MONTHS ENDED JUNE 30, 2021</v>
      </c>
      <c r="KT7" s="180"/>
      <c r="KU7" s="180"/>
      <c r="KV7" s="180"/>
      <c r="KW7" s="180"/>
      <c r="KX7" s="180"/>
      <c r="KY7" s="180"/>
      <c r="KZ7" s="180"/>
      <c r="LA7" s="180"/>
      <c r="LB7" s="180"/>
      <c r="LC7" s="180"/>
      <c r="LD7" s="180"/>
      <c r="LE7" s="180"/>
      <c r="LF7" s="180"/>
      <c r="LG7" s="180"/>
      <c r="LH7" s="180"/>
      <c r="LI7" s="180" t="str">
        <f>TestYear</f>
        <v>12 MONTHS ENDED JUNE 30, 2021</v>
      </c>
      <c r="LJ7" s="180"/>
      <c r="LK7" s="180"/>
      <c r="LL7" s="180"/>
      <c r="LM7" s="180"/>
      <c r="LN7" s="180"/>
      <c r="LO7" s="180"/>
      <c r="LP7" s="180"/>
      <c r="LQ7" s="180"/>
      <c r="LR7" s="180"/>
      <c r="LS7" s="180"/>
      <c r="LT7" s="180"/>
      <c r="LU7" s="180"/>
      <c r="LV7" s="180"/>
      <c r="LW7" s="180"/>
      <c r="LX7" s="180"/>
      <c r="LY7" s="180" t="str">
        <f>TestYear</f>
        <v>12 MONTHS ENDED JUNE 30, 2021</v>
      </c>
      <c r="LZ7" s="180"/>
      <c r="MA7" s="180"/>
      <c r="MB7" s="180"/>
      <c r="MC7" s="180"/>
      <c r="MD7" s="180"/>
      <c r="ME7" s="180"/>
      <c r="MF7" s="180"/>
      <c r="MG7" s="180"/>
      <c r="MH7" s="180"/>
      <c r="MI7" s="180"/>
      <c r="MJ7" s="180"/>
      <c r="MK7" s="180"/>
      <c r="ML7" s="180"/>
      <c r="MM7" s="180"/>
      <c r="MN7" s="180"/>
      <c r="MO7" s="180" t="str">
        <f>TestYear</f>
        <v>12 MONTHS ENDED JUNE 30, 2021</v>
      </c>
      <c r="MP7" s="180"/>
      <c r="MQ7" s="180"/>
      <c r="MR7" s="180"/>
      <c r="MS7" s="180"/>
      <c r="MT7" s="180"/>
      <c r="MU7" s="180"/>
      <c r="MV7" s="180"/>
      <c r="MW7" s="180"/>
      <c r="MX7" s="180"/>
      <c r="MY7" s="180"/>
      <c r="MZ7" s="180"/>
      <c r="NA7" s="180"/>
      <c r="NB7" s="180"/>
      <c r="NC7" s="180"/>
      <c r="ND7" s="180"/>
      <c r="NE7" s="180" t="str">
        <f>TestYear</f>
        <v>12 MONTHS ENDED JUNE 30, 2021</v>
      </c>
      <c r="NF7" s="180"/>
      <c r="NG7" s="180"/>
      <c r="NH7" s="180"/>
      <c r="NI7" s="180"/>
      <c r="NJ7" s="180"/>
      <c r="NK7" s="180"/>
      <c r="NL7" s="180"/>
      <c r="NM7" s="180"/>
      <c r="NN7" s="180"/>
      <c r="NO7" s="180"/>
      <c r="NP7" s="180"/>
      <c r="NQ7" s="180"/>
      <c r="NR7" s="180"/>
      <c r="NS7" s="180"/>
      <c r="NT7" s="180"/>
      <c r="NU7" s="180" t="str">
        <f>TestYear</f>
        <v>12 MONTHS ENDED JUNE 30, 2021</v>
      </c>
      <c r="NV7" s="180"/>
      <c r="NW7" s="180"/>
      <c r="NX7" s="180"/>
      <c r="NY7" s="180"/>
      <c r="NZ7" s="180"/>
      <c r="OA7" s="180"/>
      <c r="OB7" s="180"/>
      <c r="OC7" s="180"/>
      <c r="OD7" s="180"/>
      <c r="OE7" s="180"/>
      <c r="OF7" s="180"/>
      <c r="OG7" s="180"/>
      <c r="OH7" s="180"/>
      <c r="OI7" s="180"/>
      <c r="OJ7" s="180"/>
      <c r="OK7" s="683" t="str">
        <f>TestYear</f>
        <v>12 MONTHS ENDED JUNE 30, 2021</v>
      </c>
      <c r="OL7" s="180"/>
      <c r="OM7" s="180"/>
      <c r="ON7" s="180"/>
      <c r="OO7" s="180"/>
      <c r="OP7" s="180"/>
      <c r="OQ7" s="180"/>
      <c r="OR7" s="180"/>
      <c r="OS7" s="180"/>
      <c r="OT7" s="180"/>
      <c r="OU7" s="180"/>
      <c r="OV7" s="180"/>
      <c r="OW7" s="180"/>
      <c r="OX7" s="180"/>
      <c r="OY7" s="180"/>
      <c r="OZ7" s="180"/>
      <c r="PA7" s="180" t="str">
        <f>TestYear</f>
        <v>12 MONTHS ENDED JUNE 30, 2021</v>
      </c>
      <c r="PB7" s="180"/>
      <c r="PC7" s="180"/>
      <c r="PD7" s="180"/>
      <c r="PE7" s="180"/>
      <c r="PF7" s="180"/>
      <c r="PG7" s="180"/>
      <c r="PH7" s="180"/>
      <c r="PI7" s="180"/>
      <c r="PJ7" s="180"/>
      <c r="PK7" s="180"/>
      <c r="PL7" s="180"/>
      <c r="PM7" s="180"/>
      <c r="PN7" s="180"/>
      <c r="PO7" s="180"/>
      <c r="PP7" s="180"/>
      <c r="PQ7" s="674"/>
      <c r="PR7" s="693" t="str">
        <f>TestYear</f>
        <v>12 MONTHS ENDED JUNE 30, 2021</v>
      </c>
      <c r="PS7" s="693"/>
      <c r="PT7" s="693"/>
      <c r="PU7" s="693"/>
      <c r="PV7" s="693"/>
      <c r="PW7" s="693"/>
      <c r="PX7" s="693"/>
      <c r="PY7" s="693"/>
      <c r="PZ7" s="693"/>
      <c r="QA7" s="693"/>
      <c r="QB7" s="693"/>
      <c r="QC7" s="693"/>
      <c r="QD7" s="693"/>
      <c r="QE7" s="693"/>
      <c r="QF7" s="693"/>
      <c r="QG7" s="693"/>
      <c r="QH7" s="180" t="str">
        <f>TestYear</f>
        <v>12 MONTHS ENDED JUNE 30, 2021</v>
      </c>
      <c r="QI7" s="180"/>
      <c r="QJ7" s="180"/>
      <c r="QK7" s="180"/>
      <c r="QL7" s="180"/>
      <c r="QM7" s="180"/>
      <c r="QN7" s="180"/>
      <c r="QO7" s="180"/>
      <c r="QP7" s="180"/>
      <c r="QQ7" s="180"/>
      <c r="QR7" s="180"/>
      <c r="QS7" s="180"/>
      <c r="QT7" s="180"/>
      <c r="QU7" s="180"/>
      <c r="QV7" s="180"/>
      <c r="QW7" s="180"/>
      <c r="QX7" s="693" t="str">
        <f>TestYear</f>
        <v>12 MONTHS ENDED JUNE 30, 2021</v>
      </c>
      <c r="QY7" s="693"/>
      <c r="QZ7" s="693"/>
      <c r="RA7" s="693"/>
      <c r="RB7" s="693"/>
      <c r="RC7" s="693"/>
      <c r="RD7" s="693"/>
      <c r="RE7" s="693"/>
      <c r="RF7" s="693"/>
      <c r="RG7" s="693"/>
      <c r="RH7" s="693"/>
      <c r="RI7" s="693"/>
      <c r="RJ7" s="693"/>
      <c r="RK7" s="693"/>
      <c r="RL7" s="693"/>
      <c r="RM7" s="693"/>
      <c r="RN7" s="693" t="str">
        <f>TestYear</f>
        <v>12 MONTHS ENDED JUNE 30, 2021</v>
      </c>
      <c r="RO7" s="694"/>
      <c r="RP7" s="694"/>
      <c r="RQ7" s="694"/>
      <c r="RR7" s="694"/>
      <c r="RS7" s="694"/>
      <c r="RT7" s="694"/>
      <c r="RU7" s="694"/>
      <c r="RV7" s="694"/>
      <c r="RW7" s="694"/>
      <c r="RX7" s="694"/>
      <c r="RY7" s="694"/>
      <c r="RZ7" s="694"/>
      <c r="SA7" s="694"/>
      <c r="SB7" s="694"/>
      <c r="SC7" s="694"/>
      <c r="SD7" s="690"/>
      <c r="SE7" s="693" t="str">
        <f>TestYear</f>
        <v>12 MONTHS ENDED JUNE 30, 2021</v>
      </c>
      <c r="SF7" s="693"/>
      <c r="SG7" s="693"/>
      <c r="SH7" s="693"/>
      <c r="SI7" s="693"/>
      <c r="SJ7" s="693"/>
      <c r="SK7" s="693"/>
      <c r="SL7" s="693"/>
      <c r="SM7" s="693"/>
      <c r="SN7" s="693"/>
      <c r="SO7" s="693"/>
      <c r="SP7" s="693"/>
      <c r="SQ7" s="693"/>
      <c r="SR7" s="693"/>
      <c r="SS7" s="693"/>
      <c r="ST7" s="693"/>
      <c r="SU7" s="690"/>
    </row>
    <row r="8" spans="1:515" s="742" customFormat="1" ht="31.5" customHeight="1" x14ac:dyDescent="0.25">
      <c r="A8" s="741" t="str">
        <f>RateCase</f>
        <v>2022 GENERAL RATE CASE</v>
      </c>
      <c r="B8" s="741"/>
      <c r="C8" s="741"/>
      <c r="D8" s="741"/>
      <c r="E8" s="741"/>
      <c r="F8" s="741"/>
      <c r="G8" s="741"/>
      <c r="H8" s="741"/>
      <c r="I8" s="741"/>
      <c r="J8" s="741"/>
      <c r="K8" s="741"/>
      <c r="L8" s="741"/>
      <c r="M8" s="741"/>
      <c r="N8" s="741"/>
      <c r="O8" s="741"/>
      <c r="P8" s="741"/>
      <c r="Q8" s="741" t="str">
        <f>RateCase</f>
        <v>2022 GENERAL RATE CASE</v>
      </c>
      <c r="R8" s="741"/>
      <c r="S8" s="741"/>
      <c r="T8" s="741"/>
      <c r="U8" s="741"/>
      <c r="V8" s="741"/>
      <c r="W8" s="741"/>
      <c r="X8" s="741"/>
      <c r="Y8" s="741"/>
      <c r="Z8" s="741"/>
      <c r="AA8" s="741"/>
      <c r="AB8" s="741"/>
      <c r="AC8" s="741"/>
      <c r="AD8" s="741"/>
      <c r="AE8" s="741"/>
      <c r="AF8" s="741"/>
      <c r="AG8" s="741" t="str">
        <f>RateCase</f>
        <v>2022 GENERAL RATE CASE</v>
      </c>
      <c r="AH8" s="741"/>
      <c r="AI8" s="741"/>
      <c r="AJ8" s="741"/>
      <c r="AK8" s="741"/>
      <c r="AL8" s="741"/>
      <c r="AM8" s="741"/>
      <c r="AN8" s="741"/>
      <c r="AO8" s="741"/>
      <c r="AP8" s="741"/>
      <c r="AQ8" s="741"/>
      <c r="AR8" s="741"/>
      <c r="AS8" s="741"/>
      <c r="AT8" s="741"/>
      <c r="AU8" s="741"/>
      <c r="AV8" s="741"/>
      <c r="AW8" s="741" t="str">
        <f>RateCase</f>
        <v>2022 GENERAL RATE CASE</v>
      </c>
      <c r="AX8" s="741"/>
      <c r="AY8" s="741"/>
      <c r="AZ8" s="741"/>
      <c r="BA8" s="741"/>
      <c r="BB8" s="741"/>
      <c r="BC8" s="741"/>
      <c r="BD8" s="741"/>
      <c r="BE8" s="741"/>
      <c r="BF8" s="741"/>
      <c r="BG8" s="741"/>
      <c r="BH8" s="741"/>
      <c r="BI8" s="741"/>
      <c r="BJ8" s="741"/>
      <c r="BK8" s="741"/>
      <c r="BL8" s="741"/>
      <c r="BM8" s="741" t="str">
        <f>RateCase</f>
        <v>2022 GENERAL RATE CASE</v>
      </c>
      <c r="BN8" s="741"/>
      <c r="BO8" s="741"/>
      <c r="BP8" s="741"/>
      <c r="BQ8" s="741"/>
      <c r="BR8" s="741"/>
      <c r="BS8" s="741"/>
      <c r="BT8" s="741"/>
      <c r="CC8" s="741" t="str">
        <f>RateCase</f>
        <v>2022 GENERAL RATE CASE</v>
      </c>
      <c r="CD8" s="741"/>
      <c r="CE8" s="741"/>
      <c r="CF8" s="741"/>
      <c r="CG8" s="741"/>
      <c r="CH8" s="741"/>
      <c r="CI8" s="741"/>
      <c r="CJ8" s="741"/>
      <c r="CK8" s="741"/>
      <c r="CL8" s="741"/>
      <c r="CM8" s="741"/>
      <c r="CN8" s="741"/>
      <c r="CO8" s="741"/>
      <c r="CP8" s="741"/>
      <c r="CQ8" s="741"/>
      <c r="CR8" s="741"/>
      <c r="CS8" s="741" t="str">
        <f>RateCase</f>
        <v>2022 GENERAL RATE CASE</v>
      </c>
      <c r="CT8" s="741"/>
      <c r="CU8" s="741"/>
      <c r="CV8" s="741"/>
      <c r="CW8" s="741"/>
      <c r="CX8" s="741"/>
      <c r="CY8" s="741"/>
      <c r="CZ8" s="741"/>
      <c r="DA8" s="741"/>
      <c r="DB8" s="741"/>
      <c r="DC8" s="741"/>
      <c r="DD8" s="741"/>
      <c r="DE8" s="741"/>
      <c r="DF8" s="741"/>
      <c r="DG8" s="741"/>
      <c r="DH8" s="741"/>
      <c r="DI8" s="741" t="str">
        <f>RateCase</f>
        <v>2022 GENERAL RATE CASE</v>
      </c>
      <c r="DJ8" s="741"/>
      <c r="DK8" s="741"/>
      <c r="DL8" s="741"/>
      <c r="DM8" s="741"/>
      <c r="DN8" s="741"/>
      <c r="DO8" s="741"/>
      <c r="DP8" s="741"/>
      <c r="DQ8" s="741"/>
      <c r="DR8" s="741"/>
      <c r="DS8" s="741"/>
      <c r="DT8" s="741"/>
      <c r="DU8" s="741"/>
      <c r="DV8" s="741"/>
      <c r="DW8" s="741"/>
      <c r="DX8" s="741"/>
      <c r="DY8" s="741" t="str">
        <f>RateCase</f>
        <v>2022 GENERAL RATE CASE</v>
      </c>
      <c r="DZ8" s="741"/>
      <c r="EA8" s="741"/>
      <c r="EB8" s="741"/>
      <c r="EC8" s="741"/>
      <c r="ED8" s="741"/>
      <c r="EE8" s="741"/>
      <c r="EF8" s="741"/>
      <c r="EG8" s="741"/>
      <c r="EH8" s="741"/>
      <c r="EI8" s="741"/>
      <c r="EJ8" s="741"/>
      <c r="EK8" s="741"/>
      <c r="EL8" s="741"/>
      <c r="EM8" s="741"/>
      <c r="EN8" s="741"/>
      <c r="EO8" s="741" t="str">
        <f>RateCase</f>
        <v>2022 GENERAL RATE CASE</v>
      </c>
      <c r="EP8" s="741"/>
      <c r="EQ8" s="741"/>
      <c r="ER8" s="741"/>
      <c r="ES8" s="741"/>
      <c r="ET8" s="741"/>
      <c r="EU8" s="741"/>
      <c r="EV8" s="741"/>
      <c r="EW8" s="741"/>
      <c r="EX8" s="741"/>
      <c r="EY8" s="741"/>
      <c r="EZ8" s="741"/>
      <c r="FA8" s="741"/>
      <c r="FB8" s="741"/>
      <c r="FC8" s="741"/>
      <c r="FE8" s="741" t="str">
        <f>RateCase</f>
        <v>2022 GENERAL RATE CASE</v>
      </c>
      <c r="FF8" s="741"/>
      <c r="FG8" s="741"/>
      <c r="FH8" s="741"/>
      <c r="FI8" s="741"/>
      <c r="FJ8" s="741"/>
      <c r="FK8" s="741"/>
      <c r="FL8" s="741"/>
      <c r="FM8" s="741"/>
      <c r="FN8" s="741"/>
      <c r="FO8" s="741"/>
      <c r="FP8" s="741"/>
      <c r="FQ8" s="741"/>
      <c r="FR8" s="741"/>
      <c r="FS8" s="741"/>
      <c r="FT8" s="741"/>
      <c r="FU8" s="741" t="str">
        <f>RateCase</f>
        <v>2022 GENERAL RATE CASE</v>
      </c>
      <c r="FV8" s="741"/>
      <c r="FW8" s="741"/>
      <c r="FX8" s="741"/>
      <c r="FY8" s="741"/>
      <c r="FZ8" s="741"/>
      <c r="GA8" s="741"/>
      <c r="GB8" s="741"/>
      <c r="GC8" s="741"/>
      <c r="GD8" s="741"/>
      <c r="GE8" s="741"/>
      <c r="GF8" s="741"/>
      <c r="GG8" s="741"/>
      <c r="GH8" s="741"/>
      <c r="GI8" s="741"/>
      <c r="GJ8" s="741"/>
      <c r="GK8" s="741" t="str">
        <f>RateCase</f>
        <v>2022 GENERAL RATE CASE</v>
      </c>
      <c r="GL8" s="741"/>
      <c r="GM8" s="741"/>
      <c r="GN8" s="741"/>
      <c r="GO8" s="741"/>
      <c r="GP8" s="741"/>
      <c r="GQ8" s="741"/>
      <c r="GR8" s="741"/>
      <c r="GS8" s="741"/>
      <c r="GT8" s="741"/>
      <c r="GU8" s="741"/>
      <c r="GV8" s="741"/>
      <c r="GW8" s="741"/>
      <c r="GX8" s="741"/>
      <c r="GY8" s="741"/>
      <c r="GZ8" s="741"/>
      <c r="HA8" s="741" t="str">
        <f>RateCase</f>
        <v>2022 GENERAL RATE CASE</v>
      </c>
      <c r="HB8" s="741"/>
      <c r="HC8" s="741"/>
      <c r="HD8" s="741"/>
      <c r="HE8" s="741"/>
      <c r="HF8" s="741"/>
      <c r="HG8" s="741"/>
      <c r="HH8" s="741"/>
      <c r="HI8" s="741"/>
      <c r="HJ8" s="741"/>
      <c r="HK8" s="741"/>
      <c r="HL8" s="741"/>
      <c r="HM8" s="741"/>
      <c r="HN8" s="741"/>
      <c r="HO8" s="741"/>
      <c r="HP8" s="741"/>
      <c r="HQ8" s="741" t="str">
        <f>RateCase</f>
        <v>2022 GENERAL RATE CASE</v>
      </c>
      <c r="HR8" s="741"/>
      <c r="HS8" s="741"/>
      <c r="HT8" s="741"/>
      <c r="HU8" s="741"/>
      <c r="HV8" s="741"/>
      <c r="HW8" s="741"/>
      <c r="HX8" s="741"/>
      <c r="HY8" s="741"/>
      <c r="HZ8" s="741"/>
      <c r="IA8" s="741"/>
      <c r="IB8" s="741"/>
      <c r="IC8" s="741"/>
      <c r="ID8" s="741"/>
      <c r="IE8" s="741"/>
      <c r="IF8" s="741"/>
      <c r="IG8" s="741" t="str">
        <f>RateCase</f>
        <v>2022 GENERAL RATE CASE</v>
      </c>
      <c r="IH8" s="741"/>
      <c r="II8" s="741"/>
      <c r="IJ8" s="741"/>
      <c r="IK8" s="741"/>
      <c r="IL8" s="741"/>
      <c r="IM8" s="741"/>
      <c r="IN8" s="741"/>
      <c r="IO8" s="741"/>
      <c r="IP8" s="741"/>
      <c r="IQ8" s="741"/>
      <c r="IR8" s="741"/>
      <c r="IS8" s="741"/>
      <c r="IT8" s="741"/>
      <c r="IU8" s="741"/>
      <c r="IV8" s="741"/>
      <c r="IW8" s="741" t="str">
        <f>RateCase</f>
        <v>2022 GENERAL RATE CASE</v>
      </c>
      <c r="IX8" s="741"/>
      <c r="IY8" s="741"/>
      <c r="IZ8" s="741"/>
      <c r="JA8" s="741"/>
      <c r="JB8" s="741"/>
      <c r="JC8" s="741"/>
      <c r="JD8" s="741"/>
      <c r="JE8" s="741"/>
      <c r="JF8" s="741"/>
      <c r="JG8" s="741"/>
      <c r="JH8" s="741"/>
      <c r="JI8" s="741"/>
      <c r="JJ8" s="741"/>
      <c r="JK8" s="741"/>
      <c r="JL8" s="741"/>
      <c r="JM8" s="741" t="str">
        <f>RateCase</f>
        <v>2022 GENERAL RATE CASE</v>
      </c>
      <c r="JN8" s="741"/>
      <c r="JO8" s="741"/>
      <c r="JP8" s="741"/>
      <c r="JQ8" s="741"/>
      <c r="JR8" s="741"/>
      <c r="JS8" s="741"/>
      <c r="JT8" s="741"/>
      <c r="JU8" s="741"/>
      <c r="JV8" s="741"/>
      <c r="JW8" s="741"/>
      <c r="JX8" s="741"/>
      <c r="JY8" s="741"/>
      <c r="JZ8" s="741"/>
      <c r="KA8" s="741"/>
      <c r="KB8" s="741"/>
      <c r="KC8" s="741" t="str">
        <f>RateCase</f>
        <v>2022 GENERAL RATE CASE</v>
      </c>
      <c r="KD8" s="741"/>
      <c r="KE8" s="741"/>
      <c r="KF8" s="741"/>
      <c r="KG8" s="741"/>
      <c r="KH8" s="741"/>
      <c r="KI8" s="741"/>
      <c r="KJ8" s="741"/>
      <c r="KK8" s="741"/>
      <c r="KL8" s="741"/>
      <c r="KM8" s="741"/>
      <c r="KN8" s="741"/>
      <c r="KO8" s="741"/>
      <c r="KP8" s="741"/>
      <c r="KQ8" s="741"/>
      <c r="KR8" s="741"/>
      <c r="KS8" s="741" t="str">
        <f>RateCase</f>
        <v>2022 GENERAL RATE CASE</v>
      </c>
      <c r="KT8" s="741"/>
      <c r="KU8" s="741"/>
      <c r="KV8" s="741"/>
      <c r="KW8" s="741"/>
      <c r="KX8" s="741"/>
      <c r="KY8" s="741"/>
      <c r="KZ8" s="741"/>
      <c r="LA8" s="741"/>
      <c r="LB8" s="741"/>
      <c r="LC8" s="741"/>
      <c r="LD8" s="741"/>
      <c r="LE8" s="741"/>
      <c r="LF8" s="741"/>
      <c r="LG8" s="741"/>
      <c r="LH8" s="741"/>
      <c r="LI8" s="741" t="str">
        <f>RateCase</f>
        <v>2022 GENERAL RATE CASE</v>
      </c>
      <c r="LJ8" s="741"/>
      <c r="LK8" s="741"/>
      <c r="LL8" s="741"/>
      <c r="LM8" s="741"/>
      <c r="LN8" s="741"/>
      <c r="LO8" s="741"/>
      <c r="LP8" s="741"/>
      <c r="LQ8" s="741"/>
      <c r="LR8" s="741"/>
      <c r="LS8" s="741"/>
      <c r="LT8" s="741"/>
      <c r="LU8" s="741"/>
      <c r="LV8" s="741"/>
      <c r="LW8" s="741"/>
      <c r="LX8" s="741"/>
      <c r="LY8" s="741" t="str">
        <f>RateCase</f>
        <v>2022 GENERAL RATE CASE</v>
      </c>
      <c r="LZ8" s="741"/>
      <c r="MA8" s="741"/>
      <c r="MB8" s="741"/>
      <c r="MC8" s="741"/>
      <c r="MD8" s="741"/>
      <c r="ME8" s="741"/>
      <c r="MF8" s="741"/>
      <c r="MG8" s="741"/>
      <c r="MH8" s="741"/>
      <c r="MI8" s="741"/>
      <c r="MJ8" s="741"/>
      <c r="MK8" s="741"/>
      <c r="ML8" s="741"/>
      <c r="MM8" s="741"/>
      <c r="MN8" s="741"/>
      <c r="MO8" s="741" t="str">
        <f>RateCase</f>
        <v>2022 GENERAL RATE CASE</v>
      </c>
      <c r="MP8" s="741"/>
      <c r="MQ8" s="741"/>
      <c r="MR8" s="741"/>
      <c r="MS8" s="741"/>
      <c r="MT8" s="741"/>
      <c r="MU8" s="741"/>
      <c r="MV8" s="741"/>
      <c r="MW8" s="741"/>
      <c r="MX8" s="741"/>
      <c r="MY8" s="741"/>
      <c r="MZ8" s="741"/>
      <c r="NA8" s="741"/>
      <c r="NB8" s="741"/>
      <c r="NC8" s="741"/>
      <c r="ND8" s="741"/>
      <c r="NE8" s="741" t="str">
        <f>RateCase</f>
        <v>2022 GENERAL RATE CASE</v>
      </c>
      <c r="NF8" s="741"/>
      <c r="NG8" s="741"/>
      <c r="NH8" s="741"/>
      <c r="NI8" s="741"/>
      <c r="NJ8" s="741"/>
      <c r="NK8" s="741"/>
      <c r="NL8" s="741"/>
      <c r="NM8" s="741"/>
      <c r="NN8" s="741"/>
      <c r="NO8" s="741"/>
      <c r="NP8" s="741"/>
      <c r="NQ8" s="741"/>
      <c r="NR8" s="741"/>
      <c r="NS8" s="741"/>
      <c r="NT8" s="741"/>
      <c r="NU8" s="741" t="str">
        <f>RateCase</f>
        <v>2022 GENERAL RATE CASE</v>
      </c>
      <c r="NV8" s="741"/>
      <c r="NW8" s="741"/>
      <c r="NX8" s="741"/>
      <c r="NY8" s="741"/>
      <c r="NZ8" s="741"/>
      <c r="OA8" s="741"/>
      <c r="OB8" s="741"/>
      <c r="OC8" s="741"/>
      <c r="OD8" s="741"/>
      <c r="OE8" s="741"/>
      <c r="OF8" s="741"/>
      <c r="OG8" s="741"/>
      <c r="OH8" s="741"/>
      <c r="OI8" s="741"/>
      <c r="OJ8" s="741"/>
      <c r="OK8" s="741" t="str">
        <f>RateCase</f>
        <v>2022 GENERAL RATE CASE</v>
      </c>
      <c r="OL8" s="741"/>
      <c r="OM8" s="741"/>
      <c r="ON8" s="741"/>
      <c r="OO8" s="741"/>
      <c r="OP8" s="741"/>
      <c r="OQ8" s="741"/>
      <c r="OR8" s="741"/>
      <c r="OS8" s="741"/>
      <c r="OT8" s="741"/>
      <c r="OU8" s="741"/>
      <c r="OV8" s="741"/>
      <c r="OW8" s="741"/>
      <c r="OX8" s="741"/>
      <c r="OY8" s="741"/>
      <c r="OZ8" s="741"/>
      <c r="PA8" s="741" t="str">
        <f>RateCase</f>
        <v>2022 GENERAL RATE CASE</v>
      </c>
      <c r="PB8" s="741"/>
      <c r="PC8" s="741"/>
      <c r="PD8" s="741"/>
      <c r="PE8" s="741"/>
      <c r="PF8" s="741"/>
      <c r="PG8" s="741"/>
      <c r="PH8" s="741"/>
      <c r="PI8" s="741"/>
      <c r="PJ8" s="741"/>
      <c r="PK8" s="741"/>
      <c r="PL8" s="741"/>
      <c r="PM8" s="741"/>
      <c r="PN8" s="741"/>
      <c r="PO8" s="741"/>
      <c r="PP8" s="741"/>
      <c r="PQ8" s="743"/>
      <c r="PR8" s="744" t="str">
        <f>RateCase</f>
        <v>2022 GENERAL RATE CASE</v>
      </c>
      <c r="PS8" s="744"/>
      <c r="PT8" s="744"/>
      <c r="PU8" s="744"/>
      <c r="PV8" s="744"/>
      <c r="PW8" s="744"/>
      <c r="PX8" s="744"/>
      <c r="PY8" s="744"/>
      <c r="PZ8" s="744"/>
      <c r="QA8" s="744"/>
      <c r="QB8" s="744"/>
      <c r="QC8" s="744"/>
      <c r="QD8" s="744"/>
      <c r="QE8" s="744"/>
      <c r="QF8" s="744"/>
      <c r="QG8" s="744"/>
      <c r="QH8" s="741" t="str">
        <f>RateCase</f>
        <v>2022 GENERAL RATE CASE</v>
      </c>
      <c r="QI8" s="741"/>
      <c r="QJ8" s="741"/>
      <c r="QK8" s="741"/>
      <c r="QL8" s="741"/>
      <c r="QM8" s="741"/>
      <c r="QN8" s="741"/>
      <c r="QO8" s="741"/>
      <c r="QP8" s="741"/>
      <c r="QQ8" s="741"/>
      <c r="QR8" s="741"/>
      <c r="QS8" s="741"/>
      <c r="QT8" s="741"/>
      <c r="QU8" s="741"/>
      <c r="QV8" s="741"/>
      <c r="QW8" s="741"/>
      <c r="QX8" s="744" t="str">
        <f>RateCase</f>
        <v>2022 GENERAL RATE CASE</v>
      </c>
      <c r="QY8" s="744"/>
      <c r="QZ8" s="744"/>
      <c r="RA8" s="744"/>
      <c r="RB8" s="744"/>
      <c r="RC8" s="744"/>
      <c r="RD8" s="744"/>
      <c r="RE8" s="744"/>
      <c r="RF8" s="744"/>
      <c r="RG8" s="744"/>
      <c r="RH8" s="744"/>
      <c r="RI8" s="744"/>
      <c r="RJ8" s="744"/>
      <c r="RK8" s="744"/>
      <c r="RL8" s="744"/>
      <c r="RM8" s="744"/>
      <c r="RN8" s="744" t="str">
        <f>RateCase</f>
        <v>2022 GENERAL RATE CASE</v>
      </c>
      <c r="RO8" s="746"/>
      <c r="RP8" s="746"/>
      <c r="RQ8" s="746"/>
      <c r="RR8" s="746"/>
      <c r="RS8" s="746"/>
      <c r="RT8" s="746"/>
      <c r="RU8" s="746"/>
      <c r="RV8" s="746"/>
      <c r="RW8" s="746"/>
      <c r="RX8" s="746"/>
      <c r="RY8" s="746"/>
      <c r="RZ8" s="746"/>
      <c r="SA8" s="746"/>
      <c r="SB8" s="746"/>
      <c r="SC8" s="746"/>
      <c r="SD8" s="745"/>
      <c r="SE8" s="744" t="str">
        <f>RateCase</f>
        <v>2022 GENERAL RATE CASE</v>
      </c>
      <c r="SF8" s="744"/>
      <c r="SG8" s="744"/>
      <c r="SH8" s="744"/>
      <c r="SI8" s="744"/>
      <c r="SJ8" s="744"/>
      <c r="SK8" s="744"/>
      <c r="SL8" s="744"/>
      <c r="SM8" s="744"/>
      <c r="SN8" s="744"/>
      <c r="SO8" s="744"/>
      <c r="SP8" s="744"/>
      <c r="SQ8" s="744"/>
      <c r="SR8" s="744"/>
      <c r="SS8" s="744"/>
      <c r="ST8" s="744"/>
      <c r="SU8" s="745"/>
    </row>
    <row r="9" spans="1:515" s="124" customFormat="1" x14ac:dyDescent="0.25">
      <c r="A9" s="180"/>
      <c r="B9" s="180"/>
      <c r="C9" s="180"/>
      <c r="D9" s="410" t="s">
        <v>385</v>
      </c>
      <c r="E9" s="410" t="s">
        <v>376</v>
      </c>
      <c r="F9" s="410" t="s">
        <v>376</v>
      </c>
      <c r="G9" s="410" t="s">
        <v>377</v>
      </c>
      <c r="H9" s="410" t="s">
        <v>377</v>
      </c>
      <c r="I9" s="410" t="s">
        <v>378</v>
      </c>
      <c r="J9" s="410" t="s">
        <v>378</v>
      </c>
      <c r="K9" s="410" t="s">
        <v>379</v>
      </c>
      <c r="L9" s="410" t="s">
        <v>380</v>
      </c>
      <c r="M9" s="410" t="s">
        <v>381</v>
      </c>
      <c r="N9" s="410" t="s">
        <v>382</v>
      </c>
      <c r="O9" s="410" t="s">
        <v>383</v>
      </c>
      <c r="P9" s="410" t="s">
        <v>384</v>
      </c>
      <c r="Q9" s="180"/>
      <c r="R9" s="180"/>
      <c r="S9" s="180"/>
      <c r="T9" s="410" t="s">
        <v>385</v>
      </c>
      <c r="U9" s="410" t="s">
        <v>376</v>
      </c>
      <c r="V9" s="410" t="s">
        <v>376</v>
      </c>
      <c r="W9" s="410" t="s">
        <v>377</v>
      </c>
      <c r="X9" s="410" t="s">
        <v>377</v>
      </c>
      <c r="Y9" s="410" t="s">
        <v>378</v>
      </c>
      <c r="Z9" s="410" t="s">
        <v>378</v>
      </c>
      <c r="AA9" s="410" t="s">
        <v>379</v>
      </c>
      <c r="AB9" s="410" t="s">
        <v>380</v>
      </c>
      <c r="AC9" s="410" t="s">
        <v>381</v>
      </c>
      <c r="AD9" s="410" t="s">
        <v>382</v>
      </c>
      <c r="AE9" s="410" t="s">
        <v>383</v>
      </c>
      <c r="AF9" s="410" t="s">
        <v>384</v>
      </c>
      <c r="AG9" s="180"/>
      <c r="AH9" s="180"/>
      <c r="AI9" s="180"/>
      <c r="AJ9" s="410" t="s">
        <v>385</v>
      </c>
      <c r="AK9" s="410" t="s">
        <v>376</v>
      </c>
      <c r="AL9" s="410" t="s">
        <v>376</v>
      </c>
      <c r="AM9" s="410" t="s">
        <v>377</v>
      </c>
      <c r="AN9" s="410" t="s">
        <v>377</v>
      </c>
      <c r="AO9" s="410" t="s">
        <v>378</v>
      </c>
      <c r="AP9" s="410" t="s">
        <v>378</v>
      </c>
      <c r="AQ9" s="410" t="s">
        <v>379</v>
      </c>
      <c r="AR9" s="410" t="s">
        <v>380</v>
      </c>
      <c r="AS9" s="410" t="s">
        <v>381</v>
      </c>
      <c r="AT9" s="410" t="s">
        <v>382</v>
      </c>
      <c r="AU9" s="410" t="s">
        <v>383</v>
      </c>
      <c r="AV9" s="410" t="s">
        <v>384</v>
      </c>
      <c r="AW9" s="180"/>
      <c r="AX9" s="180"/>
      <c r="AY9" s="180"/>
      <c r="AZ9" s="410" t="s">
        <v>385</v>
      </c>
      <c r="BA9" s="410" t="s">
        <v>376</v>
      </c>
      <c r="BB9" s="410" t="s">
        <v>376</v>
      </c>
      <c r="BC9" s="410" t="s">
        <v>377</v>
      </c>
      <c r="BD9" s="410" t="s">
        <v>377</v>
      </c>
      <c r="BE9" s="410" t="s">
        <v>378</v>
      </c>
      <c r="BF9" s="410" t="s">
        <v>378</v>
      </c>
      <c r="BG9" s="410" t="s">
        <v>379</v>
      </c>
      <c r="BH9" s="410" t="s">
        <v>380</v>
      </c>
      <c r="BI9" s="410" t="s">
        <v>381</v>
      </c>
      <c r="BJ9" s="410" t="s">
        <v>382</v>
      </c>
      <c r="BK9" s="410" t="s">
        <v>383</v>
      </c>
      <c r="BL9" s="410" t="s">
        <v>384</v>
      </c>
      <c r="BM9" s="180"/>
      <c r="BN9" s="180"/>
      <c r="BO9" s="180"/>
      <c r="BP9" s="410" t="s">
        <v>385</v>
      </c>
      <c r="BQ9" s="410" t="s">
        <v>376</v>
      </c>
      <c r="BR9" s="410" t="s">
        <v>376</v>
      </c>
      <c r="BS9" s="410" t="s">
        <v>377</v>
      </c>
      <c r="BT9" s="410" t="s">
        <v>377</v>
      </c>
      <c r="BU9" s="410" t="s">
        <v>378</v>
      </c>
      <c r="BV9" s="410" t="s">
        <v>378</v>
      </c>
      <c r="BW9" s="410" t="s">
        <v>379</v>
      </c>
      <c r="BX9" s="410" t="s">
        <v>380</v>
      </c>
      <c r="BY9" s="410" t="s">
        <v>381</v>
      </c>
      <c r="BZ9" s="410" t="s">
        <v>382</v>
      </c>
      <c r="CA9" s="410" t="s">
        <v>383</v>
      </c>
      <c r="CB9" s="410" t="s">
        <v>384</v>
      </c>
      <c r="CC9" s="180"/>
      <c r="CD9" s="180"/>
      <c r="CE9" s="180"/>
      <c r="CF9" s="410" t="s">
        <v>385</v>
      </c>
      <c r="CG9" s="410" t="s">
        <v>376</v>
      </c>
      <c r="CH9" s="410" t="s">
        <v>376</v>
      </c>
      <c r="CI9" s="410" t="s">
        <v>377</v>
      </c>
      <c r="CJ9" s="410" t="s">
        <v>377</v>
      </c>
      <c r="CK9" s="410" t="s">
        <v>378</v>
      </c>
      <c r="CL9" s="410" t="s">
        <v>378</v>
      </c>
      <c r="CM9" s="410" t="s">
        <v>379</v>
      </c>
      <c r="CN9" s="410" t="s">
        <v>380</v>
      </c>
      <c r="CO9" s="410" t="s">
        <v>381</v>
      </c>
      <c r="CP9" s="410" t="s">
        <v>382</v>
      </c>
      <c r="CQ9" s="410" t="s">
        <v>383</v>
      </c>
      <c r="CR9" s="410" t="s">
        <v>384</v>
      </c>
      <c r="CS9" s="180"/>
      <c r="CT9" s="180"/>
      <c r="CU9" s="180"/>
      <c r="CV9" s="410" t="s">
        <v>385</v>
      </c>
      <c r="CW9" s="410" t="s">
        <v>376</v>
      </c>
      <c r="CX9" s="410" t="s">
        <v>376</v>
      </c>
      <c r="CY9" s="410" t="s">
        <v>377</v>
      </c>
      <c r="CZ9" s="410" t="s">
        <v>377</v>
      </c>
      <c r="DA9" s="410" t="s">
        <v>378</v>
      </c>
      <c r="DB9" s="410" t="s">
        <v>378</v>
      </c>
      <c r="DC9" s="410" t="s">
        <v>379</v>
      </c>
      <c r="DD9" s="410" t="s">
        <v>380</v>
      </c>
      <c r="DE9" s="410" t="s">
        <v>381</v>
      </c>
      <c r="DF9" s="410" t="s">
        <v>382</v>
      </c>
      <c r="DG9" s="410" t="s">
        <v>383</v>
      </c>
      <c r="DH9" s="410" t="s">
        <v>384</v>
      </c>
      <c r="DI9" s="180"/>
      <c r="DJ9" s="180"/>
      <c r="DK9" s="180"/>
      <c r="DL9" s="410" t="s">
        <v>385</v>
      </c>
      <c r="DM9" s="410" t="s">
        <v>376</v>
      </c>
      <c r="DN9" s="410" t="s">
        <v>376</v>
      </c>
      <c r="DO9" s="410" t="s">
        <v>377</v>
      </c>
      <c r="DP9" s="410" t="s">
        <v>377</v>
      </c>
      <c r="DQ9" s="410" t="s">
        <v>378</v>
      </c>
      <c r="DR9" s="410" t="s">
        <v>378</v>
      </c>
      <c r="DS9" s="410" t="s">
        <v>379</v>
      </c>
      <c r="DT9" s="410" t="s">
        <v>380</v>
      </c>
      <c r="DU9" s="410" t="s">
        <v>381</v>
      </c>
      <c r="DV9" s="410" t="s">
        <v>382</v>
      </c>
      <c r="DW9" s="410" t="s">
        <v>383</v>
      </c>
      <c r="DX9" s="410" t="s">
        <v>384</v>
      </c>
      <c r="DY9" s="180"/>
      <c r="DZ9" s="180"/>
      <c r="EA9" s="180"/>
      <c r="EB9" s="410" t="s">
        <v>385</v>
      </c>
      <c r="EC9" s="410" t="s">
        <v>376</v>
      </c>
      <c r="ED9" s="410" t="s">
        <v>376</v>
      </c>
      <c r="EE9" s="410" t="s">
        <v>377</v>
      </c>
      <c r="EF9" s="410" t="s">
        <v>377</v>
      </c>
      <c r="EG9" s="410" t="s">
        <v>378</v>
      </c>
      <c r="EH9" s="410" t="s">
        <v>378</v>
      </c>
      <c r="EI9" s="410" t="s">
        <v>379</v>
      </c>
      <c r="EJ9" s="410" t="s">
        <v>380</v>
      </c>
      <c r="EK9" s="410" t="s">
        <v>381</v>
      </c>
      <c r="EL9" s="410" t="s">
        <v>382</v>
      </c>
      <c r="EM9" s="410" t="s">
        <v>383</v>
      </c>
      <c r="EN9" s="410" t="s">
        <v>384</v>
      </c>
      <c r="EO9" s="180"/>
      <c r="EP9" s="180"/>
      <c r="EQ9" s="180"/>
      <c r="ER9" s="410" t="s">
        <v>385</v>
      </c>
      <c r="ES9" s="410" t="s">
        <v>376</v>
      </c>
      <c r="ET9" s="410" t="s">
        <v>376</v>
      </c>
      <c r="EU9" s="410" t="s">
        <v>377</v>
      </c>
      <c r="EV9" s="410" t="s">
        <v>377</v>
      </c>
      <c r="EW9" s="410" t="s">
        <v>378</v>
      </c>
      <c r="EX9" s="410" t="s">
        <v>378</v>
      </c>
      <c r="EY9" s="410" t="s">
        <v>379</v>
      </c>
      <c r="EZ9" s="410" t="s">
        <v>380</v>
      </c>
      <c r="FA9" s="410" t="s">
        <v>381</v>
      </c>
      <c r="FB9" s="410" t="s">
        <v>382</v>
      </c>
      <c r="FC9" s="410" t="s">
        <v>383</v>
      </c>
      <c r="FD9" s="410" t="s">
        <v>384</v>
      </c>
      <c r="FE9" s="180"/>
      <c r="FF9" s="180"/>
      <c r="FG9" s="180"/>
      <c r="FH9" s="410" t="s">
        <v>385</v>
      </c>
      <c r="FI9" s="410" t="s">
        <v>376</v>
      </c>
      <c r="FJ9" s="410" t="s">
        <v>376</v>
      </c>
      <c r="FK9" s="410" t="s">
        <v>377</v>
      </c>
      <c r="FL9" s="410" t="s">
        <v>377</v>
      </c>
      <c r="FM9" s="410" t="s">
        <v>378</v>
      </c>
      <c r="FN9" s="410" t="s">
        <v>378</v>
      </c>
      <c r="FO9" s="410" t="s">
        <v>379</v>
      </c>
      <c r="FP9" s="410" t="s">
        <v>380</v>
      </c>
      <c r="FQ9" s="410" t="s">
        <v>381</v>
      </c>
      <c r="FR9" s="410" t="s">
        <v>382</v>
      </c>
      <c r="FS9" s="410" t="s">
        <v>383</v>
      </c>
      <c r="FT9" s="410" t="s">
        <v>384</v>
      </c>
      <c r="FU9" s="180"/>
      <c r="FV9" s="180"/>
      <c r="FW9" s="180"/>
      <c r="FX9" s="410" t="s">
        <v>385</v>
      </c>
      <c r="FY9" s="410" t="s">
        <v>376</v>
      </c>
      <c r="FZ9" s="410" t="s">
        <v>376</v>
      </c>
      <c r="GA9" s="410" t="s">
        <v>377</v>
      </c>
      <c r="GB9" s="410" t="s">
        <v>377</v>
      </c>
      <c r="GC9" s="410" t="s">
        <v>378</v>
      </c>
      <c r="GD9" s="410" t="s">
        <v>378</v>
      </c>
      <c r="GE9" s="410" t="s">
        <v>379</v>
      </c>
      <c r="GF9" s="410" t="s">
        <v>380</v>
      </c>
      <c r="GG9" s="410" t="s">
        <v>381</v>
      </c>
      <c r="GH9" s="410" t="s">
        <v>382</v>
      </c>
      <c r="GI9" s="410" t="s">
        <v>383</v>
      </c>
      <c r="GJ9" s="410" t="s">
        <v>384</v>
      </c>
      <c r="GK9" s="180"/>
      <c r="GL9" s="180"/>
      <c r="GM9" s="180"/>
      <c r="GN9" s="410" t="s">
        <v>385</v>
      </c>
      <c r="GO9" s="410" t="s">
        <v>376</v>
      </c>
      <c r="GP9" s="410" t="s">
        <v>376</v>
      </c>
      <c r="GQ9" s="410" t="s">
        <v>377</v>
      </c>
      <c r="GR9" s="410" t="s">
        <v>377</v>
      </c>
      <c r="GS9" s="410" t="s">
        <v>378</v>
      </c>
      <c r="GT9" s="410" t="s">
        <v>378</v>
      </c>
      <c r="GU9" s="410" t="s">
        <v>379</v>
      </c>
      <c r="GV9" s="410" t="s">
        <v>380</v>
      </c>
      <c r="GW9" s="410" t="s">
        <v>381</v>
      </c>
      <c r="GX9" s="410" t="s">
        <v>382</v>
      </c>
      <c r="GY9" s="410" t="s">
        <v>383</v>
      </c>
      <c r="GZ9" s="410" t="s">
        <v>384</v>
      </c>
      <c r="HA9" s="180"/>
      <c r="HB9" s="180"/>
      <c r="HC9" s="180"/>
      <c r="HD9" s="410" t="s">
        <v>385</v>
      </c>
      <c r="HE9" s="410" t="s">
        <v>376</v>
      </c>
      <c r="HF9" s="410" t="s">
        <v>376</v>
      </c>
      <c r="HG9" s="410" t="s">
        <v>377</v>
      </c>
      <c r="HH9" s="410" t="s">
        <v>377</v>
      </c>
      <c r="HI9" s="410" t="s">
        <v>378</v>
      </c>
      <c r="HJ9" s="410" t="s">
        <v>378</v>
      </c>
      <c r="HK9" s="410" t="s">
        <v>379</v>
      </c>
      <c r="HL9" s="410" t="s">
        <v>380</v>
      </c>
      <c r="HM9" s="410" t="s">
        <v>381</v>
      </c>
      <c r="HN9" s="410" t="s">
        <v>382</v>
      </c>
      <c r="HO9" s="410" t="s">
        <v>383</v>
      </c>
      <c r="HP9" s="410" t="s">
        <v>384</v>
      </c>
      <c r="HQ9" s="180"/>
      <c r="HR9" s="180"/>
      <c r="HS9" s="180"/>
      <c r="HT9" s="410" t="s">
        <v>385</v>
      </c>
      <c r="HU9" s="410" t="s">
        <v>376</v>
      </c>
      <c r="HV9" s="410" t="s">
        <v>376</v>
      </c>
      <c r="HW9" s="410" t="s">
        <v>377</v>
      </c>
      <c r="HX9" s="410" t="s">
        <v>377</v>
      </c>
      <c r="HY9" s="410" t="s">
        <v>378</v>
      </c>
      <c r="HZ9" s="410" t="s">
        <v>378</v>
      </c>
      <c r="IA9" s="410" t="s">
        <v>379</v>
      </c>
      <c r="IB9" s="410" t="s">
        <v>380</v>
      </c>
      <c r="IC9" s="410" t="s">
        <v>381</v>
      </c>
      <c r="ID9" s="410" t="s">
        <v>382</v>
      </c>
      <c r="IE9" s="410" t="s">
        <v>383</v>
      </c>
      <c r="IF9" s="410" t="s">
        <v>384</v>
      </c>
      <c r="IG9" s="180"/>
      <c r="IH9" s="180"/>
      <c r="II9" s="180"/>
      <c r="IJ9" s="410" t="s">
        <v>385</v>
      </c>
      <c r="IK9" s="410" t="s">
        <v>376</v>
      </c>
      <c r="IL9" s="410" t="s">
        <v>376</v>
      </c>
      <c r="IM9" s="410" t="s">
        <v>377</v>
      </c>
      <c r="IN9" s="410" t="s">
        <v>377</v>
      </c>
      <c r="IO9" s="410" t="s">
        <v>378</v>
      </c>
      <c r="IP9" s="410" t="s">
        <v>378</v>
      </c>
      <c r="IQ9" s="410" t="s">
        <v>379</v>
      </c>
      <c r="IR9" s="410" t="s">
        <v>380</v>
      </c>
      <c r="IS9" s="410" t="s">
        <v>381</v>
      </c>
      <c r="IT9" s="410" t="s">
        <v>382</v>
      </c>
      <c r="IU9" s="410" t="s">
        <v>383</v>
      </c>
      <c r="IV9" s="410" t="s">
        <v>384</v>
      </c>
      <c r="IW9" s="180"/>
      <c r="IX9" s="180"/>
      <c r="IY9" s="180"/>
      <c r="IZ9" s="410" t="s">
        <v>385</v>
      </c>
      <c r="JA9" s="410" t="s">
        <v>376</v>
      </c>
      <c r="JB9" s="410" t="s">
        <v>376</v>
      </c>
      <c r="JC9" s="410" t="s">
        <v>377</v>
      </c>
      <c r="JD9" s="410" t="s">
        <v>377</v>
      </c>
      <c r="JE9" s="410" t="s">
        <v>378</v>
      </c>
      <c r="JF9" s="410" t="s">
        <v>378</v>
      </c>
      <c r="JG9" s="410" t="s">
        <v>379</v>
      </c>
      <c r="JH9" s="410" t="s">
        <v>380</v>
      </c>
      <c r="JI9" s="410" t="s">
        <v>381</v>
      </c>
      <c r="JJ9" s="410" t="s">
        <v>382</v>
      </c>
      <c r="JK9" s="410" t="s">
        <v>383</v>
      </c>
      <c r="JL9" s="410" t="s">
        <v>384</v>
      </c>
      <c r="JM9" s="180"/>
      <c r="JN9" s="180"/>
      <c r="JO9" s="180"/>
      <c r="JP9" s="410" t="s">
        <v>385</v>
      </c>
      <c r="JQ9" s="410" t="s">
        <v>376</v>
      </c>
      <c r="JR9" s="410" t="s">
        <v>376</v>
      </c>
      <c r="JS9" s="410" t="s">
        <v>377</v>
      </c>
      <c r="JT9" s="410" t="s">
        <v>377</v>
      </c>
      <c r="JU9" s="410" t="s">
        <v>378</v>
      </c>
      <c r="JV9" s="410" t="s">
        <v>378</v>
      </c>
      <c r="JW9" s="410" t="s">
        <v>379</v>
      </c>
      <c r="JX9" s="410" t="s">
        <v>380</v>
      </c>
      <c r="JY9" s="410" t="s">
        <v>381</v>
      </c>
      <c r="JZ9" s="410" t="s">
        <v>382</v>
      </c>
      <c r="KA9" s="410" t="s">
        <v>383</v>
      </c>
      <c r="KB9" s="410" t="s">
        <v>384</v>
      </c>
      <c r="KC9" s="180"/>
      <c r="KD9" s="180"/>
      <c r="KE9" s="180"/>
      <c r="KF9" s="410" t="s">
        <v>385</v>
      </c>
      <c r="KG9" s="410" t="s">
        <v>376</v>
      </c>
      <c r="KH9" s="410" t="s">
        <v>376</v>
      </c>
      <c r="KI9" s="410" t="s">
        <v>377</v>
      </c>
      <c r="KJ9" s="410" t="s">
        <v>377</v>
      </c>
      <c r="KK9" s="410" t="s">
        <v>378</v>
      </c>
      <c r="KL9" s="410" t="s">
        <v>378</v>
      </c>
      <c r="KM9" s="410" t="s">
        <v>379</v>
      </c>
      <c r="KN9" s="410" t="s">
        <v>380</v>
      </c>
      <c r="KO9" s="410" t="s">
        <v>381</v>
      </c>
      <c r="KP9" s="410" t="s">
        <v>382</v>
      </c>
      <c r="KQ9" s="410" t="s">
        <v>383</v>
      </c>
      <c r="KR9" s="410" t="s">
        <v>384</v>
      </c>
      <c r="KS9" s="180"/>
      <c r="KT9" s="180"/>
      <c r="KU9" s="180"/>
      <c r="KV9" s="410" t="s">
        <v>385</v>
      </c>
      <c r="KW9" s="410" t="s">
        <v>376</v>
      </c>
      <c r="KX9" s="410" t="s">
        <v>376</v>
      </c>
      <c r="KY9" s="410" t="s">
        <v>377</v>
      </c>
      <c r="KZ9" s="410" t="s">
        <v>377</v>
      </c>
      <c r="LA9" s="410" t="s">
        <v>378</v>
      </c>
      <c r="LB9" s="410" t="s">
        <v>378</v>
      </c>
      <c r="LC9" s="410" t="s">
        <v>379</v>
      </c>
      <c r="LD9" s="410" t="s">
        <v>380</v>
      </c>
      <c r="LE9" s="410" t="s">
        <v>381</v>
      </c>
      <c r="LF9" s="410" t="s">
        <v>382</v>
      </c>
      <c r="LG9" s="410" t="s">
        <v>383</v>
      </c>
      <c r="LH9" s="410" t="s">
        <v>384</v>
      </c>
      <c r="LI9" s="180"/>
      <c r="LJ9" s="180"/>
      <c r="LK9" s="180"/>
      <c r="LL9" s="410" t="s">
        <v>385</v>
      </c>
      <c r="LM9" s="410" t="s">
        <v>376</v>
      </c>
      <c r="LN9" s="410" t="s">
        <v>376</v>
      </c>
      <c r="LO9" s="410" t="s">
        <v>377</v>
      </c>
      <c r="LP9" s="410" t="s">
        <v>377</v>
      </c>
      <c r="LQ9" s="410" t="s">
        <v>378</v>
      </c>
      <c r="LR9" s="410" t="s">
        <v>378</v>
      </c>
      <c r="LS9" s="410" t="s">
        <v>379</v>
      </c>
      <c r="LT9" s="410" t="s">
        <v>380</v>
      </c>
      <c r="LU9" s="410" t="s">
        <v>381</v>
      </c>
      <c r="LV9" s="410" t="s">
        <v>382</v>
      </c>
      <c r="LW9" s="410" t="s">
        <v>383</v>
      </c>
      <c r="LX9" s="410" t="s">
        <v>384</v>
      </c>
      <c r="LY9" s="180"/>
      <c r="LZ9" s="180"/>
      <c r="MA9" s="180"/>
      <c r="MB9" s="410" t="s">
        <v>385</v>
      </c>
      <c r="MC9" s="410" t="s">
        <v>376</v>
      </c>
      <c r="MD9" s="410" t="s">
        <v>376</v>
      </c>
      <c r="ME9" s="410" t="s">
        <v>377</v>
      </c>
      <c r="MF9" s="410" t="s">
        <v>377</v>
      </c>
      <c r="MG9" s="410" t="s">
        <v>378</v>
      </c>
      <c r="MH9" s="410" t="s">
        <v>378</v>
      </c>
      <c r="MI9" s="410" t="s">
        <v>379</v>
      </c>
      <c r="MJ9" s="410" t="s">
        <v>380</v>
      </c>
      <c r="MK9" s="410" t="s">
        <v>381</v>
      </c>
      <c r="ML9" s="410" t="s">
        <v>382</v>
      </c>
      <c r="MM9" s="410" t="s">
        <v>383</v>
      </c>
      <c r="MN9" s="410" t="s">
        <v>384</v>
      </c>
      <c r="MO9" s="180"/>
      <c r="MP9" s="180"/>
      <c r="MQ9" s="180"/>
      <c r="MR9" s="795" t="s">
        <v>1057</v>
      </c>
      <c r="MS9" s="675"/>
      <c r="MT9" s="795" t="s">
        <v>1058</v>
      </c>
      <c r="MU9" s="675"/>
      <c r="MV9" s="795" t="s">
        <v>1058</v>
      </c>
      <c r="MW9" s="675"/>
      <c r="MX9" s="795" t="s">
        <v>1058</v>
      </c>
      <c r="MY9" s="675"/>
      <c r="MZ9" s="795" t="s">
        <v>1057</v>
      </c>
      <c r="NA9" s="675"/>
      <c r="NB9" s="795" t="s">
        <v>1057</v>
      </c>
      <c r="NC9" s="675"/>
      <c r="ND9" s="795" t="s">
        <v>1057</v>
      </c>
      <c r="NE9" s="180"/>
      <c r="NF9" s="180"/>
      <c r="NG9" s="180"/>
      <c r="NH9" s="410" t="s">
        <v>385</v>
      </c>
      <c r="NI9" s="410" t="s">
        <v>376</v>
      </c>
      <c r="NJ9" s="410" t="s">
        <v>376</v>
      </c>
      <c r="NK9" s="410" t="s">
        <v>377</v>
      </c>
      <c r="NL9" s="410" t="s">
        <v>377</v>
      </c>
      <c r="NM9" s="410" t="s">
        <v>378</v>
      </c>
      <c r="NN9" s="410" t="s">
        <v>378</v>
      </c>
      <c r="NO9" s="410" t="s">
        <v>379</v>
      </c>
      <c r="NP9" s="410" t="s">
        <v>380</v>
      </c>
      <c r="NQ9" s="410" t="s">
        <v>381</v>
      </c>
      <c r="NR9" s="410" t="s">
        <v>382</v>
      </c>
      <c r="NS9" s="410" t="s">
        <v>383</v>
      </c>
      <c r="NT9" s="410" t="s">
        <v>384</v>
      </c>
      <c r="NU9" s="180"/>
      <c r="NV9" s="180"/>
      <c r="NW9" s="180"/>
      <c r="NX9" s="410" t="s">
        <v>385</v>
      </c>
      <c r="NY9" s="410" t="s">
        <v>376</v>
      </c>
      <c r="NZ9" s="410" t="s">
        <v>376</v>
      </c>
      <c r="OA9" s="410" t="s">
        <v>377</v>
      </c>
      <c r="OB9" s="410" t="s">
        <v>377</v>
      </c>
      <c r="OC9" s="410" t="s">
        <v>378</v>
      </c>
      <c r="OD9" s="410" t="s">
        <v>378</v>
      </c>
      <c r="OE9" s="410" t="s">
        <v>379</v>
      </c>
      <c r="OF9" s="410" t="s">
        <v>380</v>
      </c>
      <c r="OG9" s="410" t="s">
        <v>381</v>
      </c>
      <c r="OH9" s="410" t="s">
        <v>382</v>
      </c>
      <c r="OI9" s="410" t="s">
        <v>383</v>
      </c>
      <c r="OJ9" s="410" t="s">
        <v>384</v>
      </c>
      <c r="OK9" s="180"/>
      <c r="OL9" s="180"/>
      <c r="OM9" s="180"/>
      <c r="ON9" s="410" t="s">
        <v>385</v>
      </c>
      <c r="OO9" s="410" t="s">
        <v>376</v>
      </c>
      <c r="OP9" s="410" t="s">
        <v>376</v>
      </c>
      <c r="OQ9" s="410" t="s">
        <v>377</v>
      </c>
      <c r="OR9" s="410" t="s">
        <v>377</v>
      </c>
      <c r="OS9" s="410" t="s">
        <v>378</v>
      </c>
      <c r="OT9" s="410" t="s">
        <v>378</v>
      </c>
      <c r="OU9" s="410" t="s">
        <v>379</v>
      </c>
      <c r="OV9" s="410" t="s">
        <v>380</v>
      </c>
      <c r="OW9" s="410" t="s">
        <v>381</v>
      </c>
      <c r="OX9" s="410" t="s">
        <v>382</v>
      </c>
      <c r="OY9" s="410" t="s">
        <v>383</v>
      </c>
      <c r="OZ9" s="410" t="s">
        <v>384</v>
      </c>
      <c r="PA9" s="180"/>
      <c r="PB9" s="180"/>
      <c r="PC9" s="180"/>
      <c r="PD9" s="410" t="s">
        <v>385</v>
      </c>
      <c r="PE9" s="410" t="s">
        <v>376</v>
      </c>
      <c r="PF9" s="410" t="s">
        <v>376</v>
      </c>
      <c r="PG9" s="410" t="s">
        <v>377</v>
      </c>
      <c r="PH9" s="410" t="s">
        <v>377</v>
      </c>
      <c r="PI9" s="410" t="s">
        <v>378</v>
      </c>
      <c r="PJ9" s="410" t="s">
        <v>378</v>
      </c>
      <c r="PK9" s="410" t="s">
        <v>379</v>
      </c>
      <c r="PL9" s="410" t="s">
        <v>380</v>
      </c>
      <c r="PM9" s="410" t="s">
        <v>381</v>
      </c>
      <c r="PN9" s="410" t="s">
        <v>382</v>
      </c>
      <c r="PO9" s="410" t="s">
        <v>383</v>
      </c>
      <c r="PP9" s="410" t="s">
        <v>384</v>
      </c>
      <c r="PQ9" s="674"/>
      <c r="PR9" s="693"/>
      <c r="PS9" s="693"/>
      <c r="PT9" s="693"/>
      <c r="PU9" s="410" t="s">
        <v>385</v>
      </c>
      <c r="PV9" s="410" t="s">
        <v>376</v>
      </c>
      <c r="PW9" s="410" t="s">
        <v>376</v>
      </c>
      <c r="PX9" s="410" t="s">
        <v>377</v>
      </c>
      <c r="PY9" s="410" t="s">
        <v>377</v>
      </c>
      <c r="PZ9" s="410" t="s">
        <v>378</v>
      </c>
      <c r="QA9" s="410" t="s">
        <v>378</v>
      </c>
      <c r="QB9" s="410" t="s">
        <v>379</v>
      </c>
      <c r="QC9" s="410" t="s">
        <v>380</v>
      </c>
      <c r="QD9" s="410" t="s">
        <v>381</v>
      </c>
      <c r="QE9" s="410" t="s">
        <v>382</v>
      </c>
      <c r="QF9" s="410" t="s">
        <v>383</v>
      </c>
      <c r="QG9" s="410" t="s">
        <v>384</v>
      </c>
      <c r="QH9" s="180"/>
      <c r="QI9" s="180"/>
      <c r="QJ9" s="180"/>
      <c r="QK9" s="410" t="s">
        <v>385</v>
      </c>
      <c r="QL9" s="410" t="s">
        <v>376</v>
      </c>
      <c r="QM9" s="410" t="s">
        <v>376</v>
      </c>
      <c r="QN9" s="410" t="s">
        <v>377</v>
      </c>
      <c r="QO9" s="410" t="s">
        <v>377</v>
      </c>
      <c r="QP9" s="410" t="s">
        <v>378</v>
      </c>
      <c r="QQ9" s="410" t="s">
        <v>378</v>
      </c>
      <c r="QR9" s="410" t="s">
        <v>379</v>
      </c>
      <c r="QS9" s="410" t="s">
        <v>380</v>
      </c>
      <c r="QT9" s="410" t="s">
        <v>381</v>
      </c>
      <c r="QU9" s="410" t="s">
        <v>382</v>
      </c>
      <c r="QV9" s="410" t="s">
        <v>383</v>
      </c>
      <c r="QW9" s="410" t="s">
        <v>384</v>
      </c>
      <c r="QX9" s="693"/>
      <c r="QY9" s="693"/>
      <c r="QZ9" s="693"/>
      <c r="RA9" s="410" t="s">
        <v>385</v>
      </c>
      <c r="RB9" s="410" t="s">
        <v>376</v>
      </c>
      <c r="RC9" s="410" t="s">
        <v>376</v>
      </c>
      <c r="RD9" s="410" t="s">
        <v>377</v>
      </c>
      <c r="RE9" s="410" t="s">
        <v>377</v>
      </c>
      <c r="RF9" s="410" t="s">
        <v>378</v>
      </c>
      <c r="RG9" s="410" t="s">
        <v>378</v>
      </c>
      <c r="RH9" s="410" t="s">
        <v>379</v>
      </c>
      <c r="RI9" s="410" t="s">
        <v>380</v>
      </c>
      <c r="RJ9" s="410" t="s">
        <v>381</v>
      </c>
      <c r="RK9" s="410" t="s">
        <v>382</v>
      </c>
      <c r="RL9" s="410" t="s">
        <v>383</v>
      </c>
      <c r="RM9" s="410" t="s">
        <v>384</v>
      </c>
      <c r="RN9" s="693"/>
      <c r="RO9" s="693"/>
      <c r="RP9" s="693"/>
      <c r="RQ9" s="410" t="s">
        <v>385</v>
      </c>
      <c r="RR9" s="410" t="s">
        <v>376</v>
      </c>
      <c r="RS9" s="410" t="s">
        <v>376</v>
      </c>
      <c r="RT9" s="410" t="s">
        <v>377</v>
      </c>
      <c r="RU9" s="410" t="s">
        <v>377</v>
      </c>
      <c r="RV9" s="410" t="s">
        <v>378</v>
      </c>
      <c r="RW9" s="410" t="s">
        <v>378</v>
      </c>
      <c r="RX9" s="410" t="s">
        <v>379</v>
      </c>
      <c r="RY9" s="410" t="s">
        <v>380</v>
      </c>
      <c r="RZ9" s="410" t="s">
        <v>381</v>
      </c>
      <c r="SA9" s="410" t="s">
        <v>382</v>
      </c>
      <c r="SB9" s="410" t="s">
        <v>383</v>
      </c>
      <c r="SC9" s="410" t="s">
        <v>384</v>
      </c>
      <c r="SD9" s="690"/>
      <c r="SE9" s="693"/>
      <c r="SF9" s="693"/>
      <c r="SG9" s="693"/>
      <c r="SH9" s="410" t="s">
        <v>385</v>
      </c>
      <c r="SI9" s="410" t="s">
        <v>376</v>
      </c>
      <c r="SJ9" s="410" t="s">
        <v>376</v>
      </c>
      <c r="SK9" s="410" t="s">
        <v>377</v>
      </c>
      <c r="SL9" s="410" t="s">
        <v>377</v>
      </c>
      <c r="SM9" s="410" t="s">
        <v>378</v>
      </c>
      <c r="SN9" s="410" t="s">
        <v>378</v>
      </c>
      <c r="SO9" s="410" t="s">
        <v>379</v>
      </c>
      <c r="SP9" s="410" t="s">
        <v>380</v>
      </c>
      <c r="SQ9" s="410" t="s">
        <v>381</v>
      </c>
      <c r="SR9" s="410" t="s">
        <v>382</v>
      </c>
      <c r="SS9" s="410" t="s">
        <v>383</v>
      </c>
      <c r="ST9" s="410" t="s">
        <v>384</v>
      </c>
      <c r="SU9" s="690"/>
    </row>
    <row r="10" spans="1:515" x14ac:dyDescent="0.25">
      <c r="A10" s="181"/>
      <c r="B10" s="181"/>
      <c r="C10" s="181"/>
      <c r="D10" s="21"/>
      <c r="E10" s="47"/>
      <c r="F10" s="62"/>
      <c r="G10" s="110"/>
      <c r="H10" s="488" t="s">
        <v>63</v>
      </c>
      <c r="I10" s="112">
        <v>2022</v>
      </c>
      <c r="J10" s="75" t="s">
        <v>12</v>
      </c>
      <c r="K10" s="77">
        <v>2023</v>
      </c>
      <c r="L10" s="75" t="s">
        <v>12</v>
      </c>
      <c r="M10" s="77">
        <v>2024</v>
      </c>
      <c r="N10" s="75" t="s">
        <v>12</v>
      </c>
      <c r="O10" s="77">
        <v>2025</v>
      </c>
      <c r="P10" s="489" t="s">
        <v>12</v>
      </c>
      <c r="Q10" s="181"/>
      <c r="R10" s="181"/>
      <c r="S10" s="181"/>
      <c r="T10" s="21"/>
      <c r="U10" s="47"/>
      <c r="V10" s="62"/>
      <c r="W10" s="110"/>
      <c r="X10" s="488" t="s">
        <v>63</v>
      </c>
      <c r="Y10" s="112">
        <v>2022</v>
      </c>
      <c r="Z10" s="75" t="s">
        <v>12</v>
      </c>
      <c r="AA10" s="77">
        <v>2023</v>
      </c>
      <c r="AB10" s="75" t="s">
        <v>12</v>
      </c>
      <c r="AC10" s="77">
        <v>2024</v>
      </c>
      <c r="AD10" s="75" t="s">
        <v>12</v>
      </c>
      <c r="AE10" s="77">
        <v>2025</v>
      </c>
      <c r="AF10" s="489" t="s">
        <v>12</v>
      </c>
      <c r="AG10" s="181"/>
      <c r="AH10" s="181"/>
      <c r="AI10" s="181"/>
      <c r="AJ10" s="21"/>
      <c r="AK10" s="47"/>
      <c r="AL10" s="62"/>
      <c r="AM10" s="110"/>
      <c r="AN10" s="488" t="s">
        <v>63</v>
      </c>
      <c r="AO10" s="112">
        <v>2022</v>
      </c>
      <c r="AP10" s="75" t="s">
        <v>12</v>
      </c>
      <c r="AQ10" s="77">
        <v>2023</v>
      </c>
      <c r="AR10" s="75" t="s">
        <v>12</v>
      </c>
      <c r="AS10" s="77">
        <v>2024</v>
      </c>
      <c r="AT10" s="75" t="s">
        <v>12</v>
      </c>
      <c r="AU10" s="77">
        <v>2025</v>
      </c>
      <c r="AV10" s="489" t="s">
        <v>12</v>
      </c>
      <c r="AW10" s="181"/>
      <c r="AX10" s="181"/>
      <c r="AY10" s="181"/>
      <c r="AZ10" s="21"/>
      <c r="BA10" s="47"/>
      <c r="BB10" s="62"/>
      <c r="BC10" s="110"/>
      <c r="BD10" s="488" t="s">
        <v>63</v>
      </c>
      <c r="BE10" s="112">
        <v>2022</v>
      </c>
      <c r="BF10" s="75" t="s">
        <v>12</v>
      </c>
      <c r="BG10" s="77">
        <v>2023</v>
      </c>
      <c r="BH10" s="75" t="s">
        <v>12</v>
      </c>
      <c r="BI10" s="77">
        <v>2024</v>
      </c>
      <c r="BJ10" s="75" t="s">
        <v>12</v>
      </c>
      <c r="BK10" s="77">
        <v>2025</v>
      </c>
      <c r="BL10" s="489" t="s">
        <v>12</v>
      </c>
      <c r="BM10" s="181"/>
      <c r="BN10" s="181"/>
      <c r="BO10" s="181"/>
      <c r="BP10" s="21"/>
      <c r="BQ10" s="47"/>
      <c r="BR10" s="62"/>
      <c r="BS10" s="110"/>
      <c r="BT10" s="488" t="s">
        <v>63</v>
      </c>
      <c r="BU10" s="112">
        <v>2022</v>
      </c>
      <c r="BV10" s="75" t="s">
        <v>12</v>
      </c>
      <c r="BW10" s="77">
        <v>2023</v>
      </c>
      <c r="BX10" s="75" t="s">
        <v>12</v>
      </c>
      <c r="BY10" s="77">
        <v>2024</v>
      </c>
      <c r="BZ10" s="75" t="s">
        <v>12</v>
      </c>
      <c r="CA10" s="77">
        <v>2025</v>
      </c>
      <c r="CB10" s="489" t="s">
        <v>12</v>
      </c>
      <c r="CC10" s="181"/>
      <c r="CD10" s="181"/>
      <c r="CE10" s="181"/>
      <c r="CF10" s="21"/>
      <c r="CG10" s="47"/>
      <c r="CH10" s="62"/>
      <c r="CI10" s="110"/>
      <c r="CJ10" s="488" t="s">
        <v>63</v>
      </c>
      <c r="CK10" s="112">
        <v>2022</v>
      </c>
      <c r="CL10" s="75" t="s">
        <v>12</v>
      </c>
      <c r="CM10" s="77">
        <v>2023</v>
      </c>
      <c r="CN10" s="75" t="s">
        <v>12</v>
      </c>
      <c r="CO10" s="77">
        <v>2024</v>
      </c>
      <c r="CP10" s="75" t="s">
        <v>12</v>
      </c>
      <c r="CQ10" s="77">
        <v>2025</v>
      </c>
      <c r="CR10" s="489" t="s">
        <v>12</v>
      </c>
      <c r="CS10" s="181"/>
      <c r="CT10" s="181"/>
      <c r="CU10" s="181"/>
      <c r="CV10" s="21"/>
      <c r="CW10" s="47"/>
      <c r="CX10" s="62"/>
      <c r="CY10" s="110"/>
      <c r="CZ10" s="488" t="s">
        <v>63</v>
      </c>
      <c r="DA10" s="112">
        <v>2022</v>
      </c>
      <c r="DB10" s="75" t="s">
        <v>12</v>
      </c>
      <c r="DC10" s="77">
        <v>2023</v>
      </c>
      <c r="DD10" s="75" t="s">
        <v>12</v>
      </c>
      <c r="DE10" s="77">
        <v>2024</v>
      </c>
      <c r="DF10" s="75" t="s">
        <v>12</v>
      </c>
      <c r="DG10" s="77">
        <v>2025</v>
      </c>
      <c r="DH10" s="489" t="s">
        <v>12</v>
      </c>
      <c r="DI10" s="181"/>
      <c r="DJ10" s="181"/>
      <c r="DK10" s="181"/>
      <c r="DL10" s="21"/>
      <c r="DM10" s="47"/>
      <c r="DN10" s="62"/>
      <c r="DO10" s="110"/>
      <c r="DP10" s="488" t="s">
        <v>63</v>
      </c>
      <c r="DQ10" s="112">
        <v>2022</v>
      </c>
      <c r="DR10" s="75" t="s">
        <v>12</v>
      </c>
      <c r="DS10" s="77">
        <v>2023</v>
      </c>
      <c r="DT10" s="75" t="s">
        <v>12</v>
      </c>
      <c r="DU10" s="77">
        <v>2024</v>
      </c>
      <c r="DV10" s="75" t="s">
        <v>12</v>
      </c>
      <c r="DW10" s="77">
        <v>2025</v>
      </c>
      <c r="DX10" s="489" t="s">
        <v>12</v>
      </c>
      <c r="DY10" s="181"/>
      <c r="DZ10" s="181"/>
      <c r="EA10" s="181"/>
      <c r="EB10" s="21"/>
      <c r="EC10" s="47"/>
      <c r="ED10" s="62"/>
      <c r="EE10" s="110"/>
      <c r="EF10" s="488" t="s">
        <v>63</v>
      </c>
      <c r="EG10" s="112">
        <v>2022</v>
      </c>
      <c r="EH10" s="75" t="s">
        <v>12</v>
      </c>
      <c r="EI10" s="77">
        <v>2023</v>
      </c>
      <c r="EJ10" s="75" t="s">
        <v>12</v>
      </c>
      <c r="EK10" s="77">
        <v>2024</v>
      </c>
      <c r="EL10" s="75" t="s">
        <v>12</v>
      </c>
      <c r="EM10" s="77">
        <v>2025</v>
      </c>
      <c r="EN10" s="489" t="s">
        <v>12</v>
      </c>
      <c r="EO10" s="181"/>
      <c r="EP10" s="181"/>
      <c r="EQ10" s="181"/>
      <c r="ER10" s="21"/>
      <c r="ES10" s="47"/>
      <c r="ET10" s="62"/>
      <c r="EU10" s="110"/>
      <c r="EV10" s="488" t="s">
        <v>63</v>
      </c>
      <c r="EW10" s="112">
        <v>2022</v>
      </c>
      <c r="EX10" s="75" t="s">
        <v>12</v>
      </c>
      <c r="EY10" s="77">
        <v>2023</v>
      </c>
      <c r="EZ10" s="75" t="s">
        <v>12</v>
      </c>
      <c r="FA10" s="77">
        <v>2024</v>
      </c>
      <c r="FB10" s="75" t="s">
        <v>12</v>
      </c>
      <c r="FC10" s="77">
        <v>2025</v>
      </c>
      <c r="FD10" s="489" t="s">
        <v>12</v>
      </c>
      <c r="FE10" s="181"/>
      <c r="FF10" s="181"/>
      <c r="FG10" s="181"/>
      <c r="FH10" s="21"/>
      <c r="FI10" s="47"/>
      <c r="FJ10" s="62"/>
      <c r="FK10" s="110"/>
      <c r="FL10" s="488" t="s">
        <v>63</v>
      </c>
      <c r="FM10" s="112">
        <v>2022</v>
      </c>
      <c r="FN10" s="75" t="s">
        <v>12</v>
      </c>
      <c r="FO10" s="77">
        <v>2023</v>
      </c>
      <c r="FP10" s="75" t="s">
        <v>12</v>
      </c>
      <c r="FQ10" s="77">
        <v>2024</v>
      </c>
      <c r="FR10" s="75" t="s">
        <v>12</v>
      </c>
      <c r="FS10" s="77">
        <v>2025</v>
      </c>
      <c r="FT10" s="489" t="s">
        <v>12</v>
      </c>
      <c r="FU10" s="181"/>
      <c r="FV10" s="181"/>
      <c r="FW10" s="181"/>
      <c r="FX10" s="21"/>
      <c r="FY10" s="47"/>
      <c r="FZ10" s="62"/>
      <c r="GA10" s="110"/>
      <c r="GB10" s="488" t="s">
        <v>63</v>
      </c>
      <c r="GC10" s="112">
        <v>2022</v>
      </c>
      <c r="GD10" s="75" t="s">
        <v>12</v>
      </c>
      <c r="GE10" s="77">
        <v>2023</v>
      </c>
      <c r="GF10" s="75" t="s">
        <v>12</v>
      </c>
      <c r="GG10" s="77">
        <v>2024</v>
      </c>
      <c r="GH10" s="75" t="s">
        <v>12</v>
      </c>
      <c r="GI10" s="77">
        <v>2025</v>
      </c>
      <c r="GJ10" s="489" t="s">
        <v>12</v>
      </c>
      <c r="GK10" s="181"/>
      <c r="GL10" s="181"/>
      <c r="GM10" s="181"/>
      <c r="GN10" s="21"/>
      <c r="GO10" s="47"/>
      <c r="GP10" s="62"/>
      <c r="GQ10" s="110"/>
      <c r="GR10" s="488" t="s">
        <v>63</v>
      </c>
      <c r="GS10" s="112">
        <v>2022</v>
      </c>
      <c r="GT10" s="75" t="s">
        <v>12</v>
      </c>
      <c r="GU10" s="77">
        <v>2023</v>
      </c>
      <c r="GV10" s="75" t="s">
        <v>12</v>
      </c>
      <c r="GW10" s="77">
        <v>2024</v>
      </c>
      <c r="GX10" s="75" t="s">
        <v>12</v>
      </c>
      <c r="GY10" s="77">
        <v>2025</v>
      </c>
      <c r="GZ10" s="489" t="s">
        <v>12</v>
      </c>
      <c r="HA10" s="181"/>
      <c r="HB10" s="181"/>
      <c r="HC10" s="181"/>
      <c r="HD10" s="21"/>
      <c r="HE10" s="47"/>
      <c r="HF10" s="62"/>
      <c r="HG10" s="110"/>
      <c r="HH10" s="488" t="s">
        <v>63</v>
      </c>
      <c r="HI10" s="112">
        <v>2022</v>
      </c>
      <c r="HJ10" s="75" t="s">
        <v>12</v>
      </c>
      <c r="HK10" s="77">
        <v>2023</v>
      </c>
      <c r="HL10" s="75" t="s">
        <v>12</v>
      </c>
      <c r="HM10" s="77">
        <v>2024</v>
      </c>
      <c r="HN10" s="75" t="s">
        <v>12</v>
      </c>
      <c r="HO10" s="77">
        <v>2025</v>
      </c>
      <c r="HP10" s="489" t="s">
        <v>12</v>
      </c>
      <c r="HQ10" s="181"/>
      <c r="HR10" s="181"/>
      <c r="HS10" s="181"/>
      <c r="HT10" s="21"/>
      <c r="HU10" s="47"/>
      <c r="HV10" s="62"/>
      <c r="HW10" s="110"/>
      <c r="HX10" s="488" t="s">
        <v>63</v>
      </c>
      <c r="HY10" s="112">
        <v>2022</v>
      </c>
      <c r="HZ10" s="75" t="s">
        <v>12</v>
      </c>
      <c r="IA10" s="77">
        <v>2023</v>
      </c>
      <c r="IB10" s="75" t="s">
        <v>12</v>
      </c>
      <c r="IC10" s="77">
        <v>2024</v>
      </c>
      <c r="ID10" s="75" t="s">
        <v>12</v>
      </c>
      <c r="IE10" s="77">
        <v>2025</v>
      </c>
      <c r="IF10" s="489" t="s">
        <v>12</v>
      </c>
      <c r="IG10" s="181"/>
      <c r="IH10" s="181"/>
      <c r="II10" s="181"/>
      <c r="IJ10" s="21"/>
      <c r="IK10" s="47"/>
      <c r="IL10" s="62"/>
      <c r="IM10" s="110"/>
      <c r="IN10" s="488" t="s">
        <v>63</v>
      </c>
      <c r="IO10" s="112">
        <v>2022</v>
      </c>
      <c r="IP10" s="75" t="s">
        <v>12</v>
      </c>
      <c r="IQ10" s="77">
        <v>2023</v>
      </c>
      <c r="IR10" s="75" t="s">
        <v>12</v>
      </c>
      <c r="IS10" s="77">
        <v>2024</v>
      </c>
      <c r="IT10" s="75" t="s">
        <v>12</v>
      </c>
      <c r="IU10" s="77">
        <v>2025</v>
      </c>
      <c r="IV10" s="489" t="s">
        <v>12</v>
      </c>
      <c r="IW10" s="181"/>
      <c r="IX10" s="181"/>
      <c r="IY10" s="181"/>
      <c r="IZ10" s="21"/>
      <c r="JA10" s="47"/>
      <c r="JB10" s="62"/>
      <c r="JC10" s="110"/>
      <c r="JD10" s="488" t="s">
        <v>63</v>
      </c>
      <c r="JE10" s="112">
        <v>2022</v>
      </c>
      <c r="JF10" s="75" t="s">
        <v>12</v>
      </c>
      <c r="JG10" s="77">
        <v>2023</v>
      </c>
      <c r="JH10" s="75" t="s">
        <v>12</v>
      </c>
      <c r="JI10" s="77">
        <v>2024</v>
      </c>
      <c r="JJ10" s="75" t="s">
        <v>12</v>
      </c>
      <c r="JK10" s="77">
        <v>2025</v>
      </c>
      <c r="JL10" s="489" t="s">
        <v>12</v>
      </c>
      <c r="JM10" s="181"/>
      <c r="JN10" s="181"/>
      <c r="JO10" s="181"/>
      <c r="JP10" s="21"/>
      <c r="JQ10" s="47"/>
      <c r="JR10" s="62"/>
      <c r="JS10" s="110"/>
      <c r="JT10" s="488" t="s">
        <v>63</v>
      </c>
      <c r="JU10" s="112">
        <v>2022</v>
      </c>
      <c r="JV10" s="75" t="s">
        <v>12</v>
      </c>
      <c r="JW10" s="77">
        <v>2023</v>
      </c>
      <c r="JX10" s="75" t="s">
        <v>12</v>
      </c>
      <c r="JY10" s="77">
        <v>2024</v>
      </c>
      <c r="JZ10" s="75" t="s">
        <v>12</v>
      </c>
      <c r="KA10" s="77">
        <v>2025</v>
      </c>
      <c r="KB10" s="489" t="s">
        <v>12</v>
      </c>
      <c r="KF10" s="21"/>
      <c r="KG10" s="47"/>
      <c r="KH10" s="62"/>
      <c r="KI10" s="110"/>
      <c r="KJ10" s="488" t="s">
        <v>63</v>
      </c>
      <c r="KK10" s="112">
        <v>2022</v>
      </c>
      <c r="KL10" s="75" t="s">
        <v>12</v>
      </c>
      <c r="KM10" s="77">
        <v>2023</v>
      </c>
      <c r="KN10" s="75" t="s">
        <v>12</v>
      </c>
      <c r="KO10" s="77">
        <v>2024</v>
      </c>
      <c r="KP10" s="75" t="s">
        <v>12</v>
      </c>
      <c r="KQ10" s="77">
        <v>2025</v>
      </c>
      <c r="KR10" s="489" t="s">
        <v>12</v>
      </c>
      <c r="KV10" s="21"/>
      <c r="KW10" s="47"/>
      <c r="KX10" s="62"/>
      <c r="KY10" s="110"/>
      <c r="KZ10" s="488" t="s">
        <v>63</v>
      </c>
      <c r="LA10" s="112">
        <v>2022</v>
      </c>
      <c r="LB10" s="75" t="s">
        <v>12</v>
      </c>
      <c r="LC10" s="77">
        <v>2023</v>
      </c>
      <c r="LD10" s="75" t="s">
        <v>12</v>
      </c>
      <c r="LE10" s="77">
        <v>2024</v>
      </c>
      <c r="LF10" s="75" t="s">
        <v>12</v>
      </c>
      <c r="LG10" s="77">
        <v>2025</v>
      </c>
      <c r="LH10" s="489" t="s">
        <v>12</v>
      </c>
      <c r="LI10" s="181"/>
      <c r="LJ10" s="181"/>
      <c r="LK10" s="181"/>
      <c r="LL10" s="21"/>
      <c r="LM10" s="47"/>
      <c r="LN10" s="62"/>
      <c r="LO10" s="110"/>
      <c r="LP10" s="488" t="s">
        <v>63</v>
      </c>
      <c r="LQ10" s="112">
        <v>2022</v>
      </c>
      <c r="LR10" s="75" t="s">
        <v>12</v>
      </c>
      <c r="LS10" s="77">
        <v>2023</v>
      </c>
      <c r="LT10" s="75" t="s">
        <v>12</v>
      </c>
      <c r="LU10" s="77">
        <v>2024</v>
      </c>
      <c r="LV10" s="75" t="s">
        <v>12</v>
      </c>
      <c r="LW10" s="77">
        <v>2025</v>
      </c>
      <c r="LX10" s="489" t="s">
        <v>12</v>
      </c>
      <c r="MB10" s="21"/>
      <c r="MC10" s="47"/>
      <c r="MD10" s="62"/>
      <c r="ME10" s="110"/>
      <c r="MF10" s="488" t="s">
        <v>63</v>
      </c>
      <c r="MG10" s="112">
        <v>2022</v>
      </c>
      <c r="MH10" s="75" t="s">
        <v>12</v>
      </c>
      <c r="MI10" s="77">
        <v>2023</v>
      </c>
      <c r="MJ10" s="75" t="s">
        <v>12</v>
      </c>
      <c r="MK10" s="77">
        <v>2024</v>
      </c>
      <c r="ML10" s="75" t="s">
        <v>12</v>
      </c>
      <c r="MM10" s="77">
        <v>2025</v>
      </c>
      <c r="MN10" s="489" t="s">
        <v>12</v>
      </c>
      <c r="MR10" s="21"/>
      <c r="MS10" s="47"/>
      <c r="MT10" s="62"/>
      <c r="MU10" s="110"/>
      <c r="MV10" s="488" t="s">
        <v>63</v>
      </c>
      <c r="MW10" s="112">
        <v>2022</v>
      </c>
      <c r="MX10" s="75" t="s">
        <v>12</v>
      </c>
      <c r="MY10" s="77">
        <v>2023</v>
      </c>
      <c r="MZ10" s="75" t="s">
        <v>12</v>
      </c>
      <c r="NA10" s="77">
        <v>2024</v>
      </c>
      <c r="NB10" s="75" t="s">
        <v>12</v>
      </c>
      <c r="NC10" s="77">
        <v>2025</v>
      </c>
      <c r="ND10" s="489" t="s">
        <v>12</v>
      </c>
      <c r="NH10" s="21"/>
      <c r="NI10" s="47"/>
      <c r="NJ10" s="62"/>
      <c r="NK10" s="110"/>
      <c r="NL10" s="488" t="s">
        <v>63</v>
      </c>
      <c r="NM10" s="112">
        <v>2022</v>
      </c>
      <c r="NN10" s="75" t="s">
        <v>12</v>
      </c>
      <c r="NO10" s="77">
        <v>2023</v>
      </c>
      <c r="NP10" s="75" t="s">
        <v>12</v>
      </c>
      <c r="NQ10" s="77">
        <v>2024</v>
      </c>
      <c r="NR10" s="75" t="s">
        <v>12</v>
      </c>
      <c r="NS10" s="77">
        <v>2025</v>
      </c>
      <c r="NT10" s="489" t="s">
        <v>12</v>
      </c>
      <c r="NX10" s="21"/>
      <c r="NY10" s="47"/>
      <c r="NZ10" s="62"/>
      <c r="OA10" s="110"/>
      <c r="OB10" s="488" t="s">
        <v>63</v>
      </c>
      <c r="OC10" s="112">
        <v>2022</v>
      </c>
      <c r="OD10" s="75" t="s">
        <v>12</v>
      </c>
      <c r="OE10" s="77">
        <v>2023</v>
      </c>
      <c r="OF10" s="75" t="s">
        <v>12</v>
      </c>
      <c r="OG10" s="77">
        <v>2024</v>
      </c>
      <c r="OH10" s="75" t="s">
        <v>12</v>
      </c>
      <c r="OI10" s="77">
        <v>2025</v>
      </c>
      <c r="OJ10" s="489" t="s">
        <v>12</v>
      </c>
      <c r="OK10" s="181"/>
      <c r="OL10" s="181"/>
      <c r="OM10" s="181"/>
      <c r="ON10" s="21"/>
      <c r="OO10" s="47"/>
      <c r="OP10" s="62"/>
      <c r="OQ10" s="110"/>
      <c r="OR10" s="488" t="s">
        <v>63</v>
      </c>
      <c r="OS10" s="112">
        <v>2022</v>
      </c>
      <c r="OT10" s="75" t="s">
        <v>12</v>
      </c>
      <c r="OU10" s="77">
        <v>2023</v>
      </c>
      <c r="OV10" s="75" t="s">
        <v>12</v>
      </c>
      <c r="OW10" s="77">
        <v>2024</v>
      </c>
      <c r="OX10" s="75" t="s">
        <v>12</v>
      </c>
      <c r="OY10" s="77">
        <v>2025</v>
      </c>
      <c r="OZ10" s="489" t="s">
        <v>12</v>
      </c>
      <c r="PA10" s="181"/>
      <c r="PB10" s="181"/>
      <c r="PC10" s="181"/>
      <c r="PD10" s="21"/>
      <c r="PE10" s="47"/>
      <c r="PF10" s="62"/>
      <c r="PG10" s="110"/>
      <c r="PH10" s="488" t="s">
        <v>63</v>
      </c>
      <c r="PI10" s="112">
        <v>2022</v>
      </c>
      <c r="PJ10" s="75" t="s">
        <v>12</v>
      </c>
      <c r="PK10" s="77">
        <v>2023</v>
      </c>
      <c r="PL10" s="75" t="s">
        <v>12</v>
      </c>
      <c r="PM10" s="77">
        <v>2024</v>
      </c>
      <c r="PN10" s="75" t="s">
        <v>12</v>
      </c>
      <c r="PO10" s="77">
        <v>2025</v>
      </c>
      <c r="PP10" s="489" t="s">
        <v>12</v>
      </c>
      <c r="PR10" s="697"/>
      <c r="PS10" s="697"/>
      <c r="PT10" s="697"/>
      <c r="PU10" s="21"/>
      <c r="PV10" s="47"/>
      <c r="PW10" s="62"/>
      <c r="PX10" s="110"/>
      <c r="PY10" s="488" t="s">
        <v>63</v>
      </c>
      <c r="PZ10" s="112">
        <v>2022</v>
      </c>
      <c r="QA10" s="75" t="s">
        <v>12</v>
      </c>
      <c r="QB10" s="77">
        <v>2023</v>
      </c>
      <c r="QC10" s="75" t="s">
        <v>12</v>
      </c>
      <c r="QD10" s="77">
        <v>2024</v>
      </c>
      <c r="QE10" s="75" t="s">
        <v>12</v>
      </c>
      <c r="QF10" s="77">
        <v>2025</v>
      </c>
      <c r="QG10" s="489" t="s">
        <v>12</v>
      </c>
      <c r="QK10" s="21"/>
      <c r="QL10" s="47"/>
      <c r="QM10" s="62"/>
      <c r="QN10" s="110"/>
      <c r="QO10" s="488" t="s">
        <v>63</v>
      </c>
      <c r="QP10" s="112">
        <v>2022</v>
      </c>
      <c r="QQ10" s="75" t="s">
        <v>12</v>
      </c>
      <c r="QR10" s="77">
        <v>2023</v>
      </c>
      <c r="QS10" s="75" t="s">
        <v>12</v>
      </c>
      <c r="QT10" s="77">
        <v>2024</v>
      </c>
      <c r="QU10" s="75" t="s">
        <v>12</v>
      </c>
      <c r="QV10" s="77">
        <v>2025</v>
      </c>
      <c r="QW10" s="489" t="s">
        <v>12</v>
      </c>
      <c r="QX10" s="697"/>
      <c r="QY10" s="697"/>
      <c r="QZ10" s="697"/>
      <c r="RA10" s="21"/>
      <c r="RB10" s="47"/>
      <c r="RC10" s="62"/>
      <c r="RD10" s="110"/>
      <c r="RE10" s="488" t="s">
        <v>63</v>
      </c>
      <c r="RF10" s="112">
        <v>2022</v>
      </c>
      <c r="RG10" s="75" t="s">
        <v>12</v>
      </c>
      <c r="RH10" s="77">
        <v>2023</v>
      </c>
      <c r="RI10" s="75" t="s">
        <v>12</v>
      </c>
      <c r="RJ10" s="77">
        <v>2024</v>
      </c>
      <c r="RK10" s="75" t="s">
        <v>12</v>
      </c>
      <c r="RL10" s="77">
        <v>2025</v>
      </c>
      <c r="RM10" s="489" t="s">
        <v>12</v>
      </c>
      <c r="RN10" s="697"/>
      <c r="RO10" s="697"/>
      <c r="RP10" s="697"/>
      <c r="RQ10" s="21"/>
      <c r="RR10" s="47"/>
      <c r="RS10" s="62"/>
      <c r="RT10" s="110"/>
      <c r="RU10" s="488" t="s">
        <v>63</v>
      </c>
      <c r="RV10" s="112">
        <v>2022</v>
      </c>
      <c r="RW10" s="75" t="s">
        <v>12</v>
      </c>
      <c r="RX10" s="77">
        <v>2023</v>
      </c>
      <c r="RY10" s="75" t="s">
        <v>12</v>
      </c>
      <c r="RZ10" s="77">
        <v>2024</v>
      </c>
      <c r="SA10" s="75" t="s">
        <v>12</v>
      </c>
      <c r="SB10" s="77">
        <v>2025</v>
      </c>
      <c r="SC10" s="489" t="s">
        <v>12</v>
      </c>
      <c r="SD10" s="690"/>
      <c r="SE10" s="697"/>
      <c r="SF10" s="697"/>
      <c r="SG10" s="697"/>
      <c r="SH10" s="21"/>
      <c r="SI10" s="47"/>
      <c r="SJ10" s="62"/>
      <c r="SK10" s="110"/>
      <c r="SL10" s="488" t="s">
        <v>63</v>
      </c>
      <c r="SM10" s="112">
        <v>2022</v>
      </c>
      <c r="SN10" s="75" t="s">
        <v>12</v>
      </c>
      <c r="SO10" s="77">
        <v>2023</v>
      </c>
      <c r="SP10" s="75" t="s">
        <v>12</v>
      </c>
      <c r="SQ10" s="77">
        <v>2024</v>
      </c>
      <c r="SR10" s="75" t="s">
        <v>12</v>
      </c>
      <c r="SS10" s="77">
        <v>2025</v>
      </c>
      <c r="ST10" s="489" t="s">
        <v>12</v>
      </c>
      <c r="SU10" s="690"/>
    </row>
    <row r="11" spans="1:515" x14ac:dyDescent="0.25">
      <c r="A11" s="181"/>
      <c r="C11" s="181"/>
      <c r="D11" s="22" t="s">
        <v>55</v>
      </c>
      <c r="E11" s="48"/>
      <c r="F11" s="63" t="s">
        <v>11</v>
      </c>
      <c r="G11" s="49" t="s">
        <v>14</v>
      </c>
      <c r="H11" s="7" t="s">
        <v>12</v>
      </c>
      <c r="I11" s="34" t="s">
        <v>38</v>
      </c>
      <c r="J11" s="63" t="s">
        <v>33</v>
      </c>
      <c r="K11" s="49" t="s">
        <v>35</v>
      </c>
      <c r="L11" s="63" t="s">
        <v>33</v>
      </c>
      <c r="M11" s="49" t="s">
        <v>39</v>
      </c>
      <c r="N11" s="63" t="s">
        <v>33</v>
      </c>
      <c r="O11" s="49" t="s">
        <v>43</v>
      </c>
      <c r="P11" s="7" t="s">
        <v>33</v>
      </c>
      <c r="Q11" s="181"/>
      <c r="R11" s="181"/>
      <c r="S11" s="181"/>
      <c r="T11" s="22" t="s">
        <v>55</v>
      </c>
      <c r="U11" s="48"/>
      <c r="V11" s="63" t="s">
        <v>11</v>
      </c>
      <c r="W11" s="49" t="s">
        <v>14</v>
      </c>
      <c r="X11" s="7" t="s">
        <v>12</v>
      </c>
      <c r="Y11" s="34" t="s">
        <v>38</v>
      </c>
      <c r="Z11" s="63" t="s">
        <v>33</v>
      </c>
      <c r="AA11" s="49" t="s">
        <v>35</v>
      </c>
      <c r="AB11" s="63" t="s">
        <v>33</v>
      </c>
      <c r="AC11" s="49" t="s">
        <v>39</v>
      </c>
      <c r="AD11" s="63" t="s">
        <v>33</v>
      </c>
      <c r="AE11" s="49" t="s">
        <v>43</v>
      </c>
      <c r="AF11" s="7" t="s">
        <v>33</v>
      </c>
      <c r="AG11" s="181"/>
      <c r="AH11" s="181"/>
      <c r="AI11" s="181"/>
      <c r="AJ11" s="22" t="s">
        <v>55</v>
      </c>
      <c r="AK11" s="48"/>
      <c r="AL11" s="63" t="s">
        <v>11</v>
      </c>
      <c r="AM11" s="49" t="s">
        <v>14</v>
      </c>
      <c r="AN11" s="7" t="s">
        <v>12</v>
      </c>
      <c r="AO11" s="34" t="s">
        <v>38</v>
      </c>
      <c r="AP11" s="63" t="s">
        <v>33</v>
      </c>
      <c r="AQ11" s="49" t="s">
        <v>35</v>
      </c>
      <c r="AR11" s="63" t="s">
        <v>33</v>
      </c>
      <c r="AS11" s="49" t="s">
        <v>39</v>
      </c>
      <c r="AT11" s="63" t="s">
        <v>33</v>
      </c>
      <c r="AU11" s="49" t="s">
        <v>43</v>
      </c>
      <c r="AV11" s="7" t="s">
        <v>33</v>
      </c>
      <c r="AW11" s="181"/>
      <c r="AX11" s="181"/>
      <c r="AY11" s="181"/>
      <c r="AZ11" s="22" t="s">
        <v>55</v>
      </c>
      <c r="BA11" s="48"/>
      <c r="BB11" s="63" t="s">
        <v>11</v>
      </c>
      <c r="BC11" s="49" t="s">
        <v>14</v>
      </c>
      <c r="BD11" s="7" t="s">
        <v>12</v>
      </c>
      <c r="BE11" s="34" t="s">
        <v>38</v>
      </c>
      <c r="BF11" s="63" t="s">
        <v>33</v>
      </c>
      <c r="BG11" s="49" t="s">
        <v>35</v>
      </c>
      <c r="BH11" s="63" t="s">
        <v>33</v>
      </c>
      <c r="BI11" s="49" t="s">
        <v>39</v>
      </c>
      <c r="BJ11" s="63" t="s">
        <v>33</v>
      </c>
      <c r="BK11" s="49" t="s">
        <v>43</v>
      </c>
      <c r="BL11" s="7" t="s">
        <v>33</v>
      </c>
      <c r="BM11" s="181"/>
      <c r="BN11" s="181"/>
      <c r="BO11" s="181"/>
      <c r="BP11" s="22" t="s">
        <v>55</v>
      </c>
      <c r="BQ11" s="48"/>
      <c r="BR11" s="63" t="s">
        <v>11</v>
      </c>
      <c r="BS11" s="49" t="s">
        <v>14</v>
      </c>
      <c r="BT11" s="7" t="s">
        <v>12</v>
      </c>
      <c r="BU11" s="34" t="s">
        <v>38</v>
      </c>
      <c r="BV11" s="63" t="s">
        <v>33</v>
      </c>
      <c r="BW11" s="49" t="s">
        <v>35</v>
      </c>
      <c r="BX11" s="63" t="s">
        <v>33</v>
      </c>
      <c r="BY11" s="49" t="s">
        <v>39</v>
      </c>
      <c r="BZ11" s="63" t="s">
        <v>33</v>
      </c>
      <c r="CA11" s="49" t="s">
        <v>43</v>
      </c>
      <c r="CB11" s="7" t="s">
        <v>33</v>
      </c>
      <c r="CC11" s="181"/>
      <c r="CD11" s="181"/>
      <c r="CE11" s="181"/>
      <c r="CF11" s="22" t="s">
        <v>55</v>
      </c>
      <c r="CG11" s="48"/>
      <c r="CH11" s="63" t="s">
        <v>11</v>
      </c>
      <c r="CI11" s="49" t="s">
        <v>14</v>
      </c>
      <c r="CJ11" s="7" t="s">
        <v>12</v>
      </c>
      <c r="CK11" s="34" t="s">
        <v>38</v>
      </c>
      <c r="CL11" s="63" t="s">
        <v>33</v>
      </c>
      <c r="CM11" s="49" t="s">
        <v>35</v>
      </c>
      <c r="CN11" s="63" t="s">
        <v>33</v>
      </c>
      <c r="CO11" s="49" t="s">
        <v>39</v>
      </c>
      <c r="CP11" s="63" t="s">
        <v>33</v>
      </c>
      <c r="CQ11" s="49" t="s">
        <v>43</v>
      </c>
      <c r="CR11" s="7" t="s">
        <v>33</v>
      </c>
      <c r="CS11" s="181"/>
      <c r="CT11" s="181"/>
      <c r="CU11" s="181"/>
      <c r="CV11" s="22" t="s">
        <v>55</v>
      </c>
      <c r="CW11" s="48"/>
      <c r="CX11" s="63" t="s">
        <v>11</v>
      </c>
      <c r="CY11" s="49" t="s">
        <v>14</v>
      </c>
      <c r="CZ11" s="7" t="s">
        <v>12</v>
      </c>
      <c r="DA11" s="34" t="s">
        <v>38</v>
      </c>
      <c r="DB11" s="63" t="s">
        <v>33</v>
      </c>
      <c r="DC11" s="49" t="s">
        <v>35</v>
      </c>
      <c r="DD11" s="63" t="s">
        <v>33</v>
      </c>
      <c r="DE11" s="49" t="s">
        <v>39</v>
      </c>
      <c r="DF11" s="63" t="s">
        <v>33</v>
      </c>
      <c r="DG11" s="49" t="s">
        <v>43</v>
      </c>
      <c r="DH11" s="7" t="s">
        <v>33</v>
      </c>
      <c r="DI11" s="181"/>
      <c r="DJ11" s="181"/>
      <c r="DK11" s="181"/>
      <c r="DL11" s="22" t="s">
        <v>55</v>
      </c>
      <c r="DM11" s="48"/>
      <c r="DN11" s="63" t="s">
        <v>11</v>
      </c>
      <c r="DO11" s="49" t="s">
        <v>14</v>
      </c>
      <c r="DP11" s="7" t="s">
        <v>12</v>
      </c>
      <c r="DQ11" s="34" t="s">
        <v>38</v>
      </c>
      <c r="DR11" s="63" t="s">
        <v>33</v>
      </c>
      <c r="DS11" s="49" t="s">
        <v>35</v>
      </c>
      <c r="DT11" s="63" t="s">
        <v>33</v>
      </c>
      <c r="DU11" s="49" t="s">
        <v>39</v>
      </c>
      <c r="DV11" s="63" t="s">
        <v>33</v>
      </c>
      <c r="DW11" s="49" t="s">
        <v>43</v>
      </c>
      <c r="DX11" s="7" t="s">
        <v>33</v>
      </c>
      <c r="DY11" s="181"/>
      <c r="DZ11" s="181"/>
      <c r="EA11" s="181"/>
      <c r="EB11" s="22" t="s">
        <v>55</v>
      </c>
      <c r="EC11" s="48"/>
      <c r="ED11" s="63" t="s">
        <v>11</v>
      </c>
      <c r="EE11" s="49" t="s">
        <v>14</v>
      </c>
      <c r="EF11" s="7" t="s">
        <v>12</v>
      </c>
      <c r="EG11" s="34" t="s">
        <v>38</v>
      </c>
      <c r="EH11" s="63" t="s">
        <v>33</v>
      </c>
      <c r="EI11" s="49" t="s">
        <v>35</v>
      </c>
      <c r="EJ11" s="63" t="s">
        <v>33</v>
      </c>
      <c r="EK11" s="49" t="s">
        <v>39</v>
      </c>
      <c r="EL11" s="63" t="s">
        <v>33</v>
      </c>
      <c r="EM11" s="49" t="s">
        <v>43</v>
      </c>
      <c r="EN11" s="7" t="s">
        <v>33</v>
      </c>
      <c r="EO11" s="181"/>
      <c r="EP11" s="181"/>
      <c r="EQ11" s="181"/>
      <c r="ER11" s="22" t="s">
        <v>55</v>
      </c>
      <c r="ES11" s="48"/>
      <c r="ET11" s="63" t="s">
        <v>11</v>
      </c>
      <c r="EU11" s="49" t="s">
        <v>14</v>
      </c>
      <c r="EV11" s="7" t="s">
        <v>12</v>
      </c>
      <c r="EW11" s="34" t="s">
        <v>38</v>
      </c>
      <c r="EX11" s="63" t="s">
        <v>33</v>
      </c>
      <c r="EY11" s="49" t="s">
        <v>35</v>
      </c>
      <c r="EZ11" s="63" t="s">
        <v>33</v>
      </c>
      <c r="FA11" s="49" t="s">
        <v>39</v>
      </c>
      <c r="FB11" s="63" t="s">
        <v>33</v>
      </c>
      <c r="FC11" s="49" t="s">
        <v>43</v>
      </c>
      <c r="FD11" s="7" t="s">
        <v>33</v>
      </c>
      <c r="FE11" s="181"/>
      <c r="FF11" s="181"/>
      <c r="FG11" s="181"/>
      <c r="FH11" s="22" t="s">
        <v>55</v>
      </c>
      <c r="FI11" s="48"/>
      <c r="FJ11" s="63" t="s">
        <v>11</v>
      </c>
      <c r="FK11" s="49" t="s">
        <v>14</v>
      </c>
      <c r="FL11" s="7" t="s">
        <v>12</v>
      </c>
      <c r="FM11" s="34" t="s">
        <v>38</v>
      </c>
      <c r="FN11" s="63" t="s">
        <v>33</v>
      </c>
      <c r="FO11" s="49" t="s">
        <v>35</v>
      </c>
      <c r="FP11" s="63" t="s">
        <v>33</v>
      </c>
      <c r="FQ11" s="49" t="s">
        <v>39</v>
      </c>
      <c r="FR11" s="63" t="s">
        <v>33</v>
      </c>
      <c r="FS11" s="49" t="s">
        <v>43</v>
      </c>
      <c r="FT11" s="7" t="s">
        <v>33</v>
      </c>
      <c r="FU11" s="181"/>
      <c r="FV11" s="181"/>
      <c r="FW11" s="181"/>
      <c r="FX11" s="22" t="s">
        <v>55</v>
      </c>
      <c r="FY11" s="48"/>
      <c r="FZ11" s="63" t="s">
        <v>11</v>
      </c>
      <c r="GA11" s="49" t="s">
        <v>14</v>
      </c>
      <c r="GB11" s="7" t="s">
        <v>12</v>
      </c>
      <c r="GC11" s="34" t="s">
        <v>38</v>
      </c>
      <c r="GD11" s="63" t="s">
        <v>33</v>
      </c>
      <c r="GE11" s="49" t="s">
        <v>35</v>
      </c>
      <c r="GF11" s="63" t="s">
        <v>33</v>
      </c>
      <c r="GG11" s="49" t="s">
        <v>39</v>
      </c>
      <c r="GH11" s="63" t="s">
        <v>33</v>
      </c>
      <c r="GI11" s="49" t="s">
        <v>43</v>
      </c>
      <c r="GJ11" s="7" t="s">
        <v>33</v>
      </c>
      <c r="GK11" s="181"/>
      <c r="GL11" s="181"/>
      <c r="GM11" s="181"/>
      <c r="GN11" s="22" t="s">
        <v>55</v>
      </c>
      <c r="GO11" s="48"/>
      <c r="GP11" s="63" t="s">
        <v>11</v>
      </c>
      <c r="GQ11" s="49" t="s">
        <v>14</v>
      </c>
      <c r="GR11" s="7" t="s">
        <v>12</v>
      </c>
      <c r="GS11" s="34" t="s">
        <v>38</v>
      </c>
      <c r="GT11" s="63" t="s">
        <v>33</v>
      </c>
      <c r="GU11" s="49" t="s">
        <v>35</v>
      </c>
      <c r="GV11" s="63" t="s">
        <v>33</v>
      </c>
      <c r="GW11" s="49" t="s">
        <v>39</v>
      </c>
      <c r="GX11" s="63" t="s">
        <v>33</v>
      </c>
      <c r="GY11" s="49" t="s">
        <v>43</v>
      </c>
      <c r="GZ11" s="7" t="s">
        <v>33</v>
      </c>
      <c r="HA11" s="181"/>
      <c r="HB11" s="181"/>
      <c r="HC11" s="181"/>
      <c r="HD11" s="22" t="s">
        <v>55</v>
      </c>
      <c r="HE11" s="48"/>
      <c r="HF11" s="63" t="s">
        <v>11</v>
      </c>
      <c r="HG11" s="49" t="s">
        <v>14</v>
      </c>
      <c r="HH11" s="7" t="s">
        <v>12</v>
      </c>
      <c r="HI11" s="34" t="s">
        <v>38</v>
      </c>
      <c r="HJ11" s="63" t="s">
        <v>33</v>
      </c>
      <c r="HK11" s="49" t="s">
        <v>35</v>
      </c>
      <c r="HL11" s="63" t="s">
        <v>33</v>
      </c>
      <c r="HM11" s="49" t="s">
        <v>39</v>
      </c>
      <c r="HN11" s="63" t="s">
        <v>33</v>
      </c>
      <c r="HO11" s="49" t="s">
        <v>43</v>
      </c>
      <c r="HP11" s="7" t="s">
        <v>33</v>
      </c>
      <c r="HQ11" s="181"/>
      <c r="HR11" s="181"/>
      <c r="HS11" s="181"/>
      <c r="HT11" s="22" t="s">
        <v>55</v>
      </c>
      <c r="HU11" s="48"/>
      <c r="HV11" s="63" t="s">
        <v>11</v>
      </c>
      <c r="HW11" s="49" t="s">
        <v>14</v>
      </c>
      <c r="HX11" s="7" t="s">
        <v>12</v>
      </c>
      <c r="HY11" s="34" t="s">
        <v>38</v>
      </c>
      <c r="HZ11" s="63" t="s">
        <v>33</v>
      </c>
      <c r="IA11" s="49" t="s">
        <v>35</v>
      </c>
      <c r="IB11" s="63" t="s">
        <v>33</v>
      </c>
      <c r="IC11" s="49" t="s">
        <v>39</v>
      </c>
      <c r="ID11" s="63" t="s">
        <v>33</v>
      </c>
      <c r="IE11" s="49" t="s">
        <v>43</v>
      </c>
      <c r="IF11" s="7" t="s">
        <v>33</v>
      </c>
      <c r="IG11" s="181"/>
      <c r="IH11" s="181"/>
      <c r="II11" s="181"/>
      <c r="IJ11" s="22" t="s">
        <v>55</v>
      </c>
      <c r="IK11" s="48"/>
      <c r="IL11" s="63" t="s">
        <v>11</v>
      </c>
      <c r="IM11" s="49" t="s">
        <v>14</v>
      </c>
      <c r="IN11" s="7" t="s">
        <v>12</v>
      </c>
      <c r="IO11" s="34" t="s">
        <v>38</v>
      </c>
      <c r="IP11" s="63" t="s">
        <v>33</v>
      </c>
      <c r="IQ11" s="49" t="s">
        <v>35</v>
      </c>
      <c r="IR11" s="63" t="s">
        <v>33</v>
      </c>
      <c r="IS11" s="49" t="s">
        <v>39</v>
      </c>
      <c r="IT11" s="63" t="s">
        <v>33</v>
      </c>
      <c r="IU11" s="49" t="s">
        <v>43</v>
      </c>
      <c r="IV11" s="7" t="s">
        <v>33</v>
      </c>
      <c r="IW11" s="181"/>
      <c r="IX11" s="181"/>
      <c r="IY11" s="181"/>
      <c r="IZ11" s="22" t="s">
        <v>55</v>
      </c>
      <c r="JA11" s="48"/>
      <c r="JB11" s="63" t="s">
        <v>11</v>
      </c>
      <c r="JC11" s="49" t="s">
        <v>14</v>
      </c>
      <c r="JD11" s="7" t="s">
        <v>12</v>
      </c>
      <c r="JE11" s="34" t="s">
        <v>38</v>
      </c>
      <c r="JF11" s="63" t="s">
        <v>33</v>
      </c>
      <c r="JG11" s="49" t="s">
        <v>35</v>
      </c>
      <c r="JH11" s="63" t="s">
        <v>33</v>
      </c>
      <c r="JI11" s="49" t="s">
        <v>39</v>
      </c>
      <c r="JJ11" s="63" t="s">
        <v>33</v>
      </c>
      <c r="JK11" s="49" t="s">
        <v>43</v>
      </c>
      <c r="JL11" s="7" t="s">
        <v>33</v>
      </c>
      <c r="JM11" s="181"/>
      <c r="JN11" s="181"/>
      <c r="JO11" s="181"/>
      <c r="JP11" s="22" t="s">
        <v>55</v>
      </c>
      <c r="JQ11" s="48"/>
      <c r="JR11" s="63" t="s">
        <v>11</v>
      </c>
      <c r="JS11" s="49" t="s">
        <v>14</v>
      </c>
      <c r="JT11" s="7" t="s">
        <v>12</v>
      </c>
      <c r="JU11" s="34" t="s">
        <v>38</v>
      </c>
      <c r="JV11" s="63" t="s">
        <v>33</v>
      </c>
      <c r="JW11" s="49" t="s">
        <v>35</v>
      </c>
      <c r="JX11" s="63" t="s">
        <v>33</v>
      </c>
      <c r="JY11" s="49" t="s">
        <v>39</v>
      </c>
      <c r="JZ11" s="63" t="s">
        <v>33</v>
      </c>
      <c r="KA11" s="49" t="s">
        <v>43</v>
      </c>
      <c r="KB11" s="7" t="s">
        <v>33</v>
      </c>
      <c r="KF11" s="22" t="s">
        <v>55</v>
      </c>
      <c r="KG11" s="48"/>
      <c r="KH11" s="63" t="s">
        <v>11</v>
      </c>
      <c r="KI11" s="49" t="s">
        <v>14</v>
      </c>
      <c r="KJ11" s="7" t="s">
        <v>12</v>
      </c>
      <c r="KK11" s="34" t="s">
        <v>38</v>
      </c>
      <c r="KL11" s="63" t="s">
        <v>33</v>
      </c>
      <c r="KM11" s="49" t="s">
        <v>35</v>
      </c>
      <c r="KN11" s="63" t="s">
        <v>33</v>
      </c>
      <c r="KO11" s="49" t="s">
        <v>39</v>
      </c>
      <c r="KP11" s="63" t="s">
        <v>33</v>
      </c>
      <c r="KQ11" s="49" t="s">
        <v>43</v>
      </c>
      <c r="KR11" s="7" t="s">
        <v>33</v>
      </c>
      <c r="KV11" s="22" t="s">
        <v>55</v>
      </c>
      <c r="KW11" s="48"/>
      <c r="KX11" s="63" t="s">
        <v>11</v>
      </c>
      <c r="KY11" s="49" t="s">
        <v>14</v>
      </c>
      <c r="KZ11" s="7" t="s">
        <v>12</v>
      </c>
      <c r="LA11" s="34" t="s">
        <v>38</v>
      </c>
      <c r="LB11" s="63" t="s">
        <v>33</v>
      </c>
      <c r="LC11" s="49" t="s">
        <v>35</v>
      </c>
      <c r="LD11" s="63" t="s">
        <v>33</v>
      </c>
      <c r="LE11" s="49" t="s">
        <v>39</v>
      </c>
      <c r="LF11" s="63" t="s">
        <v>33</v>
      </c>
      <c r="LG11" s="49" t="s">
        <v>43</v>
      </c>
      <c r="LH11" s="7" t="s">
        <v>33</v>
      </c>
      <c r="LI11" s="181"/>
      <c r="LJ11" s="181"/>
      <c r="LK11" s="181"/>
      <c r="LL11" s="22" t="s">
        <v>55</v>
      </c>
      <c r="LM11" s="48"/>
      <c r="LN11" s="63" t="s">
        <v>11</v>
      </c>
      <c r="LO11" s="49" t="s">
        <v>14</v>
      </c>
      <c r="LP11" s="7" t="s">
        <v>12</v>
      </c>
      <c r="LQ11" s="34" t="s">
        <v>38</v>
      </c>
      <c r="LR11" s="63" t="s">
        <v>33</v>
      </c>
      <c r="LS11" s="49" t="s">
        <v>35</v>
      </c>
      <c r="LT11" s="63" t="s">
        <v>33</v>
      </c>
      <c r="LU11" s="49" t="s">
        <v>39</v>
      </c>
      <c r="LV11" s="63" t="s">
        <v>33</v>
      </c>
      <c r="LW11" s="49" t="s">
        <v>43</v>
      </c>
      <c r="LX11" s="7" t="s">
        <v>33</v>
      </c>
      <c r="MB11" s="22" t="s">
        <v>55</v>
      </c>
      <c r="MC11" s="48"/>
      <c r="MD11" s="63" t="s">
        <v>11</v>
      </c>
      <c r="ME11" s="49" t="s">
        <v>14</v>
      </c>
      <c r="MF11" s="7" t="s">
        <v>12</v>
      </c>
      <c r="MG11" s="34" t="s">
        <v>38</v>
      </c>
      <c r="MH11" s="63" t="s">
        <v>33</v>
      </c>
      <c r="MI11" s="49" t="s">
        <v>35</v>
      </c>
      <c r="MJ11" s="63" t="s">
        <v>33</v>
      </c>
      <c r="MK11" s="49" t="s">
        <v>39</v>
      </c>
      <c r="ML11" s="63" t="s">
        <v>33</v>
      </c>
      <c r="MM11" s="49" t="s">
        <v>43</v>
      </c>
      <c r="MN11" s="7" t="s">
        <v>33</v>
      </c>
      <c r="MR11" s="22" t="s">
        <v>55</v>
      </c>
      <c r="MS11" s="48"/>
      <c r="MT11" s="63" t="s">
        <v>11</v>
      </c>
      <c r="MU11" s="49" t="s">
        <v>14</v>
      </c>
      <c r="MV11" s="7" t="s">
        <v>12</v>
      </c>
      <c r="MW11" s="34" t="s">
        <v>38</v>
      </c>
      <c r="MX11" s="63" t="s">
        <v>33</v>
      </c>
      <c r="MY11" s="49" t="s">
        <v>35</v>
      </c>
      <c r="MZ11" s="63" t="s">
        <v>33</v>
      </c>
      <c r="NA11" s="49" t="s">
        <v>39</v>
      </c>
      <c r="NB11" s="63" t="s">
        <v>33</v>
      </c>
      <c r="NC11" s="49" t="s">
        <v>43</v>
      </c>
      <c r="ND11" s="7" t="s">
        <v>33</v>
      </c>
      <c r="NH11" s="22" t="s">
        <v>55</v>
      </c>
      <c r="NI11" s="48"/>
      <c r="NJ11" s="63" t="s">
        <v>11</v>
      </c>
      <c r="NK11" s="49" t="s">
        <v>14</v>
      </c>
      <c r="NL11" s="7" t="s">
        <v>12</v>
      </c>
      <c r="NM11" s="34" t="s">
        <v>38</v>
      </c>
      <c r="NN11" s="63" t="s">
        <v>33</v>
      </c>
      <c r="NO11" s="49" t="s">
        <v>35</v>
      </c>
      <c r="NP11" s="63" t="s">
        <v>33</v>
      </c>
      <c r="NQ11" s="49" t="s">
        <v>39</v>
      </c>
      <c r="NR11" s="63" t="s">
        <v>33</v>
      </c>
      <c r="NS11" s="49" t="s">
        <v>43</v>
      </c>
      <c r="NT11" s="7" t="s">
        <v>33</v>
      </c>
      <c r="NX11" s="22" t="s">
        <v>55</v>
      </c>
      <c r="NY11" s="48"/>
      <c r="NZ11" s="63" t="s">
        <v>11</v>
      </c>
      <c r="OA11" s="49" t="s">
        <v>14</v>
      </c>
      <c r="OB11" s="7" t="s">
        <v>12</v>
      </c>
      <c r="OC11" s="34" t="s">
        <v>38</v>
      </c>
      <c r="OD11" s="63" t="s">
        <v>33</v>
      </c>
      <c r="OE11" s="49" t="s">
        <v>35</v>
      </c>
      <c r="OF11" s="63" t="s">
        <v>33</v>
      </c>
      <c r="OG11" s="49" t="s">
        <v>39</v>
      </c>
      <c r="OH11" s="63" t="s">
        <v>33</v>
      </c>
      <c r="OI11" s="49" t="s">
        <v>43</v>
      </c>
      <c r="OJ11" s="7" t="s">
        <v>33</v>
      </c>
      <c r="OK11" s="181"/>
      <c r="OL11" s="181"/>
      <c r="OM11" s="181"/>
      <c r="ON11" s="22" t="s">
        <v>55</v>
      </c>
      <c r="OO11" s="48"/>
      <c r="OP11" s="63" t="s">
        <v>11</v>
      </c>
      <c r="OQ11" s="49" t="s">
        <v>14</v>
      </c>
      <c r="OR11" s="7" t="s">
        <v>12</v>
      </c>
      <c r="OS11" s="34" t="s">
        <v>38</v>
      </c>
      <c r="OT11" s="63" t="s">
        <v>33</v>
      </c>
      <c r="OU11" s="49" t="s">
        <v>35</v>
      </c>
      <c r="OV11" s="63" t="s">
        <v>33</v>
      </c>
      <c r="OW11" s="49" t="s">
        <v>39</v>
      </c>
      <c r="OX11" s="63" t="s">
        <v>33</v>
      </c>
      <c r="OY11" s="49" t="s">
        <v>43</v>
      </c>
      <c r="OZ11" s="7" t="s">
        <v>33</v>
      </c>
      <c r="PA11" s="181"/>
      <c r="PB11" s="181"/>
      <c r="PC11" s="181"/>
      <c r="PD11" s="22" t="s">
        <v>55</v>
      </c>
      <c r="PE11" s="48"/>
      <c r="PF11" s="63" t="s">
        <v>11</v>
      </c>
      <c r="PG11" s="49" t="s">
        <v>14</v>
      </c>
      <c r="PH11" s="7" t="s">
        <v>12</v>
      </c>
      <c r="PI11" s="34" t="s">
        <v>38</v>
      </c>
      <c r="PJ11" s="63" t="s">
        <v>33</v>
      </c>
      <c r="PK11" s="49" t="s">
        <v>35</v>
      </c>
      <c r="PL11" s="63" t="s">
        <v>33</v>
      </c>
      <c r="PM11" s="49" t="s">
        <v>39</v>
      </c>
      <c r="PN11" s="63" t="s">
        <v>33</v>
      </c>
      <c r="PO11" s="49" t="s">
        <v>43</v>
      </c>
      <c r="PP11" s="7" t="s">
        <v>33</v>
      </c>
      <c r="PR11" s="697"/>
      <c r="PS11" s="697"/>
      <c r="PT11" s="697"/>
      <c r="PU11" s="22" t="s">
        <v>55</v>
      </c>
      <c r="PV11" s="48"/>
      <c r="PW11" s="63" t="s">
        <v>11</v>
      </c>
      <c r="PX11" s="49" t="s">
        <v>14</v>
      </c>
      <c r="PY11" s="7" t="s">
        <v>12</v>
      </c>
      <c r="PZ11" s="34" t="s">
        <v>38</v>
      </c>
      <c r="QA11" s="63" t="s">
        <v>33</v>
      </c>
      <c r="QB11" s="49" t="s">
        <v>35</v>
      </c>
      <c r="QC11" s="63" t="s">
        <v>33</v>
      </c>
      <c r="QD11" s="49" t="s">
        <v>39</v>
      </c>
      <c r="QE11" s="63" t="s">
        <v>33</v>
      </c>
      <c r="QF11" s="49" t="s">
        <v>43</v>
      </c>
      <c r="QG11" s="7" t="s">
        <v>33</v>
      </c>
      <c r="QK11" s="22" t="s">
        <v>55</v>
      </c>
      <c r="QL11" s="48"/>
      <c r="QM11" s="63" t="s">
        <v>11</v>
      </c>
      <c r="QN11" s="49" t="s">
        <v>14</v>
      </c>
      <c r="QO11" s="7" t="s">
        <v>12</v>
      </c>
      <c r="QP11" s="34" t="s">
        <v>38</v>
      </c>
      <c r="QQ11" s="63" t="s">
        <v>33</v>
      </c>
      <c r="QR11" s="49" t="s">
        <v>35</v>
      </c>
      <c r="QS11" s="63" t="s">
        <v>33</v>
      </c>
      <c r="QT11" s="49" t="s">
        <v>39</v>
      </c>
      <c r="QU11" s="63" t="s">
        <v>33</v>
      </c>
      <c r="QV11" s="49" t="s">
        <v>43</v>
      </c>
      <c r="QW11" s="7" t="s">
        <v>33</v>
      </c>
      <c r="QX11" s="697"/>
      <c r="QY11" s="697"/>
      <c r="QZ11" s="697"/>
      <c r="RA11" s="22" t="s">
        <v>55</v>
      </c>
      <c r="RB11" s="48"/>
      <c r="RC11" s="63" t="s">
        <v>11</v>
      </c>
      <c r="RD11" s="49" t="s">
        <v>14</v>
      </c>
      <c r="RE11" s="7" t="s">
        <v>12</v>
      </c>
      <c r="RF11" s="34" t="s">
        <v>38</v>
      </c>
      <c r="RG11" s="63" t="s">
        <v>33</v>
      </c>
      <c r="RH11" s="49" t="s">
        <v>35</v>
      </c>
      <c r="RI11" s="63" t="s">
        <v>33</v>
      </c>
      <c r="RJ11" s="49" t="s">
        <v>39</v>
      </c>
      <c r="RK11" s="63" t="s">
        <v>33</v>
      </c>
      <c r="RL11" s="49" t="s">
        <v>43</v>
      </c>
      <c r="RM11" s="7" t="s">
        <v>33</v>
      </c>
      <c r="RN11" s="697"/>
      <c r="RO11" s="697"/>
      <c r="RP11" s="697"/>
      <c r="RQ11" s="22" t="s">
        <v>55</v>
      </c>
      <c r="RR11" s="48"/>
      <c r="RS11" s="63" t="s">
        <v>11</v>
      </c>
      <c r="RT11" s="49" t="s">
        <v>14</v>
      </c>
      <c r="RU11" s="7" t="s">
        <v>12</v>
      </c>
      <c r="RV11" s="34" t="s">
        <v>38</v>
      </c>
      <c r="RW11" s="63" t="s">
        <v>33</v>
      </c>
      <c r="RX11" s="49" t="s">
        <v>35</v>
      </c>
      <c r="RY11" s="63" t="s">
        <v>33</v>
      </c>
      <c r="RZ11" s="49" t="s">
        <v>39</v>
      </c>
      <c r="SA11" s="63" t="s">
        <v>33</v>
      </c>
      <c r="SB11" s="49" t="s">
        <v>43</v>
      </c>
      <c r="SC11" s="7" t="s">
        <v>33</v>
      </c>
      <c r="SD11" s="690"/>
      <c r="SE11" s="697"/>
      <c r="SF11" s="697"/>
      <c r="SG11" s="697"/>
      <c r="SH11" s="22" t="s">
        <v>55</v>
      </c>
      <c r="SI11" s="48"/>
      <c r="SJ11" s="63" t="s">
        <v>11</v>
      </c>
      <c r="SK11" s="49" t="s">
        <v>14</v>
      </c>
      <c r="SL11" s="7" t="s">
        <v>12</v>
      </c>
      <c r="SM11" s="34" t="s">
        <v>38</v>
      </c>
      <c r="SN11" s="63" t="s">
        <v>33</v>
      </c>
      <c r="SO11" s="49" t="s">
        <v>35</v>
      </c>
      <c r="SP11" s="63" t="s">
        <v>33</v>
      </c>
      <c r="SQ11" s="49" t="s">
        <v>39</v>
      </c>
      <c r="SR11" s="63" t="s">
        <v>33</v>
      </c>
      <c r="SS11" s="49" t="s">
        <v>43</v>
      </c>
      <c r="ST11" s="7" t="s">
        <v>33</v>
      </c>
      <c r="SU11" s="690"/>
    </row>
    <row r="12" spans="1:515" x14ac:dyDescent="0.25">
      <c r="C12" s="213"/>
      <c r="D12" s="22" t="s">
        <v>5</v>
      </c>
      <c r="E12" s="49" t="s">
        <v>9</v>
      </c>
      <c r="F12" s="63" t="s">
        <v>13</v>
      </c>
      <c r="G12" s="49" t="s">
        <v>1065</v>
      </c>
      <c r="H12" s="7" t="s">
        <v>13</v>
      </c>
      <c r="I12" s="34" t="s">
        <v>37</v>
      </c>
      <c r="J12" s="63" t="s">
        <v>34</v>
      </c>
      <c r="K12" s="49" t="s">
        <v>37</v>
      </c>
      <c r="L12" s="63" t="s">
        <v>44</v>
      </c>
      <c r="M12" s="49" t="s">
        <v>37</v>
      </c>
      <c r="N12" s="63" t="s">
        <v>44</v>
      </c>
      <c r="O12" s="49" t="s">
        <v>37</v>
      </c>
      <c r="P12" s="7" t="s">
        <v>44</v>
      </c>
      <c r="S12" s="213"/>
      <c r="T12" s="22" t="s">
        <v>5</v>
      </c>
      <c r="U12" s="49" t="s">
        <v>9</v>
      </c>
      <c r="V12" s="63" t="s">
        <v>13</v>
      </c>
      <c r="W12" s="49" t="s">
        <v>1065</v>
      </c>
      <c r="X12" s="7" t="s">
        <v>13</v>
      </c>
      <c r="Y12" s="34" t="s">
        <v>37</v>
      </c>
      <c r="Z12" s="63" t="s">
        <v>34</v>
      </c>
      <c r="AA12" s="49" t="s">
        <v>37</v>
      </c>
      <c r="AB12" s="63" t="s">
        <v>44</v>
      </c>
      <c r="AC12" s="49" t="s">
        <v>37</v>
      </c>
      <c r="AD12" s="63" t="s">
        <v>44</v>
      </c>
      <c r="AE12" s="49" t="s">
        <v>37</v>
      </c>
      <c r="AF12" s="7" t="s">
        <v>44</v>
      </c>
      <c r="AG12" s="212"/>
      <c r="AH12" s="213"/>
      <c r="AI12" s="213"/>
      <c r="AJ12" s="22" t="s">
        <v>5</v>
      </c>
      <c r="AK12" s="49" t="s">
        <v>9</v>
      </c>
      <c r="AL12" s="63" t="s">
        <v>13</v>
      </c>
      <c r="AM12" s="49" t="s">
        <v>1065</v>
      </c>
      <c r="AN12" s="7" t="s">
        <v>13</v>
      </c>
      <c r="AO12" s="34" t="s">
        <v>37</v>
      </c>
      <c r="AP12" s="63" t="s">
        <v>34</v>
      </c>
      <c r="AQ12" s="49" t="s">
        <v>37</v>
      </c>
      <c r="AR12" s="63" t="s">
        <v>44</v>
      </c>
      <c r="AS12" s="49" t="s">
        <v>37</v>
      </c>
      <c r="AT12" s="63" t="s">
        <v>44</v>
      </c>
      <c r="AU12" s="49" t="s">
        <v>37</v>
      </c>
      <c r="AV12" s="7" t="s">
        <v>44</v>
      </c>
      <c r="AY12" s="213"/>
      <c r="AZ12" s="22" t="s">
        <v>5</v>
      </c>
      <c r="BA12" s="49" t="s">
        <v>9</v>
      </c>
      <c r="BB12" s="63" t="s">
        <v>13</v>
      </c>
      <c r="BC12" s="49" t="s">
        <v>1065</v>
      </c>
      <c r="BD12" s="7" t="s">
        <v>13</v>
      </c>
      <c r="BE12" s="34" t="s">
        <v>37</v>
      </c>
      <c r="BF12" s="63" t="s">
        <v>34</v>
      </c>
      <c r="BG12" s="49" t="s">
        <v>37</v>
      </c>
      <c r="BH12" s="63" t="s">
        <v>44</v>
      </c>
      <c r="BI12" s="49" t="s">
        <v>37</v>
      </c>
      <c r="BJ12" s="63" t="s">
        <v>44</v>
      </c>
      <c r="BK12" s="49" t="s">
        <v>37</v>
      </c>
      <c r="BL12" s="7" t="s">
        <v>44</v>
      </c>
      <c r="BM12" s="212"/>
      <c r="BN12" s="213"/>
      <c r="BO12" s="213"/>
      <c r="BP12" s="22" t="s">
        <v>5</v>
      </c>
      <c r="BQ12" s="49" t="s">
        <v>9</v>
      </c>
      <c r="BR12" s="63" t="s">
        <v>13</v>
      </c>
      <c r="BS12" s="49" t="s">
        <v>1065</v>
      </c>
      <c r="BT12" s="7" t="s">
        <v>13</v>
      </c>
      <c r="BU12" s="34" t="s">
        <v>37</v>
      </c>
      <c r="BV12" s="63" t="s">
        <v>34</v>
      </c>
      <c r="BW12" s="49" t="s">
        <v>37</v>
      </c>
      <c r="BX12" s="63" t="s">
        <v>44</v>
      </c>
      <c r="BY12" s="49" t="s">
        <v>37</v>
      </c>
      <c r="BZ12" s="63" t="s">
        <v>44</v>
      </c>
      <c r="CA12" s="49" t="s">
        <v>37</v>
      </c>
      <c r="CB12" s="7" t="s">
        <v>44</v>
      </c>
      <c r="CC12" s="125"/>
      <c r="CD12" s="216"/>
      <c r="CE12" s="213"/>
      <c r="CF12" s="22" t="s">
        <v>5</v>
      </c>
      <c r="CG12" s="49" t="s">
        <v>9</v>
      </c>
      <c r="CH12" s="63" t="s">
        <v>13</v>
      </c>
      <c r="CI12" s="49" t="s">
        <v>1065</v>
      </c>
      <c r="CJ12" s="7" t="s">
        <v>13</v>
      </c>
      <c r="CK12" s="34" t="s">
        <v>37</v>
      </c>
      <c r="CL12" s="63" t="s">
        <v>34</v>
      </c>
      <c r="CM12" s="49" t="s">
        <v>37</v>
      </c>
      <c r="CN12" s="63" t="s">
        <v>44</v>
      </c>
      <c r="CO12" s="49" t="s">
        <v>37</v>
      </c>
      <c r="CP12" s="63" t="s">
        <v>44</v>
      </c>
      <c r="CQ12" s="49" t="s">
        <v>37</v>
      </c>
      <c r="CR12" s="7" t="s">
        <v>44</v>
      </c>
      <c r="CS12" s="125"/>
      <c r="CT12" s="125"/>
      <c r="CU12" s="217"/>
      <c r="CV12" s="22" t="s">
        <v>5</v>
      </c>
      <c r="CW12" s="49" t="s">
        <v>9</v>
      </c>
      <c r="CX12" s="63" t="s">
        <v>13</v>
      </c>
      <c r="CY12" s="49" t="s">
        <v>1065</v>
      </c>
      <c r="CZ12" s="7" t="s">
        <v>13</v>
      </c>
      <c r="DA12" s="34" t="s">
        <v>37</v>
      </c>
      <c r="DB12" s="63" t="s">
        <v>34</v>
      </c>
      <c r="DC12" s="49" t="s">
        <v>37</v>
      </c>
      <c r="DD12" s="63" t="s">
        <v>44</v>
      </c>
      <c r="DE12" s="49" t="s">
        <v>37</v>
      </c>
      <c r="DF12" s="63" t="s">
        <v>44</v>
      </c>
      <c r="DG12" s="49" t="s">
        <v>37</v>
      </c>
      <c r="DH12" s="7" t="s">
        <v>44</v>
      </c>
      <c r="DI12" s="218"/>
      <c r="DJ12" s="217"/>
      <c r="DK12" s="217"/>
      <c r="DL12" s="22" t="s">
        <v>5</v>
      </c>
      <c r="DM12" s="49" t="s">
        <v>9</v>
      </c>
      <c r="DN12" s="63" t="s">
        <v>13</v>
      </c>
      <c r="DO12" s="49" t="s">
        <v>1065</v>
      </c>
      <c r="DP12" s="7" t="s">
        <v>13</v>
      </c>
      <c r="DQ12" s="34" t="s">
        <v>37</v>
      </c>
      <c r="DR12" s="63" t="s">
        <v>34</v>
      </c>
      <c r="DS12" s="49" t="s">
        <v>37</v>
      </c>
      <c r="DT12" s="63" t="s">
        <v>44</v>
      </c>
      <c r="DU12" s="49" t="s">
        <v>37</v>
      </c>
      <c r="DV12" s="63" t="s">
        <v>44</v>
      </c>
      <c r="DW12" s="49" t="s">
        <v>37</v>
      </c>
      <c r="DX12" s="7" t="s">
        <v>44</v>
      </c>
      <c r="DY12" s="125"/>
      <c r="DZ12" s="125"/>
      <c r="EA12" s="125"/>
      <c r="EB12" s="22" t="s">
        <v>5</v>
      </c>
      <c r="EC12" s="49" t="s">
        <v>9</v>
      </c>
      <c r="ED12" s="63" t="s">
        <v>13</v>
      </c>
      <c r="EE12" s="49" t="s">
        <v>1065</v>
      </c>
      <c r="EF12" s="7" t="s">
        <v>13</v>
      </c>
      <c r="EG12" s="34" t="s">
        <v>37</v>
      </c>
      <c r="EH12" s="63" t="s">
        <v>34</v>
      </c>
      <c r="EI12" s="49" t="s">
        <v>37</v>
      </c>
      <c r="EJ12" s="63" t="s">
        <v>44</v>
      </c>
      <c r="EK12" s="49" t="s">
        <v>37</v>
      </c>
      <c r="EL12" s="63" t="s">
        <v>44</v>
      </c>
      <c r="EM12" s="49" t="s">
        <v>37</v>
      </c>
      <c r="EN12" s="7" t="s">
        <v>44</v>
      </c>
      <c r="EO12" s="212"/>
      <c r="EP12" s="213"/>
      <c r="EQ12" s="213"/>
      <c r="ER12" s="22" t="s">
        <v>5</v>
      </c>
      <c r="ES12" s="49" t="s">
        <v>9</v>
      </c>
      <c r="ET12" s="63" t="s">
        <v>13</v>
      </c>
      <c r="EU12" s="49" t="s">
        <v>1065</v>
      </c>
      <c r="EV12" s="7" t="s">
        <v>13</v>
      </c>
      <c r="EW12" s="34" t="s">
        <v>37</v>
      </c>
      <c r="EX12" s="63" t="s">
        <v>34</v>
      </c>
      <c r="EY12" s="49" t="s">
        <v>37</v>
      </c>
      <c r="EZ12" s="63" t="s">
        <v>44</v>
      </c>
      <c r="FA12" s="49" t="s">
        <v>37</v>
      </c>
      <c r="FB12" s="63" t="s">
        <v>44</v>
      </c>
      <c r="FC12" s="49" t="s">
        <v>37</v>
      </c>
      <c r="FD12" s="7" t="s">
        <v>44</v>
      </c>
      <c r="FG12" s="217"/>
      <c r="FH12" s="22" t="s">
        <v>5</v>
      </c>
      <c r="FI12" s="49" t="s">
        <v>9</v>
      </c>
      <c r="FJ12" s="63" t="s">
        <v>13</v>
      </c>
      <c r="FK12" s="49" t="s">
        <v>1065</v>
      </c>
      <c r="FL12" s="7" t="s">
        <v>13</v>
      </c>
      <c r="FM12" s="34" t="s">
        <v>37</v>
      </c>
      <c r="FN12" s="63" t="s">
        <v>34</v>
      </c>
      <c r="FO12" s="49" t="s">
        <v>37</v>
      </c>
      <c r="FP12" s="63" t="s">
        <v>44</v>
      </c>
      <c r="FQ12" s="49" t="s">
        <v>37</v>
      </c>
      <c r="FR12" s="63" t="s">
        <v>44</v>
      </c>
      <c r="FS12" s="49" t="s">
        <v>37</v>
      </c>
      <c r="FT12" s="7" t="s">
        <v>44</v>
      </c>
      <c r="FU12" s="219"/>
      <c r="FV12" s="220"/>
      <c r="FW12" s="217"/>
      <c r="FX12" s="22" t="s">
        <v>5</v>
      </c>
      <c r="FY12" s="49" t="s">
        <v>9</v>
      </c>
      <c r="FZ12" s="63" t="s">
        <v>13</v>
      </c>
      <c r="GA12" s="49" t="s">
        <v>1065</v>
      </c>
      <c r="GB12" s="7" t="s">
        <v>13</v>
      </c>
      <c r="GC12" s="34" t="s">
        <v>37</v>
      </c>
      <c r="GD12" s="63" t="s">
        <v>34</v>
      </c>
      <c r="GE12" s="49" t="s">
        <v>37</v>
      </c>
      <c r="GF12" s="63" t="s">
        <v>44</v>
      </c>
      <c r="GG12" s="49" t="s">
        <v>37</v>
      </c>
      <c r="GH12" s="63" t="s">
        <v>44</v>
      </c>
      <c r="GI12" s="49" t="s">
        <v>37</v>
      </c>
      <c r="GJ12" s="7" t="s">
        <v>44</v>
      </c>
      <c r="GM12" s="217"/>
      <c r="GN12" s="22" t="s">
        <v>5</v>
      </c>
      <c r="GO12" s="49" t="s">
        <v>9</v>
      </c>
      <c r="GP12" s="63" t="s">
        <v>13</v>
      </c>
      <c r="GQ12" s="49" t="s">
        <v>1065</v>
      </c>
      <c r="GR12" s="7" t="s">
        <v>13</v>
      </c>
      <c r="GS12" s="34" t="s">
        <v>37</v>
      </c>
      <c r="GT12" s="63" t="s">
        <v>34</v>
      </c>
      <c r="GU12" s="49" t="s">
        <v>37</v>
      </c>
      <c r="GV12" s="63" t="s">
        <v>44</v>
      </c>
      <c r="GW12" s="49" t="s">
        <v>37</v>
      </c>
      <c r="GX12" s="63" t="s">
        <v>44</v>
      </c>
      <c r="GY12" s="49" t="s">
        <v>37</v>
      </c>
      <c r="GZ12" s="7" t="s">
        <v>44</v>
      </c>
      <c r="HC12" s="217"/>
      <c r="HD12" s="22" t="s">
        <v>5</v>
      </c>
      <c r="HE12" s="49" t="s">
        <v>9</v>
      </c>
      <c r="HF12" s="63" t="s">
        <v>13</v>
      </c>
      <c r="HG12" s="49" t="s">
        <v>1065</v>
      </c>
      <c r="HH12" s="7" t="s">
        <v>13</v>
      </c>
      <c r="HI12" s="34" t="s">
        <v>37</v>
      </c>
      <c r="HJ12" s="63" t="s">
        <v>34</v>
      </c>
      <c r="HK12" s="49" t="s">
        <v>37</v>
      </c>
      <c r="HL12" s="63" t="s">
        <v>44</v>
      </c>
      <c r="HM12" s="49" t="s">
        <v>37</v>
      </c>
      <c r="HN12" s="63" t="s">
        <v>44</v>
      </c>
      <c r="HO12" s="49" t="s">
        <v>37</v>
      </c>
      <c r="HP12" s="7" t="s">
        <v>44</v>
      </c>
      <c r="HS12" s="217"/>
      <c r="HT12" s="22" t="s">
        <v>5</v>
      </c>
      <c r="HU12" s="49" t="s">
        <v>9</v>
      </c>
      <c r="HV12" s="63" t="s">
        <v>13</v>
      </c>
      <c r="HW12" s="49" t="s">
        <v>1065</v>
      </c>
      <c r="HX12" s="7" t="s">
        <v>13</v>
      </c>
      <c r="HY12" s="34" t="s">
        <v>37</v>
      </c>
      <c r="HZ12" s="63" t="s">
        <v>34</v>
      </c>
      <c r="IA12" s="49" t="s">
        <v>37</v>
      </c>
      <c r="IB12" s="63" t="s">
        <v>44</v>
      </c>
      <c r="IC12" s="49" t="s">
        <v>37</v>
      </c>
      <c r="ID12" s="63" t="s">
        <v>44</v>
      </c>
      <c r="IE12" s="49" t="s">
        <v>37</v>
      </c>
      <c r="IF12" s="7" t="s">
        <v>44</v>
      </c>
      <c r="II12" s="217"/>
      <c r="IJ12" s="22" t="s">
        <v>5</v>
      </c>
      <c r="IK12" s="49" t="s">
        <v>9</v>
      </c>
      <c r="IL12" s="63" t="s">
        <v>13</v>
      </c>
      <c r="IM12" s="49" t="s">
        <v>1065</v>
      </c>
      <c r="IN12" s="7" t="s">
        <v>13</v>
      </c>
      <c r="IO12" s="34" t="s">
        <v>37</v>
      </c>
      <c r="IP12" s="63" t="s">
        <v>34</v>
      </c>
      <c r="IQ12" s="49" t="s">
        <v>37</v>
      </c>
      <c r="IR12" s="63" t="s">
        <v>44</v>
      </c>
      <c r="IS12" s="49" t="s">
        <v>37</v>
      </c>
      <c r="IT12" s="63" t="s">
        <v>44</v>
      </c>
      <c r="IU12" s="49" t="s">
        <v>37</v>
      </c>
      <c r="IV12" s="7" t="s">
        <v>44</v>
      </c>
      <c r="IY12" s="217"/>
      <c r="IZ12" s="22" t="s">
        <v>5</v>
      </c>
      <c r="JA12" s="49" t="s">
        <v>9</v>
      </c>
      <c r="JB12" s="63" t="s">
        <v>13</v>
      </c>
      <c r="JC12" s="49" t="s">
        <v>1065</v>
      </c>
      <c r="JD12" s="7" t="s">
        <v>13</v>
      </c>
      <c r="JE12" s="34" t="s">
        <v>37</v>
      </c>
      <c r="JF12" s="63" t="s">
        <v>34</v>
      </c>
      <c r="JG12" s="49" t="s">
        <v>37</v>
      </c>
      <c r="JH12" s="63" t="s">
        <v>44</v>
      </c>
      <c r="JI12" s="49" t="s">
        <v>37</v>
      </c>
      <c r="JJ12" s="63" t="s">
        <v>44</v>
      </c>
      <c r="JK12" s="49" t="s">
        <v>37</v>
      </c>
      <c r="JL12" s="7" t="s">
        <v>44</v>
      </c>
      <c r="JM12" s="219"/>
      <c r="JN12" s="220"/>
      <c r="JO12" s="217"/>
      <c r="JP12" s="22" t="s">
        <v>5</v>
      </c>
      <c r="JQ12" s="49" t="s">
        <v>9</v>
      </c>
      <c r="JR12" s="63" t="s">
        <v>13</v>
      </c>
      <c r="JS12" s="49" t="s">
        <v>1065</v>
      </c>
      <c r="JT12" s="7" t="s">
        <v>13</v>
      </c>
      <c r="JU12" s="34" t="s">
        <v>37</v>
      </c>
      <c r="JV12" s="63" t="s">
        <v>34</v>
      </c>
      <c r="JW12" s="49" t="s">
        <v>37</v>
      </c>
      <c r="JX12" s="63" t="s">
        <v>44</v>
      </c>
      <c r="JY12" s="49" t="s">
        <v>37</v>
      </c>
      <c r="JZ12" s="63" t="s">
        <v>44</v>
      </c>
      <c r="KA12" s="49" t="s">
        <v>37</v>
      </c>
      <c r="KB12" s="7" t="s">
        <v>44</v>
      </c>
      <c r="KC12" s="170"/>
      <c r="KF12" s="22" t="s">
        <v>5</v>
      </c>
      <c r="KG12" s="49" t="s">
        <v>9</v>
      </c>
      <c r="KH12" s="63" t="s">
        <v>13</v>
      </c>
      <c r="KI12" s="49" t="s">
        <v>1065</v>
      </c>
      <c r="KJ12" s="7" t="s">
        <v>13</v>
      </c>
      <c r="KK12" s="34" t="s">
        <v>37</v>
      </c>
      <c r="KL12" s="63" t="s">
        <v>34</v>
      </c>
      <c r="KM12" s="49" t="s">
        <v>37</v>
      </c>
      <c r="KN12" s="63" t="s">
        <v>44</v>
      </c>
      <c r="KO12" s="49" t="s">
        <v>37</v>
      </c>
      <c r="KP12" s="63" t="s">
        <v>44</v>
      </c>
      <c r="KQ12" s="49" t="s">
        <v>37</v>
      </c>
      <c r="KR12" s="7" t="s">
        <v>44</v>
      </c>
      <c r="KV12" s="22" t="s">
        <v>5</v>
      </c>
      <c r="KW12" s="49" t="s">
        <v>9</v>
      </c>
      <c r="KX12" s="63" t="s">
        <v>13</v>
      </c>
      <c r="KY12" s="49" t="s">
        <v>1065</v>
      </c>
      <c r="KZ12" s="7" t="s">
        <v>13</v>
      </c>
      <c r="LA12" s="34" t="s">
        <v>37</v>
      </c>
      <c r="LB12" s="63" t="s">
        <v>34</v>
      </c>
      <c r="LC12" s="49" t="s">
        <v>37</v>
      </c>
      <c r="LD12" s="63" t="s">
        <v>44</v>
      </c>
      <c r="LE12" s="49" t="s">
        <v>37</v>
      </c>
      <c r="LF12" s="63" t="s">
        <v>44</v>
      </c>
      <c r="LG12" s="49" t="s">
        <v>37</v>
      </c>
      <c r="LH12" s="7" t="s">
        <v>44</v>
      </c>
      <c r="LI12" s="125"/>
      <c r="LJ12" s="125"/>
      <c r="LK12" s="217"/>
      <c r="LL12" s="22" t="s">
        <v>5</v>
      </c>
      <c r="LM12" s="49" t="s">
        <v>9</v>
      </c>
      <c r="LN12" s="63" t="s">
        <v>13</v>
      </c>
      <c r="LO12" s="49" t="s">
        <v>1065</v>
      </c>
      <c r="LP12" s="7" t="s">
        <v>13</v>
      </c>
      <c r="LQ12" s="34" t="s">
        <v>37</v>
      </c>
      <c r="LR12" s="63" t="s">
        <v>34</v>
      </c>
      <c r="LS12" s="49" t="s">
        <v>37</v>
      </c>
      <c r="LT12" s="63" t="s">
        <v>44</v>
      </c>
      <c r="LU12" s="49" t="s">
        <v>37</v>
      </c>
      <c r="LV12" s="63" t="s">
        <v>44</v>
      </c>
      <c r="LW12" s="49" t="s">
        <v>37</v>
      </c>
      <c r="LX12" s="7" t="s">
        <v>44</v>
      </c>
      <c r="MA12" s="217"/>
      <c r="MB12" s="22" t="s">
        <v>5</v>
      </c>
      <c r="MC12" s="49" t="s">
        <v>9</v>
      </c>
      <c r="MD12" s="63" t="s">
        <v>13</v>
      </c>
      <c r="ME12" s="49" t="s">
        <v>1065</v>
      </c>
      <c r="MF12" s="7" t="s">
        <v>13</v>
      </c>
      <c r="MG12" s="34" t="s">
        <v>37</v>
      </c>
      <c r="MH12" s="63" t="s">
        <v>34</v>
      </c>
      <c r="MI12" s="49" t="s">
        <v>37</v>
      </c>
      <c r="MJ12" s="63" t="s">
        <v>44</v>
      </c>
      <c r="MK12" s="49" t="s">
        <v>37</v>
      </c>
      <c r="ML12" s="63" t="s">
        <v>44</v>
      </c>
      <c r="MM12" s="49" t="s">
        <v>37</v>
      </c>
      <c r="MN12" s="7" t="s">
        <v>44</v>
      </c>
      <c r="MQ12" s="217"/>
      <c r="MR12" s="22" t="s">
        <v>5</v>
      </c>
      <c r="MS12" s="49" t="s">
        <v>9</v>
      </c>
      <c r="MT12" s="63" t="s">
        <v>13</v>
      </c>
      <c r="MU12" s="49" t="s">
        <v>1065</v>
      </c>
      <c r="MV12" s="7" t="s">
        <v>13</v>
      </c>
      <c r="MW12" s="34" t="s">
        <v>37</v>
      </c>
      <c r="MX12" s="63" t="s">
        <v>34</v>
      </c>
      <c r="MY12" s="49" t="s">
        <v>37</v>
      </c>
      <c r="MZ12" s="63" t="s">
        <v>44</v>
      </c>
      <c r="NA12" s="49" t="s">
        <v>37</v>
      </c>
      <c r="NB12" s="63" t="s">
        <v>44</v>
      </c>
      <c r="NC12" s="49" t="s">
        <v>37</v>
      </c>
      <c r="ND12" s="7" t="s">
        <v>44</v>
      </c>
      <c r="NG12" s="217"/>
      <c r="NH12" s="22" t="s">
        <v>5</v>
      </c>
      <c r="NI12" s="49" t="s">
        <v>9</v>
      </c>
      <c r="NJ12" s="63" t="s">
        <v>13</v>
      </c>
      <c r="NK12" s="49" t="s">
        <v>1065</v>
      </c>
      <c r="NL12" s="7" t="s">
        <v>13</v>
      </c>
      <c r="NM12" s="34" t="s">
        <v>37</v>
      </c>
      <c r="NN12" s="63" t="s">
        <v>34</v>
      </c>
      <c r="NO12" s="49" t="s">
        <v>37</v>
      </c>
      <c r="NP12" s="63" t="s">
        <v>44</v>
      </c>
      <c r="NQ12" s="49" t="s">
        <v>37</v>
      </c>
      <c r="NR12" s="63" t="s">
        <v>44</v>
      </c>
      <c r="NS12" s="49" t="s">
        <v>37</v>
      </c>
      <c r="NT12" s="7" t="s">
        <v>44</v>
      </c>
      <c r="NW12" s="217"/>
      <c r="NX12" s="22" t="s">
        <v>5</v>
      </c>
      <c r="NY12" s="49" t="s">
        <v>9</v>
      </c>
      <c r="NZ12" s="63" t="s">
        <v>13</v>
      </c>
      <c r="OA12" s="49" t="s">
        <v>1065</v>
      </c>
      <c r="OB12" s="7" t="s">
        <v>13</v>
      </c>
      <c r="OC12" s="34" t="s">
        <v>37</v>
      </c>
      <c r="OD12" s="63" t="s">
        <v>34</v>
      </c>
      <c r="OE12" s="49" t="s">
        <v>37</v>
      </c>
      <c r="OF12" s="63" t="s">
        <v>44</v>
      </c>
      <c r="OG12" s="49" t="s">
        <v>37</v>
      </c>
      <c r="OH12" s="63" t="s">
        <v>44</v>
      </c>
      <c r="OI12" s="49" t="s">
        <v>37</v>
      </c>
      <c r="OJ12" s="7" t="s">
        <v>44</v>
      </c>
      <c r="OK12" s="170"/>
      <c r="OL12" s="170"/>
      <c r="ON12" s="22" t="s">
        <v>5</v>
      </c>
      <c r="OO12" s="49" t="s">
        <v>9</v>
      </c>
      <c r="OP12" s="63" t="s">
        <v>13</v>
      </c>
      <c r="OQ12" s="49" t="s">
        <v>1065</v>
      </c>
      <c r="OR12" s="7" t="s">
        <v>13</v>
      </c>
      <c r="OS12" s="34" t="s">
        <v>37</v>
      </c>
      <c r="OT12" s="63" t="s">
        <v>34</v>
      </c>
      <c r="OU12" s="49" t="s">
        <v>37</v>
      </c>
      <c r="OV12" s="63" t="s">
        <v>44</v>
      </c>
      <c r="OW12" s="49" t="s">
        <v>37</v>
      </c>
      <c r="OX12" s="63" t="s">
        <v>44</v>
      </c>
      <c r="OY12" s="49" t="s">
        <v>37</v>
      </c>
      <c r="OZ12" s="7" t="s">
        <v>44</v>
      </c>
      <c r="PC12" s="217"/>
      <c r="PD12" s="22" t="s">
        <v>5</v>
      </c>
      <c r="PE12" s="49" t="s">
        <v>9</v>
      </c>
      <c r="PF12" s="63" t="s">
        <v>13</v>
      </c>
      <c r="PG12" s="49" t="s">
        <v>1065</v>
      </c>
      <c r="PH12" s="7" t="s">
        <v>13</v>
      </c>
      <c r="PI12" s="34" t="s">
        <v>37</v>
      </c>
      <c r="PJ12" s="63" t="s">
        <v>34</v>
      </c>
      <c r="PK12" s="49" t="s">
        <v>37</v>
      </c>
      <c r="PL12" s="63" t="s">
        <v>44</v>
      </c>
      <c r="PM12" s="49" t="s">
        <v>37</v>
      </c>
      <c r="PN12" s="63" t="s">
        <v>44</v>
      </c>
      <c r="PO12" s="49" t="s">
        <v>37</v>
      </c>
      <c r="PP12" s="7" t="s">
        <v>44</v>
      </c>
      <c r="PR12" s="281"/>
      <c r="PS12" s="281"/>
      <c r="PT12" s="698"/>
      <c r="PU12" s="22" t="s">
        <v>5</v>
      </c>
      <c r="PV12" s="49" t="s">
        <v>9</v>
      </c>
      <c r="PW12" s="63" t="s">
        <v>13</v>
      </c>
      <c r="PX12" s="49" t="s">
        <v>1065</v>
      </c>
      <c r="PY12" s="7" t="s">
        <v>13</v>
      </c>
      <c r="PZ12" s="34" t="s">
        <v>37</v>
      </c>
      <c r="QA12" s="63" t="s">
        <v>34</v>
      </c>
      <c r="QB12" s="49" t="s">
        <v>37</v>
      </c>
      <c r="QC12" s="63" t="s">
        <v>44</v>
      </c>
      <c r="QD12" s="49" t="s">
        <v>37</v>
      </c>
      <c r="QE12" s="63" t="s">
        <v>44</v>
      </c>
      <c r="QF12" s="49" t="s">
        <v>37</v>
      </c>
      <c r="QG12" s="7" t="s">
        <v>44</v>
      </c>
      <c r="QK12" s="22" t="s">
        <v>5</v>
      </c>
      <c r="QL12" s="49" t="s">
        <v>9</v>
      </c>
      <c r="QM12" s="63" t="s">
        <v>13</v>
      </c>
      <c r="QN12" s="49" t="s">
        <v>1065</v>
      </c>
      <c r="QO12" s="7" t="s">
        <v>13</v>
      </c>
      <c r="QP12" s="34" t="s">
        <v>37</v>
      </c>
      <c r="QQ12" s="63" t="s">
        <v>34</v>
      </c>
      <c r="QR12" s="49" t="s">
        <v>37</v>
      </c>
      <c r="QS12" s="63" t="s">
        <v>44</v>
      </c>
      <c r="QT12" s="49" t="s">
        <v>37</v>
      </c>
      <c r="QU12" s="63" t="s">
        <v>44</v>
      </c>
      <c r="QV12" s="49" t="s">
        <v>37</v>
      </c>
      <c r="QW12" s="7" t="s">
        <v>44</v>
      </c>
      <c r="QX12" s="281"/>
      <c r="QY12" s="281"/>
      <c r="QZ12" s="698"/>
      <c r="RA12" s="22" t="s">
        <v>5</v>
      </c>
      <c r="RB12" s="49" t="s">
        <v>9</v>
      </c>
      <c r="RC12" s="63" t="s">
        <v>13</v>
      </c>
      <c r="RD12" s="49" t="s">
        <v>1065</v>
      </c>
      <c r="RE12" s="7" t="s">
        <v>13</v>
      </c>
      <c r="RF12" s="34" t="s">
        <v>37</v>
      </c>
      <c r="RG12" s="63" t="s">
        <v>34</v>
      </c>
      <c r="RH12" s="49" t="s">
        <v>37</v>
      </c>
      <c r="RI12" s="63" t="s">
        <v>44</v>
      </c>
      <c r="RJ12" s="49" t="s">
        <v>37</v>
      </c>
      <c r="RK12" s="63" t="s">
        <v>44</v>
      </c>
      <c r="RL12" s="49" t="s">
        <v>37</v>
      </c>
      <c r="RM12" s="7" t="s">
        <v>44</v>
      </c>
      <c r="RN12" s="281"/>
      <c r="RO12" s="281"/>
      <c r="RP12" s="698"/>
      <c r="RQ12" s="22" t="s">
        <v>5</v>
      </c>
      <c r="RR12" s="49" t="s">
        <v>9</v>
      </c>
      <c r="RS12" s="63" t="s">
        <v>13</v>
      </c>
      <c r="RT12" s="49" t="s">
        <v>1065</v>
      </c>
      <c r="RU12" s="7" t="s">
        <v>13</v>
      </c>
      <c r="RV12" s="34" t="s">
        <v>37</v>
      </c>
      <c r="RW12" s="63" t="s">
        <v>34</v>
      </c>
      <c r="RX12" s="49" t="s">
        <v>37</v>
      </c>
      <c r="RY12" s="63" t="s">
        <v>44</v>
      </c>
      <c r="RZ12" s="49" t="s">
        <v>37</v>
      </c>
      <c r="SA12" s="63" t="s">
        <v>44</v>
      </c>
      <c r="SB12" s="49" t="s">
        <v>37</v>
      </c>
      <c r="SC12" s="7" t="s">
        <v>44</v>
      </c>
      <c r="SD12" s="690"/>
      <c r="SE12" s="281"/>
      <c r="SF12" s="281"/>
      <c r="SG12" s="698"/>
      <c r="SH12" s="22" t="s">
        <v>5</v>
      </c>
      <c r="SI12" s="49" t="s">
        <v>9</v>
      </c>
      <c r="SJ12" s="63" t="s">
        <v>13</v>
      </c>
      <c r="SK12" s="49" t="s">
        <v>1065</v>
      </c>
      <c r="SL12" s="7" t="s">
        <v>13</v>
      </c>
      <c r="SM12" s="34" t="s">
        <v>37</v>
      </c>
      <c r="SN12" s="63" t="s">
        <v>34</v>
      </c>
      <c r="SO12" s="49" t="s">
        <v>37</v>
      </c>
      <c r="SP12" s="63" t="s">
        <v>44</v>
      </c>
      <c r="SQ12" s="49" t="s">
        <v>37</v>
      </c>
      <c r="SR12" s="63" t="s">
        <v>44</v>
      </c>
      <c r="SS12" s="49" t="s">
        <v>37</v>
      </c>
      <c r="ST12" s="7" t="s">
        <v>44</v>
      </c>
      <c r="SU12" s="690"/>
    </row>
    <row r="13" spans="1:515" x14ac:dyDescent="0.25">
      <c r="A13" s="221" t="s">
        <v>7</v>
      </c>
      <c r="C13" s="216"/>
      <c r="D13" s="23" t="s">
        <v>6</v>
      </c>
      <c r="E13" s="50" t="s">
        <v>10</v>
      </c>
      <c r="F13" s="64" t="s">
        <v>15</v>
      </c>
      <c r="G13" s="50" t="s">
        <v>10</v>
      </c>
      <c r="H13" s="8" t="s">
        <v>15</v>
      </c>
      <c r="I13" s="35" t="s">
        <v>10</v>
      </c>
      <c r="J13" s="64" t="s">
        <v>35</v>
      </c>
      <c r="K13" s="50" t="s">
        <v>10</v>
      </c>
      <c r="L13" s="64" t="s">
        <v>35</v>
      </c>
      <c r="M13" s="50" t="s">
        <v>10</v>
      </c>
      <c r="N13" s="64" t="s">
        <v>39</v>
      </c>
      <c r="O13" s="50" t="s">
        <v>10</v>
      </c>
      <c r="P13" s="8" t="s">
        <v>43</v>
      </c>
      <c r="Q13" s="221" t="s">
        <v>7</v>
      </c>
      <c r="S13" s="216"/>
      <c r="T13" s="23" t="s">
        <v>6</v>
      </c>
      <c r="U13" s="50" t="s">
        <v>10</v>
      </c>
      <c r="V13" s="64" t="s">
        <v>15</v>
      </c>
      <c r="W13" s="50" t="s">
        <v>10</v>
      </c>
      <c r="X13" s="8" t="s">
        <v>15</v>
      </c>
      <c r="Y13" s="35" t="s">
        <v>10</v>
      </c>
      <c r="Z13" s="64" t="s">
        <v>35</v>
      </c>
      <c r="AA13" s="50" t="s">
        <v>10</v>
      </c>
      <c r="AB13" s="64" t="s">
        <v>35</v>
      </c>
      <c r="AC13" s="50" t="s">
        <v>10</v>
      </c>
      <c r="AD13" s="64" t="s">
        <v>39</v>
      </c>
      <c r="AE13" s="50" t="s">
        <v>10</v>
      </c>
      <c r="AF13" s="8" t="s">
        <v>43</v>
      </c>
      <c r="AG13" s="221" t="s">
        <v>7</v>
      </c>
      <c r="AH13" s="216"/>
      <c r="AI13" s="216"/>
      <c r="AJ13" s="23" t="s">
        <v>6</v>
      </c>
      <c r="AK13" s="50" t="s">
        <v>10</v>
      </c>
      <c r="AL13" s="64" t="s">
        <v>15</v>
      </c>
      <c r="AM13" s="50" t="s">
        <v>10</v>
      </c>
      <c r="AN13" s="8" t="s">
        <v>15</v>
      </c>
      <c r="AO13" s="35" t="s">
        <v>10</v>
      </c>
      <c r="AP13" s="64" t="s">
        <v>35</v>
      </c>
      <c r="AQ13" s="50" t="s">
        <v>10</v>
      </c>
      <c r="AR13" s="64" t="s">
        <v>35</v>
      </c>
      <c r="AS13" s="50" t="s">
        <v>10</v>
      </c>
      <c r="AT13" s="64" t="s">
        <v>39</v>
      </c>
      <c r="AU13" s="50" t="s">
        <v>10</v>
      </c>
      <c r="AV13" s="8" t="s">
        <v>43</v>
      </c>
      <c r="AW13" s="221" t="s">
        <v>7</v>
      </c>
      <c r="AY13" s="216"/>
      <c r="AZ13" s="23" t="s">
        <v>6</v>
      </c>
      <c r="BA13" s="50" t="s">
        <v>10</v>
      </c>
      <c r="BB13" s="64" t="s">
        <v>15</v>
      </c>
      <c r="BC13" s="50" t="s">
        <v>10</v>
      </c>
      <c r="BD13" s="8" t="s">
        <v>15</v>
      </c>
      <c r="BE13" s="35" t="s">
        <v>10</v>
      </c>
      <c r="BF13" s="64" t="s">
        <v>35</v>
      </c>
      <c r="BG13" s="50" t="s">
        <v>10</v>
      </c>
      <c r="BH13" s="64" t="s">
        <v>35</v>
      </c>
      <c r="BI13" s="50" t="s">
        <v>10</v>
      </c>
      <c r="BJ13" s="64" t="s">
        <v>39</v>
      </c>
      <c r="BK13" s="50" t="s">
        <v>10</v>
      </c>
      <c r="BL13" s="8" t="s">
        <v>43</v>
      </c>
      <c r="BM13" s="221" t="s">
        <v>7</v>
      </c>
      <c r="BN13" s="216"/>
      <c r="BO13" s="216"/>
      <c r="BP13" s="23" t="s">
        <v>6</v>
      </c>
      <c r="BQ13" s="50" t="s">
        <v>10</v>
      </c>
      <c r="BR13" s="64" t="s">
        <v>15</v>
      </c>
      <c r="BS13" s="50" t="s">
        <v>10</v>
      </c>
      <c r="BT13" s="8" t="s">
        <v>15</v>
      </c>
      <c r="BU13" s="35" t="s">
        <v>10</v>
      </c>
      <c r="BV13" s="64" t="s">
        <v>35</v>
      </c>
      <c r="BW13" s="50" t="s">
        <v>10</v>
      </c>
      <c r="BX13" s="64" t="s">
        <v>35</v>
      </c>
      <c r="BY13" s="50" t="s">
        <v>10</v>
      </c>
      <c r="BZ13" s="64" t="s">
        <v>39</v>
      </c>
      <c r="CA13" s="50" t="s">
        <v>10</v>
      </c>
      <c r="CB13" s="8" t="s">
        <v>43</v>
      </c>
      <c r="CC13" s="177" t="s">
        <v>7</v>
      </c>
      <c r="CD13" s="177"/>
      <c r="CE13" s="216"/>
      <c r="CF13" s="23" t="s">
        <v>6</v>
      </c>
      <c r="CG13" s="50" t="s">
        <v>10</v>
      </c>
      <c r="CH13" s="64" t="s">
        <v>15</v>
      </c>
      <c r="CI13" s="50" t="s">
        <v>10</v>
      </c>
      <c r="CJ13" s="8" t="s">
        <v>15</v>
      </c>
      <c r="CK13" s="35" t="s">
        <v>10</v>
      </c>
      <c r="CL13" s="64" t="s">
        <v>35</v>
      </c>
      <c r="CM13" s="50" t="s">
        <v>10</v>
      </c>
      <c r="CN13" s="64" t="s">
        <v>35</v>
      </c>
      <c r="CO13" s="50" t="s">
        <v>10</v>
      </c>
      <c r="CP13" s="64" t="s">
        <v>39</v>
      </c>
      <c r="CQ13" s="50" t="s">
        <v>10</v>
      </c>
      <c r="CR13" s="8" t="s">
        <v>43</v>
      </c>
      <c r="CS13" s="221" t="s">
        <v>7</v>
      </c>
      <c r="CT13" s="216"/>
      <c r="CU13" s="218"/>
      <c r="CV13" s="23" t="s">
        <v>6</v>
      </c>
      <c r="CW13" s="50" t="s">
        <v>10</v>
      </c>
      <c r="CX13" s="64" t="s">
        <v>15</v>
      </c>
      <c r="CY13" s="50" t="s">
        <v>10</v>
      </c>
      <c r="CZ13" s="8" t="s">
        <v>15</v>
      </c>
      <c r="DA13" s="35" t="s">
        <v>10</v>
      </c>
      <c r="DB13" s="64" t="s">
        <v>35</v>
      </c>
      <c r="DC13" s="50" t="s">
        <v>10</v>
      </c>
      <c r="DD13" s="64" t="s">
        <v>35</v>
      </c>
      <c r="DE13" s="50" t="s">
        <v>10</v>
      </c>
      <c r="DF13" s="64" t="s">
        <v>39</v>
      </c>
      <c r="DG13" s="50" t="s">
        <v>10</v>
      </c>
      <c r="DH13" s="8" t="s">
        <v>43</v>
      </c>
      <c r="DI13" s="222" t="s">
        <v>7</v>
      </c>
      <c r="DJ13" s="218"/>
      <c r="DK13" s="218"/>
      <c r="DL13" s="23" t="s">
        <v>6</v>
      </c>
      <c r="DM13" s="50" t="s">
        <v>10</v>
      </c>
      <c r="DN13" s="64" t="s">
        <v>15</v>
      </c>
      <c r="DO13" s="50" t="s">
        <v>10</v>
      </c>
      <c r="DP13" s="8" t="s">
        <v>15</v>
      </c>
      <c r="DQ13" s="35" t="s">
        <v>10</v>
      </c>
      <c r="DR13" s="64" t="s">
        <v>35</v>
      </c>
      <c r="DS13" s="50" t="s">
        <v>10</v>
      </c>
      <c r="DT13" s="64" t="s">
        <v>35</v>
      </c>
      <c r="DU13" s="50" t="s">
        <v>10</v>
      </c>
      <c r="DV13" s="64" t="s">
        <v>39</v>
      </c>
      <c r="DW13" s="50" t="s">
        <v>10</v>
      </c>
      <c r="DX13" s="8" t="s">
        <v>43</v>
      </c>
      <c r="DY13" s="130" t="s">
        <v>7</v>
      </c>
      <c r="DZ13" s="216"/>
      <c r="EA13" s="216"/>
      <c r="EB13" s="23" t="s">
        <v>6</v>
      </c>
      <c r="EC13" s="50" t="s">
        <v>10</v>
      </c>
      <c r="ED13" s="64" t="s">
        <v>15</v>
      </c>
      <c r="EE13" s="50" t="s">
        <v>10</v>
      </c>
      <c r="EF13" s="8" t="s">
        <v>15</v>
      </c>
      <c r="EG13" s="35" t="s">
        <v>10</v>
      </c>
      <c r="EH13" s="64" t="s">
        <v>35</v>
      </c>
      <c r="EI13" s="50" t="s">
        <v>10</v>
      </c>
      <c r="EJ13" s="64" t="s">
        <v>35</v>
      </c>
      <c r="EK13" s="50" t="s">
        <v>10</v>
      </c>
      <c r="EL13" s="64" t="s">
        <v>39</v>
      </c>
      <c r="EM13" s="50" t="s">
        <v>10</v>
      </c>
      <c r="EN13" s="8" t="s">
        <v>43</v>
      </c>
      <c r="EO13" s="221" t="s">
        <v>7</v>
      </c>
      <c r="EP13" s="216"/>
      <c r="EQ13" s="216"/>
      <c r="ER13" s="23" t="s">
        <v>6</v>
      </c>
      <c r="ES13" s="50" t="s">
        <v>10</v>
      </c>
      <c r="ET13" s="64" t="s">
        <v>15</v>
      </c>
      <c r="EU13" s="50" t="s">
        <v>10</v>
      </c>
      <c r="EV13" s="8" t="s">
        <v>15</v>
      </c>
      <c r="EW13" s="35" t="s">
        <v>10</v>
      </c>
      <c r="EX13" s="64" t="s">
        <v>35</v>
      </c>
      <c r="EY13" s="50" t="s">
        <v>10</v>
      </c>
      <c r="EZ13" s="64" t="s">
        <v>35</v>
      </c>
      <c r="FA13" s="50" t="s">
        <v>10</v>
      </c>
      <c r="FB13" s="64" t="s">
        <v>39</v>
      </c>
      <c r="FC13" s="50" t="s">
        <v>10</v>
      </c>
      <c r="FD13" s="8" t="s">
        <v>43</v>
      </c>
      <c r="FE13" s="177" t="s">
        <v>7</v>
      </c>
      <c r="FF13" s="177"/>
      <c r="FG13" s="218"/>
      <c r="FH13" s="23" t="s">
        <v>6</v>
      </c>
      <c r="FI13" s="50" t="s">
        <v>10</v>
      </c>
      <c r="FJ13" s="64" t="s">
        <v>15</v>
      </c>
      <c r="FK13" s="50" t="s">
        <v>10</v>
      </c>
      <c r="FL13" s="8" t="s">
        <v>15</v>
      </c>
      <c r="FM13" s="35" t="s">
        <v>10</v>
      </c>
      <c r="FN13" s="64" t="s">
        <v>35</v>
      </c>
      <c r="FO13" s="50" t="s">
        <v>10</v>
      </c>
      <c r="FP13" s="64" t="s">
        <v>35</v>
      </c>
      <c r="FQ13" s="50" t="s">
        <v>10</v>
      </c>
      <c r="FR13" s="64" t="s">
        <v>39</v>
      </c>
      <c r="FS13" s="50" t="s">
        <v>10</v>
      </c>
      <c r="FT13" s="8" t="s">
        <v>43</v>
      </c>
      <c r="FU13" s="177" t="s">
        <v>7</v>
      </c>
      <c r="FV13" s="219"/>
      <c r="FW13" s="218"/>
      <c r="FX13" s="23" t="s">
        <v>6</v>
      </c>
      <c r="FY13" s="50" t="s">
        <v>10</v>
      </c>
      <c r="FZ13" s="64" t="s">
        <v>15</v>
      </c>
      <c r="GA13" s="50" t="s">
        <v>10</v>
      </c>
      <c r="GB13" s="8" t="s">
        <v>15</v>
      </c>
      <c r="GC13" s="35" t="s">
        <v>10</v>
      </c>
      <c r="GD13" s="64" t="s">
        <v>35</v>
      </c>
      <c r="GE13" s="50" t="s">
        <v>10</v>
      </c>
      <c r="GF13" s="64" t="s">
        <v>35</v>
      </c>
      <c r="GG13" s="50" t="s">
        <v>10</v>
      </c>
      <c r="GH13" s="64" t="s">
        <v>39</v>
      </c>
      <c r="GI13" s="50" t="s">
        <v>10</v>
      </c>
      <c r="GJ13" s="8" t="s">
        <v>43</v>
      </c>
      <c r="GK13" s="221" t="s">
        <v>7</v>
      </c>
      <c r="GL13" s="223"/>
      <c r="GM13" s="218"/>
      <c r="GN13" s="23" t="s">
        <v>6</v>
      </c>
      <c r="GO13" s="50" t="s">
        <v>10</v>
      </c>
      <c r="GP13" s="64" t="s">
        <v>15</v>
      </c>
      <c r="GQ13" s="50" t="s">
        <v>10</v>
      </c>
      <c r="GR13" s="8" t="s">
        <v>15</v>
      </c>
      <c r="GS13" s="35" t="s">
        <v>10</v>
      </c>
      <c r="GT13" s="64" t="s">
        <v>35</v>
      </c>
      <c r="GU13" s="50" t="s">
        <v>10</v>
      </c>
      <c r="GV13" s="64" t="s">
        <v>35</v>
      </c>
      <c r="GW13" s="50" t="s">
        <v>10</v>
      </c>
      <c r="GX13" s="64" t="s">
        <v>39</v>
      </c>
      <c r="GY13" s="50" t="s">
        <v>10</v>
      </c>
      <c r="GZ13" s="8" t="s">
        <v>43</v>
      </c>
      <c r="HA13" s="224" t="s">
        <v>7</v>
      </c>
      <c r="HB13" s="225"/>
      <c r="HC13" s="218"/>
      <c r="HD13" s="23" t="s">
        <v>6</v>
      </c>
      <c r="HE13" s="50" t="s">
        <v>10</v>
      </c>
      <c r="HF13" s="64" t="s">
        <v>15</v>
      </c>
      <c r="HG13" s="50" t="s">
        <v>10</v>
      </c>
      <c r="HH13" s="8" t="s">
        <v>15</v>
      </c>
      <c r="HI13" s="35" t="s">
        <v>10</v>
      </c>
      <c r="HJ13" s="64" t="s">
        <v>35</v>
      </c>
      <c r="HK13" s="50" t="s">
        <v>10</v>
      </c>
      <c r="HL13" s="64" t="s">
        <v>35</v>
      </c>
      <c r="HM13" s="50" t="s">
        <v>10</v>
      </c>
      <c r="HN13" s="64" t="s">
        <v>39</v>
      </c>
      <c r="HO13" s="50" t="s">
        <v>10</v>
      </c>
      <c r="HP13" s="8" t="s">
        <v>43</v>
      </c>
      <c r="HQ13" s="221" t="s">
        <v>7</v>
      </c>
      <c r="HR13" s="216"/>
      <c r="HS13" s="218"/>
      <c r="HT13" s="23" t="s">
        <v>6</v>
      </c>
      <c r="HU13" s="50" t="s">
        <v>10</v>
      </c>
      <c r="HV13" s="64" t="s">
        <v>15</v>
      </c>
      <c r="HW13" s="50" t="s">
        <v>10</v>
      </c>
      <c r="HX13" s="8" t="s">
        <v>15</v>
      </c>
      <c r="HY13" s="35" t="s">
        <v>10</v>
      </c>
      <c r="HZ13" s="64" t="s">
        <v>35</v>
      </c>
      <c r="IA13" s="50" t="s">
        <v>10</v>
      </c>
      <c r="IB13" s="64" t="s">
        <v>35</v>
      </c>
      <c r="IC13" s="50" t="s">
        <v>10</v>
      </c>
      <c r="ID13" s="64" t="s">
        <v>39</v>
      </c>
      <c r="IE13" s="50" t="s">
        <v>10</v>
      </c>
      <c r="IF13" s="8" t="s">
        <v>43</v>
      </c>
      <c r="IG13" s="221" t="s">
        <v>7</v>
      </c>
      <c r="II13" s="218"/>
      <c r="IJ13" s="23" t="s">
        <v>6</v>
      </c>
      <c r="IK13" s="50" t="s">
        <v>10</v>
      </c>
      <c r="IL13" s="64" t="s">
        <v>15</v>
      </c>
      <c r="IM13" s="50" t="s">
        <v>10</v>
      </c>
      <c r="IN13" s="8" t="s">
        <v>15</v>
      </c>
      <c r="IO13" s="35" t="s">
        <v>10</v>
      </c>
      <c r="IP13" s="64" t="s">
        <v>35</v>
      </c>
      <c r="IQ13" s="50" t="s">
        <v>10</v>
      </c>
      <c r="IR13" s="64" t="s">
        <v>35</v>
      </c>
      <c r="IS13" s="50" t="s">
        <v>10</v>
      </c>
      <c r="IT13" s="64" t="s">
        <v>39</v>
      </c>
      <c r="IU13" s="50" t="s">
        <v>10</v>
      </c>
      <c r="IV13" s="8" t="s">
        <v>43</v>
      </c>
      <c r="IW13" s="221" t="s">
        <v>7</v>
      </c>
      <c r="IX13" s="216"/>
      <c r="IY13" s="218"/>
      <c r="IZ13" s="23" t="s">
        <v>6</v>
      </c>
      <c r="JA13" s="50" t="s">
        <v>10</v>
      </c>
      <c r="JB13" s="64" t="s">
        <v>15</v>
      </c>
      <c r="JC13" s="50" t="s">
        <v>10</v>
      </c>
      <c r="JD13" s="8" t="s">
        <v>15</v>
      </c>
      <c r="JE13" s="35" t="s">
        <v>10</v>
      </c>
      <c r="JF13" s="64" t="s">
        <v>35</v>
      </c>
      <c r="JG13" s="50" t="s">
        <v>10</v>
      </c>
      <c r="JH13" s="64" t="s">
        <v>35</v>
      </c>
      <c r="JI13" s="50" t="s">
        <v>10</v>
      </c>
      <c r="JJ13" s="64" t="s">
        <v>39</v>
      </c>
      <c r="JK13" s="50" t="s">
        <v>10</v>
      </c>
      <c r="JL13" s="8" t="s">
        <v>43</v>
      </c>
      <c r="JM13" s="177" t="s">
        <v>7</v>
      </c>
      <c r="JN13" s="219"/>
      <c r="JO13" s="218"/>
      <c r="JP13" s="23" t="s">
        <v>6</v>
      </c>
      <c r="JQ13" s="50" t="s">
        <v>10</v>
      </c>
      <c r="JR13" s="64" t="s">
        <v>15</v>
      </c>
      <c r="JS13" s="50" t="s">
        <v>10</v>
      </c>
      <c r="JT13" s="8" t="s">
        <v>15</v>
      </c>
      <c r="JU13" s="35" t="s">
        <v>10</v>
      </c>
      <c r="JV13" s="64" t="s">
        <v>35</v>
      </c>
      <c r="JW13" s="50" t="s">
        <v>10</v>
      </c>
      <c r="JX13" s="64" t="s">
        <v>35</v>
      </c>
      <c r="JY13" s="50" t="s">
        <v>10</v>
      </c>
      <c r="JZ13" s="64" t="s">
        <v>39</v>
      </c>
      <c r="KA13" s="50" t="s">
        <v>10</v>
      </c>
      <c r="KB13" s="8" t="s">
        <v>43</v>
      </c>
      <c r="KC13" s="215" t="s">
        <v>7</v>
      </c>
      <c r="KD13" s="225"/>
      <c r="KE13" s="225"/>
      <c r="KF13" s="23" t="s">
        <v>6</v>
      </c>
      <c r="KG13" s="50" t="s">
        <v>10</v>
      </c>
      <c r="KH13" s="64" t="s">
        <v>15</v>
      </c>
      <c r="KI13" s="50" t="s">
        <v>10</v>
      </c>
      <c r="KJ13" s="8" t="s">
        <v>15</v>
      </c>
      <c r="KK13" s="35" t="s">
        <v>10</v>
      </c>
      <c r="KL13" s="64" t="s">
        <v>35</v>
      </c>
      <c r="KM13" s="50" t="s">
        <v>10</v>
      </c>
      <c r="KN13" s="64" t="s">
        <v>35</v>
      </c>
      <c r="KO13" s="50" t="s">
        <v>10</v>
      </c>
      <c r="KP13" s="64" t="s">
        <v>39</v>
      </c>
      <c r="KQ13" s="50" t="s">
        <v>10</v>
      </c>
      <c r="KR13" s="8" t="s">
        <v>43</v>
      </c>
      <c r="KS13" s="215" t="s">
        <v>7</v>
      </c>
      <c r="KU13" s="225"/>
      <c r="KV13" s="23" t="s">
        <v>6</v>
      </c>
      <c r="KW13" s="50" t="s">
        <v>10</v>
      </c>
      <c r="KX13" s="64" t="s">
        <v>15</v>
      </c>
      <c r="KY13" s="50" t="s">
        <v>10</v>
      </c>
      <c r="KZ13" s="8" t="s">
        <v>15</v>
      </c>
      <c r="LA13" s="35" t="s">
        <v>10</v>
      </c>
      <c r="LB13" s="64" t="s">
        <v>35</v>
      </c>
      <c r="LC13" s="50" t="s">
        <v>10</v>
      </c>
      <c r="LD13" s="64" t="s">
        <v>35</v>
      </c>
      <c r="LE13" s="50" t="s">
        <v>10</v>
      </c>
      <c r="LF13" s="64" t="s">
        <v>39</v>
      </c>
      <c r="LG13" s="50" t="s">
        <v>10</v>
      </c>
      <c r="LH13" s="8" t="s">
        <v>43</v>
      </c>
      <c r="LI13" s="221" t="s">
        <v>7</v>
      </c>
      <c r="LJ13" s="216"/>
      <c r="LK13" s="218"/>
      <c r="LL13" s="23" t="s">
        <v>6</v>
      </c>
      <c r="LM13" s="50" t="s">
        <v>10</v>
      </c>
      <c r="LN13" s="64" t="s">
        <v>15</v>
      </c>
      <c r="LO13" s="50" t="s">
        <v>10</v>
      </c>
      <c r="LP13" s="8" t="s">
        <v>15</v>
      </c>
      <c r="LQ13" s="35" t="s">
        <v>10</v>
      </c>
      <c r="LR13" s="64" t="s">
        <v>35</v>
      </c>
      <c r="LS13" s="50" t="s">
        <v>10</v>
      </c>
      <c r="LT13" s="64" t="s">
        <v>35</v>
      </c>
      <c r="LU13" s="50" t="s">
        <v>10</v>
      </c>
      <c r="LV13" s="64" t="s">
        <v>39</v>
      </c>
      <c r="LW13" s="50" t="s">
        <v>10</v>
      </c>
      <c r="LX13" s="8" t="s">
        <v>43</v>
      </c>
      <c r="LY13" s="221" t="s">
        <v>7</v>
      </c>
      <c r="LZ13" s="216"/>
      <c r="MA13" s="218"/>
      <c r="MB13" s="23" t="s">
        <v>6</v>
      </c>
      <c r="MC13" s="50" t="s">
        <v>10</v>
      </c>
      <c r="MD13" s="64" t="s">
        <v>15</v>
      </c>
      <c r="ME13" s="50" t="s">
        <v>10</v>
      </c>
      <c r="MF13" s="8" t="s">
        <v>15</v>
      </c>
      <c r="MG13" s="35" t="s">
        <v>10</v>
      </c>
      <c r="MH13" s="64" t="s">
        <v>35</v>
      </c>
      <c r="MI13" s="50" t="s">
        <v>10</v>
      </c>
      <c r="MJ13" s="64" t="s">
        <v>35</v>
      </c>
      <c r="MK13" s="50" t="s">
        <v>10</v>
      </c>
      <c r="ML13" s="64" t="s">
        <v>39</v>
      </c>
      <c r="MM13" s="50" t="s">
        <v>10</v>
      </c>
      <c r="MN13" s="8" t="s">
        <v>43</v>
      </c>
      <c r="MO13" s="221" t="s">
        <v>7</v>
      </c>
      <c r="MP13" s="216"/>
      <c r="MQ13" s="218"/>
      <c r="MR13" s="23" t="s">
        <v>6</v>
      </c>
      <c r="MS13" s="50" t="s">
        <v>10</v>
      </c>
      <c r="MT13" s="64" t="s">
        <v>15</v>
      </c>
      <c r="MU13" s="50" t="s">
        <v>10</v>
      </c>
      <c r="MV13" s="8" t="s">
        <v>15</v>
      </c>
      <c r="MW13" s="35" t="s">
        <v>10</v>
      </c>
      <c r="MX13" s="64" t="s">
        <v>35</v>
      </c>
      <c r="MY13" s="50" t="s">
        <v>10</v>
      </c>
      <c r="MZ13" s="64" t="s">
        <v>35</v>
      </c>
      <c r="NA13" s="50" t="s">
        <v>10</v>
      </c>
      <c r="NB13" s="64" t="s">
        <v>39</v>
      </c>
      <c r="NC13" s="50" t="s">
        <v>10</v>
      </c>
      <c r="ND13" s="8" t="s">
        <v>43</v>
      </c>
      <c r="NE13" s="221" t="s">
        <v>7</v>
      </c>
      <c r="NF13" s="216"/>
      <c r="NG13" s="218"/>
      <c r="NH13" s="23" t="s">
        <v>6</v>
      </c>
      <c r="NI13" s="50" t="s">
        <v>10</v>
      </c>
      <c r="NJ13" s="64" t="s">
        <v>15</v>
      </c>
      <c r="NK13" s="50" t="s">
        <v>10</v>
      </c>
      <c r="NL13" s="8" t="s">
        <v>15</v>
      </c>
      <c r="NM13" s="35" t="s">
        <v>10</v>
      </c>
      <c r="NN13" s="64" t="s">
        <v>35</v>
      </c>
      <c r="NO13" s="50" t="s">
        <v>10</v>
      </c>
      <c r="NP13" s="64" t="s">
        <v>35</v>
      </c>
      <c r="NQ13" s="50" t="s">
        <v>10</v>
      </c>
      <c r="NR13" s="64" t="s">
        <v>39</v>
      </c>
      <c r="NS13" s="50" t="s">
        <v>10</v>
      </c>
      <c r="NT13" s="8" t="s">
        <v>43</v>
      </c>
      <c r="NU13" s="221" t="s">
        <v>7</v>
      </c>
      <c r="NV13" s="216"/>
      <c r="NW13" s="218"/>
      <c r="NX13" s="23" t="s">
        <v>6</v>
      </c>
      <c r="NY13" s="50" t="s">
        <v>10</v>
      </c>
      <c r="NZ13" s="64" t="s">
        <v>15</v>
      </c>
      <c r="OA13" s="50" t="s">
        <v>10</v>
      </c>
      <c r="OB13" s="8" t="s">
        <v>15</v>
      </c>
      <c r="OC13" s="35" t="s">
        <v>10</v>
      </c>
      <c r="OD13" s="64" t="s">
        <v>35</v>
      </c>
      <c r="OE13" s="50" t="s">
        <v>10</v>
      </c>
      <c r="OF13" s="64" t="s">
        <v>35</v>
      </c>
      <c r="OG13" s="50" t="s">
        <v>10</v>
      </c>
      <c r="OH13" s="64" t="s">
        <v>39</v>
      </c>
      <c r="OI13" s="50" t="s">
        <v>10</v>
      </c>
      <c r="OJ13" s="8" t="s">
        <v>43</v>
      </c>
      <c r="OK13" s="215" t="s">
        <v>7</v>
      </c>
      <c r="OL13" s="226"/>
      <c r="OM13" s="216"/>
      <c r="ON13" s="23" t="s">
        <v>6</v>
      </c>
      <c r="OO13" s="50" t="s">
        <v>10</v>
      </c>
      <c r="OP13" s="64" t="s">
        <v>15</v>
      </c>
      <c r="OQ13" s="50" t="s">
        <v>10</v>
      </c>
      <c r="OR13" s="8" t="s">
        <v>15</v>
      </c>
      <c r="OS13" s="35" t="s">
        <v>10</v>
      </c>
      <c r="OT13" s="64" t="s">
        <v>35</v>
      </c>
      <c r="OU13" s="50" t="s">
        <v>10</v>
      </c>
      <c r="OV13" s="64" t="s">
        <v>35</v>
      </c>
      <c r="OW13" s="50" t="s">
        <v>10</v>
      </c>
      <c r="OX13" s="64" t="s">
        <v>39</v>
      </c>
      <c r="OY13" s="50" t="s">
        <v>10</v>
      </c>
      <c r="OZ13" s="8" t="s">
        <v>43</v>
      </c>
      <c r="PA13" s="221" t="s">
        <v>7</v>
      </c>
      <c r="PB13" s="216"/>
      <c r="PC13" s="218"/>
      <c r="PD13" s="23" t="s">
        <v>6</v>
      </c>
      <c r="PE13" s="50" t="s">
        <v>10</v>
      </c>
      <c r="PF13" s="64" t="s">
        <v>15</v>
      </c>
      <c r="PG13" s="50" t="s">
        <v>10</v>
      </c>
      <c r="PH13" s="8" t="s">
        <v>15</v>
      </c>
      <c r="PI13" s="35" t="s">
        <v>10</v>
      </c>
      <c r="PJ13" s="64" t="s">
        <v>35</v>
      </c>
      <c r="PK13" s="50" t="s">
        <v>10</v>
      </c>
      <c r="PL13" s="64" t="s">
        <v>35</v>
      </c>
      <c r="PM13" s="50" t="s">
        <v>10</v>
      </c>
      <c r="PN13" s="64" t="s">
        <v>39</v>
      </c>
      <c r="PO13" s="50" t="s">
        <v>10</v>
      </c>
      <c r="PP13" s="8" t="s">
        <v>43</v>
      </c>
      <c r="PR13" s="699" t="s">
        <v>7</v>
      </c>
      <c r="PS13" s="700"/>
      <c r="PT13" s="701"/>
      <c r="PU13" s="23" t="s">
        <v>6</v>
      </c>
      <c r="PV13" s="50" t="s">
        <v>10</v>
      </c>
      <c r="PW13" s="64" t="s">
        <v>15</v>
      </c>
      <c r="PX13" s="50" t="s">
        <v>10</v>
      </c>
      <c r="PY13" s="8" t="s">
        <v>15</v>
      </c>
      <c r="PZ13" s="35" t="s">
        <v>10</v>
      </c>
      <c r="QA13" s="64" t="s">
        <v>35</v>
      </c>
      <c r="QB13" s="50" t="s">
        <v>10</v>
      </c>
      <c r="QC13" s="64" t="s">
        <v>35</v>
      </c>
      <c r="QD13" s="50" t="s">
        <v>10</v>
      </c>
      <c r="QE13" s="64" t="s">
        <v>39</v>
      </c>
      <c r="QF13" s="50" t="s">
        <v>10</v>
      </c>
      <c r="QG13" s="8" t="s">
        <v>43</v>
      </c>
      <c r="QH13" s="215" t="s">
        <v>7</v>
      </c>
      <c r="QJ13" s="225"/>
      <c r="QK13" s="23" t="s">
        <v>6</v>
      </c>
      <c r="QL13" s="50" t="s">
        <v>10</v>
      </c>
      <c r="QM13" s="64" t="s">
        <v>15</v>
      </c>
      <c r="QN13" s="50" t="s">
        <v>10</v>
      </c>
      <c r="QO13" s="8" t="s">
        <v>15</v>
      </c>
      <c r="QP13" s="35" t="s">
        <v>10</v>
      </c>
      <c r="QQ13" s="64" t="s">
        <v>35</v>
      </c>
      <c r="QR13" s="50" t="s">
        <v>10</v>
      </c>
      <c r="QS13" s="64" t="s">
        <v>35</v>
      </c>
      <c r="QT13" s="50" t="s">
        <v>10</v>
      </c>
      <c r="QU13" s="64" t="s">
        <v>39</v>
      </c>
      <c r="QV13" s="50" t="s">
        <v>10</v>
      </c>
      <c r="QW13" s="8" t="s">
        <v>43</v>
      </c>
      <c r="QX13" s="699" t="s">
        <v>7</v>
      </c>
      <c r="QY13" s="700"/>
      <c r="QZ13" s="701"/>
      <c r="RA13" s="23" t="s">
        <v>6</v>
      </c>
      <c r="RB13" s="50" t="s">
        <v>10</v>
      </c>
      <c r="RC13" s="64" t="s">
        <v>15</v>
      </c>
      <c r="RD13" s="50" t="s">
        <v>10</v>
      </c>
      <c r="RE13" s="8" t="s">
        <v>15</v>
      </c>
      <c r="RF13" s="35" t="s">
        <v>10</v>
      </c>
      <c r="RG13" s="64" t="s">
        <v>35</v>
      </c>
      <c r="RH13" s="50" t="s">
        <v>10</v>
      </c>
      <c r="RI13" s="64" t="s">
        <v>35</v>
      </c>
      <c r="RJ13" s="50" t="s">
        <v>10</v>
      </c>
      <c r="RK13" s="64" t="s">
        <v>39</v>
      </c>
      <c r="RL13" s="50" t="s">
        <v>10</v>
      </c>
      <c r="RM13" s="8" t="s">
        <v>43</v>
      </c>
      <c r="RN13" s="699" t="s">
        <v>7</v>
      </c>
      <c r="RO13" s="700"/>
      <c r="RP13" s="701"/>
      <c r="RQ13" s="23" t="s">
        <v>6</v>
      </c>
      <c r="RR13" s="50" t="s">
        <v>10</v>
      </c>
      <c r="RS13" s="64" t="s">
        <v>15</v>
      </c>
      <c r="RT13" s="50" t="s">
        <v>10</v>
      </c>
      <c r="RU13" s="8" t="s">
        <v>15</v>
      </c>
      <c r="RV13" s="35" t="s">
        <v>10</v>
      </c>
      <c r="RW13" s="64" t="s">
        <v>35</v>
      </c>
      <c r="RX13" s="50" t="s">
        <v>10</v>
      </c>
      <c r="RY13" s="64" t="s">
        <v>35</v>
      </c>
      <c r="RZ13" s="50" t="s">
        <v>10</v>
      </c>
      <c r="SA13" s="64" t="s">
        <v>39</v>
      </c>
      <c r="SB13" s="50" t="s">
        <v>10</v>
      </c>
      <c r="SC13" s="8" t="s">
        <v>43</v>
      </c>
      <c r="SD13" s="690"/>
      <c r="SE13" s="699" t="s">
        <v>7</v>
      </c>
      <c r="SF13" s="700"/>
      <c r="SG13" s="701"/>
      <c r="SH13" s="23" t="s">
        <v>6</v>
      </c>
      <c r="SI13" s="50" t="s">
        <v>10</v>
      </c>
      <c r="SJ13" s="64" t="s">
        <v>15</v>
      </c>
      <c r="SK13" s="50" t="s">
        <v>10</v>
      </c>
      <c r="SL13" s="8" t="s">
        <v>15</v>
      </c>
      <c r="SM13" s="35" t="s">
        <v>10</v>
      </c>
      <c r="SN13" s="64" t="s">
        <v>35</v>
      </c>
      <c r="SO13" s="50" t="s">
        <v>10</v>
      </c>
      <c r="SP13" s="64" t="s">
        <v>35</v>
      </c>
      <c r="SQ13" s="50" t="s">
        <v>10</v>
      </c>
      <c r="SR13" s="64" t="s">
        <v>39</v>
      </c>
      <c r="SS13" s="50" t="s">
        <v>10</v>
      </c>
      <c r="ST13" s="8" t="s">
        <v>43</v>
      </c>
      <c r="SU13" s="690"/>
    </row>
    <row r="14" spans="1:515" ht="15.75" thickBot="1" x14ac:dyDescent="0.3">
      <c r="A14" s="227" t="s">
        <v>83</v>
      </c>
      <c r="B14" s="184" t="s">
        <v>8</v>
      </c>
      <c r="C14" s="228" t="s">
        <v>209</v>
      </c>
      <c r="D14" s="490" t="s">
        <v>16</v>
      </c>
      <c r="E14" s="491" t="s">
        <v>17</v>
      </c>
      <c r="F14" s="490" t="s">
        <v>18</v>
      </c>
      <c r="G14" s="491" t="s">
        <v>19</v>
      </c>
      <c r="H14" s="490" t="s">
        <v>20</v>
      </c>
      <c r="I14" s="491" t="s">
        <v>21</v>
      </c>
      <c r="J14" s="490" t="s">
        <v>22</v>
      </c>
      <c r="K14" s="491" t="s">
        <v>36</v>
      </c>
      <c r="L14" s="490" t="s">
        <v>40</v>
      </c>
      <c r="M14" s="491" t="s">
        <v>41</v>
      </c>
      <c r="N14" s="490" t="s">
        <v>42</v>
      </c>
      <c r="O14" s="491" t="s">
        <v>49</v>
      </c>
      <c r="P14" s="490" t="s">
        <v>50</v>
      </c>
      <c r="Q14" s="227" t="s">
        <v>83</v>
      </c>
      <c r="R14" s="229" t="s">
        <v>8</v>
      </c>
      <c r="S14" s="228" t="s">
        <v>209</v>
      </c>
      <c r="T14" s="490" t="s">
        <v>16</v>
      </c>
      <c r="U14" s="491" t="s">
        <v>17</v>
      </c>
      <c r="V14" s="490" t="s">
        <v>18</v>
      </c>
      <c r="W14" s="491" t="s">
        <v>19</v>
      </c>
      <c r="X14" s="490" t="s">
        <v>20</v>
      </c>
      <c r="Y14" s="491" t="s">
        <v>21</v>
      </c>
      <c r="Z14" s="490" t="s">
        <v>22</v>
      </c>
      <c r="AA14" s="491" t="s">
        <v>36</v>
      </c>
      <c r="AB14" s="490" t="s">
        <v>40</v>
      </c>
      <c r="AC14" s="491" t="s">
        <v>41</v>
      </c>
      <c r="AD14" s="490" t="s">
        <v>42</v>
      </c>
      <c r="AE14" s="491" t="s">
        <v>49</v>
      </c>
      <c r="AF14" s="490" t="s">
        <v>50</v>
      </c>
      <c r="AG14" s="182" t="s">
        <v>83</v>
      </c>
      <c r="AH14" s="184" t="s">
        <v>8</v>
      </c>
      <c r="AI14" s="228" t="s">
        <v>209</v>
      </c>
      <c r="AJ14" s="490" t="s">
        <v>16</v>
      </c>
      <c r="AK14" s="491" t="s">
        <v>17</v>
      </c>
      <c r="AL14" s="490" t="s">
        <v>18</v>
      </c>
      <c r="AM14" s="491" t="s">
        <v>19</v>
      </c>
      <c r="AN14" s="490" t="s">
        <v>20</v>
      </c>
      <c r="AO14" s="491" t="s">
        <v>21</v>
      </c>
      <c r="AP14" s="490" t="s">
        <v>22</v>
      </c>
      <c r="AQ14" s="491" t="s">
        <v>36</v>
      </c>
      <c r="AR14" s="490" t="s">
        <v>40</v>
      </c>
      <c r="AS14" s="491" t="s">
        <v>41</v>
      </c>
      <c r="AT14" s="490" t="s">
        <v>42</v>
      </c>
      <c r="AU14" s="491" t="s">
        <v>49</v>
      </c>
      <c r="AV14" s="490" t="s">
        <v>50</v>
      </c>
      <c r="AW14" s="227" t="s">
        <v>83</v>
      </c>
      <c r="AX14" s="184" t="s">
        <v>8</v>
      </c>
      <c r="AY14" s="228" t="s">
        <v>209</v>
      </c>
      <c r="AZ14" s="490" t="s">
        <v>16</v>
      </c>
      <c r="BA14" s="491" t="s">
        <v>17</v>
      </c>
      <c r="BB14" s="490" t="s">
        <v>18</v>
      </c>
      <c r="BC14" s="491" t="s">
        <v>19</v>
      </c>
      <c r="BD14" s="490" t="s">
        <v>20</v>
      </c>
      <c r="BE14" s="491" t="s">
        <v>21</v>
      </c>
      <c r="BF14" s="490" t="s">
        <v>22</v>
      </c>
      <c r="BG14" s="491" t="s">
        <v>36</v>
      </c>
      <c r="BH14" s="490" t="s">
        <v>40</v>
      </c>
      <c r="BI14" s="491" t="s">
        <v>41</v>
      </c>
      <c r="BJ14" s="490" t="s">
        <v>42</v>
      </c>
      <c r="BK14" s="491" t="s">
        <v>49</v>
      </c>
      <c r="BL14" s="490" t="s">
        <v>50</v>
      </c>
      <c r="BM14" s="182" t="s">
        <v>83</v>
      </c>
      <c r="BN14" s="184" t="s">
        <v>8</v>
      </c>
      <c r="BO14" s="228" t="s">
        <v>209</v>
      </c>
      <c r="BP14" s="490" t="s">
        <v>16</v>
      </c>
      <c r="BQ14" s="491" t="s">
        <v>17</v>
      </c>
      <c r="BR14" s="490" t="s">
        <v>18</v>
      </c>
      <c r="BS14" s="491" t="s">
        <v>19</v>
      </c>
      <c r="BT14" s="490" t="s">
        <v>20</v>
      </c>
      <c r="BU14" s="491" t="s">
        <v>21</v>
      </c>
      <c r="BV14" s="490" t="s">
        <v>22</v>
      </c>
      <c r="BW14" s="491" t="s">
        <v>36</v>
      </c>
      <c r="BX14" s="490" t="s">
        <v>40</v>
      </c>
      <c r="BY14" s="491" t="s">
        <v>41</v>
      </c>
      <c r="BZ14" s="490" t="s">
        <v>42</v>
      </c>
      <c r="CA14" s="491" t="s">
        <v>49</v>
      </c>
      <c r="CB14" s="490" t="s">
        <v>50</v>
      </c>
      <c r="CC14" s="184" t="s">
        <v>83</v>
      </c>
      <c r="CD14" s="184" t="s">
        <v>8</v>
      </c>
      <c r="CE14" s="228" t="s">
        <v>209</v>
      </c>
      <c r="CF14" s="490" t="s">
        <v>16</v>
      </c>
      <c r="CG14" s="491" t="s">
        <v>17</v>
      </c>
      <c r="CH14" s="490" t="s">
        <v>18</v>
      </c>
      <c r="CI14" s="491" t="s">
        <v>19</v>
      </c>
      <c r="CJ14" s="490" t="s">
        <v>20</v>
      </c>
      <c r="CK14" s="491" t="s">
        <v>21</v>
      </c>
      <c r="CL14" s="490" t="s">
        <v>22</v>
      </c>
      <c r="CM14" s="491" t="s">
        <v>36</v>
      </c>
      <c r="CN14" s="490" t="s">
        <v>40</v>
      </c>
      <c r="CO14" s="491" t="s">
        <v>41</v>
      </c>
      <c r="CP14" s="490" t="s">
        <v>42</v>
      </c>
      <c r="CQ14" s="491" t="s">
        <v>49</v>
      </c>
      <c r="CR14" s="490" t="s">
        <v>50</v>
      </c>
      <c r="CS14" s="182" t="s">
        <v>83</v>
      </c>
      <c r="CT14" s="234" t="s">
        <v>8</v>
      </c>
      <c r="CU14" s="231" t="s">
        <v>209</v>
      </c>
      <c r="CV14" s="490" t="s">
        <v>16</v>
      </c>
      <c r="CW14" s="491" t="s">
        <v>17</v>
      </c>
      <c r="CX14" s="490" t="s">
        <v>18</v>
      </c>
      <c r="CY14" s="491" t="s">
        <v>19</v>
      </c>
      <c r="CZ14" s="490" t="s">
        <v>20</v>
      </c>
      <c r="DA14" s="491" t="s">
        <v>21</v>
      </c>
      <c r="DB14" s="490" t="s">
        <v>22</v>
      </c>
      <c r="DC14" s="491" t="s">
        <v>36</v>
      </c>
      <c r="DD14" s="490" t="s">
        <v>40</v>
      </c>
      <c r="DE14" s="491" t="s">
        <v>41</v>
      </c>
      <c r="DF14" s="490" t="s">
        <v>42</v>
      </c>
      <c r="DG14" s="491" t="s">
        <v>49</v>
      </c>
      <c r="DH14" s="490" t="s">
        <v>50</v>
      </c>
      <c r="DI14" s="184" t="s">
        <v>83</v>
      </c>
      <c r="DJ14" s="232" t="s">
        <v>8</v>
      </c>
      <c r="DK14" s="231" t="s">
        <v>209</v>
      </c>
      <c r="DL14" s="490" t="s">
        <v>16</v>
      </c>
      <c r="DM14" s="491" t="s">
        <v>17</v>
      </c>
      <c r="DN14" s="490" t="s">
        <v>18</v>
      </c>
      <c r="DO14" s="491" t="s">
        <v>19</v>
      </c>
      <c r="DP14" s="490" t="s">
        <v>20</v>
      </c>
      <c r="DQ14" s="491" t="s">
        <v>21</v>
      </c>
      <c r="DR14" s="490" t="s">
        <v>22</v>
      </c>
      <c r="DS14" s="491" t="s">
        <v>36</v>
      </c>
      <c r="DT14" s="490" t="s">
        <v>40</v>
      </c>
      <c r="DU14" s="491" t="s">
        <v>41</v>
      </c>
      <c r="DV14" s="490" t="s">
        <v>42</v>
      </c>
      <c r="DW14" s="491" t="s">
        <v>49</v>
      </c>
      <c r="DX14" s="490" t="s">
        <v>50</v>
      </c>
      <c r="DY14" s="182" t="s">
        <v>83</v>
      </c>
      <c r="DZ14" s="184" t="s">
        <v>8</v>
      </c>
      <c r="EA14" s="184"/>
      <c r="EB14" s="490" t="s">
        <v>16</v>
      </c>
      <c r="EC14" s="491" t="s">
        <v>17</v>
      </c>
      <c r="ED14" s="490" t="s">
        <v>18</v>
      </c>
      <c r="EE14" s="491" t="s">
        <v>19</v>
      </c>
      <c r="EF14" s="490" t="s">
        <v>20</v>
      </c>
      <c r="EG14" s="491" t="s">
        <v>21</v>
      </c>
      <c r="EH14" s="490" t="s">
        <v>22</v>
      </c>
      <c r="EI14" s="491" t="s">
        <v>36</v>
      </c>
      <c r="EJ14" s="490" t="s">
        <v>40</v>
      </c>
      <c r="EK14" s="491" t="s">
        <v>41</v>
      </c>
      <c r="EL14" s="490" t="s">
        <v>42</v>
      </c>
      <c r="EM14" s="491" t="s">
        <v>49</v>
      </c>
      <c r="EN14" s="490" t="s">
        <v>50</v>
      </c>
      <c r="EO14" s="182" t="s">
        <v>83</v>
      </c>
      <c r="EP14" s="230" t="s">
        <v>8</v>
      </c>
      <c r="EQ14" s="228" t="s">
        <v>209</v>
      </c>
      <c r="ER14" s="490" t="s">
        <v>16</v>
      </c>
      <c r="ES14" s="491" t="s">
        <v>17</v>
      </c>
      <c r="ET14" s="490" t="s">
        <v>18</v>
      </c>
      <c r="EU14" s="491" t="s">
        <v>19</v>
      </c>
      <c r="EV14" s="490" t="s">
        <v>20</v>
      </c>
      <c r="EW14" s="491" t="s">
        <v>21</v>
      </c>
      <c r="EX14" s="490" t="s">
        <v>22</v>
      </c>
      <c r="EY14" s="491" t="s">
        <v>36</v>
      </c>
      <c r="EZ14" s="490" t="s">
        <v>40</v>
      </c>
      <c r="FA14" s="491" t="s">
        <v>41</v>
      </c>
      <c r="FB14" s="490" t="s">
        <v>42</v>
      </c>
      <c r="FC14" s="491" t="s">
        <v>49</v>
      </c>
      <c r="FD14" s="490" t="s">
        <v>50</v>
      </c>
      <c r="FE14" s="184" t="s">
        <v>83</v>
      </c>
      <c r="FF14" s="184" t="s">
        <v>8</v>
      </c>
      <c r="FG14" s="231" t="s">
        <v>209</v>
      </c>
      <c r="FH14" s="490" t="s">
        <v>16</v>
      </c>
      <c r="FI14" s="491" t="s">
        <v>17</v>
      </c>
      <c r="FJ14" s="490" t="s">
        <v>18</v>
      </c>
      <c r="FK14" s="491" t="s">
        <v>19</v>
      </c>
      <c r="FL14" s="490" t="s">
        <v>20</v>
      </c>
      <c r="FM14" s="491" t="s">
        <v>21</v>
      </c>
      <c r="FN14" s="490" t="s">
        <v>22</v>
      </c>
      <c r="FO14" s="491" t="s">
        <v>36</v>
      </c>
      <c r="FP14" s="490" t="s">
        <v>40</v>
      </c>
      <c r="FQ14" s="491" t="s">
        <v>41</v>
      </c>
      <c r="FR14" s="490" t="s">
        <v>42</v>
      </c>
      <c r="FS14" s="491" t="s">
        <v>49</v>
      </c>
      <c r="FT14" s="490" t="s">
        <v>50</v>
      </c>
      <c r="FU14" s="184" t="s">
        <v>83</v>
      </c>
      <c r="FV14" s="235" t="s">
        <v>8</v>
      </c>
      <c r="FW14" s="231" t="s">
        <v>209</v>
      </c>
      <c r="FX14" s="490" t="s">
        <v>16</v>
      </c>
      <c r="FY14" s="491" t="s">
        <v>17</v>
      </c>
      <c r="FZ14" s="490" t="s">
        <v>18</v>
      </c>
      <c r="GA14" s="491" t="s">
        <v>19</v>
      </c>
      <c r="GB14" s="490" t="s">
        <v>20</v>
      </c>
      <c r="GC14" s="491" t="s">
        <v>21</v>
      </c>
      <c r="GD14" s="490" t="s">
        <v>22</v>
      </c>
      <c r="GE14" s="491" t="s">
        <v>36</v>
      </c>
      <c r="GF14" s="490" t="s">
        <v>40</v>
      </c>
      <c r="GG14" s="491" t="s">
        <v>41</v>
      </c>
      <c r="GH14" s="490" t="s">
        <v>42</v>
      </c>
      <c r="GI14" s="491" t="s">
        <v>49</v>
      </c>
      <c r="GJ14" s="490" t="s">
        <v>50</v>
      </c>
      <c r="GK14" s="227" t="s">
        <v>83</v>
      </c>
      <c r="GL14" s="234" t="s">
        <v>8</v>
      </c>
      <c r="GM14" s="231" t="s">
        <v>209</v>
      </c>
      <c r="GN14" s="490" t="s">
        <v>16</v>
      </c>
      <c r="GO14" s="491" t="s">
        <v>17</v>
      </c>
      <c r="GP14" s="490" t="s">
        <v>18</v>
      </c>
      <c r="GQ14" s="491" t="s">
        <v>19</v>
      </c>
      <c r="GR14" s="490" t="s">
        <v>20</v>
      </c>
      <c r="GS14" s="491" t="s">
        <v>21</v>
      </c>
      <c r="GT14" s="490" t="s">
        <v>22</v>
      </c>
      <c r="GU14" s="491" t="s">
        <v>36</v>
      </c>
      <c r="GV14" s="490" t="s">
        <v>40</v>
      </c>
      <c r="GW14" s="491" t="s">
        <v>41</v>
      </c>
      <c r="GX14" s="490" t="s">
        <v>42</v>
      </c>
      <c r="GY14" s="491" t="s">
        <v>49</v>
      </c>
      <c r="GZ14" s="490" t="s">
        <v>50</v>
      </c>
      <c r="HA14" s="184" t="s">
        <v>83</v>
      </c>
      <c r="HB14" s="184" t="s">
        <v>8</v>
      </c>
      <c r="HC14" s="231" t="s">
        <v>209</v>
      </c>
      <c r="HD14" s="490" t="s">
        <v>16</v>
      </c>
      <c r="HE14" s="491" t="s">
        <v>17</v>
      </c>
      <c r="HF14" s="490" t="s">
        <v>18</v>
      </c>
      <c r="HG14" s="491" t="s">
        <v>19</v>
      </c>
      <c r="HH14" s="490" t="s">
        <v>20</v>
      </c>
      <c r="HI14" s="491" t="s">
        <v>21</v>
      </c>
      <c r="HJ14" s="490" t="s">
        <v>22</v>
      </c>
      <c r="HK14" s="491" t="s">
        <v>36</v>
      </c>
      <c r="HL14" s="490" t="s">
        <v>40</v>
      </c>
      <c r="HM14" s="491" t="s">
        <v>41</v>
      </c>
      <c r="HN14" s="490" t="s">
        <v>42</v>
      </c>
      <c r="HO14" s="491" t="s">
        <v>49</v>
      </c>
      <c r="HP14" s="490" t="s">
        <v>50</v>
      </c>
      <c r="HQ14" s="182" t="s">
        <v>83</v>
      </c>
      <c r="HR14" s="184" t="s">
        <v>8</v>
      </c>
      <c r="HS14" s="231" t="s">
        <v>209</v>
      </c>
      <c r="HT14" s="490" t="s">
        <v>16</v>
      </c>
      <c r="HU14" s="491" t="s">
        <v>17</v>
      </c>
      <c r="HV14" s="490" t="s">
        <v>18</v>
      </c>
      <c r="HW14" s="491" t="s">
        <v>19</v>
      </c>
      <c r="HX14" s="490" t="s">
        <v>20</v>
      </c>
      <c r="HY14" s="491" t="s">
        <v>21</v>
      </c>
      <c r="HZ14" s="490" t="s">
        <v>22</v>
      </c>
      <c r="IA14" s="491" t="s">
        <v>36</v>
      </c>
      <c r="IB14" s="490" t="s">
        <v>40</v>
      </c>
      <c r="IC14" s="491" t="s">
        <v>41</v>
      </c>
      <c r="ID14" s="490" t="s">
        <v>42</v>
      </c>
      <c r="IE14" s="491" t="s">
        <v>49</v>
      </c>
      <c r="IF14" s="490" t="s">
        <v>50</v>
      </c>
      <c r="IG14" s="182" t="s">
        <v>83</v>
      </c>
      <c r="IH14" s="233" t="s">
        <v>8</v>
      </c>
      <c r="II14" s="231" t="s">
        <v>209</v>
      </c>
      <c r="IJ14" s="490" t="s">
        <v>16</v>
      </c>
      <c r="IK14" s="491" t="s">
        <v>17</v>
      </c>
      <c r="IL14" s="490" t="s">
        <v>18</v>
      </c>
      <c r="IM14" s="491" t="s">
        <v>19</v>
      </c>
      <c r="IN14" s="490" t="s">
        <v>20</v>
      </c>
      <c r="IO14" s="491" t="s">
        <v>21</v>
      </c>
      <c r="IP14" s="490" t="s">
        <v>22</v>
      </c>
      <c r="IQ14" s="491" t="s">
        <v>36</v>
      </c>
      <c r="IR14" s="490" t="s">
        <v>40</v>
      </c>
      <c r="IS14" s="491" t="s">
        <v>41</v>
      </c>
      <c r="IT14" s="490" t="s">
        <v>42</v>
      </c>
      <c r="IU14" s="491" t="s">
        <v>49</v>
      </c>
      <c r="IV14" s="490" t="s">
        <v>50</v>
      </c>
      <c r="IW14" s="182" t="s">
        <v>83</v>
      </c>
      <c r="IX14" s="184" t="s">
        <v>8</v>
      </c>
      <c r="IY14" s="231" t="s">
        <v>209</v>
      </c>
      <c r="IZ14" s="490" t="s">
        <v>16</v>
      </c>
      <c r="JA14" s="491" t="s">
        <v>17</v>
      </c>
      <c r="JB14" s="490" t="s">
        <v>18</v>
      </c>
      <c r="JC14" s="491" t="s">
        <v>19</v>
      </c>
      <c r="JD14" s="490" t="s">
        <v>20</v>
      </c>
      <c r="JE14" s="491" t="s">
        <v>21</v>
      </c>
      <c r="JF14" s="490" t="s">
        <v>22</v>
      </c>
      <c r="JG14" s="491" t="s">
        <v>36</v>
      </c>
      <c r="JH14" s="490" t="s">
        <v>40</v>
      </c>
      <c r="JI14" s="491" t="s">
        <v>41</v>
      </c>
      <c r="JJ14" s="490" t="s">
        <v>42</v>
      </c>
      <c r="JK14" s="491" t="s">
        <v>49</v>
      </c>
      <c r="JL14" s="490" t="s">
        <v>50</v>
      </c>
      <c r="JM14" s="184" t="s">
        <v>83</v>
      </c>
      <c r="JN14" s="235" t="s">
        <v>8</v>
      </c>
      <c r="JO14" s="231" t="s">
        <v>209</v>
      </c>
      <c r="JP14" s="490" t="s">
        <v>16</v>
      </c>
      <c r="JQ14" s="491" t="s">
        <v>17</v>
      </c>
      <c r="JR14" s="490" t="s">
        <v>18</v>
      </c>
      <c r="JS14" s="491" t="s">
        <v>19</v>
      </c>
      <c r="JT14" s="490" t="s">
        <v>20</v>
      </c>
      <c r="JU14" s="491" t="s">
        <v>21</v>
      </c>
      <c r="JV14" s="490" t="s">
        <v>22</v>
      </c>
      <c r="JW14" s="491" t="s">
        <v>36</v>
      </c>
      <c r="JX14" s="490" t="s">
        <v>40</v>
      </c>
      <c r="JY14" s="491" t="s">
        <v>41</v>
      </c>
      <c r="JZ14" s="490" t="s">
        <v>42</v>
      </c>
      <c r="KA14" s="491" t="s">
        <v>49</v>
      </c>
      <c r="KB14" s="490" t="s">
        <v>50</v>
      </c>
      <c r="KC14" s="227" t="s">
        <v>83</v>
      </c>
      <c r="KD14" s="184" t="s">
        <v>8</v>
      </c>
      <c r="KE14" s="235"/>
      <c r="KF14" s="490" t="s">
        <v>16</v>
      </c>
      <c r="KG14" s="491" t="s">
        <v>17</v>
      </c>
      <c r="KH14" s="490" t="s">
        <v>18</v>
      </c>
      <c r="KI14" s="491" t="s">
        <v>19</v>
      </c>
      <c r="KJ14" s="490" t="s">
        <v>20</v>
      </c>
      <c r="KK14" s="491" t="s">
        <v>21</v>
      </c>
      <c r="KL14" s="490" t="s">
        <v>22</v>
      </c>
      <c r="KM14" s="491" t="s">
        <v>36</v>
      </c>
      <c r="KN14" s="490" t="s">
        <v>40</v>
      </c>
      <c r="KO14" s="491" t="s">
        <v>41</v>
      </c>
      <c r="KP14" s="490" t="s">
        <v>42</v>
      </c>
      <c r="KQ14" s="491" t="s">
        <v>49</v>
      </c>
      <c r="KR14" s="490" t="s">
        <v>50</v>
      </c>
      <c r="KS14" s="227" t="s">
        <v>83</v>
      </c>
      <c r="KT14" s="184" t="s">
        <v>8</v>
      </c>
      <c r="KU14" s="183"/>
      <c r="KV14" s="490" t="s">
        <v>16</v>
      </c>
      <c r="KW14" s="491" t="s">
        <v>17</v>
      </c>
      <c r="KX14" s="490" t="s">
        <v>18</v>
      </c>
      <c r="KY14" s="491" t="s">
        <v>19</v>
      </c>
      <c r="KZ14" s="490" t="s">
        <v>20</v>
      </c>
      <c r="LA14" s="491" t="s">
        <v>21</v>
      </c>
      <c r="LB14" s="490" t="s">
        <v>22</v>
      </c>
      <c r="LC14" s="491" t="s">
        <v>36</v>
      </c>
      <c r="LD14" s="490" t="s">
        <v>40</v>
      </c>
      <c r="LE14" s="491" t="s">
        <v>41</v>
      </c>
      <c r="LF14" s="490" t="s">
        <v>42</v>
      </c>
      <c r="LG14" s="491" t="s">
        <v>49</v>
      </c>
      <c r="LH14" s="490" t="s">
        <v>50</v>
      </c>
      <c r="LI14" s="182" t="s">
        <v>83</v>
      </c>
      <c r="LJ14" s="234" t="s">
        <v>8</v>
      </c>
      <c r="LK14" s="231" t="s">
        <v>209</v>
      </c>
      <c r="LL14" s="490" t="s">
        <v>16</v>
      </c>
      <c r="LM14" s="491" t="s">
        <v>17</v>
      </c>
      <c r="LN14" s="490" t="s">
        <v>18</v>
      </c>
      <c r="LO14" s="491" t="s">
        <v>19</v>
      </c>
      <c r="LP14" s="490" t="s">
        <v>20</v>
      </c>
      <c r="LQ14" s="491" t="s">
        <v>21</v>
      </c>
      <c r="LR14" s="490" t="s">
        <v>22</v>
      </c>
      <c r="LS14" s="491" t="s">
        <v>36</v>
      </c>
      <c r="LT14" s="490" t="s">
        <v>40</v>
      </c>
      <c r="LU14" s="491" t="s">
        <v>41</v>
      </c>
      <c r="LV14" s="490" t="s">
        <v>42</v>
      </c>
      <c r="LW14" s="491" t="s">
        <v>49</v>
      </c>
      <c r="LX14" s="490" t="s">
        <v>50</v>
      </c>
      <c r="LY14" s="182" t="s">
        <v>83</v>
      </c>
      <c r="LZ14" s="234" t="s">
        <v>8</v>
      </c>
      <c r="MA14" s="231" t="s">
        <v>209</v>
      </c>
      <c r="MB14" s="490" t="s">
        <v>16</v>
      </c>
      <c r="MC14" s="491" t="s">
        <v>17</v>
      </c>
      <c r="MD14" s="490" t="s">
        <v>18</v>
      </c>
      <c r="ME14" s="491" t="s">
        <v>19</v>
      </c>
      <c r="MF14" s="490" t="s">
        <v>20</v>
      </c>
      <c r="MG14" s="491" t="s">
        <v>21</v>
      </c>
      <c r="MH14" s="490" t="s">
        <v>22</v>
      </c>
      <c r="MI14" s="491" t="s">
        <v>36</v>
      </c>
      <c r="MJ14" s="490" t="s">
        <v>40</v>
      </c>
      <c r="MK14" s="491" t="s">
        <v>41</v>
      </c>
      <c r="ML14" s="490" t="s">
        <v>42</v>
      </c>
      <c r="MM14" s="491" t="s">
        <v>49</v>
      </c>
      <c r="MN14" s="490" t="s">
        <v>50</v>
      </c>
      <c r="MO14" s="182" t="s">
        <v>83</v>
      </c>
      <c r="MP14" s="234" t="s">
        <v>8</v>
      </c>
      <c r="MQ14" s="231" t="s">
        <v>209</v>
      </c>
      <c r="MR14" s="490" t="s">
        <v>16</v>
      </c>
      <c r="MS14" s="491" t="s">
        <v>17</v>
      </c>
      <c r="MT14" s="490" t="s">
        <v>18</v>
      </c>
      <c r="MU14" s="491" t="s">
        <v>19</v>
      </c>
      <c r="MV14" s="490" t="s">
        <v>20</v>
      </c>
      <c r="MW14" s="491" t="s">
        <v>21</v>
      </c>
      <c r="MX14" s="490" t="s">
        <v>22</v>
      </c>
      <c r="MY14" s="491" t="s">
        <v>36</v>
      </c>
      <c r="MZ14" s="490" t="s">
        <v>40</v>
      </c>
      <c r="NA14" s="491" t="s">
        <v>41</v>
      </c>
      <c r="NB14" s="490" t="s">
        <v>42</v>
      </c>
      <c r="NC14" s="491" t="s">
        <v>49</v>
      </c>
      <c r="ND14" s="490" t="s">
        <v>50</v>
      </c>
      <c r="NE14" s="182" t="s">
        <v>83</v>
      </c>
      <c r="NF14" s="234" t="s">
        <v>8</v>
      </c>
      <c r="NG14" s="231" t="s">
        <v>209</v>
      </c>
      <c r="NH14" s="490" t="s">
        <v>16</v>
      </c>
      <c r="NI14" s="491" t="s">
        <v>17</v>
      </c>
      <c r="NJ14" s="490" t="s">
        <v>18</v>
      </c>
      <c r="NK14" s="491" t="s">
        <v>19</v>
      </c>
      <c r="NL14" s="490" t="s">
        <v>20</v>
      </c>
      <c r="NM14" s="491" t="s">
        <v>21</v>
      </c>
      <c r="NN14" s="490" t="s">
        <v>22</v>
      </c>
      <c r="NO14" s="491" t="s">
        <v>36</v>
      </c>
      <c r="NP14" s="490" t="s">
        <v>40</v>
      </c>
      <c r="NQ14" s="491" t="s">
        <v>41</v>
      </c>
      <c r="NR14" s="490" t="s">
        <v>42</v>
      </c>
      <c r="NS14" s="491" t="s">
        <v>49</v>
      </c>
      <c r="NT14" s="490" t="s">
        <v>50</v>
      </c>
      <c r="NU14" s="182" t="s">
        <v>83</v>
      </c>
      <c r="NV14" s="234" t="s">
        <v>8</v>
      </c>
      <c r="NW14" s="231" t="s">
        <v>209</v>
      </c>
      <c r="NX14" s="490" t="s">
        <v>16</v>
      </c>
      <c r="NY14" s="491" t="s">
        <v>17</v>
      </c>
      <c r="NZ14" s="490" t="s">
        <v>18</v>
      </c>
      <c r="OA14" s="491" t="s">
        <v>19</v>
      </c>
      <c r="OB14" s="490" t="s">
        <v>20</v>
      </c>
      <c r="OC14" s="491" t="s">
        <v>21</v>
      </c>
      <c r="OD14" s="490" t="s">
        <v>22</v>
      </c>
      <c r="OE14" s="491" t="s">
        <v>36</v>
      </c>
      <c r="OF14" s="490" t="s">
        <v>40</v>
      </c>
      <c r="OG14" s="491" t="s">
        <v>41</v>
      </c>
      <c r="OH14" s="490" t="s">
        <v>42</v>
      </c>
      <c r="OI14" s="491" t="s">
        <v>49</v>
      </c>
      <c r="OJ14" s="490" t="s">
        <v>50</v>
      </c>
      <c r="OK14" s="227" t="s">
        <v>83</v>
      </c>
      <c r="OL14" s="182" t="s">
        <v>8</v>
      </c>
      <c r="OM14" s="184"/>
      <c r="ON14" s="490" t="s">
        <v>16</v>
      </c>
      <c r="OO14" s="491" t="s">
        <v>17</v>
      </c>
      <c r="OP14" s="490" t="s">
        <v>18</v>
      </c>
      <c r="OQ14" s="491" t="s">
        <v>19</v>
      </c>
      <c r="OR14" s="490" t="s">
        <v>20</v>
      </c>
      <c r="OS14" s="491" t="s">
        <v>21</v>
      </c>
      <c r="OT14" s="490" t="s">
        <v>22</v>
      </c>
      <c r="OU14" s="491" t="s">
        <v>36</v>
      </c>
      <c r="OV14" s="490" t="s">
        <v>40</v>
      </c>
      <c r="OW14" s="491" t="s">
        <v>41</v>
      </c>
      <c r="OX14" s="490" t="s">
        <v>42</v>
      </c>
      <c r="OY14" s="491" t="s">
        <v>49</v>
      </c>
      <c r="OZ14" s="490" t="s">
        <v>50</v>
      </c>
      <c r="PA14" s="182" t="s">
        <v>83</v>
      </c>
      <c r="PB14" s="234" t="s">
        <v>8</v>
      </c>
      <c r="PC14" s="231" t="s">
        <v>209</v>
      </c>
      <c r="PD14" s="490" t="s">
        <v>16</v>
      </c>
      <c r="PE14" s="491" t="s">
        <v>17</v>
      </c>
      <c r="PF14" s="490" t="s">
        <v>18</v>
      </c>
      <c r="PG14" s="491" t="s">
        <v>19</v>
      </c>
      <c r="PH14" s="490" t="s">
        <v>20</v>
      </c>
      <c r="PI14" s="491" t="s">
        <v>21</v>
      </c>
      <c r="PJ14" s="490" t="s">
        <v>22</v>
      </c>
      <c r="PK14" s="491" t="s">
        <v>36</v>
      </c>
      <c r="PL14" s="490" t="s">
        <v>40</v>
      </c>
      <c r="PM14" s="491" t="s">
        <v>41</v>
      </c>
      <c r="PN14" s="490" t="s">
        <v>42</v>
      </c>
      <c r="PO14" s="491" t="s">
        <v>49</v>
      </c>
      <c r="PP14" s="490" t="s">
        <v>50</v>
      </c>
      <c r="PR14" s="702" t="s">
        <v>83</v>
      </c>
      <c r="PS14" s="703" t="s">
        <v>8</v>
      </c>
      <c r="PT14" s="704" t="s">
        <v>209</v>
      </c>
      <c r="PU14" s="490" t="s">
        <v>16</v>
      </c>
      <c r="PV14" s="491" t="s">
        <v>17</v>
      </c>
      <c r="PW14" s="490" t="s">
        <v>18</v>
      </c>
      <c r="PX14" s="491" t="s">
        <v>19</v>
      </c>
      <c r="PY14" s="490" t="s">
        <v>20</v>
      </c>
      <c r="PZ14" s="491" t="s">
        <v>21</v>
      </c>
      <c r="QA14" s="490" t="s">
        <v>22</v>
      </c>
      <c r="QB14" s="491" t="s">
        <v>36</v>
      </c>
      <c r="QC14" s="490" t="s">
        <v>40</v>
      </c>
      <c r="QD14" s="491" t="s">
        <v>41</v>
      </c>
      <c r="QE14" s="490" t="s">
        <v>42</v>
      </c>
      <c r="QF14" s="491" t="s">
        <v>49</v>
      </c>
      <c r="QG14" s="490" t="s">
        <v>50</v>
      </c>
      <c r="QH14" s="227" t="s">
        <v>83</v>
      </c>
      <c r="QI14" s="184" t="s">
        <v>8</v>
      </c>
      <c r="QJ14" s="183"/>
      <c r="QK14" s="490" t="s">
        <v>16</v>
      </c>
      <c r="QL14" s="491" t="s">
        <v>17</v>
      </c>
      <c r="QM14" s="490" t="s">
        <v>18</v>
      </c>
      <c r="QN14" s="491" t="s">
        <v>19</v>
      </c>
      <c r="QO14" s="490" t="s">
        <v>20</v>
      </c>
      <c r="QP14" s="491" t="s">
        <v>21</v>
      </c>
      <c r="QQ14" s="490" t="s">
        <v>22</v>
      </c>
      <c r="QR14" s="491" t="s">
        <v>36</v>
      </c>
      <c r="QS14" s="490" t="s">
        <v>40</v>
      </c>
      <c r="QT14" s="491" t="s">
        <v>41</v>
      </c>
      <c r="QU14" s="490" t="s">
        <v>42</v>
      </c>
      <c r="QV14" s="491" t="s">
        <v>49</v>
      </c>
      <c r="QW14" s="490" t="s">
        <v>50</v>
      </c>
      <c r="QX14" s="702" t="s">
        <v>83</v>
      </c>
      <c r="QY14" s="703" t="s">
        <v>8</v>
      </c>
      <c r="QZ14" s="704" t="s">
        <v>209</v>
      </c>
      <c r="RA14" s="490" t="s">
        <v>16</v>
      </c>
      <c r="RB14" s="491" t="s">
        <v>17</v>
      </c>
      <c r="RC14" s="490" t="s">
        <v>18</v>
      </c>
      <c r="RD14" s="491" t="s">
        <v>19</v>
      </c>
      <c r="RE14" s="490" t="s">
        <v>20</v>
      </c>
      <c r="RF14" s="491" t="s">
        <v>21</v>
      </c>
      <c r="RG14" s="490" t="s">
        <v>22</v>
      </c>
      <c r="RH14" s="491" t="s">
        <v>36</v>
      </c>
      <c r="RI14" s="490" t="s">
        <v>40</v>
      </c>
      <c r="RJ14" s="491" t="s">
        <v>41</v>
      </c>
      <c r="RK14" s="490" t="s">
        <v>42</v>
      </c>
      <c r="RL14" s="491" t="s">
        <v>49</v>
      </c>
      <c r="RM14" s="490" t="s">
        <v>50</v>
      </c>
      <c r="RN14" s="702" t="s">
        <v>83</v>
      </c>
      <c r="RO14" s="703" t="s">
        <v>8</v>
      </c>
      <c r="RP14" s="704" t="s">
        <v>209</v>
      </c>
      <c r="RQ14" s="490" t="s">
        <v>16</v>
      </c>
      <c r="RR14" s="491" t="s">
        <v>17</v>
      </c>
      <c r="RS14" s="490" t="s">
        <v>18</v>
      </c>
      <c r="RT14" s="491" t="s">
        <v>19</v>
      </c>
      <c r="RU14" s="490" t="s">
        <v>20</v>
      </c>
      <c r="RV14" s="491" t="s">
        <v>21</v>
      </c>
      <c r="RW14" s="490" t="s">
        <v>22</v>
      </c>
      <c r="RX14" s="491" t="s">
        <v>36</v>
      </c>
      <c r="RY14" s="490" t="s">
        <v>40</v>
      </c>
      <c r="RZ14" s="491" t="s">
        <v>41</v>
      </c>
      <c r="SA14" s="490" t="s">
        <v>42</v>
      </c>
      <c r="SB14" s="491" t="s">
        <v>49</v>
      </c>
      <c r="SC14" s="490" t="s">
        <v>50</v>
      </c>
      <c r="SD14" s="690"/>
      <c r="SE14" s="702" t="s">
        <v>83</v>
      </c>
      <c r="SF14" s="703" t="s">
        <v>8</v>
      </c>
      <c r="SG14" s="704" t="s">
        <v>209</v>
      </c>
      <c r="SH14" s="490" t="s">
        <v>16</v>
      </c>
      <c r="SI14" s="491" t="s">
        <v>17</v>
      </c>
      <c r="SJ14" s="490" t="s">
        <v>18</v>
      </c>
      <c r="SK14" s="491" t="s">
        <v>19</v>
      </c>
      <c r="SL14" s="490" t="s">
        <v>20</v>
      </c>
      <c r="SM14" s="491" t="s">
        <v>21</v>
      </c>
      <c r="SN14" s="490" t="s">
        <v>22</v>
      </c>
      <c r="SO14" s="491" t="s">
        <v>36</v>
      </c>
      <c r="SP14" s="490" t="s">
        <v>40</v>
      </c>
      <c r="SQ14" s="491" t="s">
        <v>41</v>
      </c>
      <c r="SR14" s="490" t="s">
        <v>42</v>
      </c>
      <c r="SS14" s="491" t="s">
        <v>49</v>
      </c>
      <c r="ST14" s="490" t="s">
        <v>50</v>
      </c>
      <c r="SU14" s="690"/>
    </row>
    <row r="15" spans="1:515" x14ac:dyDescent="0.25">
      <c r="A15" s="131">
        <f>ROW()</f>
        <v>15</v>
      </c>
      <c r="B15" s="457" t="s">
        <v>51</v>
      </c>
      <c r="AG15" s="131">
        <f>ROW()</f>
        <v>15</v>
      </c>
      <c r="AJ15" s="510" t="s">
        <v>587</v>
      </c>
      <c r="AK15" s="511"/>
      <c r="AL15" s="512"/>
      <c r="AM15" s="510" t="s">
        <v>588</v>
      </c>
      <c r="AN15" s="513"/>
      <c r="BM15" s="236"/>
      <c r="BN15" s="237"/>
      <c r="CC15" s="222"/>
      <c r="CD15" s="222"/>
      <c r="CE15" s="222"/>
      <c r="CF15" s="125"/>
      <c r="CG15" s="125"/>
      <c r="CH15" s="125"/>
      <c r="CI15" s="125"/>
      <c r="CJ15" s="125"/>
      <c r="CM15" s="125"/>
      <c r="CN15" s="125"/>
      <c r="CO15" s="125"/>
      <c r="CP15" s="125"/>
      <c r="CQ15" s="125"/>
      <c r="CR15" s="125"/>
      <c r="CS15" s="222"/>
      <c r="CT15" s="222"/>
      <c r="CU15" s="222"/>
      <c r="CV15" s="222"/>
      <c r="CW15" s="222"/>
      <c r="CX15" s="222"/>
      <c r="CY15" s="222"/>
      <c r="CZ15" s="222"/>
      <c r="DI15" s="239"/>
      <c r="DJ15" s="239"/>
      <c r="DK15" s="239"/>
      <c r="DL15" s="125"/>
      <c r="DM15" s="125"/>
      <c r="DN15" s="125"/>
      <c r="DO15" s="125"/>
      <c r="DP15" s="125"/>
      <c r="DY15" s="138"/>
      <c r="DZ15" s="138"/>
      <c r="EA15" s="138"/>
      <c r="EB15" s="138"/>
      <c r="EC15" s="138"/>
      <c r="ED15" s="125"/>
      <c r="EE15" s="125"/>
      <c r="EF15" s="125"/>
      <c r="EO15" s="214"/>
      <c r="EP15" s="238"/>
      <c r="EQ15" s="238"/>
      <c r="ER15" s="125"/>
      <c r="ES15" s="125"/>
      <c r="ET15" s="125"/>
      <c r="EU15" s="125"/>
      <c r="EV15" s="125"/>
      <c r="FE15" s="222"/>
      <c r="FF15" s="222"/>
      <c r="FG15" s="222"/>
      <c r="FU15" s="241"/>
      <c r="FV15" s="241"/>
      <c r="FW15" s="241"/>
      <c r="FX15" s="242"/>
      <c r="FY15" s="242"/>
      <c r="FZ15" s="242"/>
      <c r="GA15" s="242"/>
      <c r="GB15" s="242"/>
      <c r="HA15" s="240"/>
      <c r="HB15" s="240"/>
      <c r="HC15" s="138"/>
      <c r="IW15" s="138"/>
      <c r="IX15" s="138"/>
      <c r="IY15" s="138"/>
      <c r="KC15" s="138"/>
      <c r="KD15" s="243" t="s">
        <v>122</v>
      </c>
      <c r="KS15" s="138"/>
      <c r="LI15" s="125"/>
      <c r="LJ15" s="125"/>
      <c r="LK15" s="125"/>
      <c r="LL15" s="125"/>
      <c r="LM15" s="125"/>
      <c r="LN15" s="125"/>
      <c r="LO15" s="125"/>
      <c r="LP15" s="125"/>
      <c r="LQ15" s="125"/>
      <c r="LR15" s="125"/>
      <c r="LS15" s="125"/>
      <c r="LT15" s="125"/>
      <c r="LU15" s="125"/>
      <c r="LV15" s="125"/>
      <c r="LW15" s="125"/>
      <c r="LX15" s="125"/>
      <c r="LY15" s="131">
        <f>ROW()</f>
        <v>15</v>
      </c>
      <c r="LZ15" s="594" t="s">
        <v>630</v>
      </c>
      <c r="MA15" s="138"/>
      <c r="MB15" s="365"/>
      <c r="MC15" s="365"/>
      <c r="MD15" s="365"/>
      <c r="ME15" s="365"/>
      <c r="MF15" s="365"/>
      <c r="MG15" s="365"/>
      <c r="MH15" s="365"/>
      <c r="MI15" s="365"/>
      <c r="MJ15" s="365"/>
      <c r="MK15" s="365"/>
      <c r="ML15" s="365"/>
      <c r="MM15" s="365"/>
      <c r="MN15" s="365"/>
      <c r="OK15" s="138"/>
      <c r="OL15" s="138"/>
      <c r="OM15" s="138"/>
      <c r="ON15" s="138"/>
      <c r="OO15" s="138"/>
      <c r="OP15" s="138"/>
      <c r="OQ15" s="138"/>
      <c r="OR15" s="138"/>
      <c r="OS15" s="138"/>
      <c r="OT15" s="138"/>
      <c r="OU15" s="138"/>
      <c r="OV15" s="138"/>
      <c r="OW15" s="138"/>
      <c r="OX15" s="138"/>
      <c r="OY15" s="138"/>
      <c r="OZ15" s="138"/>
      <c r="PR15" s="670"/>
      <c r="PS15" s="689"/>
      <c r="PT15" s="689"/>
      <c r="PU15" s="689"/>
      <c r="PV15" s="689"/>
      <c r="PW15" s="705"/>
      <c r="PX15" s="705"/>
      <c r="PY15" s="705"/>
      <c r="PZ15" s="706"/>
      <c r="QA15" s="706"/>
      <c r="QB15" s="706"/>
      <c r="QC15" s="706"/>
      <c r="QD15" s="706"/>
      <c r="QE15" s="706"/>
      <c r="QF15" s="706"/>
      <c r="QG15" s="706"/>
      <c r="QX15" s="711">
        <f>ROW()</f>
        <v>15</v>
      </c>
      <c r="QY15" s="712"/>
      <c r="QZ15" s="713"/>
      <c r="RA15" s="713"/>
      <c r="RB15" s="713"/>
      <c r="RC15" s="713"/>
      <c r="RD15" s="713"/>
      <c r="RE15" s="713"/>
      <c r="RF15" s="714"/>
      <c r="RG15" s="714"/>
      <c r="RH15" s="714"/>
      <c r="RI15" s="714"/>
      <c r="RJ15" s="714"/>
      <c r="RK15" s="714"/>
      <c r="RL15" s="714"/>
      <c r="RM15" s="714"/>
      <c r="RN15" s="671">
        <f>ROW()</f>
        <v>15</v>
      </c>
      <c r="RO15" s="739" t="s">
        <v>1048</v>
      </c>
      <c r="RP15" s="281"/>
      <c r="RQ15" s="281"/>
      <c r="RR15" s="281"/>
      <c r="RS15" s="281"/>
      <c r="RT15" s="281"/>
      <c r="RU15" s="281"/>
      <c r="RV15" s="281"/>
      <c r="RW15" s="281"/>
      <c r="RX15" s="281"/>
      <c r="RY15" s="281"/>
      <c r="RZ15" s="281"/>
      <c r="SA15" s="281"/>
      <c r="SB15" s="281"/>
      <c r="SC15" s="281"/>
      <c r="SD15" s="690"/>
      <c r="SE15" s="281"/>
      <c r="SF15" s="281"/>
      <c r="SG15" s="281"/>
      <c r="SH15" s="281"/>
      <c r="SI15" s="281"/>
      <c r="SJ15" s="281"/>
      <c r="SK15" s="281"/>
      <c r="SL15" s="281"/>
      <c r="SM15" s="281"/>
      <c r="SN15" s="281"/>
      <c r="SO15" s="281"/>
      <c r="SP15" s="281"/>
      <c r="SQ15" s="281"/>
      <c r="SR15" s="281"/>
      <c r="SS15" s="281"/>
      <c r="ST15" s="281"/>
      <c r="SU15" s="690"/>
    </row>
    <row r="16" spans="1:515" x14ac:dyDescent="0.25">
      <c r="A16" s="131">
        <v>16</v>
      </c>
      <c r="B16" s="458"/>
      <c r="C16" s="138"/>
      <c r="D16" s="166"/>
      <c r="E16" s="246"/>
      <c r="F16" s="166"/>
      <c r="G16" s="246"/>
      <c r="H16" s="166"/>
      <c r="I16" s="247"/>
      <c r="J16" s="247"/>
      <c r="K16" s="247"/>
      <c r="L16" s="247"/>
      <c r="M16" s="247"/>
      <c r="N16" s="247"/>
      <c r="O16" s="247"/>
      <c r="P16" s="247"/>
      <c r="Q16" s="131">
        <v>16</v>
      </c>
      <c r="R16" s="267" t="s">
        <v>400</v>
      </c>
      <c r="S16" s="441"/>
      <c r="T16" s="441"/>
      <c r="U16" s="676"/>
      <c r="V16" s="676"/>
      <c r="W16" s="676"/>
      <c r="X16" s="676"/>
      <c r="Y16" s="247"/>
      <c r="Z16" s="247"/>
      <c r="AA16" s="247"/>
      <c r="AB16" s="247"/>
      <c r="AC16" s="247"/>
      <c r="AD16" s="247"/>
      <c r="AE16" s="247"/>
      <c r="AF16" s="247"/>
      <c r="AG16" s="131">
        <v>16</v>
      </c>
      <c r="AH16" s="451" t="s">
        <v>417</v>
      </c>
      <c r="AI16" s="131"/>
      <c r="AJ16" s="248">
        <v>238446443.2221334</v>
      </c>
      <c r="AK16" s="248">
        <v>1907647.2467989922</v>
      </c>
      <c r="AL16" s="248">
        <v>240354090.46893239</v>
      </c>
      <c r="AM16" s="248">
        <v>32593044.071213432</v>
      </c>
      <c r="AN16" s="248">
        <v>272947134.54014581</v>
      </c>
      <c r="AO16" s="248"/>
      <c r="AP16" s="248"/>
      <c r="AQ16" s="248"/>
      <c r="AR16" s="248"/>
      <c r="AS16" s="248"/>
      <c r="AT16" s="248"/>
      <c r="AU16" s="248"/>
      <c r="AV16" s="248"/>
      <c r="AW16" s="131">
        <v>16</v>
      </c>
      <c r="AX16" s="132" t="s">
        <v>210</v>
      </c>
      <c r="AY16" s="845"/>
      <c r="AZ16" s="846">
        <v>30995873.329999998</v>
      </c>
      <c r="BA16" s="846">
        <v>4130432.299621895</v>
      </c>
      <c r="BB16" s="846">
        <v>35126305.629621893</v>
      </c>
      <c r="BC16" s="846">
        <v>0</v>
      </c>
      <c r="BD16" s="846">
        <v>35126305.629621893</v>
      </c>
      <c r="BE16" s="846">
        <v>0</v>
      </c>
      <c r="BF16" s="846">
        <v>35126305.629621893</v>
      </c>
      <c r="BG16" s="846">
        <v>0</v>
      </c>
      <c r="BH16" s="846">
        <v>35126305.629621893</v>
      </c>
      <c r="BI16" s="846">
        <v>0</v>
      </c>
      <c r="BJ16" s="846">
        <v>35126305.629621893</v>
      </c>
      <c r="BK16" s="846">
        <v>0</v>
      </c>
      <c r="BL16" s="846">
        <v>35126305.629621893</v>
      </c>
      <c r="BM16" s="131">
        <v>16</v>
      </c>
      <c r="BN16" s="237" t="s">
        <v>120</v>
      </c>
      <c r="BP16" s="249" t="s">
        <v>1069</v>
      </c>
      <c r="BQ16" s="250">
        <v>2448234648.4876337</v>
      </c>
      <c r="BR16" s="250">
        <v>2448234648.4876337</v>
      </c>
      <c r="BS16" s="250">
        <v>57716260.877271056</v>
      </c>
      <c r="BT16" s="250">
        <v>2505950909.3649049</v>
      </c>
      <c r="BU16" s="250">
        <v>279391369.70274365</v>
      </c>
      <c r="BV16" s="250">
        <v>2785342279.0676484</v>
      </c>
      <c r="BW16" s="250">
        <v>46342842.491130203</v>
      </c>
      <c r="BX16" s="250">
        <v>2831685121.5587788</v>
      </c>
      <c r="BY16" s="250">
        <v>129343105.49349938</v>
      </c>
      <c r="BZ16" s="250">
        <v>2961028227.052278</v>
      </c>
      <c r="CA16" s="250">
        <v>115381103.02977568</v>
      </c>
      <c r="CB16" s="250">
        <v>3076409330.0820537</v>
      </c>
      <c r="CC16" s="131">
        <v>16</v>
      </c>
      <c r="CD16" s="129"/>
      <c r="CE16" s="129"/>
      <c r="CF16" s="251"/>
      <c r="CG16" s="169"/>
      <c r="CH16" s="169"/>
      <c r="CI16" s="169"/>
      <c r="CJ16" s="169"/>
      <c r="CM16" s="169"/>
      <c r="CN16" s="169"/>
      <c r="CO16" s="169"/>
      <c r="CP16" s="169"/>
      <c r="CQ16" s="169"/>
      <c r="CR16" s="169"/>
      <c r="CS16" s="131">
        <v>16</v>
      </c>
      <c r="CT16" s="256" t="s">
        <v>216</v>
      </c>
      <c r="CU16" s="256"/>
      <c r="CV16" s="251"/>
      <c r="CW16" s="169"/>
      <c r="CX16" s="169"/>
      <c r="CY16" s="169"/>
      <c r="CZ16" s="169"/>
      <c r="DI16" s="131">
        <v>16</v>
      </c>
      <c r="DJ16" s="252" t="s">
        <v>213</v>
      </c>
      <c r="DK16" s="252"/>
      <c r="DL16" s="253">
        <v>36662241.157839999</v>
      </c>
      <c r="DM16" s="253">
        <v>-1203.5147619992495</v>
      </c>
      <c r="DN16" s="253">
        <v>36661037.643077999</v>
      </c>
      <c r="DO16" s="253">
        <v>0</v>
      </c>
      <c r="DP16" s="253">
        <v>36661037.643077999</v>
      </c>
      <c r="DQ16" s="253">
        <v>0</v>
      </c>
      <c r="DR16" s="253">
        <v>36661037.643077999</v>
      </c>
      <c r="DS16" s="253">
        <v>0</v>
      </c>
      <c r="DT16" s="253">
        <v>36661037.643077999</v>
      </c>
      <c r="DU16" s="253">
        <v>0</v>
      </c>
      <c r="DV16" s="253">
        <v>36661037.643077999</v>
      </c>
      <c r="DW16" s="253">
        <v>0</v>
      </c>
      <c r="DX16" s="253">
        <v>36661037.643077999</v>
      </c>
      <c r="DY16" s="131">
        <v>16</v>
      </c>
      <c r="DZ16" s="258" t="s">
        <v>221</v>
      </c>
      <c r="EA16" s="259"/>
      <c r="EB16" s="259"/>
      <c r="EC16" s="259"/>
      <c r="ED16" s="125"/>
      <c r="EE16" s="125"/>
      <c r="EF16" s="125"/>
      <c r="EO16" s="131">
        <v>16</v>
      </c>
      <c r="EP16" s="138" t="s">
        <v>211</v>
      </c>
      <c r="EQ16" s="169"/>
      <c r="ER16" s="169">
        <v>230000</v>
      </c>
      <c r="ES16" s="169">
        <v>-735000</v>
      </c>
      <c r="ET16" s="169">
        <v>-505000</v>
      </c>
      <c r="EU16" s="139">
        <v>0</v>
      </c>
      <c r="EV16" s="169">
        <v>-505000</v>
      </c>
      <c r="EW16" s="139">
        <v>0</v>
      </c>
      <c r="EX16" s="169">
        <v>-505000</v>
      </c>
      <c r="EY16" s="139">
        <v>0</v>
      </c>
      <c r="EZ16" s="169">
        <v>-505000</v>
      </c>
      <c r="FA16" s="139">
        <v>0</v>
      </c>
      <c r="FB16" s="169">
        <v>-505000</v>
      </c>
      <c r="FC16" s="139">
        <v>0</v>
      </c>
      <c r="FD16" s="169">
        <v>-505000</v>
      </c>
      <c r="FE16" s="131">
        <v>16</v>
      </c>
      <c r="FF16" s="170" t="s">
        <v>212</v>
      </c>
      <c r="FU16" s="131">
        <v>16</v>
      </c>
      <c r="FV16" s="257" t="s">
        <v>220</v>
      </c>
      <c r="FX16" s="139"/>
      <c r="FY16" s="139"/>
      <c r="FZ16" s="255"/>
      <c r="GA16" s="139"/>
      <c r="GB16" s="139"/>
      <c r="GK16" s="131">
        <v>16</v>
      </c>
      <c r="GL16" s="172" t="s">
        <v>215</v>
      </c>
      <c r="GM16" s="172"/>
      <c r="GN16" s="139">
        <v>0</v>
      </c>
      <c r="GO16" s="139">
        <v>3870.6276671299306</v>
      </c>
      <c r="GP16" s="139">
        <v>3870.6276671299306</v>
      </c>
      <c r="GQ16" s="139"/>
      <c r="GR16" s="139">
        <v>3870.6276671299306</v>
      </c>
      <c r="GS16" s="139"/>
      <c r="GT16" s="139">
        <v>3870.6276671299306</v>
      </c>
      <c r="GU16" s="139"/>
      <c r="GV16" s="139">
        <v>3870.6276671299306</v>
      </c>
      <c r="GW16" s="139"/>
      <c r="GX16" s="139">
        <v>3870.6276671299306</v>
      </c>
      <c r="GY16" s="139"/>
      <c r="GZ16" s="139">
        <v>3870.6276671299306</v>
      </c>
      <c r="HA16" s="131">
        <v>16</v>
      </c>
      <c r="HB16" s="138" t="s">
        <v>218</v>
      </c>
      <c r="HC16" s="133"/>
      <c r="HD16" s="365">
        <v>304732.62186000007</v>
      </c>
      <c r="HE16" s="365">
        <v>101165.89421331207</v>
      </c>
      <c r="HF16" s="365">
        <v>405898.51607331214</v>
      </c>
      <c r="HG16" s="365">
        <v>-52766</v>
      </c>
      <c r="HH16" s="365">
        <v>353132.51607331214</v>
      </c>
      <c r="HI16" s="365"/>
      <c r="HJ16" s="365">
        <v>353132.51607331214</v>
      </c>
      <c r="HK16" s="365"/>
      <c r="HL16" s="365">
        <v>353132.51607331214</v>
      </c>
      <c r="HM16" s="365"/>
      <c r="HN16" s="365">
        <v>353132.51607331214</v>
      </c>
      <c r="HO16" s="365"/>
      <c r="HP16" s="365">
        <v>353132.51607331214</v>
      </c>
      <c r="HQ16" s="131">
        <v>16</v>
      </c>
      <c r="HR16" s="125" t="s">
        <v>223</v>
      </c>
      <c r="HT16" s="139"/>
      <c r="HU16" s="139"/>
      <c r="HV16" s="139"/>
      <c r="HW16" s="139"/>
      <c r="HX16" s="139"/>
      <c r="IG16" s="131">
        <v>16</v>
      </c>
      <c r="IH16" s="241" t="s">
        <v>214</v>
      </c>
      <c r="II16" s="132"/>
      <c r="IJ16" s="254">
        <v>66598.29467198941</v>
      </c>
      <c r="IK16" s="254">
        <v>-60189.774001547892</v>
      </c>
      <c r="IL16" s="254">
        <v>6408.5206704415177</v>
      </c>
      <c r="IM16" s="254">
        <v>0</v>
      </c>
      <c r="IN16" s="254">
        <v>6408.5206704415177</v>
      </c>
      <c r="IO16" s="254">
        <v>0</v>
      </c>
      <c r="IP16" s="254">
        <v>6408.5206704415177</v>
      </c>
      <c r="IQ16" s="254">
        <v>0</v>
      </c>
      <c r="IR16" s="254">
        <v>6408.5206704415177</v>
      </c>
      <c r="IS16" s="254">
        <v>0</v>
      </c>
      <c r="IT16" s="254">
        <v>6408.5206704415177</v>
      </c>
      <c r="IU16" s="254">
        <v>0</v>
      </c>
      <c r="IV16" s="254">
        <v>6408.5206704415177</v>
      </c>
      <c r="IW16" s="131">
        <v>16</v>
      </c>
      <c r="IX16" s="138" t="s">
        <v>217</v>
      </c>
      <c r="IY16" s="138"/>
      <c r="IZ16" s="139">
        <v>2655333.2173509947</v>
      </c>
      <c r="JA16" s="139">
        <v>-797229.46419286658</v>
      </c>
      <c r="JB16" s="139">
        <v>1858103.7531581281</v>
      </c>
      <c r="JC16" s="139">
        <v>619367.91771937651</v>
      </c>
      <c r="JD16" s="139">
        <v>2477471.6708775046</v>
      </c>
      <c r="JE16" s="139">
        <v>0</v>
      </c>
      <c r="JF16" s="139">
        <v>2477471.6708775046</v>
      </c>
      <c r="JG16" s="139">
        <v>0</v>
      </c>
      <c r="JH16" s="139">
        <v>2477471.6708775046</v>
      </c>
      <c r="JI16" s="139">
        <v>0</v>
      </c>
      <c r="JJ16" s="139">
        <v>2477471.6708775046</v>
      </c>
      <c r="JK16" s="139">
        <v>0</v>
      </c>
      <c r="JL16" s="139">
        <v>2477471.6708775046</v>
      </c>
      <c r="JM16" s="131">
        <v>16</v>
      </c>
      <c r="JN16" s="429" t="s">
        <v>219</v>
      </c>
      <c r="JO16" s="430"/>
      <c r="JP16" s="139"/>
      <c r="JQ16" s="139"/>
      <c r="JR16" s="255"/>
      <c r="JS16" s="139"/>
      <c r="JT16" s="139"/>
      <c r="JU16" s="139"/>
      <c r="JV16" s="139"/>
      <c r="JW16" s="139"/>
      <c r="JX16" s="139"/>
      <c r="JY16" s="139"/>
      <c r="JZ16" s="139"/>
      <c r="KA16" s="139"/>
      <c r="KB16" s="139"/>
      <c r="KC16" s="131">
        <v>16</v>
      </c>
      <c r="KD16" s="147" t="s">
        <v>23</v>
      </c>
      <c r="KF16" s="255">
        <v>4861847833.2406073</v>
      </c>
      <c r="KG16" s="255">
        <v>111904956.75545597</v>
      </c>
      <c r="KH16" s="255">
        <v>4973752789.9960632</v>
      </c>
      <c r="KI16" s="255">
        <v>0</v>
      </c>
      <c r="KJ16" s="255">
        <v>4973752789.9960632</v>
      </c>
      <c r="KK16" s="255">
        <v>0</v>
      </c>
      <c r="KL16" s="255">
        <v>4973752789.9960632</v>
      </c>
      <c r="KM16" s="255">
        <v>0</v>
      </c>
      <c r="KN16" s="255">
        <v>4973752789.9960632</v>
      </c>
      <c r="KO16" s="255">
        <v>0</v>
      </c>
      <c r="KP16" s="255">
        <v>4973752789.9960632</v>
      </c>
      <c r="KQ16" s="255">
        <v>0</v>
      </c>
      <c r="KR16" s="255">
        <v>4973752789.9960632</v>
      </c>
      <c r="KS16" s="131">
        <v>16</v>
      </c>
      <c r="KT16" s="147" t="s">
        <v>222</v>
      </c>
      <c r="KV16" s="133">
        <v>126691157.42999999</v>
      </c>
      <c r="KW16" s="133">
        <v>3127615.3688547313</v>
      </c>
      <c r="KX16" s="133">
        <v>129818772.79885472</v>
      </c>
      <c r="KY16" s="133"/>
      <c r="KZ16" s="133">
        <v>129818772.79885472</v>
      </c>
      <c r="LA16" s="133"/>
      <c r="LB16" s="133">
        <v>129818772.79885472</v>
      </c>
      <c r="LC16" s="133"/>
      <c r="LD16" s="133">
        <v>129818772.79885472</v>
      </c>
      <c r="LE16" s="133"/>
      <c r="LF16" s="133">
        <v>129818772.79885472</v>
      </c>
      <c r="LG16" s="133"/>
      <c r="LH16" s="133">
        <v>129818772.79885472</v>
      </c>
      <c r="LI16" s="131">
        <v>16</v>
      </c>
      <c r="LY16" s="131">
        <v>16</v>
      </c>
      <c r="LZ16" s="141" t="s">
        <v>64</v>
      </c>
      <c r="MB16" s="283"/>
      <c r="MC16" s="283"/>
      <c r="MD16" s="283"/>
      <c r="ME16" s="283"/>
      <c r="MF16" s="283"/>
      <c r="MG16" s="283"/>
      <c r="MH16" s="283"/>
      <c r="MI16" s="283">
        <v>5135279.7442095671</v>
      </c>
      <c r="MJ16" s="283"/>
      <c r="MK16" s="283">
        <v>290972.11108704656</v>
      </c>
      <c r="ML16" s="283"/>
      <c r="MM16" s="283">
        <v>299122.24961788394</v>
      </c>
      <c r="MN16" s="283"/>
      <c r="MO16" s="677">
        <v>16</v>
      </c>
      <c r="MP16" s="133" t="s">
        <v>632</v>
      </c>
      <c r="MQ16" s="133"/>
      <c r="MR16" s="796"/>
      <c r="MS16" s="796"/>
      <c r="MT16" s="796"/>
      <c r="MU16" s="796"/>
      <c r="MV16" s="796"/>
      <c r="MW16" s="797"/>
      <c r="MX16" s="797"/>
      <c r="MY16" s="797"/>
      <c r="MZ16" s="797"/>
      <c r="NA16" s="797"/>
      <c r="NB16" s="797"/>
      <c r="NC16" s="797"/>
      <c r="ND16" s="797"/>
      <c r="NE16" s="131">
        <v>16</v>
      </c>
      <c r="NF16" s="264" t="s">
        <v>632</v>
      </c>
      <c r="NG16" s="264"/>
      <c r="NH16" s="876" t="s">
        <v>1101</v>
      </c>
      <c r="NI16" s="266"/>
      <c r="NJ16" s="266"/>
      <c r="NK16" s="266"/>
      <c r="NL16" s="266"/>
      <c r="NM16" s="133"/>
      <c r="NN16" s="133"/>
      <c r="NO16" s="133"/>
      <c r="NP16" s="133"/>
      <c r="NQ16" s="133"/>
      <c r="NR16" s="133"/>
      <c r="NS16" s="133"/>
      <c r="NT16" s="133"/>
      <c r="NU16" s="131">
        <v>16</v>
      </c>
      <c r="NV16" s="264" t="s">
        <v>224</v>
      </c>
      <c r="NW16" s="264"/>
      <c r="NX16" s="266"/>
      <c r="NY16" s="266"/>
      <c r="NZ16" s="266"/>
      <c r="OA16" s="266"/>
      <c r="OB16" s="266"/>
      <c r="OC16" s="133"/>
      <c r="OD16" s="133"/>
      <c r="OE16" s="133"/>
      <c r="OF16" s="133"/>
      <c r="OG16" s="133"/>
      <c r="OH16" s="133"/>
      <c r="OI16" s="133"/>
      <c r="OJ16" s="133"/>
      <c r="OK16" s="131">
        <v>16</v>
      </c>
      <c r="OL16" s="260"/>
      <c r="OM16" s="261"/>
      <c r="ON16" s="261"/>
      <c r="OO16" s="261"/>
      <c r="OP16" s="262"/>
      <c r="OQ16" s="263"/>
      <c r="OR16" s="263"/>
      <c r="OS16" s="263"/>
      <c r="OT16" s="263"/>
      <c r="OU16" s="263"/>
      <c r="OV16" s="263"/>
      <c r="OW16" s="263"/>
      <c r="OX16" s="263"/>
      <c r="OY16" s="263"/>
      <c r="OZ16" s="263"/>
      <c r="PA16" s="131">
        <v>16</v>
      </c>
      <c r="PB16" s="586" t="s">
        <v>626</v>
      </c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R16" s="670">
        <v>16</v>
      </c>
      <c r="PS16" s="714" t="s">
        <v>344</v>
      </c>
      <c r="PT16" s="689"/>
      <c r="PU16" s="708"/>
      <c r="PV16" s="708"/>
      <c r="PW16" s="708"/>
      <c r="PX16" s="667"/>
      <c r="PY16" s="667"/>
      <c r="PZ16" s="667"/>
      <c r="QA16" s="667"/>
      <c r="QB16" s="667"/>
      <c r="QC16" s="667"/>
      <c r="QD16" s="667"/>
      <c r="QE16" s="667"/>
      <c r="QF16" s="667"/>
      <c r="QG16" s="667"/>
      <c r="QH16" s="707">
        <v>16</v>
      </c>
      <c r="QI16" s="689"/>
      <c r="QJ16" s="689"/>
      <c r="QK16" s="689"/>
      <c r="QL16" s="689"/>
      <c r="QM16" s="689"/>
      <c r="QN16" s="689"/>
      <c r="QO16" s="689"/>
      <c r="QP16" s="689"/>
      <c r="QQ16" s="689"/>
      <c r="QR16" s="689"/>
      <c r="QS16" s="689"/>
      <c r="QT16" s="689"/>
      <c r="QU16" s="689"/>
      <c r="QV16" s="689"/>
      <c r="QW16" s="689"/>
      <c r="QX16" s="711">
        <v>16</v>
      </c>
      <c r="QY16" s="706" t="s">
        <v>1002</v>
      </c>
      <c r="QZ16" s="714"/>
      <c r="RA16" s="820"/>
      <c r="RB16" s="820"/>
      <c r="RC16" s="820"/>
      <c r="RD16" s="814">
        <v>-198144.45000000007</v>
      </c>
      <c r="RE16" s="814">
        <v>-198144.45000000007</v>
      </c>
      <c r="RF16" s="814">
        <v>-1297353.9999999967</v>
      </c>
      <c r="RG16" s="814">
        <v>-1495498.4499999969</v>
      </c>
      <c r="RH16" s="814">
        <v>-1249852.0242280709</v>
      </c>
      <c r="RI16" s="814">
        <v>-2745350.4742280678</v>
      </c>
      <c r="RJ16" s="814">
        <v>-488828.36495094746</v>
      </c>
      <c r="RK16" s="814">
        <v>-3234178.8391790153</v>
      </c>
      <c r="RL16" s="814">
        <v>-340876.63495094422</v>
      </c>
      <c r="RM16" s="814">
        <v>-3575055.4741299595</v>
      </c>
      <c r="RN16" s="671">
        <v>16</v>
      </c>
      <c r="RO16" s="689" t="s">
        <v>1002</v>
      </c>
      <c r="RP16" s="689"/>
      <c r="RQ16" s="814"/>
      <c r="RR16" s="814"/>
      <c r="RS16" s="814"/>
      <c r="RT16" s="814">
        <v>270565.01000000007</v>
      </c>
      <c r="RU16" s="815">
        <v>270565.01000000007</v>
      </c>
      <c r="RV16" s="814">
        <v>2399121.64</v>
      </c>
      <c r="RW16" s="815">
        <v>2669686.6500000004</v>
      </c>
      <c r="RX16" s="814">
        <v>4185607.1237105429</v>
      </c>
      <c r="RY16" s="815">
        <v>6855293.7737105433</v>
      </c>
      <c r="RZ16" s="814">
        <v>8755648.7093804516</v>
      </c>
      <c r="SA16" s="815">
        <v>15610942.483090995</v>
      </c>
      <c r="SB16" s="814">
        <v>5202182.586661147</v>
      </c>
      <c r="SC16" s="815">
        <v>20813125.069752142</v>
      </c>
      <c r="SD16" s="690"/>
      <c r="SK16"/>
      <c r="SL16"/>
      <c r="SM16"/>
      <c r="SN16"/>
      <c r="SO16"/>
      <c r="SP16"/>
      <c r="SQ16"/>
      <c r="SR16"/>
      <c r="SS16"/>
      <c r="ST16"/>
      <c r="SU16" s="690"/>
    </row>
    <row r="17" spans="1:515" x14ac:dyDescent="0.25">
      <c r="A17" s="131">
        <v>17</v>
      </c>
      <c r="B17" s="458" t="s">
        <v>580</v>
      </c>
      <c r="C17" s="138"/>
      <c r="D17" s="166"/>
      <c r="E17" s="681">
        <v>-2431361.73</v>
      </c>
      <c r="F17" s="166"/>
      <c r="G17" s="681"/>
      <c r="H17" s="166"/>
      <c r="I17" s="173"/>
      <c r="J17" s="173"/>
      <c r="K17" s="173"/>
      <c r="L17" s="173"/>
      <c r="M17" s="173"/>
      <c r="N17" s="173"/>
      <c r="O17" s="173"/>
      <c r="P17" s="173"/>
      <c r="Q17" s="131">
        <v>17</v>
      </c>
      <c r="R17" s="294" t="s">
        <v>401</v>
      </c>
      <c r="S17" s="840"/>
      <c r="T17" s="246">
        <v>5766499.0706215166</v>
      </c>
      <c r="U17" s="679">
        <v>-5766499.0706215166</v>
      </c>
      <c r="V17" s="679">
        <v>0</v>
      </c>
      <c r="W17" s="679"/>
      <c r="X17" s="679">
        <v>0</v>
      </c>
      <c r="Y17" s="679"/>
      <c r="Z17" s="679">
        <v>0</v>
      </c>
      <c r="AA17" s="679"/>
      <c r="AB17" s="679">
        <v>0</v>
      </c>
      <c r="AC17" s="679"/>
      <c r="AD17" s="679">
        <v>0</v>
      </c>
      <c r="AE17" s="679"/>
      <c r="AF17" s="679">
        <v>0</v>
      </c>
      <c r="AG17" s="131">
        <v>17</v>
      </c>
      <c r="AH17" s="452"/>
      <c r="AI17" s="268"/>
      <c r="AJ17" s="268"/>
      <c r="AK17" s="268"/>
      <c r="AL17" s="268"/>
      <c r="AM17" s="268"/>
      <c r="AN17" s="268"/>
      <c r="AO17" s="268"/>
      <c r="AP17" s="268"/>
      <c r="AQ17" s="268"/>
      <c r="AR17" s="268"/>
      <c r="AS17" s="268"/>
      <c r="AT17" s="268"/>
      <c r="AU17" s="268"/>
      <c r="AV17" s="268"/>
      <c r="AW17" s="131">
        <v>17</v>
      </c>
      <c r="AX17" s="132" t="s">
        <v>1077</v>
      </c>
      <c r="AY17" s="676"/>
      <c r="AZ17" s="847">
        <v>12755721.744033124</v>
      </c>
      <c r="BA17" s="847">
        <v>-8213900.9186974997</v>
      </c>
      <c r="BB17" s="847">
        <v>4541820.8253356246</v>
      </c>
      <c r="BC17" s="847">
        <v>0</v>
      </c>
      <c r="BD17" s="847">
        <v>4541820.8253356246</v>
      </c>
      <c r="BE17" s="847">
        <v>0</v>
      </c>
      <c r="BF17" s="847">
        <v>4541820.8253356246</v>
      </c>
      <c r="BG17" s="847">
        <v>0</v>
      </c>
      <c r="BH17" s="847">
        <v>4541820.8253356246</v>
      </c>
      <c r="BI17" s="847">
        <v>0</v>
      </c>
      <c r="BJ17" s="847">
        <v>4541820.8253356246</v>
      </c>
      <c r="BK17" s="847">
        <v>0</v>
      </c>
      <c r="BL17" s="847">
        <v>4541820.8253356246</v>
      </c>
      <c r="BM17" s="131">
        <v>17</v>
      </c>
      <c r="BN17" s="237" t="s">
        <v>225</v>
      </c>
      <c r="BP17" s="270"/>
      <c r="BQ17" s="270"/>
      <c r="BR17" s="170"/>
      <c r="BS17" s="270"/>
      <c r="BT17" s="170"/>
      <c r="BU17" s="270"/>
      <c r="BV17" s="170"/>
      <c r="BW17" s="270"/>
      <c r="BX17" s="170"/>
      <c r="BY17" s="270"/>
      <c r="BZ17" s="170"/>
      <c r="CA17" s="270"/>
      <c r="CB17" s="170"/>
      <c r="CC17" s="131">
        <v>17</v>
      </c>
      <c r="CD17" s="241" t="s">
        <v>227</v>
      </c>
      <c r="CF17" s="273">
        <v>4575001.287056</v>
      </c>
      <c r="CG17" s="273">
        <v>-420667.37425281992</v>
      </c>
      <c r="CH17" s="273">
        <v>4154333.9128031801</v>
      </c>
      <c r="CI17" s="169"/>
      <c r="CJ17" s="273">
        <v>4154333.9128031801</v>
      </c>
      <c r="CK17" s="169"/>
      <c r="CL17" s="273">
        <v>4154333.9128031801</v>
      </c>
      <c r="CM17" s="169"/>
      <c r="CN17" s="169">
        <v>4154333.9128031801</v>
      </c>
      <c r="CO17" s="169"/>
      <c r="CP17" s="169">
        <v>4154333.9128031801</v>
      </c>
      <c r="CQ17" s="169"/>
      <c r="CR17" s="169">
        <v>4154333.9128031801</v>
      </c>
      <c r="CS17" s="131">
        <v>17</v>
      </c>
      <c r="CT17" s="277" t="s">
        <v>229</v>
      </c>
      <c r="CU17" s="277"/>
      <c r="CV17" s="191"/>
      <c r="CW17" s="191"/>
      <c r="CX17" s="191"/>
      <c r="CY17" s="191"/>
      <c r="CZ17" s="191"/>
      <c r="DI17" s="131">
        <v>17</v>
      </c>
      <c r="DJ17" s="252" t="s">
        <v>993</v>
      </c>
      <c r="DK17" s="252"/>
      <c r="DL17" s="289">
        <v>36662241.157839999</v>
      </c>
      <c r="DM17" s="289">
        <v>-1203.5147619992495</v>
      </c>
      <c r="DN17" s="289">
        <v>36661037.643077999</v>
      </c>
      <c r="DO17" s="289">
        <v>0</v>
      </c>
      <c r="DP17" s="289">
        <v>36661037.643077999</v>
      </c>
      <c r="DQ17" s="289">
        <v>0</v>
      </c>
      <c r="DR17" s="289">
        <v>36661037.643077999</v>
      </c>
      <c r="DS17" s="289">
        <v>0</v>
      </c>
      <c r="DT17" s="289">
        <v>36661037.643077999</v>
      </c>
      <c r="DU17" s="289">
        <v>0</v>
      </c>
      <c r="DV17" s="289">
        <v>36661037.643077999</v>
      </c>
      <c r="DW17" s="289">
        <v>0</v>
      </c>
      <c r="DX17" s="289">
        <v>36661037.643077999</v>
      </c>
      <c r="DY17" s="131">
        <v>17</v>
      </c>
      <c r="DZ17" s="241" t="s">
        <v>233</v>
      </c>
      <c r="EA17" s="132"/>
      <c r="EB17" s="255">
        <v>9080405.3056019992</v>
      </c>
      <c r="EC17" s="255">
        <v>-53784.6760164015</v>
      </c>
      <c r="ED17" s="255">
        <v>9026620.6295855977</v>
      </c>
      <c r="EE17" s="255">
        <v>54729.705912001431</v>
      </c>
      <c r="EF17" s="255">
        <v>9081350.3354975991</v>
      </c>
      <c r="EG17" s="255">
        <v>0</v>
      </c>
      <c r="EH17" s="255">
        <v>9081350.3354975991</v>
      </c>
      <c r="EI17" s="255">
        <v>0</v>
      </c>
      <c r="EJ17" s="255">
        <v>9081350.3354975991</v>
      </c>
      <c r="EK17" s="255">
        <v>0</v>
      </c>
      <c r="EL17" s="255">
        <v>9081350.3354975991</v>
      </c>
      <c r="EM17" s="255">
        <v>0</v>
      </c>
      <c r="EN17" s="255">
        <v>9081350.3354975991</v>
      </c>
      <c r="EO17" s="131">
        <v>17</v>
      </c>
      <c r="EP17" s="138" t="s">
        <v>226</v>
      </c>
      <c r="EQ17" s="169"/>
      <c r="ER17" s="271">
        <v>352975.68834427826</v>
      </c>
      <c r="ES17" s="271">
        <v>-103323.23312883906</v>
      </c>
      <c r="ET17" s="271">
        <v>249652.4552154392</v>
      </c>
      <c r="EU17" s="128">
        <v>0</v>
      </c>
      <c r="EV17" s="272">
        <v>249652.4552154392</v>
      </c>
      <c r="EW17" s="128">
        <v>0</v>
      </c>
      <c r="EX17" s="272">
        <v>249652.4552154392</v>
      </c>
      <c r="EY17" s="128">
        <v>0</v>
      </c>
      <c r="EZ17" s="272">
        <v>249652.4552154392</v>
      </c>
      <c r="FA17" s="128">
        <v>0</v>
      </c>
      <c r="FB17" s="272">
        <v>249652.4552154392</v>
      </c>
      <c r="FC17" s="128">
        <v>0</v>
      </c>
      <c r="FD17" s="272">
        <v>249652.4552154392</v>
      </c>
      <c r="FE17" s="131">
        <v>17</v>
      </c>
      <c r="FF17" s="449" t="s">
        <v>396</v>
      </c>
      <c r="FH17" s="253">
        <v>1361.4853480795666</v>
      </c>
      <c r="FI17" s="253">
        <v>3554.379588902445</v>
      </c>
      <c r="FJ17" s="253">
        <v>4915.8649369820114</v>
      </c>
      <c r="FK17" s="253">
        <v>-1475.3824893263304</v>
      </c>
      <c r="FL17" s="253">
        <v>3440.482447655681</v>
      </c>
      <c r="FM17" s="253">
        <v>54.544716631544361</v>
      </c>
      <c r="FN17" s="253">
        <v>3495.0271642872253</v>
      </c>
      <c r="FO17" s="253">
        <v>274.31831839228744</v>
      </c>
      <c r="FP17" s="253">
        <v>3769.3454826795128</v>
      </c>
      <c r="FQ17" s="253">
        <v>842.34455888224193</v>
      </c>
      <c r="FR17" s="253">
        <v>4611.6900415617547</v>
      </c>
      <c r="FS17" s="253">
        <v>1272.1814376113816</v>
      </c>
      <c r="FT17" s="253">
        <v>5883.8714791731363</v>
      </c>
      <c r="FU17" s="131">
        <v>17</v>
      </c>
      <c r="FV17" s="279" t="s">
        <v>232</v>
      </c>
      <c r="FW17" s="129"/>
      <c r="FX17" s="438">
        <v>4635835.0854999991</v>
      </c>
      <c r="FY17" s="438">
        <v>102451.95538954996</v>
      </c>
      <c r="FZ17" s="620">
        <v>4738287.0408895491</v>
      </c>
      <c r="GA17" s="438">
        <v>0</v>
      </c>
      <c r="GB17" s="255">
        <v>4738287.0408895491</v>
      </c>
      <c r="GC17" s="438">
        <v>0</v>
      </c>
      <c r="GD17" s="255">
        <v>4738287.0408895491</v>
      </c>
      <c r="GE17" s="438">
        <v>0</v>
      </c>
      <c r="GF17" s="255">
        <v>4738287.0408895491</v>
      </c>
      <c r="GG17" s="438">
        <v>0</v>
      </c>
      <c r="GH17" s="255">
        <v>4738287.0408895491</v>
      </c>
      <c r="GI17" s="438">
        <v>0</v>
      </c>
      <c r="GJ17" s="255">
        <v>4738287.0408895491</v>
      </c>
      <c r="GK17" s="131">
        <v>17</v>
      </c>
      <c r="GL17" s="138"/>
      <c r="GM17" s="138"/>
      <c r="GN17" s="138"/>
      <c r="GO17" s="138"/>
      <c r="GP17" s="138"/>
      <c r="HA17" s="131">
        <v>17</v>
      </c>
      <c r="HB17" s="138" t="s">
        <v>231</v>
      </c>
      <c r="HC17" s="134"/>
      <c r="HD17" s="360">
        <v>1342978.449587659</v>
      </c>
      <c r="HE17" s="360">
        <v>200610.91760125686</v>
      </c>
      <c r="HF17" s="367">
        <v>1543589.3671889158</v>
      </c>
      <c r="HG17" s="360">
        <v>616986.72294059698</v>
      </c>
      <c r="HH17" s="367">
        <v>2160576.0901295128</v>
      </c>
      <c r="HI17" s="360"/>
      <c r="HJ17" s="367">
        <v>2160576.0901295128</v>
      </c>
      <c r="HK17" s="360"/>
      <c r="HL17" s="367">
        <v>2160576.0901295128</v>
      </c>
      <c r="HM17" s="360"/>
      <c r="HN17" s="367">
        <v>2160576.0901295128</v>
      </c>
      <c r="HO17" s="360"/>
      <c r="HP17" s="367">
        <v>2160576.0901295128</v>
      </c>
      <c r="HQ17" s="131">
        <v>17</v>
      </c>
      <c r="HR17" s="125" t="s">
        <v>421</v>
      </c>
      <c r="HT17" s="169">
        <v>47200.409999999996</v>
      </c>
      <c r="HU17" s="169">
        <v>-22852.439999999995</v>
      </c>
      <c r="HV17" s="169">
        <v>24347.97</v>
      </c>
      <c r="HW17" s="169">
        <v>-24347.969999999976</v>
      </c>
      <c r="HX17" s="169">
        <v>0</v>
      </c>
      <c r="HY17" s="169">
        <v>3.1044085820515949E-10</v>
      </c>
      <c r="HZ17" s="169">
        <v>3.1044085820515949E-10</v>
      </c>
      <c r="IA17" s="169">
        <v>-3.3681620455657441E-10</v>
      </c>
      <c r="IB17" s="169">
        <v>-2.6375346351414919E-11</v>
      </c>
      <c r="IC17" s="169">
        <v>0</v>
      </c>
      <c r="ID17" s="169">
        <v>-2.6375346351414919E-11</v>
      </c>
      <c r="IE17" s="169">
        <v>0</v>
      </c>
      <c r="IF17" s="169">
        <v>-2.6375346351414919E-11</v>
      </c>
      <c r="IG17" s="131">
        <v>17</v>
      </c>
      <c r="IH17" s="241"/>
      <c r="II17" s="132"/>
      <c r="IJ17" s="275"/>
      <c r="IK17" s="275"/>
      <c r="IL17" s="276"/>
      <c r="IM17" s="276"/>
      <c r="IN17" s="276"/>
      <c r="IO17" s="143"/>
      <c r="IP17" s="276"/>
      <c r="IQ17" s="143"/>
      <c r="IR17" s="276"/>
      <c r="IS17" s="143"/>
      <c r="IT17" s="276"/>
      <c r="IU17" s="143"/>
      <c r="IV17" s="276"/>
      <c r="IW17" s="131">
        <v>17</v>
      </c>
      <c r="IX17" s="132" t="s">
        <v>230</v>
      </c>
      <c r="IY17" s="132"/>
      <c r="IZ17" s="278">
        <v>2655333.2173509947</v>
      </c>
      <c r="JA17" s="278">
        <v>-797229.46419286658</v>
      </c>
      <c r="JB17" s="278">
        <v>1858103.7531581281</v>
      </c>
      <c r="JC17" s="278">
        <v>619367.91771937651</v>
      </c>
      <c r="JD17" s="278">
        <v>2477471.6708775046</v>
      </c>
      <c r="JE17" s="278">
        <v>0</v>
      </c>
      <c r="JF17" s="278">
        <v>2477471.6708775046</v>
      </c>
      <c r="JG17" s="278">
        <v>0</v>
      </c>
      <c r="JH17" s="278">
        <v>2477471.6708775046</v>
      </c>
      <c r="JI17" s="278">
        <v>0</v>
      </c>
      <c r="JJ17" s="278">
        <v>2477471.6708775046</v>
      </c>
      <c r="JK17" s="278">
        <v>0</v>
      </c>
      <c r="JL17" s="278">
        <v>2477471.6708775046</v>
      </c>
      <c r="JM17" s="131">
        <v>17</v>
      </c>
      <c r="JN17" s="431" t="s">
        <v>396</v>
      </c>
      <c r="JO17" s="430"/>
      <c r="JP17" s="139">
        <v>72538.49945442866</v>
      </c>
      <c r="JQ17" s="139">
        <v>1089.4786276849482</v>
      </c>
      <c r="JR17" s="255">
        <v>73627.978082113608</v>
      </c>
      <c r="JS17" s="139">
        <v>0</v>
      </c>
      <c r="JT17" s="255">
        <v>73627.978082113608</v>
      </c>
      <c r="JU17" s="139">
        <v>0</v>
      </c>
      <c r="JV17" s="255">
        <v>73627.978082113608</v>
      </c>
      <c r="JW17" s="139">
        <v>0</v>
      </c>
      <c r="JX17" s="255">
        <v>73627.978082113608</v>
      </c>
      <c r="JY17" s="139">
        <v>0</v>
      </c>
      <c r="JZ17" s="255">
        <v>73627.978082113608</v>
      </c>
      <c r="KA17" s="139">
        <v>0</v>
      </c>
      <c r="KB17" s="255">
        <v>73627.978082113608</v>
      </c>
      <c r="KC17" s="131">
        <v>17</v>
      </c>
      <c r="KD17" s="147" t="s">
        <v>24</v>
      </c>
      <c r="KF17" s="128">
        <v>-1869688452.7552438</v>
      </c>
      <c r="KG17" s="128">
        <v>-57613582.55076623</v>
      </c>
      <c r="KH17" s="171">
        <v>-1927302035.30601</v>
      </c>
      <c r="KI17" s="128">
        <v>0</v>
      </c>
      <c r="KJ17" s="171">
        <v>-1927302035.30601</v>
      </c>
      <c r="KK17" s="128">
        <v>0</v>
      </c>
      <c r="KL17" s="171">
        <v>-1927302035.30601</v>
      </c>
      <c r="KM17" s="128">
        <v>0</v>
      </c>
      <c r="KN17" s="171">
        <v>-1927302035.30601</v>
      </c>
      <c r="KO17" s="128">
        <v>0</v>
      </c>
      <c r="KP17" s="171">
        <v>-1927302035.30601</v>
      </c>
      <c r="KQ17" s="128">
        <v>0</v>
      </c>
      <c r="KR17" s="171">
        <v>-1927302035.30601</v>
      </c>
      <c r="KS17" s="131">
        <v>17</v>
      </c>
      <c r="KT17" s="147" t="s">
        <v>234</v>
      </c>
      <c r="KV17" s="171">
        <v>9433644.7191480082</v>
      </c>
      <c r="KW17" s="171">
        <v>-297720.12128570117</v>
      </c>
      <c r="KX17" s="171">
        <v>9135924.597862307</v>
      </c>
      <c r="KY17" s="171"/>
      <c r="KZ17" s="171">
        <v>9135924.597862307</v>
      </c>
      <c r="LA17" s="171"/>
      <c r="LB17" s="171">
        <v>9135924.597862307</v>
      </c>
      <c r="LC17" s="171"/>
      <c r="LD17" s="171">
        <v>9135924.597862307</v>
      </c>
      <c r="LE17" s="171"/>
      <c r="LF17" s="171">
        <v>9135924.597862307</v>
      </c>
      <c r="LG17" s="171"/>
      <c r="LH17" s="171">
        <v>9135924.597862307</v>
      </c>
      <c r="LI17" s="131">
        <v>17</v>
      </c>
      <c r="LJ17" s="652" t="s">
        <v>228</v>
      </c>
      <c r="LL17" s="656">
        <v>1987356.93</v>
      </c>
      <c r="LM17" s="656">
        <v>-8210.2111799998675</v>
      </c>
      <c r="LN17" s="656">
        <v>1979146.7188200001</v>
      </c>
      <c r="LO17" s="656">
        <v>0</v>
      </c>
      <c r="LP17" s="656">
        <v>1979146.7188200001</v>
      </c>
      <c r="LQ17" s="656">
        <v>0</v>
      </c>
      <c r="LR17" s="656">
        <v>1979146.7188200001</v>
      </c>
      <c r="LS17" s="656">
        <v>0</v>
      </c>
      <c r="LT17" s="656">
        <v>1979146.7188200001</v>
      </c>
      <c r="LU17" s="656">
        <v>0</v>
      </c>
      <c r="LV17" s="656">
        <v>1979146.7188200001</v>
      </c>
      <c r="LW17" s="656">
        <v>0</v>
      </c>
      <c r="LX17" s="656">
        <v>1979146.7188200001</v>
      </c>
      <c r="LY17" s="131">
        <v>17</v>
      </c>
      <c r="LZ17" s="132" t="s">
        <v>65</v>
      </c>
      <c r="MB17" s="283"/>
      <c r="MC17" s="283"/>
      <c r="MD17" s="283"/>
      <c r="ME17" s="283"/>
      <c r="MF17" s="283"/>
      <c r="MG17" s="283"/>
      <c r="MH17" s="283"/>
      <c r="MI17" s="283">
        <v>0</v>
      </c>
      <c r="MJ17" s="283"/>
      <c r="MK17" s="283">
        <v>0</v>
      </c>
      <c r="ML17" s="283"/>
      <c r="MM17" s="283">
        <v>0</v>
      </c>
      <c r="MN17" s="283"/>
      <c r="MO17" s="677">
        <v>17</v>
      </c>
      <c r="MP17" s="171" t="s">
        <v>642</v>
      </c>
      <c r="MQ17" s="171"/>
      <c r="MR17" s="798"/>
      <c r="MS17" s="798"/>
      <c r="MT17" s="798"/>
      <c r="MU17" s="798"/>
      <c r="MV17" s="798"/>
      <c r="MW17" s="799"/>
      <c r="MX17" s="799"/>
      <c r="MY17" s="799"/>
      <c r="MZ17" s="799"/>
      <c r="NA17" s="799"/>
      <c r="NB17" s="799"/>
      <c r="NC17" s="799"/>
      <c r="ND17" s="799"/>
      <c r="NE17" s="131">
        <v>17</v>
      </c>
      <c r="NF17" s="241" t="s">
        <v>642</v>
      </c>
      <c r="NG17" s="264"/>
      <c r="NH17" s="265"/>
      <c r="NI17" s="266"/>
      <c r="NJ17" s="266"/>
      <c r="NK17" s="266"/>
      <c r="NL17" s="266"/>
      <c r="NM17" s="171"/>
      <c r="NN17" s="171"/>
      <c r="NO17" s="171"/>
      <c r="NP17" s="171"/>
      <c r="NQ17" s="171"/>
      <c r="NR17" s="171"/>
      <c r="NS17" s="171"/>
      <c r="NT17" s="171"/>
      <c r="NU17" s="131">
        <v>17</v>
      </c>
      <c r="NV17" s="264" t="s">
        <v>236</v>
      </c>
      <c r="NW17" s="264"/>
      <c r="NX17" s="266"/>
      <c r="NY17" s="266"/>
      <c r="NZ17" s="266"/>
      <c r="OA17" s="266"/>
      <c r="OB17" s="266"/>
      <c r="OC17" s="171"/>
      <c r="OD17" s="171"/>
      <c r="OE17" s="171"/>
      <c r="OF17" s="171"/>
      <c r="OG17" s="171"/>
      <c r="OH17" s="171"/>
      <c r="OI17" s="171"/>
      <c r="OJ17" s="171"/>
      <c r="OK17" s="131">
        <v>17</v>
      </c>
      <c r="OL17" s="280" t="s">
        <v>235</v>
      </c>
      <c r="OM17" s="259"/>
      <c r="ON17" s="139">
        <v>5953193.9099999964</v>
      </c>
      <c r="OO17" s="139">
        <v>-883359.94052478392</v>
      </c>
      <c r="OP17" s="139">
        <v>5069833.9694752125</v>
      </c>
      <c r="OQ17" s="139">
        <v>7.0524784736335278E-2</v>
      </c>
      <c r="OR17" s="139">
        <v>5069834.0399999972</v>
      </c>
      <c r="OS17" s="139">
        <v>0</v>
      </c>
      <c r="OT17" s="139">
        <v>5069834.0399999972</v>
      </c>
      <c r="OU17" s="139">
        <v>656555.35457370523</v>
      </c>
      <c r="OV17" s="139">
        <v>5726389.3945737025</v>
      </c>
      <c r="OW17" s="139">
        <v>0</v>
      </c>
      <c r="OX17" s="139">
        <v>5726389.3945737025</v>
      </c>
      <c r="OY17" s="139">
        <v>-3275461.9699998335</v>
      </c>
      <c r="OZ17" s="139">
        <v>2450927.424573869</v>
      </c>
      <c r="PA17" s="131">
        <v>17</v>
      </c>
      <c r="PB17" s="589" t="s">
        <v>1028</v>
      </c>
      <c r="PC17"/>
      <c r="PD17" s="614">
        <v>0</v>
      </c>
      <c r="PE17" s="614">
        <v>0</v>
      </c>
      <c r="PF17" s="614">
        <v>1023061.5541312105</v>
      </c>
      <c r="PG17" s="614">
        <v>471846.43922968302</v>
      </c>
      <c r="PH17" s="614">
        <v>1494907.9933608936</v>
      </c>
      <c r="PI17" s="614">
        <v>235923.21961484151</v>
      </c>
      <c r="PJ17" s="614">
        <v>1730831.2129757351</v>
      </c>
      <c r="PK17" s="614">
        <v>0</v>
      </c>
      <c r="PL17" s="614">
        <v>1730831.2129757351</v>
      </c>
      <c r="PM17" s="614">
        <v>0</v>
      </c>
      <c r="PN17" s="614">
        <v>1730831.2129757351</v>
      </c>
      <c r="PO17" s="614">
        <v>0</v>
      </c>
      <c r="PP17" s="614">
        <v>1730831.2129757351</v>
      </c>
      <c r="PR17" s="670">
        <v>17</v>
      </c>
      <c r="PS17" s="804" t="s">
        <v>1062</v>
      </c>
      <c r="PT17" s="689"/>
      <c r="PU17" s="808"/>
      <c r="PV17" s="808"/>
      <c r="PW17" s="806">
        <v>0</v>
      </c>
      <c r="PX17" s="805">
        <v>-25910756.326629344</v>
      </c>
      <c r="PY17" s="806">
        <v>-25910756.326629344</v>
      </c>
      <c r="PZ17" s="805">
        <v>-60515170.991022646</v>
      </c>
      <c r="QA17" s="806">
        <v>-86425927.317651987</v>
      </c>
      <c r="QB17" s="805">
        <v>-35231708.692713663</v>
      </c>
      <c r="QC17" s="806">
        <v>-121657636.01036565</v>
      </c>
      <c r="QD17" s="805">
        <v>-35435775.585037157</v>
      </c>
      <c r="QE17" s="806">
        <v>-157093411.59540281</v>
      </c>
      <c r="QF17" s="805">
        <v>-30805082.584200084</v>
      </c>
      <c r="QG17" s="806">
        <v>-187898494.17960289</v>
      </c>
      <c r="QH17" s="707">
        <v>17</v>
      </c>
      <c r="QI17" s="689" t="s">
        <v>1002</v>
      </c>
      <c r="QJ17" s="689"/>
      <c r="QK17" s="732"/>
      <c r="QL17" s="732"/>
      <c r="QM17" s="732">
        <v>129818772.79885472</v>
      </c>
      <c r="QN17" s="732">
        <v>-137831.17192770541</v>
      </c>
      <c r="QO17" s="733">
        <v>129680941.62692702</v>
      </c>
      <c r="QP17" s="732">
        <v>-137756.2269269973</v>
      </c>
      <c r="QQ17" s="733">
        <v>129543185.40000002</v>
      </c>
      <c r="QR17" s="732">
        <v>8854560.5899999887</v>
      </c>
      <c r="QS17" s="733">
        <v>138397745.99000001</v>
      </c>
      <c r="QT17" s="732">
        <v>-373842.24000000954</v>
      </c>
      <c r="QU17" s="733">
        <v>138023903.75</v>
      </c>
      <c r="QV17" s="732">
        <v>-8256.4799999892712</v>
      </c>
      <c r="QW17" s="733">
        <v>138015647.27000001</v>
      </c>
      <c r="QX17" s="711">
        <v>17</v>
      </c>
      <c r="QY17" s="706" t="s">
        <v>1003</v>
      </c>
      <c r="QZ17" s="714"/>
      <c r="RA17" s="821"/>
      <c r="RB17" s="821"/>
      <c r="RC17" s="821"/>
      <c r="RD17" s="822">
        <v>-3793.6062060000008</v>
      </c>
      <c r="RE17" s="822">
        <v>-3793.6062060000008</v>
      </c>
      <c r="RF17" s="822">
        <v>-19514.121821999972</v>
      </c>
      <c r="RG17" s="822">
        <v>-23307.728027999972</v>
      </c>
      <c r="RH17" s="822">
        <v>-138846.17242599995</v>
      </c>
      <c r="RI17" s="822">
        <v>-162153.90045399993</v>
      </c>
      <c r="RJ17" s="822">
        <v>-76031.238816000056</v>
      </c>
      <c r="RK17" s="822">
        <v>-238185.13926999999</v>
      </c>
      <c r="RL17" s="822">
        <v>-76031.238816000114</v>
      </c>
      <c r="RM17" s="822">
        <v>-314216.3780860001</v>
      </c>
      <c r="RN17" s="671">
        <v>17</v>
      </c>
      <c r="RO17" s="689" t="s">
        <v>1003</v>
      </c>
      <c r="RP17" s="669"/>
      <c r="RQ17" s="758"/>
      <c r="RR17" s="758"/>
      <c r="RS17" s="758"/>
      <c r="RT17" s="758">
        <v>16372.297994</v>
      </c>
      <c r="RU17" s="766">
        <v>16372.297994</v>
      </c>
      <c r="RV17" s="758">
        <v>1004428.5280640001</v>
      </c>
      <c r="RW17" s="766">
        <v>1020800.8260580001</v>
      </c>
      <c r="RX17" s="758">
        <v>298756.96302399994</v>
      </c>
      <c r="RY17" s="766">
        <v>1319557.789082</v>
      </c>
      <c r="RZ17" s="758">
        <v>1286033.1509739999</v>
      </c>
      <c r="SA17" s="766">
        <v>2605590.9400559999</v>
      </c>
      <c r="SB17" s="758">
        <v>0</v>
      </c>
      <c r="SC17" s="766">
        <v>2605590.9400559999</v>
      </c>
      <c r="SD17" s="690"/>
      <c r="SK17"/>
      <c r="SL17"/>
      <c r="SM17"/>
      <c r="SN17"/>
      <c r="SO17"/>
      <c r="SP17"/>
      <c r="SQ17"/>
      <c r="SR17"/>
      <c r="SS17"/>
      <c r="ST17"/>
      <c r="SU17" s="690"/>
    </row>
    <row r="18" spans="1:515" ht="15.75" thickBot="1" x14ac:dyDescent="0.3">
      <c r="A18" s="131">
        <v>18</v>
      </c>
      <c r="B18" s="458" t="s">
        <v>581</v>
      </c>
      <c r="C18" s="138"/>
      <c r="D18" s="166"/>
      <c r="E18" s="681">
        <v>11997601.384537751</v>
      </c>
      <c r="F18" s="166"/>
      <c r="G18" s="681"/>
      <c r="H18" s="166"/>
      <c r="I18" s="283"/>
      <c r="J18" s="173"/>
      <c r="K18" s="283"/>
      <c r="L18" s="283"/>
      <c r="M18" s="283"/>
      <c r="N18" s="283"/>
      <c r="O18" s="283"/>
      <c r="P18" s="283"/>
      <c r="Q18" s="131">
        <v>18</v>
      </c>
      <c r="R18" s="294" t="s">
        <v>402</v>
      </c>
      <c r="S18" s="841"/>
      <c r="T18" s="302">
        <v>19752300.860695984</v>
      </c>
      <c r="U18" s="613">
        <v>-19752300.860695984</v>
      </c>
      <c r="V18" s="613">
        <v>0</v>
      </c>
      <c r="W18" s="613"/>
      <c r="X18" s="613">
        <v>0</v>
      </c>
      <c r="Y18" s="613"/>
      <c r="Z18" s="613">
        <v>0</v>
      </c>
      <c r="AA18" s="613"/>
      <c r="AB18" s="613">
        <v>0</v>
      </c>
      <c r="AC18" s="613"/>
      <c r="AD18" s="613">
        <v>0</v>
      </c>
      <c r="AE18" s="613"/>
      <c r="AF18" s="613">
        <v>0</v>
      </c>
      <c r="AG18" s="131">
        <v>18</v>
      </c>
      <c r="AH18" s="451" t="s">
        <v>418</v>
      </c>
      <c r="AI18" s="284"/>
      <c r="AJ18" s="285">
        <v>2.5393637538846381E-2</v>
      </c>
      <c r="AK18" s="285">
        <v>2.5393637538846381E-2</v>
      </c>
      <c r="AL18" s="285">
        <v>2.5393637538846381E-2</v>
      </c>
      <c r="AM18" s="285">
        <v>0.39890359361068767</v>
      </c>
      <c r="AN18" s="285">
        <v>0.39890359361068767</v>
      </c>
      <c r="AO18" s="285"/>
      <c r="AP18" s="285"/>
      <c r="AQ18" s="285"/>
      <c r="AR18" s="285"/>
      <c r="AS18" s="285"/>
      <c r="AT18" s="285"/>
      <c r="AU18" s="285"/>
      <c r="AV18" s="285"/>
      <c r="AW18" s="131">
        <v>18</v>
      </c>
      <c r="AX18" s="132" t="s">
        <v>1078</v>
      </c>
      <c r="AY18" s="676"/>
      <c r="AZ18" s="847">
        <v>-5757878.2240331247</v>
      </c>
      <c r="BA18" s="847">
        <v>0</v>
      </c>
      <c r="BB18" s="847">
        <v>-5757878.2240331247</v>
      </c>
      <c r="BC18" s="847">
        <v>550344.66796512529</v>
      </c>
      <c r="BD18" s="847">
        <v>-5207533.5560679995</v>
      </c>
      <c r="BE18" s="847">
        <v>-162509.22854000144</v>
      </c>
      <c r="BF18" s="847">
        <v>-5370042.7846080009</v>
      </c>
      <c r="BG18" s="847">
        <v>-1318572.4254619982</v>
      </c>
      <c r="BH18" s="847">
        <v>-6688615.2100699991</v>
      </c>
      <c r="BI18" s="847">
        <v>-254245.73392200284</v>
      </c>
      <c r="BJ18" s="847">
        <v>-6942860.9439920019</v>
      </c>
      <c r="BK18" s="847">
        <v>-669738.47363999858</v>
      </c>
      <c r="BL18" s="847">
        <v>-7612599.4176320005</v>
      </c>
      <c r="BM18" s="131">
        <v>18</v>
      </c>
      <c r="BN18" s="240" t="s">
        <v>238</v>
      </c>
      <c r="BP18" s="282"/>
      <c r="BQ18" s="282"/>
      <c r="BR18" s="282"/>
      <c r="BS18" s="282"/>
      <c r="BT18" s="282"/>
      <c r="BU18" s="282"/>
      <c r="BV18" s="282"/>
      <c r="BW18" s="282"/>
      <c r="BX18" s="282"/>
      <c r="BY18" s="282"/>
      <c r="BZ18" s="282"/>
      <c r="CA18" s="282"/>
      <c r="CB18" s="282"/>
      <c r="CC18" s="131">
        <v>18</v>
      </c>
      <c r="CD18" s="129"/>
      <c r="CE18" s="129"/>
      <c r="CF18" s="287"/>
      <c r="CG18" s="288"/>
      <c r="CH18" s="288"/>
      <c r="CI18" s="288"/>
      <c r="CJ18" s="288"/>
      <c r="CK18" s="288"/>
      <c r="CL18" s="288"/>
      <c r="CM18" s="288"/>
      <c r="CN18" s="288"/>
      <c r="CO18" s="288"/>
      <c r="CP18" s="288"/>
      <c r="CQ18" s="288"/>
      <c r="CR18" s="288"/>
      <c r="CS18" s="131">
        <v>18</v>
      </c>
      <c r="CT18" s="132" t="s">
        <v>415</v>
      </c>
      <c r="CU18" s="132"/>
      <c r="CV18" s="506">
        <v>410242.65570600005</v>
      </c>
      <c r="CW18" s="506">
        <v>38757.344293999951</v>
      </c>
      <c r="CX18" s="506">
        <v>449000</v>
      </c>
      <c r="CY18" s="506">
        <v>0</v>
      </c>
      <c r="CZ18" s="506">
        <v>449000</v>
      </c>
      <c r="DA18" s="506">
        <v>0</v>
      </c>
      <c r="DB18" s="506">
        <v>449000</v>
      </c>
      <c r="DC18" s="506">
        <v>0</v>
      </c>
      <c r="DD18" s="506">
        <v>449000</v>
      </c>
      <c r="DE18" s="506">
        <v>0</v>
      </c>
      <c r="DF18" s="506">
        <v>449000</v>
      </c>
      <c r="DG18" s="506">
        <v>0</v>
      </c>
      <c r="DH18" s="506">
        <v>449000</v>
      </c>
      <c r="DI18" s="131">
        <v>18</v>
      </c>
      <c r="DJ18" s="252"/>
      <c r="DK18" s="252"/>
      <c r="DL18" s="171"/>
      <c r="DM18" s="191"/>
      <c r="DN18" s="191"/>
      <c r="DO18" s="191"/>
      <c r="DP18" s="125"/>
      <c r="DQ18" s="191"/>
      <c r="DR18" s="125"/>
      <c r="DS18" s="191"/>
      <c r="DT18" s="125"/>
      <c r="DU18" s="191"/>
      <c r="DV18" s="125"/>
      <c r="DW18" s="191"/>
      <c r="DX18" s="125"/>
      <c r="DY18" s="131">
        <v>18</v>
      </c>
      <c r="DZ18" s="294" t="s">
        <v>243</v>
      </c>
      <c r="EA18" s="132"/>
      <c r="EB18" s="303">
        <v>4217991.8305829996</v>
      </c>
      <c r="EC18" s="303">
        <v>17636.301931399852</v>
      </c>
      <c r="ED18" s="255">
        <v>4235628.1325143995</v>
      </c>
      <c r="EE18" s="303">
        <v>38072.811387999915</v>
      </c>
      <c r="EF18" s="255">
        <v>4273700.9439023994</v>
      </c>
      <c r="EG18" s="303">
        <v>0</v>
      </c>
      <c r="EH18" s="255">
        <v>4273700.9439023994</v>
      </c>
      <c r="EI18" s="303">
        <v>0</v>
      </c>
      <c r="EJ18" s="255">
        <v>4273700.9439023994</v>
      </c>
      <c r="EK18" s="303">
        <v>0</v>
      </c>
      <c r="EL18" s="255">
        <v>4273700.9439023994</v>
      </c>
      <c r="EM18" s="303">
        <v>0</v>
      </c>
      <c r="EN18" s="255">
        <v>4273700.9439023994</v>
      </c>
      <c r="EO18" s="131">
        <v>18</v>
      </c>
      <c r="EP18" s="138" t="s">
        <v>240</v>
      </c>
      <c r="EQ18" s="169"/>
      <c r="ER18" s="286">
        <v>582975.68834427826</v>
      </c>
      <c r="ES18" s="286">
        <v>-838323.23312883906</v>
      </c>
      <c r="ET18" s="286">
        <v>-255347.5447845608</v>
      </c>
      <c r="EU18" s="286">
        <v>0</v>
      </c>
      <c r="EV18" s="286">
        <v>-255347.5447845608</v>
      </c>
      <c r="EW18" s="286">
        <v>0</v>
      </c>
      <c r="EX18" s="286">
        <v>-255347.5447845608</v>
      </c>
      <c r="EY18" s="286">
        <v>0</v>
      </c>
      <c r="EZ18" s="286">
        <v>-255347.5447845608</v>
      </c>
      <c r="FA18" s="286">
        <v>0</v>
      </c>
      <c r="FB18" s="286">
        <v>-255347.5447845608</v>
      </c>
      <c r="FC18" s="286">
        <v>0</v>
      </c>
      <c r="FD18" s="286">
        <v>-255347.5447845608</v>
      </c>
      <c r="FE18" s="131">
        <v>18</v>
      </c>
      <c r="FF18" s="449" t="s">
        <v>397</v>
      </c>
      <c r="FH18" s="191">
        <v>36650.480847476181</v>
      </c>
      <c r="FI18" s="191">
        <v>96511.20736600332</v>
      </c>
      <c r="FJ18" s="191">
        <v>133161.6882134795</v>
      </c>
      <c r="FK18" s="191">
        <v>-39965.382604656173</v>
      </c>
      <c r="FL18" s="191">
        <v>93196.305608823328</v>
      </c>
      <c r="FM18" s="191">
        <v>1477.5154815871356</v>
      </c>
      <c r="FN18" s="191">
        <v>94673.821090410464</v>
      </c>
      <c r="FO18" s="191">
        <v>7430.7758356408012</v>
      </c>
      <c r="FP18" s="191">
        <v>102104.59692605126</v>
      </c>
      <c r="FQ18" s="191">
        <v>22817.556006138184</v>
      </c>
      <c r="FR18" s="191">
        <v>124922.15293218945</v>
      </c>
      <c r="FS18" s="191">
        <v>34461.04197691525</v>
      </c>
      <c r="FT18" s="191">
        <v>159383.1949091047</v>
      </c>
      <c r="FU18" s="131">
        <v>18</v>
      </c>
      <c r="FV18" s="170"/>
      <c r="FW18" s="293"/>
      <c r="FX18" s="139"/>
      <c r="FY18" s="139"/>
      <c r="FZ18" s="255"/>
      <c r="GA18" s="139"/>
      <c r="GB18" s="139"/>
      <c r="GC18" s="139"/>
      <c r="GD18" s="139"/>
      <c r="GE18" s="139"/>
      <c r="GF18" s="139"/>
      <c r="GG18" s="139"/>
      <c r="GH18" s="139"/>
      <c r="GI18" s="139"/>
      <c r="GJ18" s="139"/>
      <c r="GK18" s="131">
        <v>18</v>
      </c>
      <c r="GL18" s="138" t="s">
        <v>242</v>
      </c>
      <c r="GM18" s="138"/>
      <c r="GN18" s="290">
        <v>0</v>
      </c>
      <c r="GO18" s="290">
        <v>-3870.6276671299306</v>
      </c>
      <c r="GP18" s="290">
        <v>-3870.6276671299306</v>
      </c>
      <c r="GQ18" s="290">
        <v>0</v>
      </c>
      <c r="GR18" s="290">
        <v>-3870.6276671299306</v>
      </c>
      <c r="GS18" s="290">
        <v>0</v>
      </c>
      <c r="GT18" s="290">
        <v>-3870.6276671299306</v>
      </c>
      <c r="GU18" s="290">
        <v>0</v>
      </c>
      <c r="GV18" s="290">
        <v>-3870.6276671299306</v>
      </c>
      <c r="GW18" s="290">
        <v>0</v>
      </c>
      <c r="GX18" s="290">
        <v>-3870.6276671299306</v>
      </c>
      <c r="GY18" s="290">
        <v>0</v>
      </c>
      <c r="GZ18" s="290">
        <v>-3870.6276671299306</v>
      </c>
      <c r="HA18" s="131">
        <v>18</v>
      </c>
      <c r="HB18" s="132" t="s">
        <v>230</v>
      </c>
      <c r="HC18" s="291"/>
      <c r="HD18" s="169">
        <v>1647711.0714476591</v>
      </c>
      <c r="HE18" s="169">
        <v>301776.81181456894</v>
      </c>
      <c r="HF18" s="169">
        <v>1949487.883262228</v>
      </c>
      <c r="HG18" s="169">
        <v>564220.72294059698</v>
      </c>
      <c r="HH18" s="169">
        <v>2513708.606202825</v>
      </c>
      <c r="HI18" s="169">
        <v>0</v>
      </c>
      <c r="HJ18" s="169">
        <v>2513708.606202825</v>
      </c>
      <c r="HK18" s="169">
        <v>0</v>
      </c>
      <c r="HL18" s="169">
        <v>2513708.606202825</v>
      </c>
      <c r="HM18" s="169">
        <v>0</v>
      </c>
      <c r="HN18" s="169">
        <v>2513708.606202825</v>
      </c>
      <c r="HO18" s="169">
        <v>0</v>
      </c>
      <c r="HP18" s="169">
        <v>2513708.606202825</v>
      </c>
      <c r="HQ18" s="131">
        <v>18</v>
      </c>
      <c r="HR18" s="494" t="s">
        <v>577</v>
      </c>
      <c r="HT18" s="495">
        <v>0</v>
      </c>
      <c r="HU18" s="495">
        <v>0</v>
      </c>
      <c r="HV18" s="495">
        <v>0</v>
      </c>
      <c r="HW18" s="495">
        <v>0</v>
      </c>
      <c r="HX18" s="495">
        <v>0</v>
      </c>
      <c r="HY18" s="495">
        <v>0</v>
      </c>
      <c r="HZ18" s="495">
        <v>0</v>
      </c>
      <c r="IA18" s="191">
        <v>1908181.236666667</v>
      </c>
      <c r="IB18" s="191">
        <v>1908181.236666667</v>
      </c>
      <c r="IC18" s="191">
        <v>0</v>
      </c>
      <c r="ID18" s="191">
        <v>1908181.236666667</v>
      </c>
      <c r="IE18" s="191">
        <v>0</v>
      </c>
      <c r="IF18" s="191">
        <v>1908181.236666667</v>
      </c>
      <c r="IG18" s="131">
        <v>18</v>
      </c>
      <c r="IH18" s="241" t="s">
        <v>241</v>
      </c>
      <c r="II18" s="132"/>
      <c r="IJ18" s="249">
        <v>66598.29467198941</v>
      </c>
      <c r="IK18" s="249">
        <v>-60189.774001547892</v>
      </c>
      <c r="IL18" s="249">
        <v>6408.5206704415177</v>
      </c>
      <c r="IM18" s="249">
        <v>0</v>
      </c>
      <c r="IN18" s="249">
        <v>6408.5206704415177</v>
      </c>
      <c r="IO18" s="249"/>
      <c r="IP18" s="249">
        <v>6408.5206704415177</v>
      </c>
      <c r="IQ18" s="249"/>
      <c r="IR18" s="249">
        <v>6408.5206704415177</v>
      </c>
      <c r="IS18" s="249"/>
      <c r="IT18" s="249">
        <v>6408.5206704415177</v>
      </c>
      <c r="IU18" s="249"/>
      <c r="IV18" s="249">
        <v>6408.5206704415177</v>
      </c>
      <c r="IW18" s="131">
        <v>18</v>
      </c>
      <c r="IX18" s="132"/>
      <c r="IY18" s="132"/>
      <c r="IZ18" s="172"/>
      <c r="JA18" s="172"/>
      <c r="JB18" s="172"/>
      <c r="JC18" s="172"/>
      <c r="JD18" s="172"/>
      <c r="JE18" s="172"/>
      <c r="JF18" s="172"/>
      <c r="JG18" s="172"/>
      <c r="JH18" s="172"/>
      <c r="JI18" s="172"/>
      <c r="JJ18" s="172"/>
      <c r="JK18" s="172"/>
      <c r="JL18" s="172"/>
      <c r="JM18" s="131">
        <v>18</v>
      </c>
      <c r="JN18" s="431" t="s">
        <v>397</v>
      </c>
      <c r="JO18" s="430"/>
      <c r="JP18" s="142">
        <v>1952055.0942760413</v>
      </c>
      <c r="JQ18" s="142">
        <v>43003.282443406759</v>
      </c>
      <c r="JR18" s="292">
        <v>1995058.376719448</v>
      </c>
      <c r="JS18" s="142">
        <v>0</v>
      </c>
      <c r="JT18" s="292">
        <v>1995058.376719448</v>
      </c>
      <c r="JU18" s="142">
        <v>0</v>
      </c>
      <c r="JV18" s="292">
        <v>1995058.376719448</v>
      </c>
      <c r="JW18" s="142">
        <v>0</v>
      </c>
      <c r="JX18" s="292">
        <v>1995058.376719448</v>
      </c>
      <c r="JY18" s="142">
        <v>0</v>
      </c>
      <c r="JZ18" s="292">
        <v>1995058.376719448</v>
      </c>
      <c r="KA18" s="142">
        <v>0</v>
      </c>
      <c r="KB18" s="292">
        <v>1995058.376719448</v>
      </c>
      <c r="KC18" s="131">
        <v>18</v>
      </c>
      <c r="KD18" s="138" t="s">
        <v>123</v>
      </c>
      <c r="KF18" s="128">
        <v>15021855.649541667</v>
      </c>
      <c r="KG18" s="128">
        <v>-771864.64954166673</v>
      </c>
      <c r="KH18" s="171">
        <v>14249991</v>
      </c>
      <c r="KI18" s="128">
        <v>0</v>
      </c>
      <c r="KJ18" s="171">
        <v>14249991</v>
      </c>
      <c r="KK18" s="128">
        <v>0</v>
      </c>
      <c r="KL18" s="171">
        <v>14249991</v>
      </c>
      <c r="KM18" s="128">
        <v>0</v>
      </c>
      <c r="KN18" s="171">
        <v>14249991</v>
      </c>
      <c r="KO18" s="128">
        <v>0</v>
      </c>
      <c r="KP18" s="171">
        <v>14249991</v>
      </c>
      <c r="KQ18" s="128">
        <v>0</v>
      </c>
      <c r="KR18" s="171">
        <v>14249991</v>
      </c>
      <c r="KS18" s="131">
        <v>18</v>
      </c>
      <c r="KT18" s="147" t="s">
        <v>342</v>
      </c>
      <c r="KV18" s="171">
        <v>5966250.8000000007</v>
      </c>
      <c r="KW18" s="171">
        <v>269222.6799999997</v>
      </c>
      <c r="KX18" s="171">
        <v>6235473.4800000004</v>
      </c>
      <c r="KY18" s="171"/>
      <c r="KZ18" s="171">
        <v>6235473.4800000004</v>
      </c>
      <c r="LA18" s="171"/>
      <c r="LB18" s="171">
        <v>6235473.4800000004</v>
      </c>
      <c r="LC18" s="171"/>
      <c r="LD18" s="171">
        <v>6235473.4800000004</v>
      </c>
      <c r="LE18" s="171"/>
      <c r="LF18" s="171">
        <v>6235473.4800000004</v>
      </c>
      <c r="LG18" s="171"/>
      <c r="LH18" s="171">
        <v>6235473.4800000004</v>
      </c>
      <c r="LI18" s="131">
        <v>18</v>
      </c>
      <c r="LJ18" s="653" t="s">
        <v>994</v>
      </c>
      <c r="LL18" s="614">
        <v>1987356.93</v>
      </c>
      <c r="LM18" s="614">
        <v>-8210.2111799998675</v>
      </c>
      <c r="LN18" s="614">
        <v>1979146.7188200001</v>
      </c>
      <c r="LO18" s="614">
        <v>0</v>
      </c>
      <c r="LP18" s="614">
        <v>1979146.7188200001</v>
      </c>
      <c r="LQ18" s="614">
        <v>0</v>
      </c>
      <c r="LR18" s="614">
        <v>1979146.7188200001</v>
      </c>
      <c r="LS18" s="614">
        <v>0</v>
      </c>
      <c r="LT18" s="614">
        <v>1979146.7188200001</v>
      </c>
      <c r="LU18" s="614">
        <v>0</v>
      </c>
      <c r="LV18" s="614">
        <v>1979146.7188200001</v>
      </c>
      <c r="LW18" s="614">
        <v>0</v>
      </c>
      <c r="LX18" s="614">
        <v>1979146.7188200001</v>
      </c>
      <c r="LY18" s="131">
        <v>18</v>
      </c>
      <c r="LZ18" s="132" t="s">
        <v>66</v>
      </c>
      <c r="MB18" s="283"/>
      <c r="MC18" s="283"/>
      <c r="MD18" s="283"/>
      <c r="ME18" s="283"/>
      <c r="MF18" s="283"/>
      <c r="MG18" s="283"/>
      <c r="MH18" s="283"/>
      <c r="MI18" s="283">
        <v>8956387.4752904847</v>
      </c>
      <c r="MJ18" s="283"/>
      <c r="MK18" s="283">
        <v>1870984.2708556354</v>
      </c>
      <c r="ML18" s="283"/>
      <c r="MM18" s="283">
        <v>2507637.8110260665</v>
      </c>
      <c r="MN18" s="283"/>
      <c r="MO18" s="677">
        <v>18</v>
      </c>
      <c r="MP18" s="171" t="s">
        <v>1091</v>
      </c>
      <c r="MQ18" s="171"/>
      <c r="MR18" s="856"/>
      <c r="MS18" s="856"/>
      <c r="MT18" s="856"/>
      <c r="MU18" s="856"/>
      <c r="MV18" s="856"/>
      <c r="MW18" s="857"/>
      <c r="MX18" s="856">
        <v>0</v>
      </c>
      <c r="MY18" s="857">
        <v>0</v>
      </c>
      <c r="MZ18" s="857">
        <v>0</v>
      </c>
      <c r="NA18" s="857">
        <v>0</v>
      </c>
      <c r="NB18" s="858">
        <v>0</v>
      </c>
      <c r="NC18" s="858">
        <v>0</v>
      </c>
      <c r="ND18" s="858">
        <v>0</v>
      </c>
      <c r="NE18" s="131">
        <v>18</v>
      </c>
      <c r="NF18" s="298" t="s">
        <v>643</v>
      </c>
      <c r="NG18" s="264"/>
      <c r="NH18" s="282">
        <v>67644556.329999998</v>
      </c>
      <c r="NI18" s="282">
        <v>-67644556.329999998</v>
      </c>
      <c r="NJ18" s="282">
        <v>0</v>
      </c>
      <c r="NK18" s="893">
        <v>0</v>
      </c>
      <c r="NL18" s="282">
        <v>0</v>
      </c>
      <c r="NM18" s="282">
        <v>0</v>
      </c>
      <c r="NN18" s="282">
        <v>0</v>
      </c>
      <c r="NO18" s="282">
        <v>0</v>
      </c>
      <c r="NP18" s="282">
        <v>0</v>
      </c>
      <c r="NQ18" s="282">
        <v>0</v>
      </c>
      <c r="NR18" s="282">
        <v>0</v>
      </c>
      <c r="NS18" s="282">
        <v>0</v>
      </c>
      <c r="NT18" s="282">
        <v>0</v>
      </c>
      <c r="NU18" s="131">
        <v>18</v>
      </c>
      <c r="NV18" s="298" t="s">
        <v>420</v>
      </c>
      <c r="NW18" s="298"/>
      <c r="NX18" s="282">
        <v>0</v>
      </c>
      <c r="NY18" s="282">
        <v>0</v>
      </c>
      <c r="NZ18" s="282">
        <v>0</v>
      </c>
      <c r="OA18" s="282"/>
      <c r="OB18" s="282">
        <v>0</v>
      </c>
      <c r="OC18" s="171"/>
      <c r="OD18" s="171"/>
      <c r="OE18" s="171"/>
      <c r="OF18" s="171"/>
      <c r="OG18" s="171"/>
      <c r="OH18" s="171"/>
      <c r="OI18" s="171"/>
      <c r="OJ18" s="171"/>
      <c r="OK18" s="131">
        <v>18</v>
      </c>
      <c r="OL18" s="295" t="s">
        <v>244</v>
      </c>
      <c r="OM18" s="296"/>
      <c r="ON18" s="297">
        <v>5953193.9099999964</v>
      </c>
      <c r="OO18" s="297">
        <v>-883359.94052478392</v>
      </c>
      <c r="OP18" s="297">
        <v>5069833.9694752125</v>
      </c>
      <c r="OQ18" s="297">
        <v>7.0524784736335278E-2</v>
      </c>
      <c r="OR18" s="297">
        <v>5069834.0399999972</v>
      </c>
      <c r="OS18" s="297">
        <v>0</v>
      </c>
      <c r="OT18" s="297">
        <v>5069834.0399999972</v>
      </c>
      <c r="OU18" s="297">
        <v>656555.35457370523</v>
      </c>
      <c r="OV18" s="297">
        <v>5726389.3945737025</v>
      </c>
      <c r="OW18" s="297">
        <v>0</v>
      </c>
      <c r="OX18" s="297">
        <v>5726389.3945737025</v>
      </c>
      <c r="OY18" s="297">
        <v>-3275461.9699998335</v>
      </c>
      <c r="OZ18" s="297">
        <v>2450927.424573869</v>
      </c>
      <c r="PA18" s="131">
        <v>18</v>
      </c>
      <c r="PB18" s="587" t="s">
        <v>1029</v>
      </c>
      <c r="PC18"/>
      <c r="PD18" s="196">
        <v>0</v>
      </c>
      <c r="PE18" s="196">
        <v>0</v>
      </c>
      <c r="PF18" s="196">
        <v>0</v>
      </c>
      <c r="PG18" s="196">
        <v>0</v>
      </c>
      <c r="PH18" s="614">
        <v>0</v>
      </c>
      <c r="PI18" s="196">
        <v>0</v>
      </c>
      <c r="PJ18" s="614">
        <v>0</v>
      </c>
      <c r="PK18" s="196">
        <v>-432707.80324393371</v>
      </c>
      <c r="PL18" s="614">
        <v>-432707.80324393371</v>
      </c>
      <c r="PM18" s="196">
        <v>-865415.60648786742</v>
      </c>
      <c r="PN18" s="614">
        <v>-1298123.4097318011</v>
      </c>
      <c r="PO18" s="196">
        <v>-432707.80324393441</v>
      </c>
      <c r="PP18" s="614">
        <v>-1730831.2129757355</v>
      </c>
      <c r="PR18" s="670">
        <v>18</v>
      </c>
      <c r="PS18" s="804" t="s">
        <v>1007</v>
      </c>
      <c r="PT18" s="689"/>
      <c r="PU18" s="206"/>
      <c r="PV18" s="206"/>
      <c r="PW18" s="805">
        <v>0</v>
      </c>
      <c r="PX18" s="805">
        <v>25910756.326629344</v>
      </c>
      <c r="PY18" s="805">
        <v>25910756.326629344</v>
      </c>
      <c r="PZ18" s="805">
        <v>60515170.991022646</v>
      </c>
      <c r="QA18" s="805">
        <v>86425927.317651987</v>
      </c>
      <c r="QB18" s="805">
        <v>35231708.692713663</v>
      </c>
      <c r="QC18" s="805">
        <v>121657636.01036565</v>
      </c>
      <c r="QD18" s="805">
        <v>35435775.585037157</v>
      </c>
      <c r="QE18" s="805">
        <v>157093411.59540281</v>
      </c>
      <c r="QF18" s="805">
        <v>30805082.584200084</v>
      </c>
      <c r="QG18" s="805">
        <v>187898494.17960289</v>
      </c>
      <c r="QH18" s="707">
        <v>18</v>
      </c>
      <c r="QI18" s="689" t="s">
        <v>1003</v>
      </c>
      <c r="QJ18" s="689"/>
      <c r="QK18" s="708"/>
      <c r="QL18" s="708"/>
      <c r="QM18" s="757">
        <v>9135924.597862307</v>
      </c>
      <c r="QN18" s="757">
        <v>-8371.4477391541004</v>
      </c>
      <c r="QO18" s="758">
        <v>9127553.1501231529</v>
      </c>
      <c r="QP18" s="757">
        <v>-8371.4477391522378</v>
      </c>
      <c r="QQ18" s="758">
        <v>9119181.7023840006</v>
      </c>
      <c r="QR18" s="757">
        <v>-962396.4478699984</v>
      </c>
      <c r="QS18" s="758">
        <v>8156785.2545140022</v>
      </c>
      <c r="QT18" s="757">
        <v>-4278370.0572340023</v>
      </c>
      <c r="QU18" s="758">
        <v>3878415.1972800004</v>
      </c>
      <c r="QV18" s="757">
        <v>0</v>
      </c>
      <c r="QW18" s="758">
        <v>3878415.1972800004</v>
      </c>
      <c r="QX18" s="711">
        <v>18</v>
      </c>
      <c r="QY18" s="706" t="s">
        <v>1004</v>
      </c>
      <c r="QZ18" s="714"/>
      <c r="RA18" s="821"/>
      <c r="RB18" s="821"/>
      <c r="RC18" s="821"/>
      <c r="RD18" s="822">
        <v>0</v>
      </c>
      <c r="RE18" s="822">
        <v>0</v>
      </c>
      <c r="RF18" s="822">
        <v>-1563.3</v>
      </c>
      <c r="RG18" s="822">
        <v>-1563.3</v>
      </c>
      <c r="RH18" s="822">
        <v>-1752.84</v>
      </c>
      <c r="RI18" s="822">
        <v>-3316.14</v>
      </c>
      <c r="RJ18" s="822">
        <v>-1752.8399999999997</v>
      </c>
      <c r="RK18" s="822">
        <v>-5068.9799999999996</v>
      </c>
      <c r="RL18" s="822">
        <v>-1752.8399999999901</v>
      </c>
      <c r="RM18" s="822">
        <v>-6821.8199999999897</v>
      </c>
      <c r="RN18" s="671">
        <v>18</v>
      </c>
      <c r="RO18" s="689" t="s">
        <v>1004</v>
      </c>
      <c r="RP18" s="669"/>
      <c r="RQ18" s="758"/>
      <c r="RR18" s="758"/>
      <c r="RS18" s="758"/>
      <c r="RT18" s="758">
        <v>78.03</v>
      </c>
      <c r="RU18" s="766">
        <v>78.03</v>
      </c>
      <c r="RV18" s="758">
        <v>1841.55</v>
      </c>
      <c r="RW18" s="766">
        <v>1919.58</v>
      </c>
      <c r="RX18" s="758">
        <v>2628.66</v>
      </c>
      <c r="RY18" s="766">
        <v>4548.24</v>
      </c>
      <c r="RZ18" s="758">
        <v>2706.42</v>
      </c>
      <c r="SA18" s="766">
        <v>7254.66</v>
      </c>
      <c r="SB18" s="758">
        <v>2786.3999999999996</v>
      </c>
      <c r="SC18" s="766">
        <v>10041.06</v>
      </c>
      <c r="SD18" s="690"/>
      <c r="SK18"/>
      <c r="SL18"/>
      <c r="SM18"/>
      <c r="SN18"/>
      <c r="SO18"/>
      <c r="SP18"/>
      <c r="SQ18"/>
      <c r="SR18"/>
      <c r="SS18"/>
      <c r="ST18"/>
      <c r="SU18" s="690"/>
    </row>
    <row r="19" spans="1:515" ht="15.75" thickTop="1" x14ac:dyDescent="0.25">
      <c r="A19" s="131">
        <v>19</v>
      </c>
      <c r="B19" s="458" t="s">
        <v>579</v>
      </c>
      <c r="C19" s="138"/>
      <c r="D19" s="166"/>
      <c r="E19" s="283">
        <v>575805.03960316861</v>
      </c>
      <c r="F19" s="166"/>
      <c r="G19" s="283"/>
      <c r="H19" s="166"/>
      <c r="I19" s="283"/>
      <c r="J19" s="173"/>
      <c r="K19" s="283"/>
      <c r="L19" s="283"/>
      <c r="M19" s="283"/>
      <c r="N19" s="283"/>
      <c r="O19" s="283"/>
      <c r="P19" s="283"/>
      <c r="Q19" s="131">
        <v>19</v>
      </c>
      <c r="R19" s="294" t="s">
        <v>239</v>
      </c>
      <c r="S19" s="841"/>
      <c r="T19" s="302">
        <v>18028391.562998712</v>
      </c>
      <c r="U19" s="613">
        <v>-18028391.562998712</v>
      </c>
      <c r="V19" s="613">
        <v>0</v>
      </c>
      <c r="W19" s="613"/>
      <c r="X19" s="613">
        <v>0</v>
      </c>
      <c r="Y19" s="613"/>
      <c r="Z19" s="613">
        <v>0</v>
      </c>
      <c r="AA19" s="613"/>
      <c r="AB19" s="613">
        <v>0</v>
      </c>
      <c r="AC19" s="613"/>
      <c r="AD19" s="613">
        <v>0</v>
      </c>
      <c r="AE19" s="613"/>
      <c r="AF19" s="613">
        <v>0</v>
      </c>
      <c r="AG19" s="131">
        <v>19</v>
      </c>
      <c r="AH19" s="453"/>
      <c r="AI19" s="284"/>
      <c r="AJ19" s="299"/>
      <c r="AK19" s="299"/>
      <c r="AL19" s="299"/>
      <c r="AM19" s="299"/>
      <c r="AN19" s="299"/>
      <c r="AO19" s="299"/>
      <c r="AP19" s="299"/>
      <c r="AQ19" s="299"/>
      <c r="AR19" s="299"/>
      <c r="AS19" s="299"/>
      <c r="AT19" s="299"/>
      <c r="AU19" s="299"/>
      <c r="AV19" s="299"/>
      <c r="AW19" s="131">
        <v>19</v>
      </c>
      <c r="AX19" s="132" t="s">
        <v>1079</v>
      </c>
      <c r="AY19" s="845"/>
      <c r="AZ19" s="847">
        <v>733119.20000000007</v>
      </c>
      <c r="BA19" s="847">
        <v>0</v>
      </c>
      <c r="BB19" s="847">
        <v>733119.20000000007</v>
      </c>
      <c r="BC19" s="847">
        <v>-60810.275426000124</v>
      </c>
      <c r="BD19" s="847">
        <v>672308.92457399995</v>
      </c>
      <c r="BE19" s="847">
        <v>-90269.81027399993</v>
      </c>
      <c r="BF19" s="847">
        <v>582039.11430000002</v>
      </c>
      <c r="BG19" s="847">
        <v>-122675.59966200002</v>
      </c>
      <c r="BH19" s="847">
        <v>459363.51463799999</v>
      </c>
      <c r="BI19" s="847">
        <v>-273596.78379599995</v>
      </c>
      <c r="BJ19" s="847">
        <v>185766.73084200005</v>
      </c>
      <c r="BK19" s="847">
        <v>-25992.043812000018</v>
      </c>
      <c r="BL19" s="847">
        <v>159774.68703000003</v>
      </c>
      <c r="BM19" s="131">
        <v>19</v>
      </c>
      <c r="BN19" s="240"/>
      <c r="BP19" s="281"/>
      <c r="BQ19" s="281"/>
      <c r="BS19" s="281"/>
      <c r="BU19" s="281"/>
      <c r="BV19" s="125"/>
      <c r="BW19" s="281"/>
      <c r="BX19" s="125"/>
      <c r="BY19" s="281"/>
      <c r="BZ19" s="125"/>
      <c r="CA19" s="281"/>
      <c r="CB19" s="125"/>
      <c r="CC19" s="131">
        <v>19</v>
      </c>
      <c r="CD19" s="309" t="s">
        <v>247</v>
      </c>
      <c r="CE19" s="310">
        <v>0.21</v>
      </c>
      <c r="CF19" s="273">
        <v>-960750.27028175991</v>
      </c>
      <c r="CG19" s="273">
        <v>88340.148593092177</v>
      </c>
      <c r="CH19" s="273">
        <v>-872410.12168866768</v>
      </c>
      <c r="CI19" s="273"/>
      <c r="CJ19" s="273">
        <v>-872410.12168866768</v>
      </c>
      <c r="CK19" s="273">
        <v>0</v>
      </c>
      <c r="CL19" s="273">
        <v>-872410.12168866768</v>
      </c>
      <c r="CM19" s="273"/>
      <c r="CN19" s="273">
        <v>-872410.12168866768</v>
      </c>
      <c r="CO19" s="273"/>
      <c r="CP19" s="273">
        <v>-872410.12168866768</v>
      </c>
      <c r="CQ19" s="273"/>
      <c r="CR19" s="273">
        <v>-872410.12168866768</v>
      </c>
      <c r="CS19" s="131">
        <v>19</v>
      </c>
      <c r="CT19" s="132" t="s">
        <v>262</v>
      </c>
      <c r="CU19" s="132"/>
      <c r="CV19" s="507">
        <v>410242.65570600005</v>
      </c>
      <c r="CW19" s="507">
        <v>38757.344293999951</v>
      </c>
      <c r="CX19" s="507">
        <v>449000</v>
      </c>
      <c r="CY19" s="507">
        <v>0</v>
      </c>
      <c r="CZ19" s="507">
        <v>449000</v>
      </c>
      <c r="DA19" s="507">
        <v>0</v>
      </c>
      <c r="DB19" s="507">
        <v>449000</v>
      </c>
      <c r="DC19" s="507">
        <v>0</v>
      </c>
      <c r="DD19" s="507">
        <v>449000</v>
      </c>
      <c r="DE19" s="507">
        <v>0</v>
      </c>
      <c r="DF19" s="507">
        <v>449000</v>
      </c>
      <c r="DG19" s="507">
        <v>0</v>
      </c>
      <c r="DH19" s="507">
        <v>449000</v>
      </c>
      <c r="DI19" s="131">
        <v>19</v>
      </c>
      <c r="DJ19" s="279" t="s">
        <v>255</v>
      </c>
      <c r="DK19" s="279"/>
      <c r="DL19" s="196">
        <v>36662241.157839999</v>
      </c>
      <c r="DM19" s="196">
        <v>-1203.5147619992495</v>
      </c>
      <c r="DN19" s="191">
        <v>36661037.643077999</v>
      </c>
      <c r="DO19" s="196">
        <v>0</v>
      </c>
      <c r="DP19" s="196">
        <v>36661037.643077999</v>
      </c>
      <c r="DQ19" s="196">
        <v>0</v>
      </c>
      <c r="DR19" s="196">
        <v>36661037.643077999</v>
      </c>
      <c r="DS19" s="196">
        <v>0</v>
      </c>
      <c r="DT19" s="196">
        <v>36661037.643077999</v>
      </c>
      <c r="DU19" s="196">
        <v>0</v>
      </c>
      <c r="DV19" s="196">
        <v>36661037.643077999</v>
      </c>
      <c r="DW19" s="196">
        <v>0</v>
      </c>
      <c r="DX19" s="196">
        <v>36661037.643077999</v>
      </c>
      <c r="DY19" s="131">
        <v>19</v>
      </c>
      <c r="DZ19" s="186" t="s">
        <v>249</v>
      </c>
      <c r="EA19" s="138"/>
      <c r="EB19" s="615">
        <v>13298397.136184998</v>
      </c>
      <c r="EC19" s="615">
        <v>-36148.374085001647</v>
      </c>
      <c r="ED19" s="615">
        <v>13262248.762099996</v>
      </c>
      <c r="EE19" s="615">
        <v>92802.517300001346</v>
      </c>
      <c r="EF19" s="615">
        <v>13355051.279399998</v>
      </c>
      <c r="EG19" s="615">
        <v>0</v>
      </c>
      <c r="EH19" s="615">
        <v>13355051.279399998</v>
      </c>
      <c r="EI19" s="615">
        <v>0</v>
      </c>
      <c r="EJ19" s="615">
        <v>13355051.279399998</v>
      </c>
      <c r="EK19" s="615">
        <v>0</v>
      </c>
      <c r="EL19" s="615">
        <v>13355051.279399998</v>
      </c>
      <c r="EM19" s="615">
        <v>0</v>
      </c>
      <c r="EN19" s="615">
        <v>13355051.279399998</v>
      </c>
      <c r="EO19" s="131">
        <v>19</v>
      </c>
      <c r="EP19" s="300"/>
      <c r="EQ19" s="300"/>
      <c r="ER19" s="301"/>
      <c r="ES19" s="301"/>
      <c r="EU19" s="301"/>
      <c r="EV19" s="302"/>
      <c r="EW19" s="301"/>
      <c r="EX19" s="302"/>
      <c r="EY19" s="301"/>
      <c r="EZ19" s="302"/>
      <c r="FA19" s="301"/>
      <c r="FB19" s="302"/>
      <c r="FC19" s="301"/>
      <c r="FD19" s="302"/>
      <c r="FE19" s="131">
        <v>19</v>
      </c>
      <c r="FF19" s="449" t="s">
        <v>398</v>
      </c>
      <c r="FH19" s="191">
        <v>28092.013641431804</v>
      </c>
      <c r="FI19" s="191">
        <v>72956.71583270203</v>
      </c>
      <c r="FJ19" s="191">
        <v>101048.72947413384</v>
      </c>
      <c r="FK19" s="191">
        <v>-30327.425172575706</v>
      </c>
      <c r="FL19" s="191">
        <v>70721.304301558135</v>
      </c>
      <c r="FM19" s="191">
        <v>1121.2013319731195</v>
      </c>
      <c r="FN19" s="191">
        <v>71842.505633531255</v>
      </c>
      <c r="FO19" s="191">
        <v>5638.7874566056271</v>
      </c>
      <c r="FP19" s="191">
        <v>77481.293090136882</v>
      </c>
      <c r="FQ19" s="191">
        <v>17314.92800263071</v>
      </c>
      <c r="FR19" s="191">
        <v>94796.221092767591</v>
      </c>
      <c r="FS19" s="191">
        <v>26150.498351594084</v>
      </c>
      <c r="FT19" s="191">
        <v>120946.71944436168</v>
      </c>
      <c r="FU19" s="131">
        <v>19</v>
      </c>
      <c r="FV19" s="257" t="s">
        <v>248</v>
      </c>
      <c r="FW19" s="304"/>
      <c r="GK19" s="167"/>
      <c r="GS19" s="171"/>
      <c r="GT19" s="171"/>
      <c r="GU19" s="171"/>
      <c r="GV19" s="171"/>
      <c r="GW19" s="171"/>
      <c r="GX19" s="171"/>
      <c r="GY19" s="171"/>
      <c r="GZ19" s="171"/>
      <c r="HA19" s="131">
        <v>19</v>
      </c>
      <c r="HB19" s="132"/>
      <c r="HC19" s="138"/>
      <c r="HD19" s="239"/>
      <c r="HE19" s="609"/>
      <c r="HF19" s="202"/>
      <c r="HG19" s="505"/>
      <c r="HH19" s="505"/>
      <c r="HI19" s="505"/>
      <c r="HJ19" s="505"/>
      <c r="HK19" s="505"/>
      <c r="HL19" s="505"/>
      <c r="HM19" s="505"/>
      <c r="HN19" s="505"/>
      <c r="HO19" s="505"/>
      <c r="HP19" s="505"/>
      <c r="HQ19" s="131">
        <v>19</v>
      </c>
      <c r="HR19" s="186" t="s">
        <v>251</v>
      </c>
      <c r="HS19" s="186"/>
      <c r="HT19" s="306">
        <v>47200.409999999996</v>
      </c>
      <c r="HU19" s="306">
        <v>-22852.439999999995</v>
      </c>
      <c r="HV19" s="306">
        <v>24347.97</v>
      </c>
      <c r="HW19" s="306">
        <v>-24347.969999999976</v>
      </c>
      <c r="HX19" s="306">
        <v>0</v>
      </c>
      <c r="HY19" s="306">
        <v>3.1044085820515949E-10</v>
      </c>
      <c r="HZ19" s="306">
        <v>3.1044085820515949E-10</v>
      </c>
      <c r="IA19" s="306">
        <v>1908181.2366666668</v>
      </c>
      <c r="IB19" s="306">
        <v>1908181.236666667</v>
      </c>
      <c r="IC19" s="306">
        <v>0</v>
      </c>
      <c r="ID19" s="306">
        <v>1908181.236666667</v>
      </c>
      <c r="IE19" s="306">
        <v>0</v>
      </c>
      <c r="IF19" s="306">
        <v>1908181.236666667</v>
      </c>
      <c r="IG19" s="131">
        <v>19</v>
      </c>
      <c r="IH19" s="241"/>
      <c r="II19" s="132"/>
      <c r="IJ19" s="143"/>
      <c r="IK19" s="143"/>
      <c r="IL19" s="143"/>
      <c r="IM19" s="143"/>
      <c r="IN19" s="143"/>
      <c r="IO19" s="143"/>
      <c r="IP19" s="143"/>
      <c r="IQ19" s="143"/>
      <c r="IR19" s="143"/>
      <c r="IS19" s="143"/>
      <c r="IT19" s="143"/>
      <c r="IU19" s="143"/>
      <c r="IV19" s="143"/>
      <c r="IW19" s="131">
        <v>19</v>
      </c>
      <c r="IX19" s="132" t="s">
        <v>247</v>
      </c>
      <c r="IY19" s="192">
        <v>0.21</v>
      </c>
      <c r="IZ19" s="303">
        <v>-557619.97564370884</v>
      </c>
      <c r="JA19" s="303">
        <v>167418.18748050198</v>
      </c>
      <c r="JB19" s="303">
        <v>-390201.78816320689</v>
      </c>
      <c r="JC19" s="303">
        <v>-130067.26272106906</v>
      </c>
      <c r="JD19" s="303">
        <v>-520269.05088427593</v>
      </c>
      <c r="JE19" s="303">
        <v>0</v>
      </c>
      <c r="JF19" s="303">
        <v>-520269.05088427593</v>
      </c>
      <c r="JG19" s="303">
        <v>0</v>
      </c>
      <c r="JH19" s="303">
        <v>-520269.05088427593</v>
      </c>
      <c r="JI19" s="303">
        <v>0</v>
      </c>
      <c r="JJ19" s="303">
        <v>-520269.05088427593</v>
      </c>
      <c r="JK19" s="303">
        <v>0</v>
      </c>
      <c r="JL19" s="303">
        <v>-520269.05088427593</v>
      </c>
      <c r="JM19" s="131">
        <v>19</v>
      </c>
      <c r="JN19" s="431" t="s">
        <v>398</v>
      </c>
      <c r="JO19" s="430"/>
      <c r="JP19" s="142">
        <v>1496193.3250745982</v>
      </c>
      <c r="JQ19" s="142">
        <v>17575.6654730062</v>
      </c>
      <c r="JR19" s="292">
        <v>1513768.9905476044</v>
      </c>
      <c r="JS19" s="142">
        <v>0</v>
      </c>
      <c r="JT19" s="292">
        <v>1513768.9905476044</v>
      </c>
      <c r="JU19" s="142">
        <v>0</v>
      </c>
      <c r="JV19" s="292">
        <v>1513768.9905476044</v>
      </c>
      <c r="JW19" s="142">
        <v>0</v>
      </c>
      <c r="JX19" s="292">
        <v>1513768.9905476044</v>
      </c>
      <c r="JY19" s="142">
        <v>0</v>
      </c>
      <c r="JZ19" s="292">
        <v>1513768.9905476044</v>
      </c>
      <c r="KA19" s="142">
        <v>0</v>
      </c>
      <c r="KB19" s="292">
        <v>1513768.9905476044</v>
      </c>
      <c r="KC19" s="131">
        <v>19</v>
      </c>
      <c r="KD19" s="138" t="s">
        <v>124</v>
      </c>
      <c r="KF19" s="128">
        <v>-608829404.79057872</v>
      </c>
      <c r="KG19" s="128">
        <v>4852976.0289326906</v>
      </c>
      <c r="KH19" s="171">
        <v>-603976428.76164603</v>
      </c>
      <c r="KI19" s="128">
        <v>0</v>
      </c>
      <c r="KJ19" s="171">
        <v>-603976428.76164603</v>
      </c>
      <c r="KK19" s="128">
        <v>0</v>
      </c>
      <c r="KL19" s="171">
        <v>-603976428.76164603</v>
      </c>
      <c r="KM19" s="128">
        <v>0</v>
      </c>
      <c r="KN19" s="171">
        <v>-603976428.76164603</v>
      </c>
      <c r="KO19" s="128">
        <v>0</v>
      </c>
      <c r="KP19" s="171">
        <v>-603976428.76164603</v>
      </c>
      <c r="KQ19" s="128">
        <v>0</v>
      </c>
      <c r="KR19" s="171">
        <v>-603976428.76164603</v>
      </c>
      <c r="KS19" s="131">
        <v>19</v>
      </c>
      <c r="KT19" s="147" t="s">
        <v>250</v>
      </c>
      <c r="KV19" s="171">
        <v>36666281.046746008</v>
      </c>
      <c r="KW19" s="171">
        <v>-2950796.0121380016</v>
      </c>
      <c r="KX19" s="171">
        <v>33715485.034608006</v>
      </c>
      <c r="KY19" s="171"/>
      <c r="KZ19" s="171">
        <v>33715485.034608006</v>
      </c>
      <c r="LA19" s="171"/>
      <c r="LB19" s="171">
        <v>33715485.034608006</v>
      </c>
      <c r="LC19" s="171"/>
      <c r="LD19" s="171">
        <v>33715485.034608006</v>
      </c>
      <c r="LE19" s="171"/>
      <c r="LF19" s="171">
        <v>33715485.034608006</v>
      </c>
      <c r="LG19" s="171"/>
      <c r="LH19" s="171">
        <v>33715485.034608006</v>
      </c>
      <c r="LI19" s="131">
        <v>19</v>
      </c>
      <c r="LJ19" s="653"/>
      <c r="LL19" s="1"/>
      <c r="LM19" s="1"/>
      <c r="LN19" s="1"/>
      <c r="LO19" s="1"/>
      <c r="LP19" s="1"/>
      <c r="LQ19" s="1"/>
      <c r="LR19" s="1"/>
      <c r="LS19" s="1"/>
      <c r="LT19" s="1"/>
      <c r="LU19" s="1"/>
      <c r="LV19" s="1"/>
      <c r="LW19" s="1"/>
      <c r="LX19" s="1"/>
      <c r="LY19" s="131">
        <v>19</v>
      </c>
      <c r="LZ19" s="132" t="s">
        <v>67</v>
      </c>
      <c r="MB19" s="283"/>
      <c r="MC19" s="283"/>
      <c r="MD19" s="283"/>
      <c r="ME19" s="283"/>
      <c r="MF19" s="283"/>
      <c r="MG19" s="283"/>
      <c r="MH19" s="283"/>
      <c r="MI19" s="283">
        <v>2935097.1528624669</v>
      </c>
      <c r="MJ19" s="283"/>
      <c r="MK19" s="283">
        <v>644212.87870557234</v>
      </c>
      <c r="ML19" s="283"/>
      <c r="MM19" s="283">
        <v>344089.42727303877</v>
      </c>
      <c r="MN19" s="283"/>
      <c r="MO19" s="677">
        <v>19</v>
      </c>
      <c r="MP19" s="171" t="s">
        <v>1092</v>
      </c>
      <c r="MQ19" s="171"/>
      <c r="MR19" s="859"/>
      <c r="MS19" s="859"/>
      <c r="MT19" s="859"/>
      <c r="MU19" s="859"/>
      <c r="MV19" s="859"/>
      <c r="MW19" s="860"/>
      <c r="MX19" s="860">
        <v>37405523.574107364</v>
      </c>
      <c r="MY19" s="860">
        <v>-116672.31917373091</v>
      </c>
      <c r="MZ19" s="860">
        <v>37288851.254933633</v>
      </c>
      <c r="NA19" s="860">
        <v>-37288851.254933633</v>
      </c>
      <c r="NB19" s="861">
        <v>0</v>
      </c>
      <c r="NC19" s="861">
        <v>0</v>
      </c>
      <c r="ND19" s="861">
        <v>0</v>
      </c>
      <c r="NE19" s="131">
        <v>19</v>
      </c>
      <c r="NF19" s="298" t="s">
        <v>644</v>
      </c>
      <c r="NG19" s="264"/>
      <c r="NH19" s="196">
        <v>19075601.014782</v>
      </c>
      <c r="NI19" s="196">
        <v>-19075601.014782</v>
      </c>
      <c r="NJ19" s="196">
        <v>0</v>
      </c>
      <c r="NK19" s="894">
        <v>0</v>
      </c>
      <c r="NL19" s="196">
        <v>0</v>
      </c>
      <c r="NM19" s="196">
        <v>0</v>
      </c>
      <c r="NN19" s="196">
        <v>0</v>
      </c>
      <c r="NO19" s="196">
        <v>0</v>
      </c>
      <c r="NP19" s="196">
        <v>0</v>
      </c>
      <c r="NQ19" s="196">
        <v>0</v>
      </c>
      <c r="NR19" s="196">
        <v>0</v>
      </c>
      <c r="NS19" s="196">
        <v>0</v>
      </c>
      <c r="NT19" s="196">
        <v>0</v>
      </c>
      <c r="NU19" s="131">
        <v>19</v>
      </c>
      <c r="NV19" s="298" t="s">
        <v>252</v>
      </c>
      <c r="NW19" s="298"/>
      <c r="NX19" s="196">
        <v>0</v>
      </c>
      <c r="NY19" s="196">
        <v>0</v>
      </c>
      <c r="NZ19" s="196">
        <v>0</v>
      </c>
      <c r="OA19" s="196"/>
      <c r="OB19" s="196">
        <v>0</v>
      </c>
      <c r="OC19" s="171"/>
      <c r="OD19" s="171"/>
      <c r="OE19" s="171"/>
      <c r="OF19" s="171"/>
      <c r="OG19" s="171"/>
      <c r="OH19" s="171"/>
      <c r="OI19" s="171"/>
      <c r="OJ19" s="171"/>
      <c r="OK19" s="131">
        <v>19</v>
      </c>
      <c r="OL19" s="281"/>
      <c r="OM19" s="240"/>
      <c r="ON19" s="240"/>
      <c r="OO19" s="240"/>
      <c r="OP19" s="302"/>
      <c r="OQ19" s="302"/>
      <c r="OR19" s="196"/>
      <c r="OS19" s="196"/>
      <c r="OT19" s="196"/>
      <c r="OU19" s="196"/>
      <c r="OV19" s="196"/>
      <c r="OW19" s="196"/>
      <c r="OX19" s="196"/>
      <c r="OY19" s="196"/>
      <c r="OZ19" s="196"/>
      <c r="PA19" s="131">
        <v>19</v>
      </c>
      <c r="PB19" s="587" t="s">
        <v>1030</v>
      </c>
      <c r="PC19"/>
      <c r="PD19" s="196">
        <v>0</v>
      </c>
      <c r="PE19" s="196">
        <v>0</v>
      </c>
      <c r="PF19" s="196">
        <v>-214842.92636755423</v>
      </c>
      <c r="PG19" s="196">
        <v>-99087.752238233516</v>
      </c>
      <c r="PH19" s="614">
        <v>-313930.67860578775</v>
      </c>
      <c r="PI19" s="196">
        <v>-49543.876119116787</v>
      </c>
      <c r="PJ19" s="614">
        <v>-363474.55472490453</v>
      </c>
      <c r="PK19" s="196">
        <v>90868.638681226177</v>
      </c>
      <c r="PL19" s="614">
        <v>-272605.91604367836</v>
      </c>
      <c r="PM19" s="196">
        <v>181737.27736245206</v>
      </c>
      <c r="PN19" s="614">
        <v>-90868.638681226294</v>
      </c>
      <c r="PO19" s="196">
        <v>90868.63868122609</v>
      </c>
      <c r="PP19" s="614">
        <v>-2.0372681319713593E-10</v>
      </c>
      <c r="PR19" s="670">
        <v>19</v>
      </c>
      <c r="PS19" s="714" t="s">
        <v>306</v>
      </c>
      <c r="PT19" s="689"/>
      <c r="PU19" s="807">
        <v>0</v>
      </c>
      <c r="PV19" s="807">
        <v>0</v>
      </c>
      <c r="PW19" s="807">
        <v>0</v>
      </c>
      <c r="PX19" s="807">
        <v>0</v>
      </c>
      <c r="PY19" s="807">
        <v>0</v>
      </c>
      <c r="PZ19" s="807">
        <v>0</v>
      </c>
      <c r="QA19" s="807">
        <v>0</v>
      </c>
      <c r="QB19" s="807">
        <v>0</v>
      </c>
      <c r="QC19" s="807">
        <v>0</v>
      </c>
      <c r="QD19" s="807">
        <v>0</v>
      </c>
      <c r="QE19" s="807">
        <v>0</v>
      </c>
      <c r="QF19" s="807">
        <v>0</v>
      </c>
      <c r="QG19" s="807">
        <v>0</v>
      </c>
      <c r="QH19" s="707">
        <v>19</v>
      </c>
      <c r="QI19" s="689" t="s">
        <v>1004</v>
      </c>
      <c r="QJ19" s="689"/>
      <c r="QK19" s="708"/>
      <c r="QL19" s="708"/>
      <c r="QM19" s="757">
        <v>6235473.4800000004</v>
      </c>
      <c r="QN19" s="757">
        <v>-20621.030000000261</v>
      </c>
      <c r="QO19" s="758">
        <v>6214852.4500000002</v>
      </c>
      <c r="QP19" s="757">
        <v>-1733200.8600000003</v>
      </c>
      <c r="QQ19" s="758">
        <v>4481651.59</v>
      </c>
      <c r="QR19" s="757">
        <v>-1032983.02</v>
      </c>
      <c r="QS19" s="758">
        <v>3448668.57</v>
      </c>
      <c r="QT19" s="757">
        <v>-16218.439999999944</v>
      </c>
      <c r="QU19" s="758">
        <v>3432450.13</v>
      </c>
      <c r="QV19" s="757">
        <v>-23373.490000000224</v>
      </c>
      <c r="QW19" s="758">
        <v>3409076.6399999997</v>
      </c>
      <c r="QX19" s="711">
        <v>19</v>
      </c>
      <c r="QY19" s="706" t="s">
        <v>1005</v>
      </c>
      <c r="QZ19" s="714"/>
      <c r="RA19" s="823"/>
      <c r="RB19" s="823"/>
      <c r="RC19" s="823"/>
      <c r="RD19" s="824">
        <v>0</v>
      </c>
      <c r="RE19" s="824">
        <v>0</v>
      </c>
      <c r="RF19" s="824">
        <v>-70.858423999999999</v>
      </c>
      <c r="RG19" s="824">
        <v>-70.858423999999999</v>
      </c>
      <c r="RH19" s="824">
        <v>-73.937448000000003</v>
      </c>
      <c r="RI19" s="824">
        <v>-144.795872</v>
      </c>
      <c r="RJ19" s="824">
        <v>-73.937448000000018</v>
      </c>
      <c r="RK19" s="824">
        <v>-218.73332000000002</v>
      </c>
      <c r="RL19" s="824">
        <v>-73.937447999999989</v>
      </c>
      <c r="RM19" s="824">
        <v>-292.67076800000001</v>
      </c>
      <c r="RN19" s="671">
        <v>19</v>
      </c>
      <c r="RO19" s="689" t="s">
        <v>1005</v>
      </c>
      <c r="RP19" s="669"/>
      <c r="RQ19" s="760"/>
      <c r="RR19" s="760"/>
      <c r="RS19" s="760"/>
      <c r="RT19" s="760">
        <v>87143.879212</v>
      </c>
      <c r="RU19" s="767">
        <v>87143.879212</v>
      </c>
      <c r="RV19" s="760">
        <v>1695740.335796</v>
      </c>
      <c r="RW19" s="767">
        <v>1782884.2150079999</v>
      </c>
      <c r="RX19" s="760">
        <v>1982134.544026</v>
      </c>
      <c r="RY19" s="767">
        <v>3765018.7590339999</v>
      </c>
      <c r="RZ19" s="760">
        <v>2230116.8856200012</v>
      </c>
      <c r="SA19" s="767">
        <v>5995135.6446540011</v>
      </c>
      <c r="SB19" s="760">
        <v>2288608.3824759992</v>
      </c>
      <c r="SC19" s="767">
        <v>8283744.0271300003</v>
      </c>
      <c r="SD19" s="690"/>
      <c r="SK19"/>
      <c r="SL19"/>
      <c r="SM19"/>
      <c r="SN19"/>
      <c r="SO19"/>
      <c r="SP19"/>
      <c r="SQ19"/>
      <c r="SR19"/>
      <c r="SS19"/>
      <c r="ST19"/>
      <c r="SU19" s="690"/>
    </row>
    <row r="20" spans="1:515" ht="15.75" thickBot="1" x14ac:dyDescent="0.3">
      <c r="A20" s="131">
        <v>20</v>
      </c>
      <c r="B20" s="458" t="s">
        <v>578</v>
      </c>
      <c r="C20" s="138"/>
      <c r="D20" s="166"/>
      <c r="E20" s="283">
        <v>1108530.4844879583</v>
      </c>
      <c r="F20" s="166"/>
      <c r="G20" s="283"/>
      <c r="H20" s="166"/>
      <c r="I20" s="283"/>
      <c r="J20" s="173"/>
      <c r="K20" s="283"/>
      <c r="L20" s="283"/>
      <c r="M20" s="283"/>
      <c r="N20" s="283"/>
      <c r="O20" s="283"/>
      <c r="P20" s="283"/>
      <c r="Q20" s="131">
        <v>20</v>
      </c>
      <c r="R20" s="294" t="s">
        <v>995</v>
      </c>
      <c r="S20" s="841"/>
      <c r="T20" s="302">
        <v>338421129.95004177</v>
      </c>
      <c r="U20" s="613">
        <v>-338421129.95004177</v>
      </c>
      <c r="V20" s="613">
        <v>0</v>
      </c>
      <c r="W20" s="613"/>
      <c r="X20" s="613">
        <v>0</v>
      </c>
      <c r="Y20" s="613"/>
      <c r="Z20" s="613">
        <v>0</v>
      </c>
      <c r="AA20" s="613"/>
      <c r="AB20" s="613">
        <v>0</v>
      </c>
      <c r="AC20" s="613"/>
      <c r="AD20" s="613">
        <v>0</v>
      </c>
      <c r="AE20" s="613"/>
      <c r="AF20" s="613">
        <v>0</v>
      </c>
      <c r="AG20" s="131">
        <v>20</v>
      </c>
      <c r="AH20" s="451" t="s">
        <v>419</v>
      </c>
      <c r="AI20" s="284"/>
      <c r="AJ20" s="139">
        <v>6055022.5516099688</v>
      </c>
      <c r="AK20" s="139">
        <v>48442.102737191832</v>
      </c>
      <c r="AL20" s="249">
        <v>6103464.6543471608</v>
      </c>
      <c r="AM20" s="249">
        <v>13001482.406718556</v>
      </c>
      <c r="AN20" s="249">
        <v>19104947.061065719</v>
      </c>
      <c r="AO20" s="679"/>
      <c r="AP20" s="679"/>
      <c r="AQ20" s="249"/>
      <c r="AR20" s="249"/>
      <c r="AS20" s="249"/>
      <c r="AT20" s="679"/>
      <c r="AU20" s="679"/>
      <c r="AV20" s="249"/>
      <c r="AW20" s="131">
        <v>20</v>
      </c>
      <c r="AX20" s="132" t="s">
        <v>991</v>
      </c>
      <c r="AY20" s="845"/>
      <c r="AZ20" s="848">
        <v>38726836.050000004</v>
      </c>
      <c r="BA20" s="848">
        <v>-4083468.6190756047</v>
      </c>
      <c r="BB20" s="848">
        <v>34643367.430924393</v>
      </c>
      <c r="BC20" s="848">
        <v>489534.39253912517</v>
      </c>
      <c r="BD20" s="651">
        <v>35132901.823463514</v>
      </c>
      <c r="BE20" s="848">
        <v>-252779.03881400137</v>
      </c>
      <c r="BF20" s="651">
        <v>34880122.784649514</v>
      </c>
      <c r="BG20" s="848">
        <v>-1441248.0251239983</v>
      </c>
      <c r="BH20" s="651">
        <v>33438874.759525515</v>
      </c>
      <c r="BI20" s="848">
        <v>-527842.51771800278</v>
      </c>
      <c r="BJ20" s="651">
        <v>32911032.241807513</v>
      </c>
      <c r="BK20" s="848">
        <v>-695730.51745199854</v>
      </c>
      <c r="BL20" s="651">
        <v>32215301.724355515</v>
      </c>
      <c r="BM20" s="131">
        <v>20</v>
      </c>
      <c r="BN20" s="237" t="s">
        <v>253</v>
      </c>
      <c r="BP20" s="307"/>
      <c r="BQ20" s="308">
        <v>2.6200000000000001E-2</v>
      </c>
      <c r="BR20" s="185">
        <v>2.6200000000000001E-2</v>
      </c>
      <c r="BS20" s="308">
        <v>2.6200000000000001E-2</v>
      </c>
      <c r="BT20" s="185">
        <v>2.6200000000000001E-2</v>
      </c>
      <c r="BU20" s="308">
        <v>2.6200000000000001E-2</v>
      </c>
      <c r="BV20" s="185">
        <v>2.6200000000000001E-2</v>
      </c>
      <c r="BW20" s="185">
        <v>2.5600000000000001E-2</v>
      </c>
      <c r="BX20" s="185">
        <v>2.5600000000000001E-2</v>
      </c>
      <c r="BY20" s="185">
        <v>2.58E-2</v>
      </c>
      <c r="BZ20" s="185">
        <v>2.58E-2</v>
      </c>
      <c r="CA20" s="473">
        <v>2.6200000000000001E-2</v>
      </c>
      <c r="CB20" s="185">
        <v>2.6200000000000001E-2</v>
      </c>
      <c r="CC20" s="131">
        <v>20</v>
      </c>
      <c r="CD20" s="309" t="s">
        <v>242</v>
      </c>
      <c r="CE20" s="309"/>
      <c r="CF20" s="318">
        <v>-3614251.0167742399</v>
      </c>
      <c r="CG20" s="318">
        <v>332327.22565972776</v>
      </c>
      <c r="CH20" s="318">
        <v>-3281923.7911145124</v>
      </c>
      <c r="CI20" s="318">
        <v>0</v>
      </c>
      <c r="CJ20" s="318">
        <v>-3281923.7911145124</v>
      </c>
      <c r="CK20" s="318">
        <v>0</v>
      </c>
      <c r="CL20" s="318">
        <v>-3281923.7911145124</v>
      </c>
      <c r="CM20" s="318">
        <v>0</v>
      </c>
      <c r="CN20" s="318">
        <v>-3281923.7911145124</v>
      </c>
      <c r="CO20" s="318">
        <v>0</v>
      </c>
      <c r="CP20" s="318">
        <v>-3281923.7911145124</v>
      </c>
      <c r="CQ20" s="318">
        <v>0</v>
      </c>
      <c r="CR20" s="318">
        <v>-3281923.7911145124</v>
      </c>
      <c r="CS20" s="131">
        <v>20</v>
      </c>
      <c r="CT20" s="132"/>
      <c r="CU20" s="277"/>
      <c r="CV20" s="505"/>
      <c r="CW20" s="505"/>
      <c r="CX20" s="505"/>
      <c r="CY20" s="505"/>
      <c r="CZ20" s="505"/>
      <c r="DA20" s="505"/>
      <c r="DB20" s="505"/>
      <c r="DC20" s="505"/>
      <c r="DD20" s="505"/>
      <c r="DE20" s="505"/>
      <c r="DF20" s="505"/>
      <c r="DG20" s="505"/>
      <c r="DH20" s="505"/>
      <c r="DI20" s="131">
        <v>20</v>
      </c>
      <c r="DJ20" s="279" t="s">
        <v>267</v>
      </c>
      <c r="DK20" s="319">
        <v>0.21</v>
      </c>
      <c r="DL20" s="320">
        <v>-7699070.6431463994</v>
      </c>
      <c r="DM20" s="320">
        <v>252.73810001984236</v>
      </c>
      <c r="DN20" s="191">
        <v>-7698817.9050463792</v>
      </c>
      <c r="DO20" s="320">
        <v>0</v>
      </c>
      <c r="DP20" s="173">
        <v>-7698817.9050463792</v>
      </c>
      <c r="DQ20" s="320">
        <v>0</v>
      </c>
      <c r="DR20" s="173">
        <v>-7698817.9050463792</v>
      </c>
      <c r="DS20" s="320">
        <v>0</v>
      </c>
      <c r="DT20" s="173">
        <v>-7698817.9050463792</v>
      </c>
      <c r="DU20" s="320">
        <v>0</v>
      </c>
      <c r="DV20" s="173">
        <v>-7698817.9050463792</v>
      </c>
      <c r="DW20" s="320">
        <v>0</v>
      </c>
      <c r="DX20" s="173">
        <v>-7698817.9050463792</v>
      </c>
      <c r="DY20" s="131">
        <v>20</v>
      </c>
      <c r="DZ20" s="294"/>
      <c r="EA20" s="138"/>
      <c r="EB20" s="138"/>
      <c r="EC20" s="138"/>
      <c r="ED20" s="125"/>
      <c r="EE20" s="138"/>
      <c r="EF20" s="125"/>
      <c r="EG20" s="138"/>
      <c r="EH20" s="125"/>
      <c r="EI20" s="138"/>
      <c r="EJ20" s="125"/>
      <c r="EK20" s="138"/>
      <c r="EL20" s="125"/>
      <c r="EM20" s="138"/>
      <c r="EN20" s="125"/>
      <c r="EO20" s="131">
        <v>20</v>
      </c>
      <c r="EP20" s="138" t="s">
        <v>240</v>
      </c>
      <c r="EQ20" s="169"/>
      <c r="ER20" s="425">
        <v>582975.68834427826</v>
      </c>
      <c r="ES20" s="425">
        <v>-838323.23312883906</v>
      </c>
      <c r="ET20" s="169">
        <v>-255347.5447845608</v>
      </c>
      <c r="EU20" s="425">
        <v>0</v>
      </c>
      <c r="EV20" s="169">
        <v>-255347.5447845608</v>
      </c>
      <c r="EW20" s="425">
        <v>0</v>
      </c>
      <c r="EX20" s="169">
        <v>-255347.5447845608</v>
      </c>
      <c r="EY20" s="425">
        <v>0</v>
      </c>
      <c r="EZ20" s="169">
        <v>-255347.5447845608</v>
      </c>
      <c r="FA20" s="425">
        <v>0</v>
      </c>
      <c r="FB20" s="169">
        <v>-255347.5447845608</v>
      </c>
      <c r="FC20" s="425">
        <v>0</v>
      </c>
      <c r="FD20" s="169">
        <v>-255347.5447845608</v>
      </c>
      <c r="FE20" s="131">
        <v>20</v>
      </c>
      <c r="FF20" s="449" t="s">
        <v>246</v>
      </c>
      <c r="FH20" s="191">
        <v>0</v>
      </c>
      <c r="FI20" s="191">
        <v>0</v>
      </c>
      <c r="FJ20" s="191">
        <v>0</v>
      </c>
      <c r="FK20" s="191">
        <v>0</v>
      </c>
      <c r="FL20" s="191">
        <v>0</v>
      </c>
      <c r="FM20" s="191">
        <v>0</v>
      </c>
      <c r="FN20" s="191">
        <v>0</v>
      </c>
      <c r="FO20" s="191">
        <v>0</v>
      </c>
      <c r="FP20" s="191">
        <v>0</v>
      </c>
      <c r="FQ20" s="191">
        <v>0</v>
      </c>
      <c r="FR20" s="191">
        <v>0</v>
      </c>
      <c r="FS20" s="191">
        <v>0</v>
      </c>
      <c r="FT20" s="191">
        <v>0</v>
      </c>
      <c r="FU20" s="131">
        <v>20</v>
      </c>
      <c r="FV20" s="279" t="s">
        <v>258</v>
      </c>
      <c r="FW20" s="129"/>
      <c r="FX20" s="313">
        <v>1561402.6405</v>
      </c>
      <c r="FY20" s="313">
        <v>23421.039607499959</v>
      </c>
      <c r="FZ20" s="313">
        <v>1584823.6801074999</v>
      </c>
      <c r="GA20" s="313">
        <v>0</v>
      </c>
      <c r="GB20" s="313">
        <v>1584823.6801074999</v>
      </c>
      <c r="GC20" s="313">
        <v>0</v>
      </c>
      <c r="GD20" s="313">
        <v>1584823.6801074999</v>
      </c>
      <c r="GE20" s="313">
        <v>0</v>
      </c>
      <c r="GF20" s="313">
        <v>1584823.6801074999</v>
      </c>
      <c r="GG20" s="313">
        <v>0</v>
      </c>
      <c r="GH20" s="313">
        <v>1584823.6801074999</v>
      </c>
      <c r="GI20" s="313">
        <v>0</v>
      </c>
      <c r="GJ20" s="313">
        <v>1584823.6801074999</v>
      </c>
      <c r="GS20" s="171"/>
      <c r="GT20" s="171"/>
      <c r="GU20" s="171"/>
      <c r="GV20" s="171"/>
      <c r="GW20" s="171"/>
      <c r="GX20" s="171"/>
      <c r="GY20" s="171"/>
      <c r="GZ20" s="171"/>
      <c r="HA20" s="131">
        <v>20</v>
      </c>
      <c r="HB20" s="132" t="s">
        <v>257</v>
      </c>
      <c r="HC20" s="192">
        <v>0.21</v>
      </c>
      <c r="HD20" s="134">
        <v>-346019.32500400837</v>
      </c>
      <c r="HE20" s="678">
        <v>-63373.130481059474</v>
      </c>
      <c r="HF20" s="678">
        <v>-409392.45548506785</v>
      </c>
      <c r="HG20" s="678">
        <v>-118486.35181752536</v>
      </c>
      <c r="HH20" s="678">
        <v>-527878.80730259325</v>
      </c>
      <c r="HI20" s="678">
        <v>0</v>
      </c>
      <c r="HJ20" s="678">
        <v>-527878.80730259325</v>
      </c>
      <c r="HK20" s="678">
        <v>0</v>
      </c>
      <c r="HL20" s="678">
        <v>-527878.80730259325</v>
      </c>
      <c r="HM20" s="678">
        <v>0</v>
      </c>
      <c r="HN20" s="678">
        <v>-527878.80730259325</v>
      </c>
      <c r="HO20" s="678">
        <v>0</v>
      </c>
      <c r="HP20" s="678">
        <v>-527878.80730259325</v>
      </c>
      <c r="HQ20" s="131">
        <v>20</v>
      </c>
      <c r="IG20" s="131">
        <v>20</v>
      </c>
      <c r="IH20" s="241" t="s">
        <v>256</v>
      </c>
      <c r="II20" s="241"/>
      <c r="IJ20" s="139">
        <v>66598.29467198941</v>
      </c>
      <c r="IK20" s="139">
        <v>-60189.774001547892</v>
      </c>
      <c r="IL20" s="139">
        <v>6408.5206704415177</v>
      </c>
      <c r="IM20" s="139">
        <v>0</v>
      </c>
      <c r="IN20" s="139">
        <v>6408.5206704415177</v>
      </c>
      <c r="IO20" s="139"/>
      <c r="IP20" s="139">
        <v>6408.5206704415177</v>
      </c>
      <c r="IQ20" s="139"/>
      <c r="IR20" s="139">
        <v>6408.5206704415177</v>
      </c>
      <c r="IS20" s="139"/>
      <c r="IT20" s="139">
        <v>6408.5206704415177</v>
      </c>
      <c r="IU20" s="139"/>
      <c r="IV20" s="139">
        <v>6408.5206704415177</v>
      </c>
      <c r="IW20" s="131">
        <v>20</v>
      </c>
      <c r="IX20" s="132" t="s">
        <v>242</v>
      </c>
      <c r="IY20" s="132"/>
      <c r="IZ20" s="311">
        <v>-2097713.2417072859</v>
      </c>
      <c r="JA20" s="311">
        <v>629811.27671236463</v>
      </c>
      <c r="JB20" s="311">
        <v>-1467901.9649949213</v>
      </c>
      <c r="JC20" s="311">
        <v>-489300.65499830747</v>
      </c>
      <c r="JD20" s="311">
        <v>-1957202.6199932287</v>
      </c>
      <c r="JE20" s="311">
        <v>0</v>
      </c>
      <c r="JF20" s="311">
        <v>-1957202.6199932287</v>
      </c>
      <c r="JG20" s="311">
        <v>0</v>
      </c>
      <c r="JH20" s="311">
        <v>-1957202.6199932287</v>
      </c>
      <c r="JI20" s="311">
        <v>0</v>
      </c>
      <c r="JJ20" s="311">
        <v>-1957202.6199932287</v>
      </c>
      <c r="JK20" s="311">
        <v>0</v>
      </c>
      <c r="JL20" s="311">
        <v>-1957202.6199932287</v>
      </c>
      <c r="JM20" s="131">
        <v>20</v>
      </c>
      <c r="JN20" s="431" t="s">
        <v>246</v>
      </c>
      <c r="JO20" s="430"/>
      <c r="JP20" s="142">
        <v>0</v>
      </c>
      <c r="JQ20" s="142">
        <v>0</v>
      </c>
      <c r="JR20" s="292">
        <v>0</v>
      </c>
      <c r="JS20" s="142">
        <v>0</v>
      </c>
      <c r="JT20" s="292">
        <v>0</v>
      </c>
      <c r="JU20" s="142">
        <v>0</v>
      </c>
      <c r="JV20" s="292">
        <v>0</v>
      </c>
      <c r="JW20" s="142">
        <v>0</v>
      </c>
      <c r="JX20" s="292">
        <v>0</v>
      </c>
      <c r="JY20" s="142">
        <v>0</v>
      </c>
      <c r="JZ20" s="292">
        <v>0</v>
      </c>
      <c r="KA20" s="142">
        <v>0</v>
      </c>
      <c r="KB20" s="292">
        <v>0</v>
      </c>
      <c r="KC20" s="131">
        <v>20</v>
      </c>
      <c r="KD20" s="138" t="s">
        <v>125</v>
      </c>
      <c r="KF20" s="128">
        <v>85966020.126853734</v>
      </c>
      <c r="KG20" s="128">
        <v>5087708.5119560659</v>
      </c>
      <c r="KH20" s="171">
        <v>91053728.6388098</v>
      </c>
      <c r="KI20" s="128">
        <v>0</v>
      </c>
      <c r="KJ20" s="171">
        <v>91053728.6388098</v>
      </c>
      <c r="KK20" s="128">
        <v>0</v>
      </c>
      <c r="KL20" s="171">
        <v>91053728.6388098</v>
      </c>
      <c r="KM20" s="128">
        <v>0</v>
      </c>
      <c r="KN20" s="171">
        <v>91053728.6388098</v>
      </c>
      <c r="KO20" s="128">
        <v>0</v>
      </c>
      <c r="KP20" s="171">
        <v>91053728.6388098</v>
      </c>
      <c r="KQ20" s="128">
        <v>0</v>
      </c>
      <c r="KR20" s="171">
        <v>91053728.6388098</v>
      </c>
      <c r="KS20" s="131">
        <v>20</v>
      </c>
      <c r="KT20" s="147" t="s">
        <v>259</v>
      </c>
      <c r="KV20" s="306">
        <v>178757333.99589401</v>
      </c>
      <c r="KW20" s="306">
        <v>148321.91543102823</v>
      </c>
      <c r="KX20" s="306">
        <v>178905655.91132504</v>
      </c>
      <c r="KY20" s="306">
        <v>0</v>
      </c>
      <c r="KZ20" s="306">
        <v>178905655.91132504</v>
      </c>
      <c r="LA20" s="306">
        <v>0</v>
      </c>
      <c r="LB20" s="306">
        <v>178905655.91132504</v>
      </c>
      <c r="LC20" s="306">
        <v>0</v>
      </c>
      <c r="LD20" s="306">
        <v>178905655.91132504</v>
      </c>
      <c r="LE20" s="306">
        <v>0</v>
      </c>
      <c r="LF20" s="306">
        <v>178905655.91132504</v>
      </c>
      <c r="LG20" s="306">
        <v>0</v>
      </c>
      <c r="LH20" s="306">
        <v>178905655.91132504</v>
      </c>
      <c r="LI20" s="131">
        <v>20</v>
      </c>
      <c r="LJ20" s="654" t="s">
        <v>255</v>
      </c>
      <c r="LL20" s="656">
        <v>1987356.93</v>
      </c>
      <c r="LM20" s="656">
        <v>-8210.2111799998675</v>
      </c>
      <c r="LN20" s="656">
        <v>1979146.7188200001</v>
      </c>
      <c r="LO20" s="656">
        <v>0</v>
      </c>
      <c r="LP20" s="656">
        <v>1979146.7188200001</v>
      </c>
      <c r="LQ20" s="656">
        <v>0</v>
      </c>
      <c r="LR20" s="656">
        <v>1979146.7188200001</v>
      </c>
      <c r="LS20" s="656">
        <v>0</v>
      </c>
      <c r="LT20" s="656">
        <v>1979146.7188200001</v>
      </c>
      <c r="LU20" s="656">
        <v>0</v>
      </c>
      <c r="LV20" s="656">
        <v>1979146.7188200001</v>
      </c>
      <c r="LW20" s="656">
        <v>0</v>
      </c>
      <c r="LX20" s="656">
        <v>1979146.7188200001</v>
      </c>
      <c r="LY20" s="131">
        <v>20</v>
      </c>
      <c r="LZ20" s="132" t="s">
        <v>68</v>
      </c>
      <c r="MB20" s="283"/>
      <c r="MC20" s="283"/>
      <c r="MD20" s="283"/>
      <c r="ME20" s="283"/>
      <c r="MF20" s="283"/>
      <c r="MG20" s="283"/>
      <c r="MH20" s="283"/>
      <c r="MI20" s="283">
        <v>-151953.17898263969</v>
      </c>
      <c r="MJ20" s="283"/>
      <c r="MK20" s="283">
        <v>33567.171348283999</v>
      </c>
      <c r="ML20" s="283"/>
      <c r="MM20" s="283">
        <v>21645.812135066371</v>
      </c>
      <c r="MN20" s="283"/>
      <c r="MO20" s="677">
        <v>20</v>
      </c>
      <c r="MP20" s="171" t="s">
        <v>1100</v>
      </c>
      <c r="MQ20" s="171"/>
      <c r="MR20" s="862"/>
      <c r="MS20" s="862"/>
      <c r="MT20" s="862"/>
      <c r="MU20" s="862"/>
      <c r="MV20" s="862"/>
      <c r="MW20" s="863"/>
      <c r="MX20" s="863"/>
      <c r="MY20" s="863"/>
      <c r="MZ20" s="863"/>
      <c r="NA20" s="863"/>
      <c r="NB20" s="864"/>
      <c r="NC20" s="864"/>
      <c r="ND20" s="864"/>
      <c r="NE20" s="131">
        <v>20</v>
      </c>
      <c r="NF20" s="891" t="s">
        <v>1114</v>
      </c>
      <c r="NG20" s="264"/>
      <c r="NH20" s="196">
        <v>0</v>
      </c>
      <c r="NI20" s="196"/>
      <c r="NJ20" s="196">
        <v>0</v>
      </c>
      <c r="NK20" s="196"/>
      <c r="NL20" s="196">
        <v>0</v>
      </c>
      <c r="NM20" s="196"/>
      <c r="NN20" s="196">
        <v>0</v>
      </c>
      <c r="NO20" s="894">
        <v>-17048092.410332002</v>
      </c>
      <c r="NP20" s="894">
        <v>-17048092.410332002</v>
      </c>
      <c r="NQ20" s="894">
        <v>-60184638.070000015</v>
      </c>
      <c r="NR20" s="894">
        <v>-77232730.480332017</v>
      </c>
      <c r="NS20" s="894">
        <v>0</v>
      </c>
      <c r="NT20" s="894">
        <v>-77232730.480332017</v>
      </c>
      <c r="NU20" s="131">
        <v>20</v>
      </c>
      <c r="NV20" s="298" t="s">
        <v>261</v>
      </c>
      <c r="NW20" s="298"/>
      <c r="NX20" s="196">
        <v>0</v>
      </c>
      <c r="NY20" s="196">
        <v>0</v>
      </c>
      <c r="NZ20" s="196">
        <v>0</v>
      </c>
      <c r="OA20" s="196"/>
      <c r="OB20" s="196">
        <v>0</v>
      </c>
      <c r="OC20" s="171"/>
      <c r="OD20" s="171"/>
      <c r="OE20" s="171"/>
      <c r="OF20" s="171"/>
      <c r="OG20" s="171"/>
      <c r="OH20" s="171"/>
      <c r="OI20" s="171"/>
      <c r="OJ20" s="171"/>
      <c r="OK20" s="131">
        <v>20</v>
      </c>
      <c r="OL20" s="295" t="s">
        <v>260</v>
      </c>
      <c r="OM20" s="192">
        <v>0.21</v>
      </c>
      <c r="ON20" s="312">
        <v>-1250170.7210999993</v>
      </c>
      <c r="OO20" s="312">
        <v>185505.58751020461</v>
      </c>
      <c r="OP20" s="312">
        <v>-1064665.1335897946</v>
      </c>
      <c r="OQ20" s="312">
        <v>-1.4810204794630407E-2</v>
      </c>
      <c r="OR20" s="312">
        <v>-1064665.1483999994</v>
      </c>
      <c r="OS20" s="312">
        <v>0</v>
      </c>
      <c r="OT20" s="312">
        <v>-1064665.1483999994</v>
      </c>
      <c r="OU20" s="312">
        <v>-137876.62446047808</v>
      </c>
      <c r="OV20" s="312">
        <v>-1202541.7728604774</v>
      </c>
      <c r="OW20" s="312">
        <v>0</v>
      </c>
      <c r="OX20" s="312">
        <v>-1202541.7728604774</v>
      </c>
      <c r="OY20" s="312">
        <v>687847.01369996497</v>
      </c>
      <c r="OZ20" s="312">
        <v>-514694.75916051248</v>
      </c>
      <c r="PA20" s="131">
        <v>20</v>
      </c>
      <c r="PB20" s="589" t="s">
        <v>1031</v>
      </c>
      <c r="PC20"/>
      <c r="PD20" s="196">
        <v>0</v>
      </c>
      <c r="PE20" s="196">
        <v>0</v>
      </c>
      <c r="PF20" s="196">
        <v>-421430.14452999958</v>
      </c>
      <c r="PG20" s="196">
        <v>-451181.68424999993</v>
      </c>
      <c r="PH20" s="614">
        <v>-872611.82877999952</v>
      </c>
      <c r="PI20" s="196">
        <v>-225590.84212500008</v>
      </c>
      <c r="PJ20" s="614">
        <v>-1098202.6709049996</v>
      </c>
      <c r="PK20" s="196">
        <v>0</v>
      </c>
      <c r="PL20" s="614">
        <v>-1098202.6709049996</v>
      </c>
      <c r="PM20" s="196">
        <v>0</v>
      </c>
      <c r="PN20" s="614">
        <v>-1098202.6709049996</v>
      </c>
      <c r="PO20" s="196">
        <v>0</v>
      </c>
      <c r="PP20" s="614">
        <v>-1098202.6709049996</v>
      </c>
      <c r="PR20" s="670"/>
      <c r="PS20" s="689"/>
      <c r="PT20" s="689"/>
      <c r="QH20" s="707">
        <v>20</v>
      </c>
      <c r="QI20" s="689" t="s">
        <v>1005</v>
      </c>
      <c r="QJ20" s="689"/>
      <c r="QK20" s="709"/>
      <c r="QL20" s="709"/>
      <c r="QM20" s="759">
        <v>33715485.034608006</v>
      </c>
      <c r="QN20" s="759">
        <v>-1927048.233136002</v>
      </c>
      <c r="QO20" s="760">
        <v>31788436.801472005</v>
      </c>
      <c r="QP20" s="759">
        <v>-7979734.7736860029</v>
      </c>
      <c r="QQ20" s="760">
        <v>23808702.027786002</v>
      </c>
      <c r="QR20" s="759">
        <v>-7821137.5035819989</v>
      </c>
      <c r="QS20" s="760">
        <v>15987564.524204003</v>
      </c>
      <c r="QT20" s="759">
        <v>-3457393.787952004</v>
      </c>
      <c r="QU20" s="760">
        <v>12530170.736251999</v>
      </c>
      <c r="QV20" s="759">
        <v>-3029473.3212639987</v>
      </c>
      <c r="QW20" s="760">
        <v>9500697.4149879999</v>
      </c>
      <c r="QX20" s="711">
        <v>20</v>
      </c>
      <c r="QY20" s="717" t="s">
        <v>259</v>
      </c>
      <c r="QZ20" s="714"/>
      <c r="RA20" s="825"/>
      <c r="RB20" s="825"/>
      <c r="RC20" s="825">
        <v>0</v>
      </c>
      <c r="RD20" s="825">
        <v>-201938.05620600007</v>
      </c>
      <c r="RE20" s="825">
        <v>-201938.05620600007</v>
      </c>
      <c r="RF20" s="825">
        <v>-1318502.2802459968</v>
      </c>
      <c r="RG20" s="825">
        <v>-1520440.3364519968</v>
      </c>
      <c r="RH20" s="825">
        <v>-1390524.974102071</v>
      </c>
      <c r="RI20" s="825">
        <v>-2910965.3105540681</v>
      </c>
      <c r="RJ20" s="825">
        <v>-566686.38121494744</v>
      </c>
      <c r="RK20" s="825">
        <v>-3477651.6917690155</v>
      </c>
      <c r="RL20" s="825">
        <v>-418734.65121494432</v>
      </c>
      <c r="RM20" s="825">
        <v>-3896386.3429839597</v>
      </c>
      <c r="RN20" s="671">
        <v>20</v>
      </c>
      <c r="RO20" s="689" t="s">
        <v>1006</v>
      </c>
      <c r="RP20" s="669"/>
      <c r="RQ20" s="816"/>
      <c r="RR20" s="816"/>
      <c r="RS20" s="816"/>
      <c r="RT20" s="816">
        <v>374159.21720600012</v>
      </c>
      <c r="RU20" s="816">
        <v>374159.21720600012</v>
      </c>
      <c r="RV20" s="816">
        <v>5101132.0538599994</v>
      </c>
      <c r="RW20" s="816">
        <v>5475291.2710660007</v>
      </c>
      <c r="RX20" s="816">
        <v>6469127.2907605432</v>
      </c>
      <c r="RY20" s="816">
        <v>11944418.561826544</v>
      </c>
      <c r="RZ20" s="816">
        <v>12274505.165974453</v>
      </c>
      <c r="SA20" s="816">
        <v>24218923.727800995</v>
      </c>
      <c r="SB20" s="816">
        <v>7493577.3691371465</v>
      </c>
      <c r="SC20" s="816">
        <v>31712501.096938141</v>
      </c>
      <c r="SD20" s="690"/>
      <c r="SK20"/>
      <c r="SL20"/>
      <c r="SM20"/>
      <c r="SN20"/>
      <c r="SO20"/>
      <c r="SP20"/>
      <c r="SQ20"/>
      <c r="SR20"/>
      <c r="SS20"/>
      <c r="ST20"/>
      <c r="SU20" s="690"/>
    </row>
    <row r="21" spans="1:515" ht="16.5" thickTop="1" thickBot="1" x14ac:dyDescent="0.3">
      <c r="A21" s="131">
        <v>21</v>
      </c>
      <c r="B21" s="458" t="s">
        <v>1083</v>
      </c>
      <c r="C21" s="138"/>
      <c r="D21" s="166"/>
      <c r="E21" s="283">
        <v>8207648.2635284998</v>
      </c>
      <c r="F21" s="166"/>
      <c r="G21" s="283"/>
      <c r="H21" s="166"/>
      <c r="I21" s="283"/>
      <c r="J21" s="173"/>
      <c r="K21" s="283"/>
      <c r="L21" s="283"/>
      <c r="M21" s="283"/>
      <c r="N21" s="283"/>
      <c r="O21" s="283"/>
      <c r="P21" s="283"/>
      <c r="Q21" s="131">
        <v>21</v>
      </c>
      <c r="R21" s="294" t="s">
        <v>403</v>
      </c>
      <c r="S21" s="676"/>
      <c r="T21" s="302">
        <v>41377490.215451926</v>
      </c>
      <c r="U21" s="613">
        <v>-41377490.215451926</v>
      </c>
      <c r="V21" s="613">
        <v>0</v>
      </c>
      <c r="W21" s="613"/>
      <c r="X21" s="613">
        <v>0</v>
      </c>
      <c r="Y21" s="613"/>
      <c r="Z21" s="613">
        <v>0</v>
      </c>
      <c r="AA21" s="613"/>
      <c r="AB21" s="613">
        <v>0</v>
      </c>
      <c r="AC21" s="613"/>
      <c r="AD21" s="613">
        <v>0</v>
      </c>
      <c r="AE21" s="613"/>
      <c r="AF21" s="613">
        <v>0</v>
      </c>
      <c r="AG21" s="131">
        <v>21</v>
      </c>
      <c r="AH21" s="284"/>
      <c r="AI21" s="284"/>
      <c r="AJ21" s="299"/>
      <c r="AK21" s="299"/>
      <c r="AL21" s="299"/>
      <c r="AM21" s="299"/>
      <c r="AN21" s="299"/>
      <c r="AO21" s="299"/>
      <c r="AP21" s="299"/>
      <c r="AQ21" s="299"/>
      <c r="AR21" s="299"/>
      <c r="AS21" s="299"/>
      <c r="AT21" s="299"/>
      <c r="AU21" s="299"/>
      <c r="AV21" s="299"/>
      <c r="AW21" s="131">
        <v>21</v>
      </c>
      <c r="AX21" s="132" t="s">
        <v>85</v>
      </c>
      <c r="AY21" s="845"/>
      <c r="AZ21" s="849"/>
      <c r="BA21" s="849"/>
      <c r="BB21" s="849"/>
      <c r="BC21" s="849"/>
      <c r="BD21" s="850"/>
      <c r="BE21" s="849"/>
      <c r="BF21" s="850"/>
      <c r="BG21" s="849"/>
      <c r="BH21" s="850"/>
      <c r="BI21" s="849"/>
      <c r="BJ21" s="850"/>
      <c r="BK21" s="849"/>
      <c r="BL21" s="850"/>
      <c r="BM21" s="131">
        <v>21</v>
      </c>
      <c r="BN21" s="237" t="s">
        <v>264</v>
      </c>
      <c r="BP21" s="314">
        <v>0</v>
      </c>
      <c r="BQ21" s="315">
        <v>64143747.790376008</v>
      </c>
      <c r="BR21" s="446">
        <v>64143747.790376008</v>
      </c>
      <c r="BS21" s="316">
        <v>1512166.0349845018</v>
      </c>
      <c r="BT21" s="446">
        <v>65655913.825360514</v>
      </c>
      <c r="BU21" s="481">
        <v>7320053.8862118796</v>
      </c>
      <c r="BV21" s="446">
        <v>72975967.711572394</v>
      </c>
      <c r="BW21" s="481">
        <v>-484828.59966765344</v>
      </c>
      <c r="BX21" s="446">
        <v>72491139.11190474</v>
      </c>
      <c r="BY21" s="481">
        <v>3903389.1460440308</v>
      </c>
      <c r="BZ21" s="446">
        <v>76394528.257948771</v>
      </c>
      <c r="CA21" s="481">
        <v>4207396.1902010441</v>
      </c>
      <c r="CB21" s="446">
        <v>80601924.448149815</v>
      </c>
      <c r="CC21" s="131">
        <v>21</v>
      </c>
      <c r="CS21" s="131">
        <v>21</v>
      </c>
      <c r="CT21" s="325" t="s">
        <v>288</v>
      </c>
      <c r="CU21" s="324">
        <v>0.21</v>
      </c>
      <c r="CV21" s="508">
        <v>-86150.957698260012</v>
      </c>
      <c r="CW21" s="508">
        <v>-8139.0423017399899</v>
      </c>
      <c r="CX21" s="508">
        <v>-94290</v>
      </c>
      <c r="CY21" s="508">
        <v>0</v>
      </c>
      <c r="CZ21" s="508">
        <v>-94290</v>
      </c>
      <c r="DA21" s="508">
        <v>0</v>
      </c>
      <c r="DB21" s="508">
        <v>-94290</v>
      </c>
      <c r="DC21" s="508">
        <v>0</v>
      </c>
      <c r="DD21" s="508">
        <v>-94290</v>
      </c>
      <c r="DE21" s="508">
        <v>0</v>
      </c>
      <c r="DF21" s="508">
        <v>-94290</v>
      </c>
      <c r="DG21" s="508">
        <v>0</v>
      </c>
      <c r="DH21" s="508">
        <v>-94290</v>
      </c>
      <c r="DI21" s="131">
        <v>21</v>
      </c>
      <c r="DJ21" s="279" t="s">
        <v>272</v>
      </c>
      <c r="DK21" s="279"/>
      <c r="DL21" s="290">
        <v>-28963170.514693599</v>
      </c>
      <c r="DM21" s="290">
        <v>950.77666197940709</v>
      </c>
      <c r="DN21" s="290">
        <v>-28962219.738031618</v>
      </c>
      <c r="DO21" s="290">
        <v>0</v>
      </c>
      <c r="DP21" s="290">
        <v>-28962219.738031618</v>
      </c>
      <c r="DQ21" s="290">
        <v>0</v>
      </c>
      <c r="DR21" s="290">
        <v>-28962219.738031618</v>
      </c>
      <c r="DS21" s="290">
        <v>0</v>
      </c>
      <c r="DT21" s="290">
        <v>-28962219.738031618</v>
      </c>
      <c r="DU21" s="290">
        <v>0</v>
      </c>
      <c r="DV21" s="290">
        <v>-28962219.738031618</v>
      </c>
      <c r="DW21" s="290">
        <v>0</v>
      </c>
      <c r="DX21" s="290">
        <v>-28962219.738031618</v>
      </c>
      <c r="DY21" s="131">
        <v>21</v>
      </c>
      <c r="DZ21" s="322" t="s">
        <v>268</v>
      </c>
      <c r="EA21" s="192" t="e">
        <v>#REF!</v>
      </c>
      <c r="EB21" s="303">
        <v>6411053.1568353511</v>
      </c>
      <c r="EC21" s="303">
        <v>-17426.848169658333</v>
      </c>
      <c r="ED21" s="255">
        <v>6393626.3086656928</v>
      </c>
      <c r="EE21" s="303">
        <v>44739.367113616318</v>
      </c>
      <c r="EF21" s="255">
        <v>6438365.6757793091</v>
      </c>
      <c r="EG21" s="303">
        <v>0</v>
      </c>
      <c r="EH21" s="255">
        <v>6438365.6757793091</v>
      </c>
      <c r="EI21" s="303">
        <v>0</v>
      </c>
      <c r="EJ21" s="255">
        <v>6438365.6757793091</v>
      </c>
      <c r="EK21" s="303">
        <v>0</v>
      </c>
      <c r="EL21" s="255">
        <v>6438365.6757793091</v>
      </c>
      <c r="EM21" s="303">
        <v>0</v>
      </c>
      <c r="EN21" s="255">
        <v>6438365.6757793091</v>
      </c>
      <c r="EO21" s="131">
        <v>21</v>
      </c>
      <c r="EP21" s="138" t="s">
        <v>257</v>
      </c>
      <c r="EQ21" s="317">
        <v>0.21</v>
      </c>
      <c r="ER21" s="426">
        <v>-122424.89455229843</v>
      </c>
      <c r="ES21" s="426">
        <v>176047.87895705621</v>
      </c>
      <c r="ET21" s="271">
        <v>53622.984404757779</v>
      </c>
      <c r="EU21" s="426">
        <v>0</v>
      </c>
      <c r="EV21" s="271">
        <v>53622.984404757779</v>
      </c>
      <c r="EW21" s="426">
        <v>0</v>
      </c>
      <c r="EX21" s="271">
        <v>53622.984404757779</v>
      </c>
      <c r="EY21" s="426">
        <v>0</v>
      </c>
      <c r="EZ21" s="271">
        <v>53622.984404757779</v>
      </c>
      <c r="FA21" s="426">
        <v>0</v>
      </c>
      <c r="FB21" s="271">
        <v>53622.984404757779</v>
      </c>
      <c r="FC21" s="426">
        <v>0</v>
      </c>
      <c r="FD21" s="271">
        <v>53622.984404757779</v>
      </c>
      <c r="FE21" s="131">
        <v>21</v>
      </c>
      <c r="FF21" s="449" t="s">
        <v>254</v>
      </c>
      <c r="FH21" s="191">
        <v>496361.73449950101</v>
      </c>
      <c r="FI21" s="191">
        <v>1292050.5307426432</v>
      </c>
      <c r="FJ21" s="191">
        <v>1788412.2652421442</v>
      </c>
      <c r="FK21" s="191">
        <v>-536750.33257821831</v>
      </c>
      <c r="FL21" s="191">
        <v>1251661.9326639259</v>
      </c>
      <c r="FM21" s="191">
        <v>19843.596493905876</v>
      </c>
      <c r="FN21" s="191">
        <v>1271505.5291578318</v>
      </c>
      <c r="FO21" s="191">
        <v>99798.153831003467</v>
      </c>
      <c r="FP21" s="191">
        <v>1371303.6829888353</v>
      </c>
      <c r="FQ21" s="191">
        <v>306448.48057803698</v>
      </c>
      <c r="FR21" s="191">
        <v>1677752.1635668722</v>
      </c>
      <c r="FS21" s="191">
        <v>462824.93839921872</v>
      </c>
      <c r="FT21" s="191">
        <v>2140577.101966091</v>
      </c>
      <c r="FU21" s="131">
        <v>21</v>
      </c>
      <c r="FV21" s="170"/>
      <c r="FW21" s="321"/>
      <c r="FX21" s="313"/>
      <c r="FY21" s="313"/>
      <c r="FZ21" s="313"/>
      <c r="GA21" s="313"/>
      <c r="GB21" s="313"/>
      <c r="GC21" s="313"/>
      <c r="GD21" s="313"/>
      <c r="GE21" s="313"/>
      <c r="GF21" s="313"/>
      <c r="GG21" s="313"/>
      <c r="GH21" s="313"/>
      <c r="GI21" s="313"/>
      <c r="GJ21" s="313"/>
      <c r="GS21" s="171"/>
      <c r="GT21" s="171"/>
      <c r="GU21" s="171"/>
      <c r="GV21" s="171"/>
      <c r="GW21" s="171"/>
      <c r="GX21" s="171"/>
      <c r="GY21" s="171"/>
      <c r="GZ21" s="171"/>
      <c r="HA21" s="131">
        <v>21</v>
      </c>
      <c r="HB21" s="132" t="s">
        <v>242</v>
      </c>
      <c r="HC21" s="138"/>
      <c r="HD21" s="610">
        <v>-1301691.7464436507</v>
      </c>
      <c r="HE21" s="610">
        <v>-238403.68133350945</v>
      </c>
      <c r="HF21" s="610">
        <v>-1540095.4277771602</v>
      </c>
      <c r="HG21" s="610">
        <v>-445734.37112307164</v>
      </c>
      <c r="HH21" s="610">
        <v>-1985829.7989002317</v>
      </c>
      <c r="HI21" s="610">
        <v>0</v>
      </c>
      <c r="HJ21" s="610">
        <v>-1985829.7989002317</v>
      </c>
      <c r="HK21" s="610">
        <v>0</v>
      </c>
      <c r="HL21" s="610">
        <v>-1985829.7989002317</v>
      </c>
      <c r="HM21" s="610">
        <v>0</v>
      </c>
      <c r="HN21" s="610">
        <v>-1985829.7989002317</v>
      </c>
      <c r="HO21" s="610">
        <v>0</v>
      </c>
      <c r="HP21" s="610">
        <v>-1985829.7989002317</v>
      </c>
      <c r="HQ21" s="131">
        <v>21</v>
      </c>
      <c r="HR21" s="186" t="s">
        <v>247</v>
      </c>
      <c r="HS21" s="192">
        <v>0.21</v>
      </c>
      <c r="HT21" s="128">
        <v>-9912.0860999999986</v>
      </c>
      <c r="HU21" s="128">
        <v>4799.0123999999987</v>
      </c>
      <c r="HV21" s="128">
        <v>-5113.0736999999999</v>
      </c>
      <c r="HW21" s="128">
        <v>5113.0736999999945</v>
      </c>
      <c r="HX21" s="128">
        <v>0</v>
      </c>
      <c r="HY21" s="128">
        <v>-6.5192580223083489E-11</v>
      </c>
      <c r="HZ21" s="128">
        <v>-6.5192580223083489E-11</v>
      </c>
      <c r="IA21" s="128">
        <v>-400718.05970000004</v>
      </c>
      <c r="IB21" s="128">
        <v>-400718.05970000004</v>
      </c>
      <c r="IC21" s="128">
        <v>0</v>
      </c>
      <c r="ID21" s="128">
        <v>-400718.05970000004</v>
      </c>
      <c r="IE21" s="128">
        <v>0</v>
      </c>
      <c r="IF21" s="128">
        <v>-400718.05970000004</v>
      </c>
      <c r="IG21" s="131">
        <v>21</v>
      </c>
      <c r="IH21" s="241"/>
      <c r="IW21" s="167"/>
      <c r="JM21" s="131">
        <v>21</v>
      </c>
      <c r="JN21" s="431" t="s">
        <v>254</v>
      </c>
      <c r="JO21" s="430"/>
      <c r="JP21" s="142">
        <v>26436878.273980733</v>
      </c>
      <c r="JQ21" s="142">
        <v>353121.62726614997</v>
      </c>
      <c r="JR21" s="292">
        <v>26789999.901246883</v>
      </c>
      <c r="JS21" s="142">
        <v>0</v>
      </c>
      <c r="JT21" s="292">
        <v>26789999.901246883</v>
      </c>
      <c r="JU21" s="142">
        <v>0</v>
      </c>
      <c r="JV21" s="292">
        <v>26789999.901246883</v>
      </c>
      <c r="JW21" s="142">
        <v>0</v>
      </c>
      <c r="JX21" s="292">
        <v>26789999.901246883</v>
      </c>
      <c r="JY21" s="142">
        <v>0</v>
      </c>
      <c r="JZ21" s="292">
        <v>26789999.901246883</v>
      </c>
      <c r="KA21" s="142">
        <v>0</v>
      </c>
      <c r="KB21" s="292">
        <v>26789999.901246883</v>
      </c>
      <c r="KC21" s="131">
        <v>21</v>
      </c>
      <c r="KD21" s="138" t="s">
        <v>126</v>
      </c>
      <c r="KF21" s="272">
        <v>-14021029.059628665</v>
      </c>
      <c r="KG21" s="272">
        <v>3615186.8179126643</v>
      </c>
      <c r="KH21" s="272">
        <v>-10405842.241716001</v>
      </c>
      <c r="KI21" s="272">
        <v>0</v>
      </c>
      <c r="KJ21" s="272">
        <v>-10405842.241716001</v>
      </c>
      <c r="KK21" s="272">
        <v>0</v>
      </c>
      <c r="KL21" s="272">
        <v>-10405842.241716001</v>
      </c>
      <c r="KM21" s="272">
        <v>0</v>
      </c>
      <c r="KN21" s="272">
        <v>-10405842.241716001</v>
      </c>
      <c r="KO21" s="272">
        <v>0</v>
      </c>
      <c r="KP21" s="272">
        <v>-10405842.241716001</v>
      </c>
      <c r="KQ21" s="272">
        <v>0</v>
      </c>
      <c r="KR21" s="272">
        <v>-10405842.241716001</v>
      </c>
      <c r="KS21" s="131">
        <v>21</v>
      </c>
      <c r="KT21" s="147" t="s">
        <v>269</v>
      </c>
      <c r="KV21" s="128">
        <v>148407.75</v>
      </c>
      <c r="KW21" s="128">
        <v>-148407.75</v>
      </c>
      <c r="KX21" s="128">
        <v>0</v>
      </c>
      <c r="KY21" s="128"/>
      <c r="KZ21" s="128">
        <v>0</v>
      </c>
      <c r="LA21" s="128"/>
      <c r="LB21" s="128">
        <v>0</v>
      </c>
      <c r="LC21" s="128"/>
      <c r="LD21" s="128">
        <v>0</v>
      </c>
      <c r="LE21" s="128"/>
      <c r="LF21" s="128">
        <v>0</v>
      </c>
      <c r="LG21" s="128"/>
      <c r="LH21" s="128">
        <v>0</v>
      </c>
      <c r="LI21" s="131">
        <v>21</v>
      </c>
      <c r="LJ21" s="654" t="s">
        <v>267</v>
      </c>
      <c r="LK21" s="655">
        <v>0.21</v>
      </c>
      <c r="LL21" s="173">
        <v>-417344.95529999997</v>
      </c>
      <c r="LM21" s="173">
        <v>1724.1443477999721</v>
      </c>
      <c r="LN21" s="173">
        <v>-415620.81095219997</v>
      </c>
      <c r="LO21" s="173">
        <v>0</v>
      </c>
      <c r="LP21" s="173">
        <v>-415620.81095219997</v>
      </c>
      <c r="LQ21" s="173">
        <v>0</v>
      </c>
      <c r="LR21" s="173">
        <v>-415620.81095219997</v>
      </c>
      <c r="LS21" s="173">
        <v>0</v>
      </c>
      <c r="LT21" s="173">
        <v>-415620.81095219997</v>
      </c>
      <c r="LU21" s="173">
        <v>0</v>
      </c>
      <c r="LV21" s="173">
        <v>-415620.81095219997</v>
      </c>
      <c r="LW21" s="173">
        <v>0</v>
      </c>
      <c r="LX21" s="173">
        <v>-415620.81095219997</v>
      </c>
      <c r="LY21" s="131">
        <v>21</v>
      </c>
      <c r="LZ21" s="132" t="s">
        <v>69</v>
      </c>
      <c r="MB21" s="283"/>
      <c r="MC21" s="283"/>
      <c r="MD21" s="283"/>
      <c r="ME21" s="283"/>
      <c r="MF21" s="283"/>
      <c r="MG21" s="283"/>
      <c r="MH21" s="283"/>
      <c r="MI21" s="605">
        <v>0</v>
      </c>
      <c r="MJ21" s="605"/>
      <c r="MK21" s="605">
        <v>0</v>
      </c>
      <c r="ML21" s="605"/>
      <c r="MM21" s="605">
        <v>0</v>
      </c>
      <c r="MN21" s="283"/>
      <c r="MO21" s="677">
        <v>21</v>
      </c>
      <c r="MP21" s="171" t="s">
        <v>1093</v>
      </c>
      <c r="MQ21" s="171"/>
      <c r="MR21" s="865"/>
      <c r="MS21" s="865"/>
      <c r="MT21" s="865"/>
      <c r="MU21" s="865"/>
      <c r="MV21" s="865"/>
      <c r="MW21" s="865"/>
      <c r="MX21" s="865">
        <v>37405523.574107364</v>
      </c>
      <c r="MY21" s="865">
        <v>-116672.31917373091</v>
      </c>
      <c r="MZ21" s="865">
        <v>37288851.254933633</v>
      </c>
      <c r="NA21" s="865">
        <v>-37288851.254933633</v>
      </c>
      <c r="NB21" s="865">
        <v>0</v>
      </c>
      <c r="NC21" s="865">
        <v>0</v>
      </c>
      <c r="ND21" s="865">
        <v>0</v>
      </c>
      <c r="NE21" s="131">
        <v>21</v>
      </c>
      <c r="NF21" s="241" t="s">
        <v>645</v>
      </c>
      <c r="NG21" s="264"/>
      <c r="NH21" s="493">
        <v>86720157.344781995</v>
      </c>
      <c r="NI21" s="493">
        <v>-86720157.344781995</v>
      </c>
      <c r="NJ21" s="493">
        <v>0</v>
      </c>
      <c r="NK21" s="493">
        <v>0</v>
      </c>
      <c r="NL21" s="493">
        <v>0</v>
      </c>
      <c r="NM21" s="493">
        <v>0</v>
      </c>
      <c r="NN21" s="493">
        <v>0</v>
      </c>
      <c r="NO21" s="493">
        <v>-17048092.410332002</v>
      </c>
      <c r="NP21" s="493">
        <v>-17048092.410332002</v>
      </c>
      <c r="NQ21" s="493">
        <v>-60184638.070000015</v>
      </c>
      <c r="NR21" s="493">
        <v>-77232730.480332017</v>
      </c>
      <c r="NS21" s="493">
        <v>0</v>
      </c>
      <c r="NT21" s="493">
        <v>-77232730.480332017</v>
      </c>
      <c r="NU21" s="131">
        <v>21</v>
      </c>
      <c r="NV21" s="241" t="s">
        <v>263</v>
      </c>
      <c r="NW21" s="298"/>
      <c r="NX21" s="493">
        <v>0</v>
      </c>
      <c r="NY21" s="493">
        <v>0</v>
      </c>
      <c r="NZ21" s="493">
        <v>0</v>
      </c>
      <c r="OA21" s="493"/>
      <c r="OB21" s="493">
        <v>0</v>
      </c>
      <c r="OC21" s="493">
        <v>0</v>
      </c>
      <c r="OD21" s="493">
        <v>0</v>
      </c>
      <c r="OE21" s="493">
        <v>0</v>
      </c>
      <c r="OF21" s="493">
        <v>0</v>
      </c>
      <c r="OG21" s="493">
        <v>0</v>
      </c>
      <c r="OH21" s="493">
        <v>0</v>
      </c>
      <c r="OI21" s="493">
        <v>0</v>
      </c>
      <c r="OJ21" s="493">
        <v>0</v>
      </c>
      <c r="OK21" s="131">
        <v>21</v>
      </c>
      <c r="OL21" s="323" t="s">
        <v>242</v>
      </c>
      <c r="OM21" s="261"/>
      <c r="ON21" s="149">
        <v>-4703023.1888999976</v>
      </c>
      <c r="OO21" s="149">
        <v>697854.35301457928</v>
      </c>
      <c r="OP21" s="149">
        <v>-4005168.8358854176</v>
      </c>
      <c r="OQ21" s="149">
        <v>-5.5714579941704867E-2</v>
      </c>
      <c r="OR21" s="149">
        <v>-4005168.8915999979</v>
      </c>
      <c r="OS21" s="149">
        <v>0</v>
      </c>
      <c r="OT21" s="149">
        <v>-4005168.8915999979</v>
      </c>
      <c r="OU21" s="149">
        <v>-518678.73011322715</v>
      </c>
      <c r="OV21" s="149">
        <v>-4523847.6217132248</v>
      </c>
      <c r="OW21" s="149">
        <v>0</v>
      </c>
      <c r="OX21" s="149">
        <v>-4523847.6217132248</v>
      </c>
      <c r="OY21" s="149">
        <v>2587614.9562998684</v>
      </c>
      <c r="OZ21" s="149">
        <v>-1936232.6654133564</v>
      </c>
      <c r="PA21" s="131">
        <v>21</v>
      </c>
      <c r="PB21" s="587" t="s">
        <v>1029</v>
      </c>
      <c r="PC21"/>
      <c r="PD21" s="196">
        <v>0</v>
      </c>
      <c r="PE21" s="196">
        <v>0</v>
      </c>
      <c r="PF21" s="196">
        <v>0</v>
      </c>
      <c r="PG21" s="196">
        <v>0</v>
      </c>
      <c r="PH21" s="614">
        <v>0</v>
      </c>
      <c r="PI21" s="196">
        <v>0</v>
      </c>
      <c r="PJ21" s="614">
        <v>0</v>
      </c>
      <c r="PK21" s="196">
        <v>274550.66772624996</v>
      </c>
      <c r="PL21" s="614">
        <v>274550.66772624996</v>
      </c>
      <c r="PM21" s="196">
        <v>549101.3354524998</v>
      </c>
      <c r="PN21" s="614">
        <v>823652.0031787497</v>
      </c>
      <c r="PO21" s="196">
        <v>274550.6677262499</v>
      </c>
      <c r="PP21" s="614">
        <v>1098202.6709049996</v>
      </c>
      <c r="PR21" s="670"/>
      <c r="PS21" s="689"/>
      <c r="PT21" s="689"/>
      <c r="QH21" s="707">
        <v>21</v>
      </c>
      <c r="QI21" s="689" t="s">
        <v>259</v>
      </c>
      <c r="QJ21" s="689"/>
      <c r="QK21" s="708"/>
      <c r="QL21" s="708"/>
      <c r="QM21" s="757">
        <v>178905655.91132504</v>
      </c>
      <c r="QN21" s="757">
        <v>-2093871.8828028617</v>
      </c>
      <c r="QO21" s="757">
        <v>176811784.02852216</v>
      </c>
      <c r="QP21" s="757">
        <v>-9859063.3083521537</v>
      </c>
      <c r="QQ21" s="757">
        <v>166952720.72017002</v>
      </c>
      <c r="QR21" s="757">
        <v>-961956.38145200908</v>
      </c>
      <c r="QS21" s="757">
        <v>165990764.33871803</v>
      </c>
      <c r="QT21" s="757">
        <v>-8125824.5251860153</v>
      </c>
      <c r="QU21" s="757">
        <v>157864939.81353199</v>
      </c>
      <c r="QV21" s="757">
        <v>-3061103.2912639882</v>
      </c>
      <c r="QW21" s="757">
        <v>154803836.522268</v>
      </c>
      <c r="QX21" s="711">
        <v>21</v>
      </c>
      <c r="QY21" s="717" t="s">
        <v>1009</v>
      </c>
      <c r="QZ21" s="714"/>
      <c r="RA21" s="825"/>
      <c r="RB21" s="825"/>
      <c r="RC21" s="825"/>
      <c r="RD21" s="826">
        <v>0</v>
      </c>
      <c r="RE21" s="827">
        <v>0</v>
      </c>
      <c r="RF21" s="822">
        <v>0</v>
      </c>
      <c r="RG21" s="827">
        <v>0</v>
      </c>
      <c r="RH21" s="822">
        <v>0</v>
      </c>
      <c r="RI21" s="827">
        <v>0</v>
      </c>
      <c r="RJ21" s="822">
        <v>0</v>
      </c>
      <c r="RK21" s="827">
        <v>0</v>
      </c>
      <c r="RL21" s="822">
        <v>0</v>
      </c>
      <c r="RM21" s="827">
        <v>0</v>
      </c>
      <c r="RN21" s="671">
        <v>21</v>
      </c>
      <c r="RO21" s="689"/>
      <c r="RP21" s="669"/>
      <c r="RQ21" s="816"/>
      <c r="RR21" s="816"/>
      <c r="RS21" s="816"/>
      <c r="RT21" s="816"/>
      <c r="RU21" s="816"/>
      <c r="RV21" s="816"/>
      <c r="RW21" s="816"/>
      <c r="RX21" s="816"/>
      <c r="RY21" s="816"/>
      <c r="RZ21" s="816"/>
      <c r="SA21" s="816"/>
      <c r="SB21" s="816"/>
      <c r="SC21" s="816"/>
      <c r="SD21" s="690"/>
      <c r="SK21"/>
      <c r="SL21"/>
      <c r="SM21"/>
      <c r="SN21"/>
      <c r="SO21"/>
      <c r="SP21"/>
      <c r="SQ21"/>
      <c r="SR21"/>
      <c r="SS21"/>
      <c r="ST21"/>
      <c r="SU21" s="690"/>
    </row>
    <row r="22" spans="1:515" ht="16.5" thickTop="1" thickBot="1" x14ac:dyDescent="0.3">
      <c r="A22" s="131">
        <v>22</v>
      </c>
      <c r="B22" s="458" t="s">
        <v>1083</v>
      </c>
      <c r="C22" s="138"/>
      <c r="D22" s="166"/>
      <c r="E22" s="283">
        <v>-7905119.5036312221</v>
      </c>
      <c r="F22" s="166"/>
      <c r="G22" s="283"/>
      <c r="H22" s="166"/>
      <c r="I22" s="283"/>
      <c r="J22" s="173"/>
      <c r="K22" s="283"/>
      <c r="L22" s="283"/>
      <c r="M22" s="283"/>
      <c r="N22" s="283"/>
      <c r="O22" s="283"/>
      <c r="P22" s="283"/>
      <c r="Q22" s="131">
        <v>22</v>
      </c>
      <c r="R22" s="294" t="s">
        <v>404</v>
      </c>
      <c r="S22" s="841"/>
      <c r="T22" s="302">
        <v>799640.74000000011</v>
      </c>
      <c r="U22" s="613">
        <v>-799640.74000000011</v>
      </c>
      <c r="V22" s="613">
        <v>0</v>
      </c>
      <c r="W22" s="613"/>
      <c r="X22" s="613">
        <v>0</v>
      </c>
      <c r="Y22" s="613"/>
      <c r="Z22" s="613">
        <v>0</v>
      </c>
      <c r="AA22" s="613"/>
      <c r="AB22" s="613">
        <v>0</v>
      </c>
      <c r="AC22" s="613"/>
      <c r="AD22" s="613">
        <v>0</v>
      </c>
      <c r="AE22" s="613"/>
      <c r="AF22" s="613">
        <v>0</v>
      </c>
      <c r="AG22" s="131">
        <v>22</v>
      </c>
      <c r="AH22" s="132" t="s">
        <v>270</v>
      </c>
      <c r="AI22" s="326">
        <v>4.1980000000000003E-3</v>
      </c>
      <c r="AJ22" s="327">
        <v>25418.984671658651</v>
      </c>
      <c r="AK22" s="327">
        <v>203.35994729073133</v>
      </c>
      <c r="AL22" s="327">
        <v>25622.344618949384</v>
      </c>
      <c r="AM22" s="327">
        <v>54580.223143404502</v>
      </c>
      <c r="AN22" s="327">
        <v>80202.567762353894</v>
      </c>
      <c r="AO22" s="327"/>
      <c r="AP22" s="327"/>
      <c r="AQ22" s="327"/>
      <c r="AR22" s="327"/>
      <c r="AS22" s="327"/>
      <c r="AT22" s="327"/>
      <c r="AU22" s="327"/>
      <c r="AV22" s="327"/>
      <c r="AW22" s="131">
        <v>22</v>
      </c>
      <c r="AX22" s="132" t="s">
        <v>237</v>
      </c>
      <c r="AY22" s="845"/>
      <c r="AZ22" s="851">
        <v>-38726836.050000004</v>
      </c>
      <c r="BA22" s="851">
        <v>4083468.6190756047</v>
      </c>
      <c r="BB22" s="851">
        <v>-34643367.430924393</v>
      </c>
      <c r="BC22" s="851">
        <v>-489534.39253912517</v>
      </c>
      <c r="BD22" s="851">
        <v>-35132901.823463514</v>
      </c>
      <c r="BE22" s="851">
        <v>252779.03881400137</v>
      </c>
      <c r="BF22" s="851">
        <v>-34880122.784649514</v>
      </c>
      <c r="BG22" s="851">
        <v>1441248.0251239983</v>
      </c>
      <c r="BH22" s="851">
        <v>-33438874.759525515</v>
      </c>
      <c r="BI22" s="851">
        <v>527842.51771800278</v>
      </c>
      <c r="BJ22" s="851">
        <v>-32911032.241807513</v>
      </c>
      <c r="BK22" s="851">
        <v>695730.51745199854</v>
      </c>
      <c r="BL22" s="851">
        <v>-32215301.724355515</v>
      </c>
      <c r="BM22" s="131">
        <v>22</v>
      </c>
      <c r="BN22" s="237"/>
      <c r="BP22" s="281"/>
      <c r="BQ22" s="328"/>
      <c r="BR22" s="124"/>
      <c r="BS22" s="328"/>
      <c r="BT22" s="124"/>
      <c r="BU22" s="328"/>
      <c r="BV22" s="124"/>
      <c r="BW22" s="328"/>
      <c r="BX22" s="124"/>
      <c r="BY22" s="328"/>
      <c r="BZ22" s="124"/>
      <c r="CA22" s="328"/>
      <c r="CB22" s="124"/>
      <c r="CS22" s="131">
        <v>22</v>
      </c>
      <c r="CT22" s="325" t="s">
        <v>272</v>
      </c>
      <c r="CU22" s="132"/>
      <c r="CV22" s="509">
        <v>-324091.69800774002</v>
      </c>
      <c r="CW22" s="509">
        <v>-30618.301992259963</v>
      </c>
      <c r="CX22" s="509">
        <v>-354710</v>
      </c>
      <c r="CY22" s="509">
        <v>0</v>
      </c>
      <c r="CZ22" s="509">
        <v>-354710</v>
      </c>
      <c r="DA22" s="509">
        <v>0</v>
      </c>
      <c r="DB22" s="509">
        <v>-354710</v>
      </c>
      <c r="DC22" s="509">
        <v>0</v>
      </c>
      <c r="DD22" s="509">
        <v>-354710</v>
      </c>
      <c r="DE22" s="509">
        <v>0</v>
      </c>
      <c r="DF22" s="509">
        <v>-354710</v>
      </c>
      <c r="DG22" s="509">
        <v>0</v>
      </c>
      <c r="DH22" s="509">
        <v>-354710</v>
      </c>
      <c r="DI22" s="167"/>
      <c r="DJ22" s="343"/>
      <c r="DK22" s="171"/>
      <c r="DL22" s="170"/>
      <c r="DM22" s="170"/>
      <c r="DN22" s="170"/>
      <c r="DO22" s="170"/>
      <c r="DP22" s="170"/>
      <c r="DY22" s="131">
        <v>22</v>
      </c>
      <c r="DZ22" s="332" t="s">
        <v>274</v>
      </c>
      <c r="EA22" s="333"/>
      <c r="EB22" s="303">
        <v>6430570.371727312</v>
      </c>
      <c r="EC22" s="303">
        <v>0</v>
      </c>
      <c r="ED22" s="255">
        <v>6430570.371727312</v>
      </c>
      <c r="EE22" s="303">
        <v>0</v>
      </c>
      <c r="EF22" s="255">
        <v>6430570.371727312</v>
      </c>
      <c r="EG22" s="303">
        <v>0</v>
      </c>
      <c r="EH22" s="255">
        <v>6430570.371727312</v>
      </c>
      <c r="EI22" s="303">
        <v>0</v>
      </c>
      <c r="EJ22" s="255">
        <v>6430570.371727312</v>
      </c>
      <c r="EK22" s="303">
        <v>0</v>
      </c>
      <c r="EL22" s="255">
        <v>6430570.371727312</v>
      </c>
      <c r="EM22" s="303">
        <v>0</v>
      </c>
      <c r="EN22" s="255">
        <v>6430570.371727312</v>
      </c>
      <c r="EO22" s="131">
        <v>22</v>
      </c>
      <c r="EP22" s="138"/>
      <c r="EQ22" s="138"/>
      <c r="ES22" s="427"/>
      <c r="EU22" s="427"/>
      <c r="EW22" s="427"/>
      <c r="EY22" s="427"/>
      <c r="FA22" s="427"/>
      <c r="FC22" s="427"/>
      <c r="FD22"/>
      <c r="FE22" s="131">
        <v>22</v>
      </c>
      <c r="FF22" s="449" t="s">
        <v>266</v>
      </c>
      <c r="FH22" s="191">
        <v>107242.17479010343</v>
      </c>
      <c r="FI22" s="191">
        <v>280510.87981648277</v>
      </c>
      <c r="FJ22" s="191">
        <v>387753.05460658623</v>
      </c>
      <c r="FK22" s="191">
        <v>-116375.05795685516</v>
      </c>
      <c r="FL22" s="191">
        <v>271377.99664973107</v>
      </c>
      <c r="FM22" s="191">
        <v>4302.3721680027666</v>
      </c>
      <c r="FN22" s="191">
        <v>275680.36881773383</v>
      </c>
      <c r="FO22" s="191">
        <v>21637.650190701475</v>
      </c>
      <c r="FP22" s="191">
        <v>297318.01900843531</v>
      </c>
      <c r="FQ22" s="191">
        <v>66442.361603683326</v>
      </c>
      <c r="FR22" s="191">
        <v>363760.38061211864</v>
      </c>
      <c r="FS22" s="191">
        <v>100346.98771656188</v>
      </c>
      <c r="FT22" s="191">
        <v>464107.36832868052</v>
      </c>
      <c r="FU22" s="131">
        <v>22</v>
      </c>
      <c r="FV22" s="257" t="s">
        <v>273</v>
      </c>
      <c r="FW22" s="331"/>
      <c r="FX22" s="313"/>
      <c r="FY22" s="313"/>
      <c r="FZ22" s="313"/>
      <c r="GA22" s="313"/>
      <c r="GB22" s="313"/>
      <c r="GC22" s="313"/>
      <c r="GD22" s="313"/>
      <c r="GE22" s="313"/>
      <c r="GF22" s="313"/>
      <c r="GG22" s="313"/>
      <c r="GH22" s="313"/>
      <c r="GI22" s="313"/>
      <c r="GJ22" s="313"/>
      <c r="GK22" s="171"/>
      <c r="GL22" s="171"/>
      <c r="GM22" s="171"/>
      <c r="GN22" s="171"/>
      <c r="GO22" s="171"/>
      <c r="GP22" s="171"/>
      <c r="GQ22" s="171"/>
      <c r="GR22" s="171"/>
      <c r="GS22" s="171"/>
      <c r="GT22" s="171"/>
      <c r="GU22" s="171"/>
      <c r="GV22" s="171"/>
      <c r="GW22" s="171"/>
      <c r="GX22" s="171"/>
      <c r="GY22" s="171"/>
      <c r="GZ22" s="171"/>
      <c r="HA22" s="167"/>
      <c r="HI22" s="171"/>
      <c r="HJ22" s="171"/>
      <c r="HK22" s="171"/>
      <c r="HL22" s="171"/>
      <c r="HM22" s="171"/>
      <c r="HN22" s="171"/>
      <c r="HO22" s="171"/>
      <c r="HP22" s="171"/>
      <c r="HQ22" s="131">
        <v>22</v>
      </c>
      <c r="HR22" s="186" t="s">
        <v>242</v>
      </c>
      <c r="HS22" s="186"/>
      <c r="HT22" s="149">
        <v>-37288.323899999996</v>
      </c>
      <c r="HU22" s="149">
        <v>18053.427599999995</v>
      </c>
      <c r="HV22" s="149">
        <v>-19234.8963</v>
      </c>
      <c r="HW22" s="149">
        <v>19234.896299999982</v>
      </c>
      <c r="HX22" s="149">
        <v>0</v>
      </c>
      <c r="HY22" s="149">
        <v>-2.4524827798207599E-10</v>
      </c>
      <c r="HZ22" s="149">
        <v>-2.4524827798207599E-10</v>
      </c>
      <c r="IA22" s="149">
        <v>-1507463.1769666667</v>
      </c>
      <c r="IB22" s="149">
        <v>-1507463.1769666669</v>
      </c>
      <c r="IC22" s="149">
        <v>0</v>
      </c>
      <c r="ID22" s="149">
        <v>-1507463.1769666669</v>
      </c>
      <c r="IE22" s="149">
        <v>0</v>
      </c>
      <c r="IF22" s="149">
        <v>-1507463.1769666669</v>
      </c>
      <c r="IG22" s="131">
        <v>22</v>
      </c>
      <c r="IH22" s="279" t="s">
        <v>257</v>
      </c>
      <c r="II22" s="329">
        <v>0.21</v>
      </c>
      <c r="IJ22" s="330">
        <v>-13985.641881117775</v>
      </c>
      <c r="IK22" s="330">
        <v>12639.852540325057</v>
      </c>
      <c r="IL22" s="330">
        <v>-1345.7893407927186</v>
      </c>
      <c r="IM22" s="330">
        <v>0</v>
      </c>
      <c r="IN22" s="330">
        <v>-1345.7893407927186</v>
      </c>
      <c r="IO22" s="330"/>
      <c r="IP22" s="330">
        <v>-1345.7893407927186</v>
      </c>
      <c r="IQ22" s="330"/>
      <c r="IR22" s="330">
        <v>-1345.7893407927186</v>
      </c>
      <c r="IS22" s="330"/>
      <c r="IT22" s="330">
        <v>-1345.7893407927186</v>
      </c>
      <c r="IU22" s="330"/>
      <c r="IV22" s="330">
        <v>-1345.7893407927186</v>
      </c>
      <c r="IW22" s="167"/>
      <c r="JM22" s="131">
        <v>22</v>
      </c>
      <c r="JN22" s="431" t="s">
        <v>266</v>
      </c>
      <c r="JO22" s="430"/>
      <c r="JP22" s="142">
        <v>5711832.8983190823</v>
      </c>
      <c r="JQ22" s="142">
        <v>96868.154709194787</v>
      </c>
      <c r="JR22" s="292">
        <v>5808701.0530282771</v>
      </c>
      <c r="JS22" s="142">
        <v>0</v>
      </c>
      <c r="JT22" s="292">
        <v>5808701.0530282771</v>
      </c>
      <c r="JU22" s="142">
        <v>0</v>
      </c>
      <c r="JV22" s="292">
        <v>5808701.0530282771</v>
      </c>
      <c r="JW22" s="142">
        <v>0</v>
      </c>
      <c r="JX22" s="292">
        <v>5808701.0530282771</v>
      </c>
      <c r="JY22" s="142">
        <v>0</v>
      </c>
      <c r="JZ22" s="292">
        <v>5808701.0530282771</v>
      </c>
      <c r="KA22" s="142">
        <v>0</v>
      </c>
      <c r="KB22" s="292">
        <v>5808701.0530282771</v>
      </c>
      <c r="KC22" s="131">
        <v>22</v>
      </c>
      <c r="KD22" s="138" t="s">
        <v>25</v>
      </c>
      <c r="KF22" s="334">
        <v>2470296822.411552</v>
      </c>
      <c r="KG22" s="334">
        <v>67075380.91394949</v>
      </c>
      <c r="KH22" s="334">
        <v>2537372203.3255005</v>
      </c>
      <c r="KI22" s="334">
        <v>0</v>
      </c>
      <c r="KJ22" s="335">
        <v>2537372203.3255005</v>
      </c>
      <c r="KK22" s="334">
        <v>0</v>
      </c>
      <c r="KL22" s="335">
        <v>2537372203.3255005</v>
      </c>
      <c r="KM22" s="334">
        <v>0</v>
      </c>
      <c r="KN22" s="335">
        <v>2537372203.3255005</v>
      </c>
      <c r="KO22" s="334">
        <v>0</v>
      </c>
      <c r="KP22" s="335">
        <v>2537372203.3255005</v>
      </c>
      <c r="KQ22" s="334">
        <v>0</v>
      </c>
      <c r="KR22" s="335">
        <v>2537372203.3255005</v>
      </c>
      <c r="KS22" s="131">
        <v>22</v>
      </c>
      <c r="KT22" s="147" t="s">
        <v>343</v>
      </c>
      <c r="KV22" s="128">
        <v>18174.061776000006</v>
      </c>
      <c r="KW22" s="128">
        <v>-18174.061776000006</v>
      </c>
      <c r="KX22" s="128">
        <v>0</v>
      </c>
      <c r="KY22" s="128"/>
      <c r="KZ22" s="128">
        <v>0</v>
      </c>
      <c r="LA22" s="128"/>
      <c r="LB22" s="128">
        <v>0</v>
      </c>
      <c r="LC22" s="128"/>
      <c r="LD22" s="128">
        <v>0</v>
      </c>
      <c r="LE22" s="128"/>
      <c r="LF22" s="128">
        <v>0</v>
      </c>
      <c r="LG22" s="128"/>
      <c r="LH22" s="128">
        <v>0</v>
      </c>
      <c r="LI22" s="131">
        <v>22</v>
      </c>
      <c r="LJ22" s="654" t="s">
        <v>272</v>
      </c>
      <c r="LL22" s="657">
        <v>-1570011.9746999999</v>
      </c>
      <c r="LM22" s="657">
        <v>6486.0668321998955</v>
      </c>
      <c r="LN22" s="657">
        <v>-1563525.9078678</v>
      </c>
      <c r="LO22" s="657">
        <v>0</v>
      </c>
      <c r="LP22" s="657">
        <v>-1563525.9078678</v>
      </c>
      <c r="LQ22" s="657">
        <v>0</v>
      </c>
      <c r="LR22" s="657">
        <v>-1563525.9078678</v>
      </c>
      <c r="LS22" s="657">
        <v>0</v>
      </c>
      <c r="LT22" s="657">
        <v>-1563525.9078678</v>
      </c>
      <c r="LU22" s="657">
        <v>0</v>
      </c>
      <c r="LV22" s="657">
        <v>-1563525.9078678</v>
      </c>
      <c r="LW22" s="657">
        <v>0</v>
      </c>
      <c r="LX22" s="657">
        <v>-1563525.9078678</v>
      </c>
      <c r="LY22" s="131">
        <v>22</v>
      </c>
      <c r="LZ22" s="132" t="s">
        <v>70</v>
      </c>
      <c r="MB22" s="283"/>
      <c r="MC22" s="283"/>
      <c r="MD22" s="283"/>
      <c r="ME22" s="283"/>
      <c r="MF22" s="283"/>
      <c r="MG22" s="283"/>
      <c r="MH22" s="283"/>
      <c r="MI22" s="283">
        <v>16057965.140918575</v>
      </c>
      <c r="MJ22" s="283"/>
      <c r="MK22" s="283">
        <v>1196044.050945431</v>
      </c>
      <c r="ML22" s="283"/>
      <c r="MM22" s="283">
        <v>77036.558712154627</v>
      </c>
      <c r="MN22" s="283"/>
      <c r="MO22" s="677">
        <v>22</v>
      </c>
      <c r="MP22" s="128" t="s">
        <v>85</v>
      </c>
      <c r="MQ22" s="128"/>
      <c r="MR22" s="866"/>
      <c r="MS22" s="866"/>
      <c r="MT22" s="866"/>
      <c r="MU22" s="866"/>
      <c r="MV22" s="866"/>
      <c r="MW22" s="861"/>
      <c r="MX22" s="861"/>
      <c r="MY22" s="861"/>
      <c r="MZ22" s="861"/>
      <c r="NA22" s="861"/>
      <c r="NB22" s="861"/>
      <c r="NC22" s="861"/>
      <c r="ND22" s="861"/>
      <c r="NE22" s="131">
        <v>22</v>
      </c>
      <c r="NF22" s="607" t="s">
        <v>85</v>
      </c>
      <c r="NG22" s="264"/>
      <c r="NH22" s="196"/>
      <c r="NI22" s="196"/>
      <c r="NJ22" s="196"/>
      <c r="NK22" s="196"/>
      <c r="NL22" s="196"/>
      <c r="NM22" s="196"/>
      <c r="NN22" s="196"/>
      <c r="NO22" s="196"/>
      <c r="NP22" s="196"/>
      <c r="NQ22" s="196"/>
      <c r="NR22" s="196"/>
      <c r="NS22" s="196"/>
      <c r="NT22" s="196"/>
      <c r="NU22" s="131">
        <v>22</v>
      </c>
      <c r="NV22" s="241"/>
      <c r="NW22" s="298"/>
      <c r="NX22" s="454"/>
      <c r="NY22" s="454"/>
      <c r="NZ22" s="454"/>
      <c r="OA22" s="454"/>
      <c r="OB22" s="454"/>
      <c r="OC22" s="454"/>
      <c r="OD22" s="454"/>
      <c r="OE22" s="454"/>
      <c r="OF22" s="454"/>
      <c r="OG22" s="454"/>
      <c r="OH22" s="454"/>
      <c r="OI22" s="454"/>
      <c r="OJ22" s="454"/>
      <c r="OK22" s="131"/>
      <c r="OL22" s="259"/>
      <c r="OM22" s="259"/>
      <c r="ON22" s="336"/>
      <c r="OO22" s="336"/>
      <c r="OP22" s="337"/>
      <c r="OQ22" s="305"/>
      <c r="OR22" s="338"/>
      <c r="OS22" s="338"/>
      <c r="OT22" s="338"/>
      <c r="OU22" s="338"/>
      <c r="OV22" s="338"/>
      <c r="OW22" s="338"/>
      <c r="OX22" s="338"/>
      <c r="OY22" s="338"/>
      <c r="OZ22" s="338"/>
      <c r="PA22" s="131">
        <v>22</v>
      </c>
      <c r="PB22" s="587" t="s">
        <v>1030</v>
      </c>
      <c r="PC22"/>
      <c r="PD22" s="196">
        <v>0</v>
      </c>
      <c r="PE22" s="196">
        <v>0</v>
      </c>
      <c r="PF22" s="196">
        <v>88500.330351299912</v>
      </c>
      <c r="PG22" s="196">
        <v>94748.153692500011</v>
      </c>
      <c r="PH22" s="614">
        <v>183248.48404379992</v>
      </c>
      <c r="PI22" s="196">
        <v>47374.076846250042</v>
      </c>
      <c r="PJ22" s="614">
        <v>230622.56089004996</v>
      </c>
      <c r="PK22" s="196">
        <v>-57655.640222512506</v>
      </c>
      <c r="PL22" s="614">
        <v>172966.92066753746</v>
      </c>
      <c r="PM22" s="196">
        <v>-115311.28044502501</v>
      </c>
      <c r="PN22" s="614">
        <v>57655.640222512448</v>
      </c>
      <c r="PO22" s="196">
        <v>-57655.640222512477</v>
      </c>
      <c r="PP22" s="614">
        <v>0</v>
      </c>
      <c r="PR22" s="670"/>
      <c r="PS22" s="689"/>
      <c r="PT22" s="689"/>
      <c r="QH22" s="707">
        <v>22</v>
      </c>
      <c r="QI22" s="689" t="s">
        <v>1009</v>
      </c>
      <c r="QJ22" s="689"/>
      <c r="QK22" s="708"/>
      <c r="QL22" s="708"/>
      <c r="QM22" s="757">
        <v>0</v>
      </c>
      <c r="QN22" s="757">
        <v>0</v>
      </c>
      <c r="QO22" s="758">
        <v>0</v>
      </c>
      <c r="QP22" s="757">
        <v>0</v>
      </c>
      <c r="QQ22" s="758">
        <v>0</v>
      </c>
      <c r="QR22" s="757">
        <v>0</v>
      </c>
      <c r="QS22" s="758">
        <v>0</v>
      </c>
      <c r="QT22" s="757">
        <v>0</v>
      </c>
      <c r="QU22" s="758">
        <v>0</v>
      </c>
      <c r="QV22" s="757">
        <v>0</v>
      </c>
      <c r="QW22" s="758">
        <v>0</v>
      </c>
      <c r="QX22" s="711">
        <v>22</v>
      </c>
      <c r="QY22" s="717" t="s">
        <v>1010</v>
      </c>
      <c r="QZ22" s="714"/>
      <c r="RA22" s="825"/>
      <c r="RB22" s="825"/>
      <c r="RC22" s="825"/>
      <c r="RD22" s="826">
        <v>0</v>
      </c>
      <c r="RE22" s="827">
        <v>0</v>
      </c>
      <c r="RF22" s="822">
        <v>0</v>
      </c>
      <c r="RG22" s="827">
        <v>0</v>
      </c>
      <c r="RH22" s="822">
        <v>0</v>
      </c>
      <c r="RI22" s="827">
        <v>0</v>
      </c>
      <c r="RJ22" s="822">
        <v>0</v>
      </c>
      <c r="RK22" s="827">
        <v>0</v>
      </c>
      <c r="RL22" s="822">
        <v>0</v>
      </c>
      <c r="RM22" s="827">
        <v>0</v>
      </c>
      <c r="RN22" s="671">
        <v>22</v>
      </c>
      <c r="RO22" s="689" t="s">
        <v>291</v>
      </c>
      <c r="RP22" s="669"/>
      <c r="RQ22" s="816"/>
      <c r="RR22" s="816"/>
      <c r="RS22" s="816"/>
      <c r="RT22" s="816">
        <v>374159.21720600012</v>
      </c>
      <c r="RU22" s="816">
        <v>374159.21720600012</v>
      </c>
      <c r="RV22" s="816">
        <v>5101132.0538599994</v>
      </c>
      <c r="RW22" s="816">
        <v>5475291.2710660007</v>
      </c>
      <c r="RX22" s="816">
        <v>6469127.2907605432</v>
      </c>
      <c r="RY22" s="816">
        <v>11944418.561826544</v>
      </c>
      <c r="RZ22" s="816">
        <v>12274505.165974453</v>
      </c>
      <c r="SA22" s="816">
        <v>24218923.727800995</v>
      </c>
      <c r="SB22" s="816">
        <v>7493577.3691371465</v>
      </c>
      <c r="SC22" s="816">
        <v>31712501.096938141</v>
      </c>
      <c r="SD22" s="690"/>
      <c r="SK22"/>
      <c r="SL22"/>
      <c r="SM22"/>
      <c r="SN22"/>
      <c r="SO22"/>
      <c r="SP22"/>
      <c r="SQ22"/>
      <c r="SR22"/>
      <c r="SS22"/>
      <c r="ST22"/>
      <c r="SU22" s="690"/>
    </row>
    <row r="23" spans="1:515" ht="16.5" thickTop="1" thickBot="1" x14ac:dyDescent="0.3">
      <c r="A23" s="131">
        <v>23</v>
      </c>
      <c r="B23" s="458" t="s">
        <v>613</v>
      </c>
      <c r="C23" s="138"/>
      <c r="D23" s="166"/>
      <c r="E23" s="283"/>
      <c r="F23" s="166"/>
      <c r="G23" s="283">
        <v>-15520170.580995444</v>
      </c>
      <c r="H23" s="166"/>
      <c r="I23" s="283"/>
      <c r="J23" s="173"/>
      <c r="K23" s="283"/>
      <c r="L23" s="283"/>
      <c r="M23" s="283"/>
      <c r="N23" s="283"/>
      <c r="O23" s="283"/>
      <c r="P23" s="283"/>
      <c r="Q23" s="131">
        <v>23</v>
      </c>
      <c r="R23" s="294" t="s">
        <v>405</v>
      </c>
      <c r="S23" s="841"/>
      <c r="T23" s="302">
        <v>-76700.509999999995</v>
      </c>
      <c r="U23" s="613">
        <v>76700.509999999995</v>
      </c>
      <c r="V23" s="613">
        <v>0</v>
      </c>
      <c r="W23" s="613"/>
      <c r="X23" s="613">
        <v>0</v>
      </c>
      <c r="Y23" s="613"/>
      <c r="Z23" s="613">
        <v>0</v>
      </c>
      <c r="AA23" s="613"/>
      <c r="AB23" s="613">
        <v>0</v>
      </c>
      <c r="AC23" s="613"/>
      <c r="AD23" s="613">
        <v>0</v>
      </c>
      <c r="AE23" s="613"/>
      <c r="AF23" s="613">
        <v>0</v>
      </c>
      <c r="AG23" s="131">
        <v>23</v>
      </c>
      <c r="AH23" s="132" t="s">
        <v>280</v>
      </c>
      <c r="AI23" s="326">
        <v>2E-3</v>
      </c>
      <c r="AJ23" s="327">
        <v>12110.045103219938</v>
      </c>
      <c r="AK23" s="327">
        <v>96.884205474383663</v>
      </c>
      <c r="AL23" s="327">
        <v>12206.929308694322</v>
      </c>
      <c r="AM23" s="327">
        <v>26002.964813437113</v>
      </c>
      <c r="AN23" s="327">
        <v>38209.894122131438</v>
      </c>
      <c r="AO23" s="327"/>
      <c r="AP23" s="327"/>
      <c r="AQ23" s="327"/>
      <c r="AR23" s="327"/>
      <c r="AS23" s="327"/>
      <c r="AT23" s="327"/>
      <c r="AU23" s="327"/>
      <c r="AV23" s="327"/>
      <c r="AW23" s="131">
        <v>23</v>
      </c>
      <c r="AX23" s="675" t="s">
        <v>85</v>
      </c>
      <c r="AY23" s="675"/>
      <c r="AZ23" s="675"/>
      <c r="BA23" s="675"/>
      <c r="BB23" s="675"/>
      <c r="BC23" s="675"/>
      <c r="BD23" s="675"/>
      <c r="BE23" s="675"/>
      <c r="BF23" s="675"/>
      <c r="BG23" s="675"/>
      <c r="BH23" s="675"/>
      <c r="BI23" s="675"/>
      <c r="BJ23" s="675"/>
      <c r="BK23" s="675"/>
      <c r="BL23" s="675"/>
      <c r="BM23" s="131">
        <v>23</v>
      </c>
      <c r="BN23" s="240" t="s">
        <v>281</v>
      </c>
      <c r="BO23" s="339">
        <v>0.21</v>
      </c>
      <c r="BP23" s="340">
        <v>0</v>
      </c>
      <c r="BQ23" s="341">
        <v>-13470187.035978962</v>
      </c>
      <c r="BR23" s="447">
        <v>-13470187.035978962</v>
      </c>
      <c r="BS23" s="341">
        <v>-317554.86734674533</v>
      </c>
      <c r="BT23" s="447">
        <v>-13787741.903325707</v>
      </c>
      <c r="BU23" s="341">
        <v>-1537211.3161044947</v>
      </c>
      <c r="BV23" s="447">
        <v>-15324953.219430201</v>
      </c>
      <c r="BW23" s="341">
        <v>101814.00593020722</v>
      </c>
      <c r="BX23" s="447">
        <v>-15223139.213499993</v>
      </c>
      <c r="BY23" s="341">
        <v>-819711.7206692464</v>
      </c>
      <c r="BZ23" s="447">
        <v>-16042850.93416924</v>
      </c>
      <c r="CA23" s="341">
        <v>-883553.19994221919</v>
      </c>
      <c r="CB23" s="447">
        <v>-16926404.13411146</v>
      </c>
      <c r="CS23" s="129"/>
      <c r="CT23" s="325"/>
      <c r="CU23" s="325"/>
      <c r="CV23" s="125"/>
      <c r="CW23" s="125"/>
      <c r="CX23" s="125"/>
      <c r="CY23" s="125"/>
      <c r="CZ23" s="125"/>
      <c r="DI23" s="167"/>
      <c r="DJ23" s="125"/>
      <c r="DK23" s="125"/>
      <c r="DL23" s="125"/>
      <c r="DM23" s="125"/>
      <c r="DN23" s="125"/>
      <c r="DO23" s="125"/>
      <c r="DP23" s="125"/>
      <c r="DY23" s="131">
        <v>23</v>
      </c>
      <c r="DZ23" s="186" t="s">
        <v>284</v>
      </c>
      <c r="EA23" s="138"/>
      <c r="EB23" s="615">
        <v>-19517.214891960844</v>
      </c>
      <c r="EC23" s="615">
        <v>-17426.848169658333</v>
      </c>
      <c r="ED23" s="615">
        <v>-36944.063061619177</v>
      </c>
      <c r="EE23" s="615">
        <v>44739.367113616318</v>
      </c>
      <c r="EF23" s="615">
        <v>7795.30405199714</v>
      </c>
      <c r="EG23" s="615">
        <v>0</v>
      </c>
      <c r="EH23" s="615">
        <v>7795.30405199714</v>
      </c>
      <c r="EI23" s="615">
        <v>0</v>
      </c>
      <c r="EJ23" s="615">
        <v>7795.30405199714</v>
      </c>
      <c r="EK23" s="615">
        <v>0</v>
      </c>
      <c r="EL23" s="615">
        <v>7795.30405199714</v>
      </c>
      <c r="EM23" s="615">
        <v>0</v>
      </c>
      <c r="EN23" s="615">
        <v>7795.30405199714</v>
      </c>
      <c r="EO23" s="131">
        <v>23</v>
      </c>
      <c r="EP23" s="342" t="s">
        <v>242</v>
      </c>
      <c r="EQ23" s="342"/>
      <c r="ER23" s="428">
        <v>-460550.79379197984</v>
      </c>
      <c r="ES23" s="428">
        <v>662275.35417178285</v>
      </c>
      <c r="ET23" s="428">
        <v>201724.56037980301</v>
      </c>
      <c r="EU23" s="428">
        <v>0</v>
      </c>
      <c r="EV23" s="428">
        <v>201724.56037980301</v>
      </c>
      <c r="EW23" s="428">
        <v>0</v>
      </c>
      <c r="EX23" s="428">
        <v>201724.56037980301</v>
      </c>
      <c r="EY23" s="428">
        <v>0</v>
      </c>
      <c r="EZ23" s="428">
        <v>201724.56037980301</v>
      </c>
      <c r="FA23" s="428">
        <v>0</v>
      </c>
      <c r="FB23" s="428">
        <v>201724.56037980301</v>
      </c>
      <c r="FC23" s="428">
        <v>0</v>
      </c>
      <c r="FD23" s="428">
        <v>201724.56037980301</v>
      </c>
      <c r="FE23" s="131">
        <v>23</v>
      </c>
      <c r="FF23" s="449" t="s">
        <v>271</v>
      </c>
      <c r="FH23" s="191">
        <v>26652.22575715787</v>
      </c>
      <c r="FI23" s="191">
        <v>70031.187237531703</v>
      </c>
      <c r="FJ23" s="191">
        <v>96683.41299468957</v>
      </c>
      <c r="FK23" s="191">
        <v>-29017.276993831445</v>
      </c>
      <c r="FL23" s="191">
        <v>67666.136000858125</v>
      </c>
      <c r="FM23" s="191">
        <v>1072.765308316928</v>
      </c>
      <c r="FN23" s="191">
        <v>68738.901309175053</v>
      </c>
      <c r="FO23" s="191">
        <v>5395.1912042182521</v>
      </c>
      <c r="FP23" s="191">
        <v>74134.092513393305</v>
      </c>
      <c r="FQ23" s="191">
        <v>16566.921165299587</v>
      </c>
      <c r="FR23" s="191">
        <v>90701.013678692892</v>
      </c>
      <c r="FS23" s="191">
        <v>25020.793881345249</v>
      </c>
      <c r="FT23" s="191">
        <v>115721.80756003814</v>
      </c>
      <c r="FU23" s="131">
        <v>23</v>
      </c>
      <c r="FV23" s="279" t="s">
        <v>283</v>
      </c>
      <c r="FW23" s="177"/>
      <c r="FX23" s="313">
        <v>434808.22049999994</v>
      </c>
      <c r="FY23" s="313">
        <v>2989.3065159374964</v>
      </c>
      <c r="FZ23" s="313">
        <v>437797.52701593743</v>
      </c>
      <c r="GA23" s="313">
        <v>0</v>
      </c>
      <c r="GB23" s="313">
        <v>437797.52701593743</v>
      </c>
      <c r="GC23" s="313">
        <v>0</v>
      </c>
      <c r="GD23" s="313">
        <v>437797.52701593743</v>
      </c>
      <c r="GE23" s="313">
        <v>0</v>
      </c>
      <c r="GF23" s="313">
        <v>437797.52701593743</v>
      </c>
      <c r="GG23" s="313">
        <v>0</v>
      </c>
      <c r="GH23" s="313">
        <v>437797.52701593743</v>
      </c>
      <c r="GI23" s="313">
        <v>0</v>
      </c>
      <c r="GJ23" s="313">
        <v>437797.52701593743</v>
      </c>
      <c r="GK23" s="171"/>
      <c r="GL23" s="171"/>
      <c r="GM23" s="171"/>
      <c r="GN23" s="171"/>
      <c r="GO23" s="171"/>
      <c r="GP23" s="171"/>
      <c r="GQ23" s="171"/>
      <c r="GR23" s="171"/>
      <c r="GS23" s="171"/>
      <c r="GT23" s="171"/>
      <c r="GU23" s="171"/>
      <c r="GV23" s="171"/>
      <c r="GW23" s="171"/>
      <c r="GX23" s="171"/>
      <c r="GY23" s="171"/>
      <c r="GZ23" s="171"/>
      <c r="HA23" s="167"/>
      <c r="HI23" s="171"/>
      <c r="HJ23" s="171"/>
      <c r="HK23" s="171"/>
      <c r="HL23" s="171"/>
      <c r="HM23" s="171"/>
      <c r="HN23" s="171"/>
      <c r="HO23" s="171"/>
      <c r="HP23" s="171"/>
      <c r="HQ23" s="129"/>
      <c r="HY23" s="171"/>
      <c r="HZ23" s="171"/>
      <c r="IA23" s="171"/>
      <c r="IB23" s="171"/>
      <c r="IC23" s="171"/>
      <c r="ID23" s="171"/>
      <c r="IE23" s="171"/>
      <c r="IF23" s="171"/>
      <c r="IG23" s="131">
        <v>23</v>
      </c>
      <c r="IH23" s="279" t="s">
        <v>242</v>
      </c>
      <c r="II23" s="344"/>
      <c r="IJ23" s="345">
        <v>-52612.652790871638</v>
      </c>
      <c r="IK23" s="345">
        <v>47549.921461222839</v>
      </c>
      <c r="IL23" s="345">
        <v>-5062.7313296487991</v>
      </c>
      <c r="IM23" s="345">
        <v>0</v>
      </c>
      <c r="IN23" s="345">
        <v>-5062.7313296487991</v>
      </c>
      <c r="IO23" s="345"/>
      <c r="IP23" s="345">
        <v>-5062.7313296487991</v>
      </c>
      <c r="IQ23" s="345"/>
      <c r="IR23" s="345">
        <v>-5062.7313296487991</v>
      </c>
      <c r="IS23" s="345"/>
      <c r="IT23" s="345">
        <v>-5062.7313296487991</v>
      </c>
      <c r="IU23" s="345"/>
      <c r="IV23" s="345">
        <v>-5062.7313296487991</v>
      </c>
      <c r="JM23" s="131">
        <v>23</v>
      </c>
      <c r="JN23" s="431" t="s">
        <v>271</v>
      </c>
      <c r="JO23" s="430"/>
      <c r="JP23" s="142">
        <v>1419515.9725631387</v>
      </c>
      <c r="JQ23" s="142">
        <v>29102.897093032021</v>
      </c>
      <c r="JR23" s="292">
        <v>1448618.8696561707</v>
      </c>
      <c r="JS23" s="142">
        <v>0</v>
      </c>
      <c r="JT23" s="292">
        <v>1448618.8696561707</v>
      </c>
      <c r="JU23" s="142">
        <v>0</v>
      </c>
      <c r="JV23" s="292">
        <v>1448618.8696561707</v>
      </c>
      <c r="JW23" s="142">
        <v>0</v>
      </c>
      <c r="JX23" s="292">
        <v>1448618.8696561707</v>
      </c>
      <c r="JY23" s="142">
        <v>0</v>
      </c>
      <c r="JZ23" s="292">
        <v>1448618.8696561707</v>
      </c>
      <c r="KA23" s="142">
        <v>0</v>
      </c>
      <c r="KB23" s="292">
        <v>1448618.8696561707</v>
      </c>
      <c r="KC23" s="131"/>
      <c r="KE23" s="418" t="s">
        <v>390</v>
      </c>
      <c r="KF23" s="128">
        <v>0</v>
      </c>
      <c r="KG23" s="128"/>
      <c r="KH23" s="128"/>
      <c r="KI23" s="128"/>
      <c r="KJ23" s="128"/>
      <c r="KK23" s="128"/>
      <c r="KL23" s="128"/>
      <c r="KM23" s="128"/>
      <c r="KN23" s="128"/>
      <c r="KO23" s="128"/>
      <c r="KP23" s="128"/>
      <c r="KQ23" s="128"/>
      <c r="KR23" s="128"/>
      <c r="KS23" s="131">
        <v>23</v>
      </c>
      <c r="KT23" s="147" t="s">
        <v>275</v>
      </c>
      <c r="KV23" s="272">
        <v>247690.08883000002</v>
      </c>
      <c r="KW23" s="272">
        <v>-247690.08883000002</v>
      </c>
      <c r="KX23" s="272">
        <v>0</v>
      </c>
      <c r="KY23" s="272"/>
      <c r="KZ23" s="272">
        <v>0</v>
      </c>
      <c r="LA23" s="272"/>
      <c r="LB23" s="272">
        <v>0</v>
      </c>
      <c r="LC23" s="272"/>
      <c r="LD23" s="272">
        <v>0</v>
      </c>
      <c r="LE23" s="272"/>
      <c r="LF23" s="272">
        <v>0</v>
      </c>
      <c r="LG23" s="272"/>
      <c r="LH23" s="272">
        <v>0</v>
      </c>
      <c r="LI23" s="131"/>
      <c r="LY23" s="131">
        <v>23</v>
      </c>
      <c r="LZ23" s="132" t="s">
        <v>75</v>
      </c>
      <c r="MB23" s="283"/>
      <c r="MC23" s="283"/>
      <c r="MD23" s="283"/>
      <c r="ME23" s="283"/>
      <c r="MF23" s="283"/>
      <c r="MG23" s="283"/>
      <c r="MH23" s="283"/>
      <c r="MI23" s="283">
        <v>717291.78090297058</v>
      </c>
      <c r="MJ23" s="283"/>
      <c r="MK23" s="283">
        <v>164934.15280500427</v>
      </c>
      <c r="ML23" s="283"/>
      <c r="MM23" s="283">
        <v>170000.20881224982</v>
      </c>
      <c r="MN23" s="283"/>
      <c r="MO23" s="677">
        <v>23</v>
      </c>
      <c r="MP23" s="171" t="s">
        <v>1094</v>
      </c>
      <c r="MQ23" s="171"/>
      <c r="MR23" s="866"/>
      <c r="MS23" s="866"/>
      <c r="MT23" s="866"/>
      <c r="MU23" s="866"/>
      <c r="MV23" s="866"/>
      <c r="MW23" s="867"/>
      <c r="MX23" s="867"/>
      <c r="MY23" s="867"/>
      <c r="MZ23" s="867"/>
      <c r="NA23" s="867"/>
      <c r="NB23" s="867"/>
      <c r="NC23" s="867"/>
      <c r="ND23" s="867"/>
      <c r="NE23" s="131">
        <v>23</v>
      </c>
      <c r="NF23" s="241" t="s">
        <v>646</v>
      </c>
      <c r="NG23" s="298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 s="131">
        <v>23</v>
      </c>
      <c r="NV23" s="264" t="s">
        <v>276</v>
      </c>
      <c r="NW23" s="298"/>
      <c r="NX23" s="196"/>
      <c r="NY23" s="196"/>
      <c r="NZ23" s="196"/>
      <c r="OA23" s="196"/>
      <c r="OB23" s="196"/>
      <c r="OC23" s="128"/>
      <c r="OD23" s="128"/>
      <c r="OE23" s="128"/>
      <c r="OF23" s="128"/>
      <c r="OG23" s="128"/>
      <c r="OH23" s="128"/>
      <c r="OI23" s="128"/>
      <c r="OJ23" s="128"/>
      <c r="OK23" s="131"/>
      <c r="OL23" s="296"/>
      <c r="OM23" s="296"/>
      <c r="ON23" s="296"/>
      <c r="OO23" s="281"/>
      <c r="OP23" s="281"/>
      <c r="OQ23" s="281"/>
      <c r="OR23" s="281"/>
      <c r="OS23" s="281"/>
      <c r="OT23" s="281"/>
      <c r="OU23" s="281"/>
      <c r="OV23" s="281"/>
      <c r="OW23" s="281"/>
      <c r="OX23" s="281"/>
      <c r="OY23" s="281"/>
      <c r="OZ23" s="281"/>
      <c r="PA23" s="131">
        <v>23</v>
      </c>
      <c r="PB23" s="588" t="s">
        <v>627</v>
      </c>
      <c r="PC23"/>
      <c r="PD23" s="591">
        <v>0</v>
      </c>
      <c r="PE23" s="591">
        <v>0</v>
      </c>
      <c r="PF23" s="591">
        <v>475288.81358495663</v>
      </c>
      <c r="PG23" s="591">
        <v>16325.156433949582</v>
      </c>
      <c r="PH23" s="591">
        <v>491613.97001890629</v>
      </c>
      <c r="PI23" s="591">
        <v>8162.5782169746817</v>
      </c>
      <c r="PJ23" s="591">
        <v>499776.54823588097</v>
      </c>
      <c r="PK23" s="591">
        <v>-124944.13705897008</v>
      </c>
      <c r="PL23" s="591">
        <v>374832.41117691086</v>
      </c>
      <c r="PM23" s="591">
        <v>-249888.27411794051</v>
      </c>
      <c r="PN23" s="591">
        <v>124944.1370589702</v>
      </c>
      <c r="PO23" s="591">
        <v>-124944.13705897093</v>
      </c>
      <c r="PP23" s="591">
        <v>-6.9849193096160889E-10</v>
      </c>
      <c r="PR23" s="670"/>
      <c r="PS23" s="689"/>
      <c r="PT23" s="689"/>
      <c r="QH23" s="707">
        <v>23</v>
      </c>
      <c r="QI23" s="689" t="s">
        <v>1010</v>
      </c>
      <c r="QJ23" s="689"/>
      <c r="QK23" s="708"/>
      <c r="QL23" s="708"/>
      <c r="QM23" s="757">
        <v>0</v>
      </c>
      <c r="QN23" s="757">
        <v>0</v>
      </c>
      <c r="QO23" s="761">
        <v>0</v>
      </c>
      <c r="QP23" s="762">
        <v>0</v>
      </c>
      <c r="QQ23" s="761">
        <v>0</v>
      </c>
      <c r="QR23" s="762">
        <v>0</v>
      </c>
      <c r="QS23" s="761">
        <v>0</v>
      </c>
      <c r="QT23" s="762">
        <v>0</v>
      </c>
      <c r="QU23" s="761">
        <v>0</v>
      </c>
      <c r="QV23" s="762">
        <v>0</v>
      </c>
      <c r="QW23" s="761">
        <v>0</v>
      </c>
      <c r="QX23" s="711">
        <v>23</v>
      </c>
      <c r="QY23" s="717" t="s">
        <v>1011</v>
      </c>
      <c r="QZ23" s="714"/>
      <c r="RA23" s="823"/>
      <c r="RB23" s="823"/>
      <c r="RC23" s="823"/>
      <c r="RD23" s="828">
        <v>0</v>
      </c>
      <c r="RE23" s="824">
        <v>0</v>
      </c>
      <c r="RF23" s="828">
        <v>0</v>
      </c>
      <c r="RG23" s="824">
        <v>0</v>
      </c>
      <c r="RH23" s="828">
        <v>0</v>
      </c>
      <c r="RI23" s="824">
        <v>0</v>
      </c>
      <c r="RJ23" s="828">
        <v>0</v>
      </c>
      <c r="RK23" s="824">
        <v>0</v>
      </c>
      <c r="RL23" s="828">
        <v>0</v>
      </c>
      <c r="RM23" s="824">
        <v>0</v>
      </c>
      <c r="RN23" s="671">
        <v>23</v>
      </c>
      <c r="RO23" s="689"/>
      <c r="RP23" s="669"/>
      <c r="RQ23" s="708"/>
      <c r="RR23" s="708"/>
      <c r="RS23" s="708"/>
      <c r="RT23" s="708"/>
      <c r="RU23" s="708"/>
      <c r="RV23" s="708"/>
      <c r="RW23" s="708"/>
      <c r="RX23" s="708"/>
      <c r="RY23" s="708"/>
      <c r="RZ23" s="708"/>
      <c r="SA23" s="708"/>
      <c r="SB23" s="708"/>
      <c r="SC23" s="708"/>
      <c r="SD23" s="690"/>
      <c r="SK23"/>
      <c r="SL23"/>
      <c r="SM23"/>
      <c r="SN23"/>
      <c r="SO23"/>
      <c r="SP23"/>
      <c r="SQ23"/>
      <c r="SR23"/>
      <c r="SS23"/>
      <c r="ST23"/>
      <c r="SU23" s="690"/>
    </row>
    <row r="24" spans="1:515" ht="16.5" thickTop="1" thickBot="1" x14ac:dyDescent="0.3">
      <c r="A24" s="131">
        <v>24</v>
      </c>
      <c r="B24" s="458" t="s">
        <v>997</v>
      </c>
      <c r="C24" s="138"/>
      <c r="D24" s="166"/>
      <c r="E24" s="283">
        <v>-2035230.0238582159</v>
      </c>
      <c r="F24" s="166"/>
      <c r="G24" s="283"/>
      <c r="H24" s="166"/>
      <c r="I24" s="283"/>
      <c r="J24" s="173"/>
      <c r="K24" s="283"/>
      <c r="L24" s="283"/>
      <c r="M24" s="283"/>
      <c r="N24" s="283"/>
      <c r="O24" s="283"/>
      <c r="P24" s="283"/>
      <c r="Q24" s="131">
        <v>24</v>
      </c>
      <c r="R24" s="294" t="s">
        <v>292</v>
      </c>
      <c r="S24" s="676"/>
      <c r="T24" s="302">
        <v>5853826.4757333072</v>
      </c>
      <c r="U24" s="613">
        <v>-5853826.4757333072</v>
      </c>
      <c r="V24" s="613">
        <v>0</v>
      </c>
      <c r="W24" s="613"/>
      <c r="X24" s="613">
        <v>0</v>
      </c>
      <c r="Y24" s="613"/>
      <c r="Z24" s="613">
        <v>0</v>
      </c>
      <c r="AA24" s="613"/>
      <c r="AB24" s="613">
        <v>0</v>
      </c>
      <c r="AC24" s="613"/>
      <c r="AD24" s="613">
        <v>0</v>
      </c>
      <c r="AE24" s="613"/>
      <c r="AF24" s="613">
        <v>0</v>
      </c>
      <c r="AG24" s="131">
        <v>24</v>
      </c>
      <c r="AH24" s="132" t="s">
        <v>286</v>
      </c>
      <c r="AI24" s="326">
        <v>3.8358000000000003E-2</v>
      </c>
      <c r="AJ24" s="327">
        <v>232258.5550346552</v>
      </c>
      <c r="AK24" s="327">
        <v>1858.1421767932045</v>
      </c>
      <c r="AL24" s="327">
        <v>234116.69721144842</v>
      </c>
      <c r="AM24" s="327">
        <v>498710.86215691041</v>
      </c>
      <c r="AN24" s="327">
        <v>732827.55936835892</v>
      </c>
      <c r="AO24" s="327"/>
      <c r="AP24" s="327"/>
      <c r="AQ24" s="327"/>
      <c r="AR24" s="327"/>
      <c r="AS24" s="327"/>
      <c r="AT24" s="327"/>
      <c r="AU24" s="327"/>
      <c r="AV24" s="327"/>
      <c r="AW24" s="131">
        <v>24</v>
      </c>
      <c r="AX24" s="802" t="s">
        <v>1113</v>
      </c>
      <c r="AY24" s="803"/>
      <c r="AZ24" s="813">
        <v>-218994592</v>
      </c>
      <c r="BA24" s="813">
        <v>0</v>
      </c>
      <c r="BB24" s="813">
        <v>-218994592</v>
      </c>
      <c r="BC24" s="813">
        <v>4356717.7706340253</v>
      </c>
      <c r="BD24" s="813">
        <v>-214637874.22936597</v>
      </c>
      <c r="BE24" s="813">
        <v>5370042.7846080065</v>
      </c>
      <c r="BF24" s="813">
        <v>-209267831.44475797</v>
      </c>
      <c r="BG24" s="813">
        <v>3098447.5482264757</v>
      </c>
      <c r="BH24" s="813">
        <v>-206169383.89653149</v>
      </c>
      <c r="BI24" s="813">
        <v>6797605.0150674582</v>
      </c>
      <c r="BJ24" s="813">
        <v>-199371778.88146403</v>
      </c>
      <c r="BK24" s="813">
        <v>7261899.4397121966</v>
      </c>
      <c r="BL24" s="813">
        <v>-192109879.44175184</v>
      </c>
      <c r="BM24" s="131">
        <v>24</v>
      </c>
      <c r="BN24" s="240" t="s">
        <v>242</v>
      </c>
      <c r="BP24" s="347">
        <v>0</v>
      </c>
      <c r="BQ24" s="348">
        <v>13470187.035978962</v>
      </c>
      <c r="BR24" s="448">
        <v>13470187.035978962</v>
      </c>
      <c r="BS24" s="348">
        <v>317554.86734674533</v>
      </c>
      <c r="BT24" s="448">
        <v>13787741.903325707</v>
      </c>
      <c r="BU24" s="348">
        <v>1537211.3161044947</v>
      </c>
      <c r="BV24" s="448">
        <v>15324953.219430201</v>
      </c>
      <c r="BW24" s="348">
        <v>-101814.00593020722</v>
      </c>
      <c r="BX24" s="448">
        <v>15223139.213499993</v>
      </c>
      <c r="BY24" s="348">
        <v>819711.7206692464</v>
      </c>
      <c r="BZ24" s="448">
        <v>16042850.93416924</v>
      </c>
      <c r="CA24" s="348">
        <v>883553.19994221919</v>
      </c>
      <c r="CB24" s="448">
        <v>16926404.13411146</v>
      </c>
      <c r="CS24" s="129"/>
      <c r="CT24" s="325"/>
      <c r="CU24" s="324"/>
      <c r="DI24" s="167"/>
      <c r="DJ24" s="125"/>
      <c r="DK24" s="125"/>
      <c r="DL24" s="125"/>
      <c r="DM24" s="125"/>
      <c r="DN24" s="125"/>
      <c r="DO24" s="125"/>
      <c r="DP24" s="125"/>
      <c r="DY24" s="131">
        <v>24</v>
      </c>
      <c r="DZ24" s="279"/>
      <c r="EA24" s="138"/>
      <c r="EB24" s="138"/>
      <c r="EC24" s="138"/>
      <c r="ED24" s="125"/>
      <c r="EE24" s="138"/>
      <c r="EF24" s="125"/>
      <c r="EG24" s="138"/>
      <c r="EH24" s="125"/>
      <c r="EI24" s="138"/>
      <c r="EJ24" s="125"/>
      <c r="EK24" s="138"/>
      <c r="EL24" s="125"/>
      <c r="EM24" s="138"/>
      <c r="EN24" s="125"/>
      <c r="FD24" s="167"/>
      <c r="FE24" s="131">
        <v>24</v>
      </c>
      <c r="FF24" s="449" t="s">
        <v>282</v>
      </c>
      <c r="FH24" s="191">
        <v>-961.16363178586221</v>
      </c>
      <c r="FI24" s="191">
        <v>-2530.3791666630668</v>
      </c>
      <c r="FJ24" s="191">
        <v>-3491.5427984489288</v>
      </c>
      <c r="FK24" s="191">
        <v>1047.9053374333694</v>
      </c>
      <c r="FL24" s="191">
        <v>-2443.6374610155594</v>
      </c>
      <c r="FM24" s="191">
        <v>-38.740936740467987</v>
      </c>
      <c r="FN24" s="191">
        <v>-2482.3783977560274</v>
      </c>
      <c r="FO24" s="191">
        <v>-194.8373605344068</v>
      </c>
      <c r="FP24" s="191">
        <v>-2677.2157582904342</v>
      </c>
      <c r="FQ24" s="191">
        <v>-598.28374377257478</v>
      </c>
      <c r="FR24" s="191">
        <v>-3275.499502063009</v>
      </c>
      <c r="FS24" s="191">
        <v>-903.57973495085889</v>
      </c>
      <c r="FT24" s="191">
        <v>-4179.0792370138679</v>
      </c>
      <c r="FU24" s="131">
        <v>24</v>
      </c>
      <c r="FV24" s="170"/>
      <c r="FW24" s="321"/>
      <c r="FX24" s="439"/>
      <c r="FY24" s="439"/>
      <c r="FZ24" s="439"/>
      <c r="GA24" s="439"/>
      <c r="GB24" s="439"/>
      <c r="GC24" s="731"/>
      <c r="GD24" s="731"/>
      <c r="GE24" s="731"/>
      <c r="GF24" s="731"/>
      <c r="GG24" s="731"/>
      <c r="GH24" s="731"/>
      <c r="GI24" s="731"/>
      <c r="GJ24" s="731"/>
      <c r="GK24" s="171"/>
      <c r="GL24" s="171"/>
      <c r="GM24" s="171"/>
      <c r="GN24" s="171"/>
      <c r="GO24" s="171"/>
      <c r="GP24" s="171"/>
      <c r="GQ24" s="171"/>
      <c r="GR24" s="171"/>
      <c r="GS24" s="171"/>
      <c r="GT24" s="171"/>
      <c r="GU24" s="171"/>
      <c r="GV24" s="171"/>
      <c r="GW24" s="171"/>
      <c r="GX24" s="171"/>
      <c r="GY24" s="171"/>
      <c r="GZ24" s="171"/>
      <c r="HA24" s="167"/>
      <c r="HI24" s="171"/>
      <c r="HJ24" s="171"/>
      <c r="HK24" s="171"/>
      <c r="HL24" s="171"/>
      <c r="HM24" s="171"/>
      <c r="HN24" s="171"/>
      <c r="HO24" s="171"/>
      <c r="HP24" s="171"/>
      <c r="HQ24" s="129"/>
      <c r="HX24" s="139"/>
      <c r="HY24" s="171"/>
      <c r="HZ24" s="171"/>
      <c r="IA24" s="171"/>
      <c r="IB24" s="171"/>
      <c r="IC24" s="171"/>
      <c r="ID24" s="171"/>
      <c r="IE24" s="171"/>
      <c r="IF24" s="171"/>
      <c r="IG24" s="129"/>
      <c r="IH24" s="170"/>
      <c r="II24" s="170"/>
      <c r="JM24" s="131">
        <v>24</v>
      </c>
      <c r="JN24" s="431" t="s">
        <v>282</v>
      </c>
      <c r="JO24" s="430"/>
      <c r="JP24" s="191">
        <v>-51180.648413371309</v>
      </c>
      <c r="JQ24" s="191">
        <v>-1131.0923299355054</v>
      </c>
      <c r="JR24" s="373">
        <v>-52311.740743306815</v>
      </c>
      <c r="JS24" s="191">
        <v>0</v>
      </c>
      <c r="JT24" s="373">
        <v>-52311.740743306815</v>
      </c>
      <c r="JU24" s="191">
        <v>0</v>
      </c>
      <c r="JV24" s="373">
        <v>-52311.740743306815</v>
      </c>
      <c r="JW24" s="191">
        <v>0</v>
      </c>
      <c r="JX24" s="373">
        <v>-52311.740743306815</v>
      </c>
      <c r="JY24" s="191">
        <v>0</v>
      </c>
      <c r="JZ24" s="373">
        <v>-52311.740743306815</v>
      </c>
      <c r="KA24" s="191">
        <v>0</v>
      </c>
      <c r="KB24" s="373">
        <v>-52311.740743306815</v>
      </c>
      <c r="KC24" s="131"/>
      <c r="KF24" s="281"/>
      <c r="KG24" s="281"/>
      <c r="KH24" s="281"/>
      <c r="KI24" s="281"/>
      <c r="KJ24" s="281"/>
      <c r="KK24" s="281"/>
      <c r="KL24" s="281"/>
      <c r="KM24" s="281"/>
      <c r="KN24" s="281"/>
      <c r="KO24" s="281"/>
      <c r="KP24" s="281"/>
      <c r="KQ24" s="281"/>
      <c r="KR24" s="281"/>
      <c r="KS24" s="131">
        <v>24</v>
      </c>
      <c r="KT24" s="147" t="s">
        <v>285</v>
      </c>
      <c r="KV24" s="128">
        <v>179171605.89650002</v>
      </c>
      <c r="KW24" s="128">
        <v>-265949.98517497181</v>
      </c>
      <c r="KX24" s="128">
        <v>178905655.91132504</v>
      </c>
      <c r="KY24" s="128">
        <v>0</v>
      </c>
      <c r="KZ24" s="128">
        <v>178905655.91132504</v>
      </c>
      <c r="LA24" s="128">
        <v>0</v>
      </c>
      <c r="LB24" s="128">
        <v>178905655.91132504</v>
      </c>
      <c r="LC24" s="128">
        <v>0</v>
      </c>
      <c r="LD24" s="128">
        <v>178905655.91132504</v>
      </c>
      <c r="LE24" s="128">
        <v>0</v>
      </c>
      <c r="LF24" s="128">
        <v>178905655.91132504</v>
      </c>
      <c r="LG24" s="128">
        <v>0</v>
      </c>
      <c r="LH24" s="128">
        <v>178905655.91132504</v>
      </c>
      <c r="LI24" s="131"/>
      <c r="LY24" s="131">
        <v>24</v>
      </c>
      <c r="LZ24" s="595" t="s">
        <v>629</v>
      </c>
      <c r="MB24" s="283">
        <v>0</v>
      </c>
      <c r="MC24" s="283">
        <v>0</v>
      </c>
      <c r="MD24" s="283">
        <v>0</v>
      </c>
      <c r="ME24" s="283">
        <v>0</v>
      </c>
      <c r="MF24" s="283">
        <v>0</v>
      </c>
      <c r="MG24" s="283">
        <v>0</v>
      </c>
      <c r="MH24" s="600">
        <v>0</v>
      </c>
      <c r="MI24" s="600">
        <v>33650068.115201429</v>
      </c>
      <c r="MJ24" s="600"/>
      <c r="MK24" s="600">
        <v>4200714.6357469736</v>
      </c>
      <c r="ML24" s="600"/>
      <c r="MM24" s="600">
        <v>3419532.0675764601</v>
      </c>
      <c r="MN24" s="600"/>
      <c r="MO24" s="677">
        <v>24</v>
      </c>
      <c r="MP24" s="611" t="s">
        <v>1095</v>
      </c>
      <c r="MQ24" s="128"/>
      <c r="MR24" s="865"/>
      <c r="MS24" s="865"/>
      <c r="MT24" s="865"/>
      <c r="MU24" s="866"/>
      <c r="MV24" s="866"/>
      <c r="MW24" s="867"/>
      <c r="MX24" s="866"/>
      <c r="MY24" s="867">
        <v>1548046.6349126305</v>
      </c>
      <c r="MZ24" s="866">
        <v>1548046.6349126305</v>
      </c>
      <c r="NA24" s="867">
        <v>35605072.602990493</v>
      </c>
      <c r="NB24" s="866">
        <v>37153119.237903126</v>
      </c>
      <c r="NC24" s="867">
        <v>0</v>
      </c>
      <c r="ND24" s="866">
        <v>37153119.237903126</v>
      </c>
      <c r="NE24" s="131">
        <v>24</v>
      </c>
      <c r="NF24" s="298" t="s">
        <v>643</v>
      </c>
      <c r="NG24" s="298"/>
      <c r="NH24" s="196">
        <v>-3680948.2</v>
      </c>
      <c r="NI24" s="196">
        <v>3680948.2</v>
      </c>
      <c r="NJ24" s="196">
        <v>0</v>
      </c>
      <c r="NK24" s="894">
        <v>0</v>
      </c>
      <c r="NL24" s="196">
        <v>0</v>
      </c>
      <c r="NM24" s="196">
        <v>0</v>
      </c>
      <c r="NN24" s="196">
        <v>0</v>
      </c>
      <c r="NO24" s="196">
        <v>0</v>
      </c>
      <c r="NP24" s="196">
        <v>0</v>
      </c>
      <c r="NQ24" s="196">
        <v>0</v>
      </c>
      <c r="NR24" s="196">
        <v>0</v>
      </c>
      <c r="NS24" s="196">
        <v>0</v>
      </c>
      <c r="NT24" s="196">
        <v>0</v>
      </c>
      <c r="NU24" s="131">
        <v>24</v>
      </c>
      <c r="NV24" s="298" t="s">
        <v>289</v>
      </c>
      <c r="NW24" s="298"/>
      <c r="NX24" s="196"/>
      <c r="NY24" s="196"/>
      <c r="NZ24" s="196"/>
      <c r="OA24" s="196"/>
      <c r="OB24" s="196"/>
      <c r="OK24" s="131"/>
      <c r="OL24" s="240"/>
      <c r="OM24" s="240"/>
      <c r="ON24" s="240"/>
      <c r="OO24" s="281"/>
      <c r="OP24" s="281"/>
      <c r="OQ24" s="281"/>
      <c r="OR24" s="281"/>
      <c r="OS24" s="281"/>
      <c r="OT24" s="281"/>
      <c r="OU24" s="281"/>
      <c r="OV24" s="281"/>
      <c r="OW24" s="281"/>
      <c r="OX24" s="281"/>
      <c r="OY24" s="281"/>
      <c r="OZ24" s="281"/>
      <c r="PA24" s="131">
        <v>24</v>
      </c>
      <c r="PB24" s="588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R24" s="670"/>
      <c r="PS24" s="689"/>
      <c r="PT24" s="689"/>
      <c r="QH24" s="707">
        <v>24</v>
      </c>
      <c r="QI24" s="689" t="s">
        <v>1011</v>
      </c>
      <c r="QJ24" s="689"/>
      <c r="QK24" s="709"/>
      <c r="QL24" s="709"/>
      <c r="QM24" s="759">
        <v>0</v>
      </c>
      <c r="QN24" s="759">
        <v>0</v>
      </c>
      <c r="QO24" s="763">
        <v>0</v>
      </c>
      <c r="QP24" s="764">
        <v>0</v>
      </c>
      <c r="QQ24" s="763">
        <v>0</v>
      </c>
      <c r="QR24" s="764">
        <v>0</v>
      </c>
      <c r="QS24" s="763">
        <v>0</v>
      </c>
      <c r="QT24" s="764">
        <v>0</v>
      </c>
      <c r="QU24" s="763">
        <v>0</v>
      </c>
      <c r="QV24" s="764">
        <v>0</v>
      </c>
      <c r="QW24" s="763">
        <v>0</v>
      </c>
      <c r="QX24" s="711">
        <v>24</v>
      </c>
      <c r="QY24" s="717" t="s">
        <v>285</v>
      </c>
      <c r="QZ24" s="714"/>
      <c r="RA24" s="821"/>
      <c r="RB24" s="821"/>
      <c r="RC24" s="821">
        <v>0</v>
      </c>
      <c r="RD24" s="821">
        <v>-201938.05620600007</v>
      </c>
      <c r="RE24" s="821">
        <v>-201938.05620600007</v>
      </c>
      <c r="RF24" s="821">
        <v>-1318502.2802459968</v>
      </c>
      <c r="RG24" s="821">
        <v>-1520440.3364519968</v>
      </c>
      <c r="RH24" s="821">
        <v>-1390524.974102071</v>
      </c>
      <c r="RI24" s="821">
        <v>-2910965.3105540681</v>
      </c>
      <c r="RJ24" s="821">
        <v>-566686.38121494744</v>
      </c>
      <c r="RK24" s="821">
        <v>-3477651.6917690155</v>
      </c>
      <c r="RL24" s="821">
        <v>-418734.65121494432</v>
      </c>
      <c r="RM24" s="821">
        <v>-3896386.3429839597</v>
      </c>
      <c r="RN24" s="671">
        <v>24</v>
      </c>
      <c r="RO24" s="689" t="s">
        <v>247</v>
      </c>
      <c r="RP24" s="669">
        <v>0.21</v>
      </c>
      <c r="RQ24" s="767"/>
      <c r="RR24" s="767"/>
      <c r="RS24" s="767"/>
      <c r="RT24" s="767">
        <v>-78573.435613260022</v>
      </c>
      <c r="RU24" s="767">
        <v>-78573.435613260022</v>
      </c>
      <c r="RV24" s="767">
        <v>-1071237.7313105999</v>
      </c>
      <c r="RW24" s="767">
        <v>-1149811.1669238601</v>
      </c>
      <c r="RX24" s="767">
        <v>-1358516.731059714</v>
      </c>
      <c r="RY24" s="767">
        <v>-2508327.8979835743</v>
      </c>
      <c r="RZ24" s="767">
        <v>-2577646.0848546349</v>
      </c>
      <c r="SA24" s="767">
        <v>-5085973.9828382088</v>
      </c>
      <c r="SB24" s="767">
        <v>-1573651.2475188007</v>
      </c>
      <c r="SC24" s="767">
        <v>-6659625.230357009</v>
      </c>
      <c r="SD24" s="690"/>
      <c r="SK24"/>
      <c r="SL24"/>
      <c r="SM24"/>
      <c r="SN24"/>
      <c r="SO24"/>
      <c r="SP24"/>
      <c r="SQ24"/>
      <c r="SR24"/>
      <c r="SS24"/>
      <c r="ST24"/>
      <c r="SU24" s="690"/>
    </row>
    <row r="25" spans="1:515" ht="15.75" thickTop="1" x14ac:dyDescent="0.25">
      <c r="A25" s="131">
        <v>25</v>
      </c>
      <c r="B25" s="197" t="s">
        <v>1060</v>
      </c>
      <c r="C25" s="676"/>
      <c r="D25" s="676"/>
      <c r="E25" s="676"/>
      <c r="F25" s="166"/>
      <c r="G25" s="283"/>
      <c r="H25" s="166"/>
      <c r="I25" s="283">
        <v>430556.07681</v>
      </c>
      <c r="J25" s="681"/>
      <c r="K25" s="283">
        <v>910344.87813000008</v>
      </c>
      <c r="L25" s="181"/>
      <c r="M25" s="283">
        <v>1223547.6185900001</v>
      </c>
      <c r="N25" s="283"/>
      <c r="O25" s="283">
        <v>1431153.5040800003</v>
      </c>
      <c r="P25" s="283"/>
      <c r="Q25" s="131">
        <v>25</v>
      </c>
      <c r="R25" s="294" t="s">
        <v>295</v>
      </c>
      <c r="S25" s="841"/>
      <c r="T25" s="302">
        <v>-5587784.9000000004</v>
      </c>
      <c r="U25" s="613">
        <v>5587784.9000000004</v>
      </c>
      <c r="V25" s="613">
        <v>0</v>
      </c>
      <c r="W25" s="613"/>
      <c r="X25" s="613">
        <v>0</v>
      </c>
      <c r="Y25" s="613"/>
      <c r="Z25" s="613">
        <v>0</v>
      </c>
      <c r="AA25" s="613"/>
      <c r="AB25" s="613">
        <v>0</v>
      </c>
      <c r="AC25" s="613"/>
      <c r="AD25" s="613">
        <v>0</v>
      </c>
      <c r="AE25" s="613"/>
      <c r="AF25" s="613">
        <v>0</v>
      </c>
      <c r="AG25" s="131">
        <v>25</v>
      </c>
      <c r="AH25" s="141" t="s">
        <v>291</v>
      </c>
      <c r="AI25" s="326"/>
      <c r="AJ25" s="350">
        <v>269787.58480953379</v>
      </c>
      <c r="AK25" s="350">
        <v>2158.3863295583196</v>
      </c>
      <c r="AL25" s="350">
        <v>271945.97113909211</v>
      </c>
      <c r="AM25" s="350">
        <v>579294.05011375202</v>
      </c>
      <c r="AN25" s="350">
        <v>851240.02125284425</v>
      </c>
      <c r="AO25" s="350"/>
      <c r="AP25" s="350"/>
      <c r="AQ25" s="350"/>
      <c r="AR25" s="350"/>
      <c r="AS25" s="350"/>
      <c r="AT25" s="350"/>
      <c r="AU25" s="350"/>
      <c r="AV25" s="350"/>
      <c r="AW25" s="131">
        <v>25</v>
      </c>
      <c r="AX25" s="675"/>
      <c r="AY25" s="675"/>
      <c r="AZ25" s="805"/>
      <c r="BA25" s="805"/>
      <c r="BB25" s="805"/>
      <c r="BC25" s="805"/>
      <c r="BD25" s="805"/>
      <c r="BE25" s="805"/>
      <c r="BF25" s="805"/>
      <c r="BG25" s="805"/>
      <c r="BH25" s="805"/>
      <c r="BI25" s="805"/>
      <c r="BJ25" s="805"/>
      <c r="BK25" s="805"/>
      <c r="BL25" s="805"/>
      <c r="BM25" s="281"/>
      <c r="BN25" s="281"/>
      <c r="BT25" s="281"/>
      <c r="CS25" s="129"/>
      <c r="CT25" s="325"/>
      <c r="CU25" s="325"/>
      <c r="DY25" s="131">
        <v>25</v>
      </c>
      <c r="DZ25" s="186" t="s">
        <v>257</v>
      </c>
      <c r="EA25" s="192">
        <v>0.21</v>
      </c>
      <c r="EB25" s="353">
        <v>4098.6151273117775</v>
      </c>
      <c r="EC25" s="353">
        <v>3659.63811562825</v>
      </c>
      <c r="ED25" s="353">
        <v>7758.2532429400271</v>
      </c>
      <c r="EE25" s="353">
        <v>-9395.2670938594256</v>
      </c>
      <c r="EF25" s="353">
        <v>-1637.0138509193994</v>
      </c>
      <c r="EG25" s="353">
        <v>0</v>
      </c>
      <c r="EH25" s="353">
        <v>-1637.0138509193994</v>
      </c>
      <c r="EI25" s="353">
        <v>0</v>
      </c>
      <c r="EJ25" s="353">
        <v>-1637.0138509193994</v>
      </c>
      <c r="EK25" s="353">
        <v>0</v>
      </c>
      <c r="EL25" s="353">
        <v>-1637.0138509193994</v>
      </c>
      <c r="EM25" s="353">
        <v>0</v>
      </c>
      <c r="EN25" s="353">
        <v>-1637.0138509193994</v>
      </c>
      <c r="FD25" s="167"/>
      <c r="FE25" s="131">
        <v>25</v>
      </c>
      <c r="FF25" s="450" t="s">
        <v>287</v>
      </c>
      <c r="FH25" s="191">
        <v>283382.75117763091</v>
      </c>
      <c r="FI25" s="191">
        <v>760046.82790958113</v>
      </c>
      <c r="FJ25" s="191">
        <v>1043429.579087212</v>
      </c>
      <c r="FK25" s="191">
        <v>-313127.51802695869</v>
      </c>
      <c r="FL25" s="191">
        <v>730302.0610602533</v>
      </c>
      <c r="FM25" s="191">
        <v>11578.06196718337</v>
      </c>
      <c r="FN25" s="191">
        <v>741880.12302743667</v>
      </c>
      <c r="FO25" s="191">
        <v>58228.820043821936</v>
      </c>
      <c r="FP25" s="191">
        <v>800108.9430712586</v>
      </c>
      <c r="FQ25" s="191">
        <v>178802.23975383467</v>
      </c>
      <c r="FR25" s="191">
        <v>978911.18282509327</v>
      </c>
      <c r="FS25" s="191">
        <v>270042.57108280098</v>
      </c>
      <c r="FT25" s="191">
        <v>1248953.7539078943</v>
      </c>
      <c r="FU25" s="131">
        <v>25</v>
      </c>
      <c r="FV25" s="351" t="s">
        <v>82</v>
      </c>
      <c r="FW25" s="352"/>
      <c r="FX25" s="313"/>
      <c r="FY25" s="313"/>
      <c r="FZ25" s="313"/>
      <c r="GA25" s="313"/>
      <c r="GB25" s="313"/>
      <c r="GC25" s="169"/>
      <c r="GD25" s="169"/>
      <c r="GE25" s="169"/>
      <c r="GF25" s="169"/>
      <c r="GG25" s="169"/>
      <c r="GH25" s="169"/>
      <c r="GI25" s="169"/>
      <c r="GJ25" s="169"/>
      <c r="GK25" s="169"/>
      <c r="GL25" s="169"/>
      <c r="GM25" s="169"/>
      <c r="GN25" s="169"/>
      <c r="GO25" s="169"/>
      <c r="GP25" s="169"/>
      <c r="GQ25" s="169"/>
      <c r="GR25" s="169"/>
      <c r="GS25" s="169"/>
      <c r="GT25" s="169"/>
      <c r="GU25" s="169"/>
      <c r="GV25" s="169"/>
      <c r="GW25" s="169"/>
      <c r="GX25" s="169"/>
      <c r="GY25" s="169"/>
      <c r="GZ25" s="169"/>
      <c r="HA25" s="167"/>
      <c r="HI25" s="169"/>
      <c r="HJ25" s="169"/>
      <c r="HK25" s="169"/>
      <c r="HL25" s="169"/>
      <c r="HM25" s="169"/>
      <c r="HN25" s="169"/>
      <c r="HO25" s="169"/>
      <c r="HP25" s="169"/>
      <c r="HQ25" s="129"/>
      <c r="HY25" s="169"/>
      <c r="HZ25" s="169"/>
      <c r="IA25" s="169"/>
      <c r="IB25" s="169"/>
      <c r="IC25" s="169"/>
      <c r="ID25" s="169"/>
      <c r="IE25" s="169"/>
      <c r="IF25" s="169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JM25" s="131">
        <v>25</v>
      </c>
      <c r="JN25" s="431" t="s">
        <v>287</v>
      </c>
      <c r="JO25" s="432"/>
      <c r="JP25" s="274">
        <v>15093337.389738703</v>
      </c>
      <c r="JQ25" s="274">
        <v>538362.60718443245</v>
      </c>
      <c r="JR25" s="349">
        <v>15631699.996923136</v>
      </c>
      <c r="JS25" s="274">
        <v>0</v>
      </c>
      <c r="JT25" s="349">
        <v>15631699.996923136</v>
      </c>
      <c r="JU25" s="274">
        <v>0</v>
      </c>
      <c r="JV25" s="349">
        <v>15631699.996923136</v>
      </c>
      <c r="JW25" s="274">
        <v>0</v>
      </c>
      <c r="JX25" s="349">
        <v>15631699.996923136</v>
      </c>
      <c r="JY25" s="274">
        <v>0</v>
      </c>
      <c r="JZ25" s="349">
        <v>15631699.996923136</v>
      </c>
      <c r="KA25" s="274">
        <v>0</v>
      </c>
      <c r="KB25" s="349">
        <v>15631699.996923136</v>
      </c>
      <c r="KC25" s="131"/>
      <c r="KF25" s="281"/>
      <c r="KH25" s="281"/>
      <c r="KI25" s="281"/>
      <c r="KJ25" s="281"/>
      <c r="KK25" s="281"/>
      <c r="KL25" s="281"/>
      <c r="KM25" s="281"/>
      <c r="KN25" s="281"/>
      <c r="KO25" s="281"/>
      <c r="KP25" s="281"/>
      <c r="KQ25" s="281"/>
      <c r="KR25" s="281"/>
      <c r="KS25" s="131">
        <v>25</v>
      </c>
      <c r="KX25"/>
      <c r="KY25"/>
      <c r="KZ25"/>
      <c r="LA25"/>
      <c r="LB25"/>
      <c r="LC25"/>
      <c r="LD25"/>
      <c r="LE25"/>
      <c r="LF25"/>
      <c r="LG25"/>
      <c r="LH25"/>
      <c r="LI25" s="131"/>
      <c r="LY25" s="131">
        <v>25</v>
      </c>
      <c r="LZ25" s="596"/>
      <c r="MA25" s="186"/>
      <c r="MB25" s="601"/>
      <c r="MC25" s="601"/>
      <c r="MD25" s="601"/>
      <c r="ME25" s="601"/>
      <c r="MF25" s="601"/>
      <c r="MG25" s="601"/>
      <c r="MH25" s="601"/>
      <c r="MI25" s="601"/>
      <c r="MJ25" s="601"/>
      <c r="MK25" s="601"/>
      <c r="ML25" s="601"/>
      <c r="MM25" s="601"/>
      <c r="MN25" s="601"/>
      <c r="MO25" s="677">
        <v>25</v>
      </c>
      <c r="MP25" s="611" t="s">
        <v>1096</v>
      </c>
      <c r="MQ25" s="676"/>
      <c r="MR25" s="865"/>
      <c r="MS25" s="865"/>
      <c r="MT25" s="865"/>
      <c r="MU25" s="866"/>
      <c r="MV25" s="866"/>
      <c r="MW25" s="867"/>
      <c r="MX25" s="866"/>
      <c r="MY25" s="867">
        <v>-6450.1943121359609</v>
      </c>
      <c r="MZ25" s="866">
        <v>-6450.1943121359609</v>
      </c>
      <c r="NA25" s="867">
        <v>-1077182.4501267055</v>
      </c>
      <c r="NB25" s="866">
        <v>-1083632.6444388414</v>
      </c>
      <c r="NC25" s="867">
        <v>-1857655.9618951571</v>
      </c>
      <c r="ND25" s="866">
        <v>-2941288.6063339985</v>
      </c>
      <c r="NE25" s="131">
        <v>25</v>
      </c>
      <c r="NF25" s="298" t="s">
        <v>644</v>
      </c>
      <c r="NG25" s="298"/>
      <c r="NH25" s="196">
        <v>-11661179.352680001</v>
      </c>
      <c r="NI25" s="196">
        <v>11661179.352680001</v>
      </c>
      <c r="NJ25" s="196">
        <v>0</v>
      </c>
      <c r="NK25" s="894">
        <v>0</v>
      </c>
      <c r="NL25" s="196">
        <v>0</v>
      </c>
      <c r="NM25" s="196">
        <v>0</v>
      </c>
      <c r="NN25" s="196">
        <v>0</v>
      </c>
      <c r="NO25" s="196">
        <v>0</v>
      </c>
      <c r="NP25" s="196">
        <v>0</v>
      </c>
      <c r="NQ25" s="196">
        <v>0</v>
      </c>
      <c r="NR25" s="196">
        <v>0</v>
      </c>
      <c r="NS25" s="196">
        <v>0</v>
      </c>
      <c r="NT25" s="196">
        <v>0</v>
      </c>
      <c r="NU25" s="131">
        <v>25</v>
      </c>
      <c r="NV25" s="576" t="s">
        <v>623</v>
      </c>
      <c r="NW25" s="576"/>
      <c r="NX25" s="158">
        <v>5507073.8646076284</v>
      </c>
      <c r="NY25" s="158">
        <v>0</v>
      </c>
      <c r="NZ25" s="158">
        <v>5507073.8646076284</v>
      </c>
      <c r="OA25" s="158">
        <v>0</v>
      </c>
      <c r="OB25" s="158">
        <v>5507073.8646076284</v>
      </c>
      <c r="OC25" s="158">
        <v>0</v>
      </c>
      <c r="OD25" s="158">
        <v>5507073.8646076284</v>
      </c>
      <c r="OE25" s="158">
        <v>0</v>
      </c>
      <c r="OF25" s="158">
        <v>5507073.8646076284</v>
      </c>
      <c r="OG25" s="158">
        <v>0</v>
      </c>
      <c r="OH25" s="158">
        <v>5507073.8646076284</v>
      </c>
      <c r="OI25" s="158">
        <v>0</v>
      </c>
      <c r="OJ25" s="158">
        <v>5507073.8646076284</v>
      </c>
      <c r="PA25" s="131">
        <v>25</v>
      </c>
      <c r="PB25" s="586" t="s">
        <v>278</v>
      </c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R25" s="689"/>
      <c r="PS25" s="689"/>
      <c r="PT25" s="689"/>
      <c r="QH25" s="707">
        <v>25</v>
      </c>
      <c r="QI25" s="689" t="s">
        <v>285</v>
      </c>
      <c r="QJ25" s="689"/>
      <c r="QK25" s="708"/>
      <c r="QL25" s="708"/>
      <c r="QM25" s="757">
        <v>178905655.91132504</v>
      </c>
      <c r="QN25" s="757">
        <v>-2093871.8828028617</v>
      </c>
      <c r="QO25" s="757">
        <v>176811784.02852216</v>
      </c>
      <c r="QP25" s="757">
        <v>-9859063.3083521537</v>
      </c>
      <c r="QQ25" s="757">
        <v>166952720.72017002</v>
      </c>
      <c r="QR25" s="757">
        <v>-961956.38145200908</v>
      </c>
      <c r="QS25" s="757">
        <v>165990764.33871803</v>
      </c>
      <c r="QT25" s="757">
        <v>-8125824.5251860153</v>
      </c>
      <c r="QU25" s="757">
        <v>157864939.81353199</v>
      </c>
      <c r="QV25" s="757">
        <v>-3061103.2912639882</v>
      </c>
      <c r="QW25" s="757">
        <v>154803836.522268</v>
      </c>
      <c r="QX25" s="711">
        <v>25</v>
      </c>
      <c r="QY25" s="706"/>
      <c r="QZ25" s="714"/>
      <c r="RA25" s="821"/>
      <c r="RB25" s="821"/>
      <c r="RC25" s="821"/>
      <c r="RD25" s="821"/>
      <c r="RE25" s="821"/>
      <c r="RF25" s="821"/>
      <c r="RG25" s="821"/>
      <c r="RH25" s="821"/>
      <c r="RI25" s="821"/>
      <c r="RJ25" s="821"/>
      <c r="RK25" s="821"/>
      <c r="RL25" s="821"/>
      <c r="RM25" s="821"/>
      <c r="RN25" s="671">
        <v>25</v>
      </c>
      <c r="RO25" s="689"/>
      <c r="RP25" s="669"/>
      <c r="RQ25" s="817"/>
      <c r="RR25" s="817"/>
      <c r="RS25" s="817"/>
      <c r="RT25" s="817"/>
      <c r="RU25" s="817"/>
      <c r="RV25" s="817"/>
      <c r="RW25" s="817"/>
      <c r="RX25" s="817"/>
      <c r="RY25" s="817"/>
      <c r="RZ25" s="817"/>
      <c r="SA25" s="817"/>
      <c r="SB25" s="817"/>
      <c r="SC25" s="817"/>
      <c r="SD25" s="690"/>
      <c r="SK25"/>
      <c r="SL25"/>
      <c r="SM25"/>
      <c r="SN25"/>
      <c r="SO25"/>
      <c r="SP25"/>
      <c r="SQ25"/>
      <c r="SR25"/>
      <c r="SS25"/>
      <c r="ST25"/>
      <c r="SU25" s="690"/>
    </row>
    <row r="26" spans="1:515" ht="15.75" thickBot="1" x14ac:dyDescent="0.3">
      <c r="A26" s="131">
        <v>26</v>
      </c>
      <c r="B26" s="197" t="s">
        <v>1000</v>
      </c>
      <c r="E26" s="676"/>
      <c r="F26" s="166"/>
      <c r="G26" s="283"/>
      <c r="H26" s="166"/>
      <c r="I26" s="283">
        <v>14581643.213689584</v>
      </c>
      <c r="J26" s="173"/>
      <c r="K26" s="283">
        <v>2272295.7290811832</v>
      </c>
      <c r="L26" s="181"/>
      <c r="M26" s="283">
        <v>2864956.0213047755</v>
      </c>
      <c r="N26" s="283"/>
      <c r="O26" s="283">
        <v>-576938.02432640432</v>
      </c>
      <c r="P26" s="283"/>
      <c r="Q26" s="131">
        <v>26</v>
      </c>
      <c r="R26" s="294" t="s">
        <v>406</v>
      </c>
      <c r="S26" s="676"/>
      <c r="T26" s="302">
        <v>46058561.040000014</v>
      </c>
      <c r="U26" s="613">
        <v>-46058561.040000014</v>
      </c>
      <c r="V26" s="613">
        <v>0</v>
      </c>
      <c r="W26" s="613"/>
      <c r="X26" s="613">
        <v>0</v>
      </c>
      <c r="Y26" s="613"/>
      <c r="Z26" s="613">
        <v>0</v>
      </c>
      <c r="AA26" s="613"/>
      <c r="AB26" s="613">
        <v>0</v>
      </c>
      <c r="AC26" s="613"/>
      <c r="AD26" s="613">
        <v>0</v>
      </c>
      <c r="AE26" s="613"/>
      <c r="AF26" s="613">
        <v>0</v>
      </c>
      <c r="AG26" s="131">
        <v>26</v>
      </c>
      <c r="AH26" s="141"/>
      <c r="AI26" s="326"/>
      <c r="AJ26" s="350"/>
      <c r="AK26" s="350"/>
      <c r="AL26" s="350"/>
      <c r="AM26" s="350"/>
      <c r="AN26" s="350"/>
      <c r="AO26" s="350"/>
      <c r="AP26" s="350"/>
      <c r="AQ26" s="350"/>
      <c r="AR26" s="350"/>
      <c r="AS26" s="350"/>
      <c r="AT26" s="350"/>
      <c r="AU26" s="350"/>
      <c r="AV26" s="350"/>
      <c r="AW26" s="131">
        <v>26</v>
      </c>
      <c r="AX26" s="675"/>
      <c r="AY26" s="675"/>
      <c r="AZ26" s="675"/>
      <c r="BA26" s="675"/>
      <c r="BB26" s="675"/>
      <c r="BC26" s="675"/>
      <c r="BD26" s="675"/>
      <c r="BE26" s="675"/>
      <c r="BF26" s="675"/>
      <c r="BG26" s="675"/>
      <c r="BH26" s="675"/>
      <c r="BI26" s="675"/>
      <c r="BJ26" s="675"/>
      <c r="BK26" s="675"/>
      <c r="BL26" s="675"/>
      <c r="BM26" s="281"/>
      <c r="BN26" s="281"/>
      <c r="BT26" s="281"/>
      <c r="CS26" s="125"/>
      <c r="CT26" s="125"/>
      <c r="CU26" s="125"/>
      <c r="DY26" s="131">
        <v>26</v>
      </c>
      <c r="DZ26" s="186"/>
      <c r="EA26" s="138"/>
      <c r="EB26" s="471"/>
      <c r="EC26" s="471"/>
      <c r="ED26" s="471"/>
      <c r="EE26" s="471"/>
      <c r="EF26" s="471"/>
      <c r="EG26" s="471"/>
      <c r="EH26" s="471"/>
      <c r="EI26" s="471"/>
      <c r="EJ26" s="471"/>
      <c r="EK26" s="471"/>
      <c r="EL26" s="471"/>
      <c r="EM26" s="471"/>
      <c r="EN26" s="471"/>
      <c r="FD26" s="167"/>
      <c r="FE26" s="131">
        <v>26</v>
      </c>
      <c r="FF26" s="279" t="s">
        <v>293</v>
      </c>
      <c r="FG26" s="279"/>
      <c r="FH26" s="617">
        <v>978781.70242959494</v>
      </c>
      <c r="FI26" s="617">
        <v>2573131.3493271833</v>
      </c>
      <c r="FJ26" s="617">
        <v>3551913.0517567787</v>
      </c>
      <c r="FK26" s="617">
        <v>-1065990.4704849885</v>
      </c>
      <c r="FL26" s="617">
        <v>2485922.58127179</v>
      </c>
      <c r="FM26" s="617">
        <v>39411.316530860269</v>
      </c>
      <c r="FN26" s="617">
        <v>2525333.89780265</v>
      </c>
      <c r="FO26" s="617">
        <v>198208.85951984944</v>
      </c>
      <c r="FP26" s="617">
        <v>2723542.7573225</v>
      </c>
      <c r="FQ26" s="617">
        <v>608636.54792473314</v>
      </c>
      <c r="FR26" s="617">
        <v>3332179.3052472328</v>
      </c>
      <c r="FS26" s="617">
        <v>919215.43311109673</v>
      </c>
      <c r="FT26" s="617">
        <v>4251394.7383583291</v>
      </c>
      <c r="FU26" s="131">
        <v>26</v>
      </c>
      <c r="FV26" s="354" t="s">
        <v>296</v>
      </c>
      <c r="FW26" s="129"/>
      <c r="FX26" s="255">
        <v>6632045.9464999996</v>
      </c>
      <c r="FY26" s="255">
        <v>128862.30151298741</v>
      </c>
      <c r="FZ26" s="255">
        <v>6760908.248012986</v>
      </c>
      <c r="GA26" s="255">
        <v>0</v>
      </c>
      <c r="GB26" s="313">
        <v>6760908.248012986</v>
      </c>
      <c r="GC26" s="313">
        <v>0</v>
      </c>
      <c r="GD26" s="313">
        <v>6760908.248012986</v>
      </c>
      <c r="GE26" s="313">
        <v>0</v>
      </c>
      <c r="GF26" s="313">
        <v>6760908.248012986</v>
      </c>
      <c r="GG26" s="313">
        <v>0</v>
      </c>
      <c r="GH26" s="313">
        <v>6760908.248012986</v>
      </c>
      <c r="GI26" s="313">
        <v>0</v>
      </c>
      <c r="GJ26" s="313">
        <v>6760908.248012986</v>
      </c>
      <c r="GK26" s="169"/>
      <c r="GL26" s="169"/>
      <c r="GM26" s="169"/>
      <c r="GN26" s="169"/>
      <c r="GO26" s="169"/>
      <c r="GP26" s="169"/>
      <c r="GQ26" s="169"/>
      <c r="GR26" s="169"/>
      <c r="GS26" s="169"/>
      <c r="GT26" s="169"/>
      <c r="GU26" s="169"/>
      <c r="GV26" s="169"/>
      <c r="GW26" s="169"/>
      <c r="GX26" s="169"/>
      <c r="GY26" s="169"/>
      <c r="GZ26" s="169"/>
      <c r="HA26" s="167"/>
      <c r="HI26" s="169"/>
      <c r="HJ26" s="169"/>
      <c r="HK26" s="169"/>
      <c r="HL26" s="169"/>
      <c r="HM26" s="169"/>
      <c r="HN26" s="169"/>
      <c r="HO26" s="169"/>
      <c r="HP26" s="169"/>
      <c r="HY26" s="169"/>
      <c r="HZ26" s="169"/>
      <c r="IA26" s="169"/>
      <c r="IB26" s="169"/>
      <c r="IC26" s="169"/>
      <c r="ID26" s="169"/>
      <c r="IE26" s="169"/>
      <c r="IF26" s="169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JM26" s="131">
        <v>26</v>
      </c>
      <c r="JN26" s="433" t="s">
        <v>294</v>
      </c>
      <c r="JO26" s="430"/>
      <c r="JP26" s="618">
        <v>52131170.804993346</v>
      </c>
      <c r="JQ26" s="618">
        <v>1077992.6204669718</v>
      </c>
      <c r="JR26" s="618">
        <v>53209163.425460316</v>
      </c>
      <c r="JS26" s="618">
        <v>0</v>
      </c>
      <c r="JT26" s="618">
        <v>53209163.425460316</v>
      </c>
      <c r="JU26" s="618">
        <v>0</v>
      </c>
      <c r="JV26" s="618">
        <v>53209163.425460316</v>
      </c>
      <c r="JW26" s="618">
        <v>0</v>
      </c>
      <c r="JX26" s="618">
        <v>53209163.425460316</v>
      </c>
      <c r="JY26" s="618">
        <v>0</v>
      </c>
      <c r="JZ26" s="618">
        <v>53209163.425460316</v>
      </c>
      <c r="KA26" s="618">
        <v>0</v>
      </c>
      <c r="KB26" s="618">
        <v>53209163.425460316</v>
      </c>
      <c r="KC26" s="131"/>
      <c r="KF26" s="281"/>
      <c r="KH26" s="281"/>
      <c r="KI26" s="281"/>
      <c r="KJ26" s="281"/>
      <c r="KK26" s="281"/>
      <c r="KL26" s="281"/>
      <c r="KM26" s="281"/>
      <c r="KN26" s="281"/>
      <c r="KO26" s="281"/>
      <c r="KP26" s="281"/>
      <c r="KQ26" s="281"/>
      <c r="KR26" s="281"/>
      <c r="KS26" s="131">
        <v>26</v>
      </c>
      <c r="KT26" s="147" t="s">
        <v>291</v>
      </c>
      <c r="KV26" s="128">
        <v>179171605.89650002</v>
      </c>
      <c r="KW26" s="128">
        <v>-265949.98517497181</v>
      </c>
      <c r="KX26" s="128">
        <v>178905655.91132504</v>
      </c>
      <c r="KY26" s="128">
        <v>0</v>
      </c>
      <c r="KZ26" s="128">
        <v>178905655.91132504</v>
      </c>
      <c r="LA26" s="128">
        <v>0</v>
      </c>
      <c r="LB26" s="128">
        <v>178905655.91132504</v>
      </c>
      <c r="LC26" s="128">
        <v>0</v>
      </c>
      <c r="LD26" s="128">
        <v>178905655.91132504</v>
      </c>
      <c r="LE26" s="128">
        <v>0</v>
      </c>
      <c r="LF26" s="128">
        <v>178905655.91132504</v>
      </c>
      <c r="LG26" s="128">
        <v>0</v>
      </c>
      <c r="LH26" s="128">
        <v>178905655.91132504</v>
      </c>
      <c r="LI26" s="131"/>
      <c r="LY26" s="131">
        <v>26</v>
      </c>
      <c r="LZ26" s="597" t="s">
        <v>425</v>
      </c>
      <c r="MA26" s="366"/>
      <c r="MB26" s="196">
        <v>0</v>
      </c>
      <c r="MC26" s="196">
        <v>0</v>
      </c>
      <c r="MD26" s="196">
        <v>0</v>
      </c>
      <c r="ME26" s="196">
        <v>0</v>
      </c>
      <c r="MF26" s="196">
        <v>0</v>
      </c>
      <c r="MG26" s="196">
        <v>0</v>
      </c>
      <c r="MH26" s="196">
        <v>0</v>
      </c>
      <c r="MI26" s="196">
        <v>33650068.115201429</v>
      </c>
      <c r="MJ26" s="196">
        <v>0</v>
      </c>
      <c r="MK26" s="196">
        <v>4200714.6357469736</v>
      </c>
      <c r="ML26" s="196">
        <v>0</v>
      </c>
      <c r="MM26" s="196">
        <v>3419532.0675764601</v>
      </c>
      <c r="MN26" s="196">
        <v>0</v>
      </c>
      <c r="MO26" s="677">
        <v>26</v>
      </c>
      <c r="MP26" s="676" t="s">
        <v>1097</v>
      </c>
      <c r="MQ26" s="128"/>
      <c r="MR26" s="865"/>
      <c r="MS26" s="865"/>
      <c r="MT26" s="865"/>
      <c r="MU26" s="866"/>
      <c r="MV26" s="866"/>
      <c r="MW26" s="867"/>
      <c r="MX26" s="867"/>
      <c r="MY26" s="867">
        <v>-323735.25252610387</v>
      </c>
      <c r="MZ26" s="867">
        <v>-323735.25252610387</v>
      </c>
      <c r="NA26" s="867">
        <v>-7250856.9321013987</v>
      </c>
      <c r="NB26" s="867">
        <v>-7574592.1846275022</v>
      </c>
      <c r="NC26" s="867">
        <v>390107.75199798122</v>
      </c>
      <c r="ND26" s="867">
        <v>-7184484.432629521</v>
      </c>
      <c r="NE26" s="131">
        <v>26</v>
      </c>
      <c r="NF26" s="891" t="s">
        <v>1115</v>
      </c>
      <c r="NG26" s="298"/>
      <c r="NH26" s="196">
        <v>0</v>
      </c>
      <c r="NI26" s="196"/>
      <c r="NJ26" s="196">
        <v>0</v>
      </c>
      <c r="NK26" s="196"/>
      <c r="NL26" s="196">
        <v>0</v>
      </c>
      <c r="NM26" s="196"/>
      <c r="NN26" s="196">
        <v>0</v>
      </c>
      <c r="NO26" s="894">
        <v>1252882.4471580002</v>
      </c>
      <c r="NP26" s="894">
        <v>1252882.4471580002</v>
      </c>
      <c r="NQ26" s="894">
        <v>2868247.4794159997</v>
      </c>
      <c r="NR26" s="894">
        <v>4121129.9265740002</v>
      </c>
      <c r="NS26" s="894">
        <v>4490793.7394160004</v>
      </c>
      <c r="NT26" s="894">
        <v>8611923.6659900006</v>
      </c>
      <c r="NU26" s="131">
        <v>26</v>
      </c>
      <c r="NV26" s="576" t="s">
        <v>624</v>
      </c>
      <c r="NW26" s="434"/>
      <c r="NX26" s="158">
        <v>0</v>
      </c>
      <c r="NY26" s="158">
        <v>0</v>
      </c>
      <c r="NZ26" s="158">
        <v>0</v>
      </c>
      <c r="OA26" s="158">
        <v>0</v>
      </c>
      <c r="OB26" s="158">
        <v>0</v>
      </c>
      <c r="OC26" s="158">
        <v>0</v>
      </c>
      <c r="OD26" s="158">
        <v>0</v>
      </c>
      <c r="OE26" s="158">
        <v>-917845.64410127129</v>
      </c>
      <c r="OF26" s="158">
        <v>-917845.64410127129</v>
      </c>
      <c r="OG26" s="158">
        <v>-1835691.2882025428</v>
      </c>
      <c r="OH26" s="158">
        <v>-2753536.9323038142</v>
      </c>
      <c r="OI26" s="158">
        <v>-1835691.2882025428</v>
      </c>
      <c r="OJ26" s="158">
        <v>-4589228.220506357</v>
      </c>
      <c r="PA26" s="131">
        <v>26</v>
      </c>
      <c r="PB26" s="589" t="s">
        <v>1032</v>
      </c>
      <c r="PC26"/>
      <c r="PD26" s="196">
        <v>0</v>
      </c>
      <c r="PE26" s="196">
        <v>0</v>
      </c>
      <c r="PF26" s="196">
        <v>0</v>
      </c>
      <c r="PG26" s="196">
        <v>0</v>
      </c>
      <c r="PH26" s="196">
        <v>0</v>
      </c>
      <c r="PI26" s="196">
        <v>0</v>
      </c>
      <c r="PJ26" s="196">
        <v>0</v>
      </c>
      <c r="PK26" s="196">
        <v>865415.60648786731</v>
      </c>
      <c r="PL26" s="196">
        <v>865415.60648786731</v>
      </c>
      <c r="PM26" s="196">
        <v>0</v>
      </c>
      <c r="PN26" s="196">
        <v>865415.60648786731</v>
      </c>
      <c r="PO26" s="196">
        <v>-865415.60648786731</v>
      </c>
      <c r="PP26" s="196">
        <v>0</v>
      </c>
      <c r="PR26" s="690"/>
      <c r="PS26" s="690"/>
      <c r="PT26" s="690"/>
      <c r="QH26" s="707">
        <v>26</v>
      </c>
      <c r="QI26" s="689"/>
      <c r="QJ26" s="689"/>
      <c r="QK26" s="706"/>
      <c r="QL26" s="706"/>
      <c r="QM26" s="757"/>
      <c r="QN26" s="757"/>
      <c r="QO26" s="757"/>
      <c r="QP26" s="757"/>
      <c r="QQ26" s="757"/>
      <c r="QR26" s="757"/>
      <c r="QS26" s="757"/>
      <c r="QT26" s="757"/>
      <c r="QU26" s="757"/>
      <c r="QV26" s="757"/>
      <c r="QW26" s="757"/>
      <c r="QX26" s="711">
        <v>26</v>
      </c>
      <c r="QY26" s="706" t="s">
        <v>291</v>
      </c>
      <c r="QZ26" s="714"/>
      <c r="RA26" s="821"/>
      <c r="RB26" s="821"/>
      <c r="RC26" s="821">
        <v>0</v>
      </c>
      <c r="RD26" s="821">
        <v>-201938.05620600007</v>
      </c>
      <c r="RE26" s="821">
        <v>-201938.05620600007</v>
      </c>
      <c r="RF26" s="821">
        <v>-1318502.2802459968</v>
      </c>
      <c r="RG26" s="821">
        <v>-1520440.3364519968</v>
      </c>
      <c r="RH26" s="821">
        <v>-1390524.974102071</v>
      </c>
      <c r="RI26" s="821">
        <v>-2910965.3105540681</v>
      </c>
      <c r="RJ26" s="821">
        <v>-566686.38121494744</v>
      </c>
      <c r="RK26" s="821">
        <v>-3477651.6917690155</v>
      </c>
      <c r="RL26" s="821">
        <v>-418734.65121494432</v>
      </c>
      <c r="RM26" s="821">
        <v>-3896386.3429839597</v>
      </c>
      <c r="RN26" s="671">
        <v>26</v>
      </c>
      <c r="RO26" s="689" t="s">
        <v>242</v>
      </c>
      <c r="RP26" s="669"/>
      <c r="RQ26" s="818"/>
      <c r="RR26" s="818"/>
      <c r="RS26" s="818"/>
      <c r="RT26" s="818">
        <v>-295585.7815927401</v>
      </c>
      <c r="RU26" s="818">
        <v>-295585.7815927401</v>
      </c>
      <c r="RV26" s="818">
        <v>-4029894.3225493995</v>
      </c>
      <c r="RW26" s="818">
        <v>-4325480.1041421406</v>
      </c>
      <c r="RX26" s="818">
        <v>-5110610.559700829</v>
      </c>
      <c r="RY26" s="818">
        <v>-9436090.6638429686</v>
      </c>
      <c r="RZ26" s="818">
        <v>-9696859.0811198186</v>
      </c>
      <c r="SA26" s="818">
        <v>-19132949.744962785</v>
      </c>
      <c r="SB26" s="818">
        <v>-5919926.1216183454</v>
      </c>
      <c r="SC26" s="818">
        <v>-25052875.866581131</v>
      </c>
      <c r="SD26" s="690"/>
      <c r="SK26"/>
      <c r="SL26"/>
      <c r="SM26"/>
      <c r="SN26"/>
      <c r="SO26"/>
      <c r="SP26"/>
      <c r="SQ26"/>
      <c r="SR26"/>
      <c r="SS26"/>
      <c r="ST26"/>
      <c r="SU26" s="690"/>
    </row>
    <row r="27" spans="1:515" ht="16.5" customHeight="1" thickTop="1" thickBot="1" x14ac:dyDescent="0.3">
      <c r="A27" s="131">
        <v>27</v>
      </c>
      <c r="E27" s="676"/>
      <c r="F27" s="676"/>
      <c r="G27" s="676"/>
      <c r="H27" s="166"/>
      <c r="I27" s="138"/>
      <c r="J27" s="173"/>
      <c r="K27" s="138"/>
      <c r="L27" s="181"/>
      <c r="M27" s="138"/>
      <c r="N27" s="138"/>
      <c r="O27" s="138"/>
      <c r="P27" s="138"/>
      <c r="Q27" s="131">
        <v>27</v>
      </c>
      <c r="R27" s="294" t="s">
        <v>416</v>
      </c>
      <c r="S27" s="841"/>
      <c r="T27" s="302">
        <v>68738.650000000009</v>
      </c>
      <c r="U27" s="613">
        <v>-68738.650000000009</v>
      </c>
      <c r="V27" s="613">
        <v>0</v>
      </c>
      <c r="W27" s="613"/>
      <c r="X27" s="613">
        <v>0</v>
      </c>
      <c r="Y27" s="613"/>
      <c r="Z27" s="613">
        <v>0</v>
      </c>
      <c r="AA27" s="613"/>
      <c r="AB27" s="613">
        <v>0</v>
      </c>
      <c r="AC27" s="613"/>
      <c r="AD27" s="613">
        <v>0</v>
      </c>
      <c r="AE27" s="613"/>
      <c r="AF27" s="613">
        <v>0</v>
      </c>
      <c r="AG27" s="131">
        <v>27</v>
      </c>
      <c r="AH27" s="132" t="s">
        <v>245</v>
      </c>
      <c r="AI27" s="356"/>
      <c r="AJ27" s="283">
        <v>5785234.9668004345</v>
      </c>
      <c r="AK27" s="283">
        <v>46283.71640763351</v>
      </c>
      <c r="AL27" s="283">
        <v>5831518.6832080688</v>
      </c>
      <c r="AM27" s="283">
        <v>12422188.356604803</v>
      </c>
      <c r="AN27" s="283">
        <v>18253707.039812874</v>
      </c>
      <c r="AO27" s="283"/>
      <c r="AP27" s="283"/>
      <c r="AQ27" s="283"/>
      <c r="AR27" s="283"/>
      <c r="AS27" s="283"/>
      <c r="AT27" s="283"/>
      <c r="AU27" s="283"/>
      <c r="AV27" s="283"/>
      <c r="AW27" s="131">
        <v>27</v>
      </c>
      <c r="AX27" s="812" t="s">
        <v>1076</v>
      </c>
      <c r="AY27" s="675"/>
      <c r="AZ27" s="675"/>
      <c r="BA27" s="675"/>
      <c r="BB27" s="675"/>
      <c r="BC27" s="675"/>
      <c r="BD27" s="675"/>
      <c r="BE27" s="675"/>
      <c r="BF27" s="675"/>
      <c r="BG27" s="675"/>
      <c r="BH27" s="675"/>
      <c r="BI27" s="675"/>
      <c r="BJ27" s="675"/>
      <c r="BK27" s="675"/>
      <c r="BL27" s="675"/>
      <c r="BZ27" s="674"/>
      <c r="CA27" s="674"/>
      <c r="CB27" s="674"/>
      <c r="CS27" s="129"/>
      <c r="CT27" s="125"/>
      <c r="CU27" s="125"/>
      <c r="CV27" s="125"/>
      <c r="CW27" s="125"/>
      <c r="CX27" s="125"/>
      <c r="CY27" s="125"/>
      <c r="CZ27" s="125"/>
      <c r="DY27" s="131">
        <v>27</v>
      </c>
      <c r="DZ27" s="132" t="s">
        <v>272</v>
      </c>
      <c r="EA27" s="132"/>
      <c r="EB27" s="575">
        <v>15418.599764649067</v>
      </c>
      <c r="EC27" s="575">
        <v>13767.210054030083</v>
      </c>
      <c r="ED27" s="575">
        <v>29185.80981867915</v>
      </c>
      <c r="EE27" s="575">
        <v>-35344.100019756894</v>
      </c>
      <c r="EF27" s="575">
        <v>-6158.2902010777407</v>
      </c>
      <c r="EG27" s="575">
        <v>0</v>
      </c>
      <c r="EH27" s="575">
        <v>-6158.2902010777407</v>
      </c>
      <c r="EI27" s="575">
        <v>0</v>
      </c>
      <c r="EJ27" s="575">
        <v>-6158.2902010777407</v>
      </c>
      <c r="EK27" s="575">
        <v>0</v>
      </c>
      <c r="EL27" s="575">
        <v>-6158.2902010777407</v>
      </c>
      <c r="EM27" s="575">
        <v>0</v>
      </c>
      <c r="EN27" s="575">
        <v>-6158.2902010777407</v>
      </c>
      <c r="FD27" s="167"/>
      <c r="FE27" s="131">
        <v>27</v>
      </c>
      <c r="FF27" s="170"/>
      <c r="FG27" s="170"/>
      <c r="FH27" s="169"/>
      <c r="FI27" s="169">
        <v>0</v>
      </c>
      <c r="FJ27" s="169">
        <v>0</v>
      </c>
      <c r="FK27" s="169">
        <v>0</v>
      </c>
      <c r="FL27" s="169">
        <v>0</v>
      </c>
      <c r="FM27" s="169">
        <v>0</v>
      </c>
      <c r="FN27" s="169">
        <v>0</v>
      </c>
      <c r="FO27" s="169">
        <v>0</v>
      </c>
      <c r="FP27" s="169">
        <v>0</v>
      </c>
      <c r="FQ27" s="169">
        <v>0</v>
      </c>
      <c r="FR27" s="169">
        <v>0</v>
      </c>
      <c r="FS27" s="169">
        <v>0</v>
      </c>
      <c r="FT27" s="169">
        <v>0</v>
      </c>
      <c r="FU27" s="131">
        <v>27</v>
      </c>
      <c r="FV27" s="357"/>
      <c r="FW27" s="324"/>
      <c r="FX27" s="440"/>
      <c r="FY27" s="440"/>
      <c r="FZ27" s="440"/>
      <c r="GA27" s="440"/>
      <c r="GB27" s="440"/>
      <c r="GC27" s="440"/>
      <c r="GD27" s="440"/>
      <c r="GE27" s="440"/>
      <c r="GF27" s="440"/>
      <c r="GG27" s="440"/>
      <c r="GH27" s="440"/>
      <c r="GI27" s="440"/>
      <c r="GJ27" s="440"/>
      <c r="GK27" s="171"/>
      <c r="GL27" s="171"/>
      <c r="GM27" s="171"/>
      <c r="GN27" s="171"/>
      <c r="GO27" s="171"/>
      <c r="GP27" s="171"/>
      <c r="GQ27" s="171"/>
      <c r="GR27" s="171"/>
      <c r="GS27" s="171"/>
      <c r="GT27" s="171"/>
      <c r="GU27" s="171"/>
      <c r="GV27" s="171"/>
      <c r="GW27" s="171"/>
      <c r="GX27" s="171"/>
      <c r="GY27" s="171"/>
      <c r="GZ27" s="171"/>
      <c r="HA27" s="171"/>
      <c r="HB27" s="171"/>
      <c r="HC27" s="171"/>
      <c r="HD27" s="171"/>
      <c r="HE27" s="171"/>
      <c r="HF27" s="171"/>
      <c r="HG27" s="171"/>
      <c r="HH27" s="171"/>
      <c r="HI27" s="171"/>
      <c r="HJ27" s="171"/>
      <c r="HK27" s="171"/>
      <c r="HL27" s="171"/>
      <c r="HM27" s="171"/>
      <c r="HN27" s="171"/>
      <c r="HO27" s="171"/>
      <c r="HP27" s="171"/>
      <c r="HY27" s="171"/>
      <c r="HZ27" s="171"/>
      <c r="IA27" s="171"/>
      <c r="IB27" s="171"/>
      <c r="IC27" s="171"/>
      <c r="ID27" s="171"/>
      <c r="IE27" s="171"/>
      <c r="IF27" s="171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JM27" s="131">
        <v>27</v>
      </c>
      <c r="JN27" s="434"/>
      <c r="JO27" s="430"/>
      <c r="JP27" s="142"/>
      <c r="JQ27" s="142"/>
      <c r="JR27" s="292"/>
      <c r="JS27" s="142"/>
      <c r="JT27" s="292"/>
      <c r="JU27" s="142"/>
      <c r="JV27" s="292"/>
      <c r="JW27" s="142"/>
      <c r="JX27" s="292"/>
      <c r="JY27" s="142"/>
      <c r="JZ27" s="292"/>
      <c r="KA27" s="142"/>
      <c r="KB27" s="292"/>
      <c r="KC27" s="131"/>
      <c r="KF27" s="281"/>
      <c r="KH27" s="281"/>
      <c r="KI27" s="281"/>
      <c r="KJ27" s="281"/>
      <c r="KK27" s="281"/>
      <c r="KL27" s="281"/>
      <c r="KM27" s="281"/>
      <c r="KN27" s="281"/>
      <c r="KO27" s="281"/>
      <c r="KP27" s="281"/>
      <c r="KQ27" s="281"/>
      <c r="KR27" s="281"/>
      <c r="KS27" s="131">
        <v>27</v>
      </c>
      <c r="KV27"/>
      <c r="KW27" s="128"/>
      <c r="KX27" s="128"/>
      <c r="KY27" s="128"/>
      <c r="KZ27" s="128"/>
      <c r="LA27" s="128"/>
      <c r="LB27" s="128"/>
      <c r="LC27" s="128"/>
      <c r="LD27" s="128"/>
      <c r="LE27" s="128"/>
      <c r="LF27" s="128"/>
      <c r="LG27" s="128"/>
      <c r="LH27" s="128"/>
      <c r="LI27" s="131"/>
      <c r="LY27" s="131">
        <v>27</v>
      </c>
      <c r="LZ27" s="598"/>
      <c r="MA27" s="138"/>
      <c r="MB27" s="196"/>
      <c r="MC27" s="196"/>
      <c r="MD27" s="196"/>
      <c r="ME27" s="196"/>
      <c r="MF27" s="269"/>
      <c r="MG27" s="196"/>
      <c r="MH27" s="269"/>
      <c r="MI27" s="196"/>
      <c r="MJ27" s="269"/>
      <c r="MK27" s="196"/>
      <c r="ML27" s="269"/>
      <c r="MM27" s="196"/>
      <c r="MN27" s="269"/>
      <c r="MO27" s="677">
        <v>27</v>
      </c>
      <c r="MP27" s="676" t="s">
        <v>1098</v>
      </c>
      <c r="MQ27" s="128"/>
      <c r="MR27" s="868"/>
      <c r="MS27" s="868"/>
      <c r="MT27" s="868"/>
      <c r="MU27" s="868"/>
      <c r="MV27" s="868"/>
      <c r="MW27" s="868"/>
      <c r="MX27" s="868">
        <v>0</v>
      </c>
      <c r="MY27" s="868">
        <v>1217861.1880743909</v>
      </c>
      <c r="MZ27" s="868">
        <v>1217861.1880743909</v>
      </c>
      <c r="NA27" s="868">
        <v>27277033.220762387</v>
      </c>
      <c r="NB27" s="868">
        <v>28494894.408836782</v>
      </c>
      <c r="NC27" s="868">
        <v>-1467548.2098971759</v>
      </c>
      <c r="ND27" s="868">
        <v>27027346.198939603</v>
      </c>
      <c r="NE27" s="131">
        <v>27</v>
      </c>
      <c r="NF27" s="241" t="s">
        <v>647</v>
      </c>
      <c r="NG27" s="298"/>
      <c r="NH27" s="493">
        <v>-15342127.552680001</v>
      </c>
      <c r="NI27" s="493">
        <v>15342127.552680001</v>
      </c>
      <c r="NJ27" s="493">
        <v>0</v>
      </c>
      <c r="NK27" s="493">
        <v>0</v>
      </c>
      <c r="NL27" s="493">
        <v>0</v>
      </c>
      <c r="NM27" s="493">
        <v>0</v>
      </c>
      <c r="NN27" s="493">
        <v>0</v>
      </c>
      <c r="NO27" s="493">
        <v>1252882.4471580002</v>
      </c>
      <c r="NP27" s="493">
        <v>1252882.4471580002</v>
      </c>
      <c r="NQ27" s="493">
        <v>2868247.4794159997</v>
      </c>
      <c r="NR27" s="493">
        <v>4121129.9265740002</v>
      </c>
      <c r="NS27" s="493">
        <v>4490793.7394160004</v>
      </c>
      <c r="NT27" s="493">
        <v>8611923.6659900006</v>
      </c>
      <c r="NU27" s="131">
        <v>27</v>
      </c>
      <c r="NV27" s="576" t="s">
        <v>625</v>
      </c>
      <c r="NW27" s="576"/>
      <c r="NX27" s="158">
        <v>-1156485.5115676019</v>
      </c>
      <c r="NY27" s="158">
        <v>0</v>
      </c>
      <c r="NZ27" s="158">
        <v>-1156485.5115676019</v>
      </c>
      <c r="OA27" s="158">
        <v>0</v>
      </c>
      <c r="OB27" s="158">
        <v>-1156485.5115676019</v>
      </c>
      <c r="OC27" s="158">
        <v>0</v>
      </c>
      <c r="OD27" s="158">
        <v>-1156485.5115676019</v>
      </c>
      <c r="OE27" s="158">
        <v>192747.58526126714</v>
      </c>
      <c r="OF27" s="158">
        <v>-963737.92630633479</v>
      </c>
      <c r="OG27" s="158">
        <v>385495.17052253394</v>
      </c>
      <c r="OH27" s="158">
        <v>-578242.75578380085</v>
      </c>
      <c r="OI27" s="158">
        <v>385495.17052253382</v>
      </c>
      <c r="OJ27" s="158">
        <v>-192747.58526126703</v>
      </c>
      <c r="PA27" s="131">
        <v>27</v>
      </c>
      <c r="PB27" s="589" t="s">
        <v>1033</v>
      </c>
      <c r="PC27"/>
      <c r="PD27" s="196">
        <v>0</v>
      </c>
      <c r="PE27" s="196">
        <v>0</v>
      </c>
      <c r="PF27" s="196">
        <v>0</v>
      </c>
      <c r="PG27" s="196">
        <v>0</v>
      </c>
      <c r="PH27" s="196">
        <v>0</v>
      </c>
      <c r="PI27" s="196">
        <v>0</v>
      </c>
      <c r="PJ27" s="196">
        <v>0</v>
      </c>
      <c r="PK27" s="196">
        <v>-549101.3354524998</v>
      </c>
      <c r="PL27" s="196">
        <v>-549101.3354524998</v>
      </c>
      <c r="PM27" s="196">
        <v>0</v>
      </c>
      <c r="PN27" s="196">
        <v>-549101.3354524998</v>
      </c>
      <c r="PO27" s="196">
        <v>549101.3354524998</v>
      </c>
      <c r="PP27" s="196">
        <v>0</v>
      </c>
      <c r="PR27" s="690"/>
      <c r="PS27" s="690"/>
      <c r="PT27" s="690"/>
      <c r="QH27" s="707">
        <v>27</v>
      </c>
      <c r="QI27" s="689" t="s">
        <v>291</v>
      </c>
      <c r="QJ27" s="689"/>
      <c r="QK27" s="708"/>
      <c r="QL27" s="708"/>
      <c r="QM27" s="757">
        <v>178905655.91132504</v>
      </c>
      <c r="QN27" s="757">
        <v>-2093871.8828028617</v>
      </c>
      <c r="QO27" s="757">
        <v>176811784.02852216</v>
      </c>
      <c r="QP27" s="757">
        <v>-9859063.3083521537</v>
      </c>
      <c r="QQ27" s="757">
        <v>166952720.72017002</v>
      </c>
      <c r="QR27" s="757">
        <v>-961956.38145200908</v>
      </c>
      <c r="QS27" s="757">
        <v>165990764.33871803</v>
      </c>
      <c r="QT27" s="757">
        <v>-8125824.5251860153</v>
      </c>
      <c r="QU27" s="757">
        <v>157864939.81353199</v>
      </c>
      <c r="QV27" s="757">
        <v>-3061103.2912639882</v>
      </c>
      <c r="QW27" s="757">
        <v>154803836.522268</v>
      </c>
      <c r="QX27" s="711">
        <v>27</v>
      </c>
      <c r="QY27" s="706"/>
      <c r="QZ27" s="714"/>
      <c r="RA27" s="821"/>
      <c r="RB27" s="821"/>
      <c r="RC27" s="821"/>
      <c r="RD27" s="821"/>
      <c r="RE27" s="821"/>
      <c r="RF27" s="821"/>
      <c r="RG27" s="821"/>
      <c r="RH27" s="821"/>
      <c r="RI27" s="821"/>
      <c r="RJ27" s="821"/>
      <c r="RK27" s="821"/>
      <c r="RL27" s="821"/>
      <c r="RM27" s="821"/>
      <c r="RN27" s="671">
        <v>27</v>
      </c>
      <c r="RO27" s="689"/>
      <c r="RP27" s="669"/>
      <c r="RQ27" s="706"/>
      <c r="RR27" s="706"/>
      <c r="RS27" s="706"/>
      <c r="RT27" s="706"/>
      <c r="RU27" s="706"/>
      <c r="RV27" s="706"/>
      <c r="RW27" s="706"/>
      <c r="RX27" s="706"/>
      <c r="RY27" s="706"/>
      <c r="RZ27" s="706"/>
      <c r="SA27" s="706"/>
      <c r="SB27" s="706"/>
      <c r="SC27" s="706"/>
      <c r="SD27" s="690"/>
      <c r="SK27"/>
      <c r="SL27"/>
      <c r="SM27"/>
      <c r="SN27"/>
      <c r="SO27"/>
      <c r="SP27"/>
      <c r="SQ27"/>
      <c r="SR27"/>
      <c r="SS27"/>
      <c r="ST27"/>
      <c r="SU27" s="690"/>
    </row>
    <row r="28" spans="1:515" ht="16.5" thickTop="1" thickBot="1" x14ac:dyDescent="0.3">
      <c r="A28" s="131">
        <v>28</v>
      </c>
      <c r="B28" s="245" t="s">
        <v>290</v>
      </c>
      <c r="C28" s="138"/>
      <c r="D28" s="619"/>
      <c r="E28" s="619">
        <v>9517873.9146679379</v>
      </c>
      <c r="F28" s="619">
        <v>0</v>
      </c>
      <c r="G28" s="619">
        <v>-15520170.580995444</v>
      </c>
      <c r="H28" s="619">
        <v>0</v>
      </c>
      <c r="I28" s="619">
        <v>15012199.290499585</v>
      </c>
      <c r="J28" s="619">
        <v>0</v>
      </c>
      <c r="K28" s="619">
        <v>3182640.6072111833</v>
      </c>
      <c r="L28" s="619">
        <v>0</v>
      </c>
      <c r="M28" s="619">
        <v>4088503.6398947756</v>
      </c>
      <c r="N28" s="619">
        <v>0</v>
      </c>
      <c r="O28" s="619">
        <v>854215.47975359601</v>
      </c>
      <c r="P28" s="619">
        <v>0</v>
      </c>
      <c r="Q28" s="131">
        <v>28</v>
      </c>
      <c r="R28" s="190" t="s">
        <v>407</v>
      </c>
      <c r="S28" s="841"/>
      <c r="T28" s="302">
        <v>118510.48999999999</v>
      </c>
      <c r="U28" s="613">
        <v>-118510.48999999999</v>
      </c>
      <c r="V28" s="660">
        <v>0</v>
      </c>
      <c r="W28" s="660"/>
      <c r="X28" s="660">
        <v>0</v>
      </c>
      <c r="Y28" s="660"/>
      <c r="Z28" s="660">
        <v>0</v>
      </c>
      <c r="AA28" s="660"/>
      <c r="AB28" s="660">
        <v>0</v>
      </c>
      <c r="AC28" s="660"/>
      <c r="AD28" s="660">
        <v>0</v>
      </c>
      <c r="AE28" s="660"/>
      <c r="AF28" s="660">
        <v>0</v>
      </c>
      <c r="AG28" s="131">
        <v>28</v>
      </c>
      <c r="AH28" s="132"/>
      <c r="AI28" s="305"/>
      <c r="AJ28" s="302"/>
      <c r="AK28" s="302"/>
      <c r="AL28" s="302"/>
      <c r="AM28" s="302"/>
      <c r="AN28" s="302"/>
      <c r="AO28" s="302"/>
      <c r="AP28" s="302"/>
      <c r="AQ28" s="302"/>
      <c r="AR28" s="302"/>
      <c r="AS28" s="302"/>
      <c r="AT28" s="302"/>
      <c r="AU28" s="302"/>
      <c r="AV28" s="302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T28" s="142"/>
      <c r="BZ28" s="674"/>
      <c r="CA28" s="674"/>
      <c r="CB28" s="674"/>
      <c r="CS28" s="125"/>
      <c r="CT28" s="125"/>
      <c r="CU28" s="125"/>
      <c r="CV28" s="125"/>
      <c r="CW28" s="125"/>
      <c r="CX28" s="125"/>
      <c r="CY28" s="125"/>
      <c r="CZ28" s="125"/>
      <c r="DY28" s="125"/>
      <c r="DZ28" s="125"/>
      <c r="EA28" s="125"/>
      <c r="EB28" s="125"/>
      <c r="EC28" s="125"/>
      <c r="ED28" s="125"/>
      <c r="EE28" s="125"/>
      <c r="EF28" s="125"/>
      <c r="FD28" s="167"/>
      <c r="FE28" s="131">
        <v>28</v>
      </c>
      <c r="FF28" s="241" t="s">
        <v>297</v>
      </c>
      <c r="FG28" s="241"/>
      <c r="FH28" s="191">
        <v>88971.256750850182</v>
      </c>
      <c r="FI28" s="191">
        <v>233897.63965384098</v>
      </c>
      <c r="FJ28" s="191">
        <v>322868.89640469116</v>
      </c>
      <c r="FK28" s="191">
        <v>-96898.533767085464</v>
      </c>
      <c r="FL28" s="191">
        <v>225970.36263760569</v>
      </c>
      <c r="FM28" s="191">
        <v>3582.4886726551986</v>
      </c>
      <c r="FN28" s="191">
        <v>229552.85131026088</v>
      </c>
      <c r="FO28" s="191">
        <v>18017.185330354314</v>
      </c>
      <c r="FP28" s="191">
        <v>247570.0366406152</v>
      </c>
      <c r="FQ28" s="191">
        <v>55325.062206358234</v>
      </c>
      <c r="FR28" s="191">
        <v>302895.09884697344</v>
      </c>
      <c r="FS28" s="191">
        <v>83556.682869798678</v>
      </c>
      <c r="FT28" s="191">
        <v>386451.78171677212</v>
      </c>
      <c r="FU28" s="131">
        <v>28</v>
      </c>
      <c r="FV28" s="354" t="s">
        <v>302</v>
      </c>
      <c r="FW28" s="359">
        <v>0.4820921717994755</v>
      </c>
      <c r="FX28" s="142">
        <v>3197257.4338220931</v>
      </c>
      <c r="FY28" s="313">
        <v>62123.506799474359</v>
      </c>
      <c r="FZ28" s="142">
        <v>3259380.9406215674</v>
      </c>
      <c r="GA28" s="313">
        <v>0</v>
      </c>
      <c r="GB28" s="142">
        <v>3259380.9406215674</v>
      </c>
      <c r="GC28" s="142">
        <v>0</v>
      </c>
      <c r="GD28" s="142">
        <v>3259380.9406215674</v>
      </c>
      <c r="GE28" s="142">
        <v>0</v>
      </c>
      <c r="GF28" s="142">
        <v>3259380.9406215674</v>
      </c>
      <c r="GG28" s="142">
        <v>0</v>
      </c>
      <c r="GH28" s="142">
        <v>3259380.9406215674</v>
      </c>
      <c r="GI28" s="142">
        <v>0</v>
      </c>
      <c r="GJ28" s="142">
        <v>3259380.9406215674</v>
      </c>
      <c r="GK28" s="169"/>
      <c r="GL28" s="169"/>
      <c r="GM28" s="169"/>
      <c r="GN28" s="169"/>
      <c r="GO28" s="169"/>
      <c r="GP28" s="169"/>
      <c r="GQ28" s="169"/>
      <c r="GR28" s="169"/>
      <c r="GS28" s="169"/>
      <c r="GT28" s="169"/>
      <c r="GU28" s="169"/>
      <c r="GV28" s="169"/>
      <c r="GW28" s="169"/>
      <c r="GX28" s="169"/>
      <c r="GY28" s="169"/>
      <c r="GZ28" s="169"/>
      <c r="HA28" s="169"/>
      <c r="HB28" s="169"/>
      <c r="HC28" s="169"/>
      <c r="HD28" s="169"/>
      <c r="HE28" s="169"/>
      <c r="HF28" s="169"/>
      <c r="HG28" s="169"/>
      <c r="HH28" s="169"/>
      <c r="HI28" s="169"/>
      <c r="HJ28" s="169"/>
      <c r="HK28" s="169"/>
      <c r="HL28" s="169"/>
      <c r="HM28" s="169"/>
      <c r="HN28" s="169"/>
      <c r="HO28" s="169"/>
      <c r="HP28" s="169"/>
      <c r="HQ28"/>
      <c r="HR28"/>
      <c r="HS28"/>
      <c r="HT28"/>
      <c r="HU28"/>
      <c r="HV28"/>
      <c r="HW28"/>
      <c r="HX28"/>
      <c r="HY28" s="169"/>
      <c r="HZ28" s="169"/>
      <c r="IA28" s="169"/>
      <c r="IB28" s="169"/>
      <c r="IC28" s="169"/>
      <c r="ID28" s="169"/>
      <c r="IE28" s="169"/>
      <c r="IF28" s="169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 s="129"/>
      <c r="JM28" s="131">
        <v>28</v>
      </c>
      <c r="JN28" s="431" t="s">
        <v>298</v>
      </c>
      <c r="JO28" s="430"/>
      <c r="JP28" s="191">
        <v>3602732.894416559</v>
      </c>
      <c r="JQ28" s="191">
        <v>111366.06360937754</v>
      </c>
      <c r="JR28" s="349">
        <v>3714098.9580259365</v>
      </c>
      <c r="JS28" s="191">
        <v>0</v>
      </c>
      <c r="JT28" s="349">
        <v>3714098.9580259365</v>
      </c>
      <c r="JU28" s="191">
        <v>0</v>
      </c>
      <c r="JV28" s="349">
        <v>3714098.9580259365</v>
      </c>
      <c r="JW28" s="191">
        <v>0</v>
      </c>
      <c r="JX28" s="349">
        <v>3714098.9580259365</v>
      </c>
      <c r="JY28" s="191">
        <v>0</v>
      </c>
      <c r="JZ28" s="349">
        <v>3714098.9580259365</v>
      </c>
      <c r="KA28" s="191">
        <v>0</v>
      </c>
      <c r="KB28" s="349">
        <v>3714098.9580259365</v>
      </c>
      <c r="KC28" s="131"/>
      <c r="KF28" s="281"/>
      <c r="KH28" s="281"/>
      <c r="KI28" s="281"/>
      <c r="KJ28" s="281"/>
      <c r="KK28" s="281"/>
      <c r="KL28" s="281"/>
      <c r="KM28" s="281"/>
      <c r="KN28" s="281"/>
      <c r="KO28" s="281"/>
      <c r="KP28" s="281"/>
      <c r="KQ28" s="281"/>
      <c r="KR28" s="281"/>
      <c r="KS28" s="131">
        <v>28</v>
      </c>
      <c r="KT28" s="147" t="s">
        <v>247</v>
      </c>
      <c r="KU28" s="192">
        <v>0.21</v>
      </c>
      <c r="KV28" s="128">
        <v>-37626037.238265</v>
      </c>
      <c r="KW28" s="128">
        <v>55849.496886744077</v>
      </c>
      <c r="KX28" s="128">
        <v>-37570187.741378255</v>
      </c>
      <c r="KY28" s="128">
        <v>0</v>
      </c>
      <c r="KZ28" s="128">
        <v>-37570187.741378255</v>
      </c>
      <c r="LA28" s="128">
        <v>0</v>
      </c>
      <c r="LB28" s="128">
        <v>-37570187.741378255</v>
      </c>
      <c r="LC28" s="128">
        <v>0</v>
      </c>
      <c r="LD28" s="128">
        <v>-37570187.741378255</v>
      </c>
      <c r="LE28" s="128">
        <v>0</v>
      </c>
      <c r="LF28" s="128">
        <v>-37570187.741378255</v>
      </c>
      <c r="LG28" s="128">
        <v>0</v>
      </c>
      <c r="LH28" s="128">
        <v>-37570187.741378255</v>
      </c>
      <c r="LI28" s="131"/>
      <c r="LY28" s="131">
        <v>28</v>
      </c>
      <c r="LZ28" s="599"/>
      <c r="MO28" s="677">
        <v>28</v>
      </c>
      <c r="MP28" s="676" t="s">
        <v>85</v>
      </c>
      <c r="MQ28" s="612"/>
      <c r="MR28" s="869"/>
      <c r="MS28" s="869"/>
      <c r="MT28" s="869"/>
      <c r="MU28" s="869"/>
      <c r="MV28" s="869"/>
      <c r="MW28" s="869"/>
      <c r="MX28" s="869"/>
      <c r="MY28" s="869"/>
      <c r="MZ28" s="869"/>
      <c r="NA28" s="869"/>
      <c r="NB28" s="869"/>
      <c r="NC28" s="869"/>
      <c r="ND28" s="869"/>
      <c r="NE28" s="131">
        <v>28</v>
      </c>
      <c r="NF28" s="241" t="s">
        <v>85</v>
      </c>
      <c r="NG28" s="29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 s="131">
        <v>28</v>
      </c>
      <c r="NV28" s="576" t="s">
        <v>573</v>
      </c>
      <c r="NW28" s="434"/>
      <c r="NX28" s="158">
        <v>0</v>
      </c>
      <c r="NY28" s="158">
        <v>0</v>
      </c>
      <c r="NZ28" s="158">
        <v>0</v>
      </c>
      <c r="OA28" s="158">
        <v>3883663.7685463578</v>
      </c>
      <c r="OB28" s="158">
        <v>3883663.7685463578</v>
      </c>
      <c r="OC28" s="158">
        <v>4420425.2748437403</v>
      </c>
      <c r="OD28" s="158">
        <v>8304089.043390098</v>
      </c>
      <c r="OE28" s="158">
        <v>2213270.0694201989</v>
      </c>
      <c r="OF28" s="158">
        <v>10517359.112810297</v>
      </c>
      <c r="OG28" s="158">
        <v>0</v>
      </c>
      <c r="OH28" s="158">
        <v>10517359.112810297</v>
      </c>
      <c r="OI28" s="158">
        <v>0</v>
      </c>
      <c r="OJ28" s="158">
        <v>10517359.112810297</v>
      </c>
      <c r="OK28"/>
      <c r="OL28"/>
      <c r="OM28"/>
      <c r="ON28"/>
      <c r="OO28"/>
      <c r="OP28"/>
      <c r="OQ28"/>
      <c r="OR28"/>
      <c r="OS28"/>
      <c r="OT28"/>
      <c r="OU28"/>
      <c r="OV28"/>
      <c r="OW28"/>
      <c r="OX28"/>
      <c r="OY28"/>
      <c r="OZ28"/>
      <c r="PA28" s="131">
        <v>28</v>
      </c>
      <c r="PB28" s="590" t="s">
        <v>628</v>
      </c>
      <c r="PC28"/>
      <c r="PD28" s="592">
        <v>0</v>
      </c>
      <c r="PE28" s="592">
        <v>0</v>
      </c>
      <c r="PF28" s="592">
        <v>0</v>
      </c>
      <c r="PG28" s="592">
        <v>0</v>
      </c>
      <c r="PH28" s="592">
        <v>0</v>
      </c>
      <c r="PI28" s="592">
        <v>0</v>
      </c>
      <c r="PJ28" s="592">
        <v>0</v>
      </c>
      <c r="PK28" s="592">
        <v>316314.27103536751</v>
      </c>
      <c r="PL28" s="592">
        <v>316314.27103536751</v>
      </c>
      <c r="PM28" s="592">
        <v>0</v>
      </c>
      <c r="PN28" s="592">
        <v>316314.27103536751</v>
      </c>
      <c r="PO28" s="592">
        <v>-316314.27103536751</v>
      </c>
      <c r="PP28" s="592">
        <v>0</v>
      </c>
      <c r="PR28" s="690"/>
      <c r="PS28" s="690"/>
      <c r="PT28" s="690"/>
      <c r="QH28" s="707">
        <v>28</v>
      </c>
      <c r="QI28" s="689"/>
      <c r="QJ28" s="689"/>
      <c r="QK28" s="706"/>
      <c r="QL28" s="706"/>
      <c r="QM28" s="757"/>
      <c r="QN28" s="757"/>
      <c r="QO28" s="757"/>
      <c r="QP28" s="757"/>
      <c r="QQ28" s="757"/>
      <c r="QR28" s="757"/>
      <c r="QS28" s="757"/>
      <c r="QT28" s="757"/>
      <c r="QU28" s="757"/>
      <c r="QV28" s="757"/>
      <c r="QW28" s="757"/>
      <c r="QX28" s="711">
        <v>28</v>
      </c>
      <c r="QY28" s="706" t="s">
        <v>247</v>
      </c>
      <c r="QZ28" s="716">
        <v>0.21</v>
      </c>
      <c r="RA28" s="823"/>
      <c r="RB28" s="823"/>
      <c r="RC28" s="823">
        <v>0</v>
      </c>
      <c r="RD28" s="823">
        <v>42406.991803260011</v>
      </c>
      <c r="RE28" s="823">
        <v>42406.991803260011</v>
      </c>
      <c r="RF28" s="823">
        <v>276885.47885165934</v>
      </c>
      <c r="RG28" s="823">
        <v>319292.47065491934</v>
      </c>
      <c r="RH28" s="823">
        <v>292010.2445614349</v>
      </c>
      <c r="RI28" s="823">
        <v>611302.71521635423</v>
      </c>
      <c r="RJ28" s="823">
        <v>119004.14005513895</v>
      </c>
      <c r="RK28" s="823">
        <v>730306.8552714932</v>
      </c>
      <c r="RL28" s="823">
        <v>87934.2767551383</v>
      </c>
      <c r="RM28" s="823">
        <v>818241.1320266315</v>
      </c>
      <c r="RN28" s="671">
        <v>28</v>
      </c>
      <c r="RO28" s="717" t="s">
        <v>1080</v>
      </c>
      <c r="RP28" s="669"/>
      <c r="RQ28" s="815"/>
      <c r="RR28" s="815"/>
      <c r="RS28" s="815"/>
      <c r="RT28" s="815">
        <v>45362554.885974005</v>
      </c>
      <c r="RU28" s="815">
        <v>45362554.885974005</v>
      </c>
      <c r="RV28" s="815">
        <v>123742113.26939397</v>
      </c>
      <c r="RW28" s="815">
        <v>169104668.15536797</v>
      </c>
      <c r="RX28" s="815">
        <v>78211647.283400029</v>
      </c>
      <c r="RY28" s="815">
        <v>247316315.438768</v>
      </c>
      <c r="RZ28" s="815">
        <v>244231584.66724005</v>
      </c>
      <c r="SA28" s="815">
        <v>491547900.10600805</v>
      </c>
      <c r="SB28" s="815">
        <v>173511166.51301789</v>
      </c>
      <c r="SC28" s="815">
        <v>665059066.61902595</v>
      </c>
      <c r="SD28" s="690"/>
      <c r="SK28"/>
      <c r="SL28"/>
      <c r="SM28"/>
      <c r="SN28"/>
      <c r="SO28"/>
      <c r="SP28"/>
      <c r="SQ28"/>
      <c r="SR28"/>
      <c r="SS28"/>
      <c r="ST28"/>
      <c r="SU28" s="690"/>
    </row>
    <row r="29" spans="1:515" ht="16.5" thickTop="1" thickBot="1" x14ac:dyDescent="0.3">
      <c r="A29" s="131">
        <v>29</v>
      </c>
      <c r="B29" s="245"/>
      <c r="C29" s="138"/>
      <c r="D29" s="283"/>
      <c r="E29" s="283"/>
      <c r="F29" s="283"/>
      <c r="G29" s="283"/>
      <c r="H29" s="283"/>
      <c r="I29" s="283"/>
      <c r="J29" s="173"/>
      <c r="K29" s="283"/>
      <c r="L29" s="181"/>
      <c r="M29" s="283"/>
      <c r="N29" s="283"/>
      <c r="O29" s="283"/>
      <c r="P29" s="283"/>
      <c r="Q29" s="131">
        <v>29</v>
      </c>
      <c r="R29" s="442" t="s">
        <v>408</v>
      </c>
      <c r="S29" s="294"/>
      <c r="T29" s="842">
        <v>470580603.64554328</v>
      </c>
      <c r="U29" s="842">
        <v>-470580603.64554328</v>
      </c>
      <c r="V29" s="842">
        <v>0</v>
      </c>
      <c r="W29" s="842">
        <v>0</v>
      </c>
      <c r="X29" s="842">
        <v>0</v>
      </c>
      <c r="Y29" s="842">
        <v>0</v>
      </c>
      <c r="Z29" s="842">
        <v>0</v>
      </c>
      <c r="AA29" s="842">
        <v>0</v>
      </c>
      <c r="AB29" s="842">
        <v>0</v>
      </c>
      <c r="AC29" s="842">
        <v>0</v>
      </c>
      <c r="AD29" s="842">
        <v>0</v>
      </c>
      <c r="AE29" s="842">
        <v>0</v>
      </c>
      <c r="AF29" s="842">
        <v>0</v>
      </c>
      <c r="AG29" s="131">
        <v>29</v>
      </c>
      <c r="AH29" s="132" t="s">
        <v>257</v>
      </c>
      <c r="AI29" s="326">
        <v>0.21</v>
      </c>
      <c r="AJ29" s="128">
        <v>1214899.3430280911</v>
      </c>
      <c r="AK29" s="128">
        <v>9719.5804456030364</v>
      </c>
      <c r="AL29" s="128">
        <v>1224618.9234736944</v>
      </c>
      <c r="AM29" s="128">
        <v>2608659.5548870084</v>
      </c>
      <c r="AN29" s="128">
        <v>3833278.4783607032</v>
      </c>
      <c r="AO29" s="128"/>
      <c r="AP29" s="128"/>
      <c r="AQ29" s="128"/>
      <c r="AR29" s="128"/>
      <c r="AS29" s="128"/>
      <c r="AT29" s="128"/>
      <c r="AU29" s="128"/>
      <c r="AV29" s="128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T29" s="142"/>
      <c r="BZ29" s="674"/>
      <c r="CA29" s="674"/>
      <c r="CB29" s="674"/>
      <c r="CS29" s="125"/>
      <c r="CT29" s="125"/>
      <c r="CU29" s="125"/>
      <c r="CV29" s="125"/>
      <c r="CW29" s="125"/>
      <c r="CX29" s="125"/>
      <c r="CY29" s="125"/>
      <c r="CZ29" s="125"/>
      <c r="FE29" s="131">
        <v>29</v>
      </c>
      <c r="FF29" s="241" t="s">
        <v>300</v>
      </c>
      <c r="FG29" s="241"/>
      <c r="FH29" s="617">
        <v>1067752.9591804452</v>
      </c>
      <c r="FI29" s="617">
        <v>2807028.9889810244</v>
      </c>
      <c r="FJ29" s="617">
        <v>3874781.9481614698</v>
      </c>
      <c r="FK29" s="617">
        <v>-1162889.0042520741</v>
      </c>
      <c r="FL29" s="617">
        <v>2711892.9439093955</v>
      </c>
      <c r="FM29" s="617">
        <v>42993.805203515469</v>
      </c>
      <c r="FN29" s="617">
        <v>2754886.7491129111</v>
      </c>
      <c r="FO29" s="617">
        <v>216226.04485020376</v>
      </c>
      <c r="FP29" s="617">
        <v>2971112.7939631152</v>
      </c>
      <c r="FQ29" s="617">
        <v>663961.61013109132</v>
      </c>
      <c r="FR29" s="617">
        <v>3635074.4040942062</v>
      </c>
      <c r="FS29" s="617">
        <v>1002772.1159808955</v>
      </c>
      <c r="FT29" s="617">
        <v>4637846.5200751014</v>
      </c>
      <c r="FU29" s="131">
        <v>29</v>
      </c>
      <c r="FV29" s="357"/>
      <c r="FW29" s="324"/>
      <c r="FX29" s="440"/>
      <c r="FY29" s="440"/>
      <c r="FZ29" s="440"/>
      <c r="GA29" s="440"/>
      <c r="GB29" s="440"/>
      <c r="GC29" s="440"/>
      <c r="GD29" s="440"/>
      <c r="GE29" s="440"/>
      <c r="GF29" s="440"/>
      <c r="GG29" s="440"/>
      <c r="GH29" s="440"/>
      <c r="GI29" s="440"/>
      <c r="GJ29" s="440"/>
      <c r="GK29" s="142"/>
      <c r="GL29" s="142"/>
      <c r="GM29" s="142"/>
      <c r="GN29" s="142"/>
      <c r="GO29" s="142"/>
      <c r="GP29" s="142"/>
      <c r="GQ29" s="142"/>
      <c r="GR29" s="142"/>
      <c r="GS29" s="142"/>
      <c r="GT29" s="142"/>
      <c r="GU29" s="142"/>
      <c r="GV29" s="142"/>
      <c r="GW29" s="142"/>
      <c r="GX29" s="142"/>
      <c r="GY29" s="142"/>
      <c r="GZ29" s="142"/>
      <c r="HA29" s="142"/>
      <c r="HB29" s="142"/>
      <c r="HC29" s="142"/>
      <c r="HD29" s="142"/>
      <c r="HE29" s="142"/>
      <c r="HF29" s="142"/>
      <c r="HG29" s="142"/>
      <c r="HH29" s="142"/>
      <c r="HI29" s="142"/>
      <c r="HJ29" s="142"/>
      <c r="HK29" s="142"/>
      <c r="HL29" s="142"/>
      <c r="HM29" s="142"/>
      <c r="HN29" s="142"/>
      <c r="HO29" s="142"/>
      <c r="HP29" s="142"/>
      <c r="HQ29"/>
      <c r="HR29"/>
      <c r="HS29"/>
      <c r="HT29"/>
      <c r="HU29"/>
      <c r="HV29"/>
      <c r="HW29"/>
      <c r="HX29"/>
      <c r="HY29" s="142"/>
      <c r="HZ29" s="142"/>
      <c r="IA29" s="142"/>
      <c r="IB29" s="142"/>
      <c r="IC29" s="142"/>
      <c r="ID29" s="142"/>
      <c r="IE29" s="142"/>
      <c r="IF29" s="142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JM29" s="131">
        <v>29</v>
      </c>
      <c r="JN29" s="433" t="s">
        <v>301</v>
      </c>
      <c r="JO29" s="432"/>
      <c r="JP29" s="618">
        <v>55733903.699409902</v>
      </c>
      <c r="JQ29" s="618">
        <v>1189358.6840763493</v>
      </c>
      <c r="JR29" s="618">
        <v>56923262.383486256</v>
      </c>
      <c r="JS29" s="618">
        <v>0</v>
      </c>
      <c r="JT29" s="618">
        <v>56923262.383486256</v>
      </c>
      <c r="JU29" s="618">
        <v>0</v>
      </c>
      <c r="JV29" s="618">
        <v>56923262.383486256</v>
      </c>
      <c r="JW29" s="618">
        <v>0</v>
      </c>
      <c r="JX29" s="618">
        <v>56923262.383486256</v>
      </c>
      <c r="JY29" s="618">
        <v>0</v>
      </c>
      <c r="JZ29" s="618">
        <v>56923262.383486256</v>
      </c>
      <c r="KA29" s="618">
        <v>0</v>
      </c>
      <c r="KB29" s="618">
        <v>56923262.383486256</v>
      </c>
      <c r="KC29" s="131"/>
      <c r="KF29" s="281"/>
      <c r="KH29" s="281"/>
      <c r="KI29" s="281"/>
      <c r="KJ29" s="281"/>
      <c r="KK29" s="281"/>
      <c r="KL29" s="281"/>
      <c r="KM29" s="281"/>
      <c r="KN29" s="281"/>
      <c r="KO29" s="281"/>
      <c r="KP29" s="281"/>
      <c r="KQ29" s="281"/>
      <c r="KR29" s="281"/>
      <c r="KS29" s="131">
        <v>29</v>
      </c>
      <c r="KV29" s="143"/>
      <c r="KW29" s="143"/>
      <c r="KX29" s="143"/>
      <c r="KY29" s="143"/>
      <c r="KZ29" s="143"/>
      <c r="LA29" s="143"/>
      <c r="LB29" s="143"/>
      <c r="LC29" s="143"/>
      <c r="LD29" s="143"/>
      <c r="LE29" s="143"/>
      <c r="LF29" s="143"/>
      <c r="LG29" s="143"/>
      <c r="LH29" s="143"/>
      <c r="LI29" s="131"/>
      <c r="LY29" s="131">
        <v>29</v>
      </c>
      <c r="LZ29" s="599" t="s">
        <v>427</v>
      </c>
      <c r="MA29" s="359"/>
      <c r="MB29" s="158">
        <v>0</v>
      </c>
      <c r="MC29" s="158">
        <v>0</v>
      </c>
      <c r="MD29" s="158">
        <v>0</v>
      </c>
      <c r="ME29" s="158">
        <v>0</v>
      </c>
      <c r="MF29" s="158">
        <v>0</v>
      </c>
      <c r="MG29" s="158">
        <v>0</v>
      </c>
      <c r="MH29" s="158">
        <v>0</v>
      </c>
      <c r="MI29" s="158">
        <v>-33650068.115201429</v>
      </c>
      <c r="MJ29" s="158">
        <v>0</v>
      </c>
      <c r="MK29" s="158">
        <v>-4200714.6357469736</v>
      </c>
      <c r="ML29" s="158">
        <v>0</v>
      </c>
      <c r="MM29" s="158">
        <v>-3419532.0675764601</v>
      </c>
      <c r="MN29" s="158">
        <v>0</v>
      </c>
      <c r="MO29" s="677">
        <v>29</v>
      </c>
      <c r="MP29" s="676" t="s">
        <v>279</v>
      </c>
      <c r="MQ29" s="170"/>
      <c r="MR29" s="870"/>
      <c r="MS29" s="870"/>
      <c r="MT29" s="870"/>
      <c r="MU29" s="870"/>
      <c r="MV29" s="870"/>
      <c r="MW29" s="870"/>
      <c r="MX29" s="870">
        <v>37405523.574107364</v>
      </c>
      <c r="MY29" s="870">
        <v>1101188.86890066</v>
      </c>
      <c r="MZ29" s="870">
        <v>38506712.443008021</v>
      </c>
      <c r="NA29" s="870">
        <v>-10011818.034171246</v>
      </c>
      <c r="NB29" s="870">
        <v>28494894.408836782</v>
      </c>
      <c r="NC29" s="870">
        <v>-1467548.2098971759</v>
      </c>
      <c r="ND29" s="870">
        <v>27027346.198939603</v>
      </c>
      <c r="NE29" s="131">
        <v>29</v>
      </c>
      <c r="NF29" s="241" t="s">
        <v>633</v>
      </c>
      <c r="NG29" s="298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 s="131">
        <v>29</v>
      </c>
      <c r="NV29" s="576" t="s">
        <v>574</v>
      </c>
      <c r="NW29" s="434"/>
      <c r="NX29" s="158">
        <v>0</v>
      </c>
      <c r="NY29" s="158">
        <v>0</v>
      </c>
      <c r="NZ29" s="158">
        <v>0</v>
      </c>
      <c r="OA29" s="158">
        <v>0</v>
      </c>
      <c r="OB29" s="158">
        <v>0</v>
      </c>
      <c r="OC29" s="158">
        <v>0</v>
      </c>
      <c r="OD29" s="158">
        <v>0</v>
      </c>
      <c r="OE29" s="158">
        <v>-1314669.8891012871</v>
      </c>
      <c r="OF29" s="158">
        <v>-1314669.8891012871</v>
      </c>
      <c r="OG29" s="158">
        <v>-2629339.7782025747</v>
      </c>
      <c r="OH29" s="158">
        <v>-3944009.6673038621</v>
      </c>
      <c r="OI29" s="158">
        <v>-2629339.7782025742</v>
      </c>
      <c r="OJ29" s="158">
        <v>-6573349.4455064368</v>
      </c>
      <c r="OK29"/>
      <c r="OL29"/>
      <c r="OM29"/>
      <c r="ON29"/>
      <c r="OO29"/>
      <c r="OP29"/>
      <c r="OQ29"/>
      <c r="OR29"/>
      <c r="OS29"/>
      <c r="OT29"/>
      <c r="OU29"/>
      <c r="OV29"/>
      <c r="OW29"/>
      <c r="OX29"/>
      <c r="OY29"/>
      <c r="OZ29"/>
      <c r="PA29" s="131">
        <v>29</v>
      </c>
      <c r="PB29" s="590"/>
      <c r="PC29"/>
      <c r="PD29" s="593"/>
      <c r="PE29" s="593"/>
      <c r="PF29" s="593"/>
      <c r="PG29" s="593"/>
      <c r="PH29" s="593"/>
      <c r="PI29" s="593"/>
      <c r="PJ29" s="593"/>
      <c r="PK29" s="593"/>
      <c r="PL29" s="593"/>
      <c r="PM29" s="593"/>
      <c r="PN29" s="593"/>
      <c r="PO29" s="593"/>
      <c r="PP29" s="593"/>
      <c r="PR29" s="690"/>
      <c r="PS29" s="690"/>
      <c r="PT29" s="690"/>
      <c r="QH29" s="707">
        <v>29</v>
      </c>
      <c r="QI29" s="689" t="s">
        <v>247</v>
      </c>
      <c r="QJ29" s="710">
        <v>0.21</v>
      </c>
      <c r="QK29" s="668"/>
      <c r="QL29" s="668"/>
      <c r="QM29" s="760">
        <v>-37570187.741378255</v>
      </c>
      <c r="QN29" s="760">
        <v>439713.09538860095</v>
      </c>
      <c r="QO29" s="760">
        <v>-37130474.645989656</v>
      </c>
      <c r="QP29" s="760">
        <v>2070403.2947539522</v>
      </c>
      <c r="QQ29" s="760">
        <v>-35060071.351235703</v>
      </c>
      <c r="QR29" s="760">
        <v>202010.8401049219</v>
      </c>
      <c r="QS29" s="760">
        <v>-34858060.511130787</v>
      </c>
      <c r="QT29" s="760">
        <v>1706423.1502890631</v>
      </c>
      <c r="QU29" s="760">
        <v>-33151637.360841718</v>
      </c>
      <c r="QV29" s="760">
        <v>642831.69116543746</v>
      </c>
      <c r="QW29" s="760">
        <v>-32508805.669676278</v>
      </c>
      <c r="QX29" s="711">
        <v>29</v>
      </c>
      <c r="QY29" s="706"/>
      <c r="QZ29" s="714"/>
      <c r="RA29" s="829"/>
      <c r="RB29" s="829"/>
      <c r="RC29" s="829"/>
      <c r="RD29" s="829"/>
      <c r="RE29" s="829"/>
      <c r="RF29" s="829"/>
      <c r="RG29" s="829"/>
      <c r="RH29" s="829"/>
      <c r="RI29" s="829"/>
      <c r="RJ29" s="829"/>
      <c r="RK29" s="829"/>
      <c r="RL29" s="829"/>
      <c r="RM29" s="829"/>
      <c r="RN29" s="671">
        <v>29</v>
      </c>
      <c r="RO29" s="717" t="s">
        <v>1081</v>
      </c>
      <c r="RP29" s="669"/>
      <c r="RQ29" s="766"/>
      <c r="RR29" s="766"/>
      <c r="RS29" s="766"/>
      <c r="RT29" s="766">
        <v>-374159.217206</v>
      </c>
      <c r="RU29" s="766">
        <v>-374159.217206</v>
      </c>
      <c r="RV29" s="766">
        <v>-5475291.2710659988</v>
      </c>
      <c r="RW29" s="766">
        <v>-5849450.4882719992</v>
      </c>
      <c r="RX29" s="766">
        <v>-5286564.4553352734</v>
      </c>
      <c r="RY29" s="766">
        <v>-11136014.943607273</v>
      </c>
      <c r="RZ29" s="766">
        <v>-18126244.328288771</v>
      </c>
      <c r="SA29" s="766">
        <v>-29262259.271896046</v>
      </c>
      <c r="SB29" s="766">
        <v>-27948669.184861567</v>
      </c>
      <c r="SC29" s="766">
        <v>-57210928.456757613</v>
      </c>
      <c r="SD29" s="690"/>
      <c r="SK29"/>
      <c r="SL29"/>
      <c r="SM29"/>
      <c r="SN29"/>
      <c r="SO29"/>
      <c r="SP29"/>
      <c r="SQ29"/>
      <c r="SR29"/>
      <c r="SS29"/>
      <c r="ST29"/>
      <c r="SU29" s="690"/>
    </row>
    <row r="30" spans="1:515" ht="16.5" thickTop="1" thickBot="1" x14ac:dyDescent="0.3">
      <c r="A30" s="131">
        <v>30</v>
      </c>
      <c r="B30" s="457" t="s">
        <v>54</v>
      </c>
      <c r="D30" s="327"/>
      <c r="E30" s="327"/>
      <c r="F30" s="327"/>
      <c r="G30" s="327"/>
      <c r="H30" s="138"/>
      <c r="I30" s="283"/>
      <c r="J30" s="173"/>
      <c r="K30" s="283"/>
      <c r="L30" s="181"/>
      <c r="M30" s="283"/>
      <c r="N30" s="283"/>
      <c r="O30" s="283"/>
      <c r="P30" s="283"/>
      <c r="Q30" s="131">
        <v>30</v>
      </c>
      <c r="R30" s="442"/>
      <c r="S30" s="294"/>
      <c r="T30" s="196"/>
      <c r="U30" s="613"/>
      <c r="V30" s="676"/>
      <c r="W30" s="676"/>
      <c r="X30" s="676"/>
      <c r="Y30" s="676"/>
      <c r="Z30" s="676"/>
      <c r="AA30" s="676"/>
      <c r="AB30" s="676"/>
      <c r="AC30" s="676"/>
      <c r="AD30" s="676"/>
      <c r="AE30" s="676"/>
      <c r="AF30" s="676"/>
      <c r="AG30" s="131">
        <v>30</v>
      </c>
      <c r="AH30" s="132" t="s">
        <v>242</v>
      </c>
      <c r="AJ30" s="149">
        <v>4570335.6237723436</v>
      </c>
      <c r="AK30" s="149">
        <v>36564.135962030472</v>
      </c>
      <c r="AL30" s="149">
        <v>4606899.7597343745</v>
      </c>
      <c r="AM30" s="149">
        <v>9813528.8017177954</v>
      </c>
      <c r="AN30" s="149">
        <v>14420428.561452171</v>
      </c>
      <c r="AO30" s="149"/>
      <c r="AP30" s="149"/>
      <c r="AQ30" s="149"/>
      <c r="AR30" s="149"/>
      <c r="AS30" s="149"/>
      <c r="AT30" s="149"/>
      <c r="AU30" s="149"/>
      <c r="AV30" s="149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Z30" s="674"/>
      <c r="CA30" s="674"/>
      <c r="CB30" s="674"/>
      <c r="CS30" s="125"/>
      <c r="CT30" s="125"/>
      <c r="CU30" s="125"/>
      <c r="CV30" s="125"/>
      <c r="CW30" s="125"/>
      <c r="CX30" s="125"/>
      <c r="CY30" s="125"/>
      <c r="CZ30" s="125"/>
      <c r="FE30" s="131">
        <v>30</v>
      </c>
      <c r="FH30" s="142"/>
      <c r="FI30" s="142">
        <v>0</v>
      </c>
      <c r="FJ30" s="142">
        <v>0</v>
      </c>
      <c r="FK30" s="142">
        <v>0</v>
      </c>
      <c r="FL30" s="142">
        <v>0</v>
      </c>
      <c r="FM30" s="142">
        <v>0</v>
      </c>
      <c r="FN30" s="142">
        <v>0</v>
      </c>
      <c r="FO30" s="142">
        <v>0</v>
      </c>
      <c r="FP30" s="142">
        <v>0</v>
      </c>
      <c r="FQ30" s="142">
        <v>0</v>
      </c>
      <c r="FR30" s="142">
        <v>0</v>
      </c>
      <c r="FS30" s="142">
        <v>0</v>
      </c>
      <c r="FT30" s="142">
        <v>0</v>
      </c>
      <c r="FU30" s="131">
        <v>30</v>
      </c>
      <c r="FV30" s="279" t="s">
        <v>241</v>
      </c>
      <c r="FW30" s="241"/>
      <c r="FX30" s="249">
        <v>3197257.4338220931</v>
      </c>
      <c r="FY30" s="249">
        <v>62123.506799474359</v>
      </c>
      <c r="FZ30" s="249">
        <v>3259380.9406215674</v>
      </c>
      <c r="GA30" s="249">
        <v>0</v>
      </c>
      <c r="GB30" s="313">
        <v>3259380.9406215674</v>
      </c>
      <c r="GC30" s="313">
        <v>0</v>
      </c>
      <c r="GD30" s="313">
        <v>3259380.9406215674</v>
      </c>
      <c r="GE30" s="313">
        <v>0</v>
      </c>
      <c r="GF30" s="313">
        <v>3259380.9406215674</v>
      </c>
      <c r="GG30" s="313">
        <v>0</v>
      </c>
      <c r="GH30" s="313">
        <v>3259380.9406215674</v>
      </c>
      <c r="GI30" s="313">
        <v>0</v>
      </c>
      <c r="GJ30" s="313">
        <v>3259380.9406215674</v>
      </c>
      <c r="GK30" s="171"/>
      <c r="GL30" s="171"/>
      <c r="GM30" s="171"/>
      <c r="GN30" s="171"/>
      <c r="GO30" s="171"/>
      <c r="GP30" s="171"/>
      <c r="GQ30" s="171"/>
      <c r="GR30" s="171"/>
      <c r="GS30" s="171"/>
      <c r="GT30" s="171"/>
      <c r="GU30" s="171"/>
      <c r="GV30" s="171"/>
      <c r="GW30" s="171"/>
      <c r="GX30" s="171"/>
      <c r="GY30" s="171"/>
      <c r="GZ30" s="171"/>
      <c r="HA30" s="171"/>
      <c r="HB30" s="171"/>
      <c r="HC30" s="171"/>
      <c r="HD30" s="171"/>
      <c r="HE30" s="171"/>
      <c r="HF30" s="171"/>
      <c r="HG30" s="171"/>
      <c r="HH30" s="171"/>
      <c r="HI30" s="171"/>
      <c r="HJ30" s="171"/>
      <c r="HK30" s="171"/>
      <c r="HL30" s="171"/>
      <c r="HM30" s="171"/>
      <c r="HN30" s="171"/>
      <c r="HO30" s="171"/>
      <c r="HP30" s="171"/>
      <c r="HQ30"/>
      <c r="HR30"/>
      <c r="HS30"/>
      <c r="HT30"/>
      <c r="HU30"/>
      <c r="HV30"/>
      <c r="HW30"/>
      <c r="HX30"/>
      <c r="HY30" s="171"/>
      <c r="HZ30" s="171"/>
      <c r="IA30" s="171"/>
      <c r="IB30" s="171"/>
      <c r="IC30" s="171"/>
      <c r="ID30" s="171"/>
      <c r="IE30" s="171"/>
      <c r="IF30" s="171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JM30" s="131">
        <v>30</v>
      </c>
      <c r="JN30" s="433"/>
      <c r="JO30" s="432"/>
      <c r="JU30" s="361"/>
      <c r="JV30" s="361"/>
      <c r="JW30" s="361"/>
      <c r="JX30" s="361"/>
      <c r="JY30" s="361"/>
      <c r="JZ30" s="361"/>
      <c r="KA30" s="361"/>
      <c r="KB30" s="361"/>
      <c r="KC30" s="131"/>
      <c r="KF30" s="281"/>
      <c r="KH30" s="281"/>
      <c r="KI30" s="281"/>
      <c r="KJ30" s="281"/>
      <c r="KK30" s="281"/>
      <c r="KL30" s="281"/>
      <c r="KM30" s="281"/>
      <c r="KN30" s="281"/>
      <c r="KO30" s="281"/>
      <c r="KP30" s="281"/>
      <c r="KQ30" s="281"/>
      <c r="KR30" s="281"/>
      <c r="KS30" s="131">
        <v>30</v>
      </c>
      <c r="KT30" s="147" t="s">
        <v>242</v>
      </c>
      <c r="KV30" s="334">
        <v>-141545568.65823501</v>
      </c>
      <c r="KW30" s="334">
        <v>210100.48828822773</v>
      </c>
      <c r="KX30" s="334">
        <v>-141335468.16994679</v>
      </c>
      <c r="KY30" s="334">
        <v>0</v>
      </c>
      <c r="KZ30" s="334">
        <v>-141335468.16994679</v>
      </c>
      <c r="LA30" s="334">
        <v>0</v>
      </c>
      <c r="LB30" s="334">
        <v>-141335468.16994679</v>
      </c>
      <c r="LC30" s="334">
        <v>0</v>
      </c>
      <c r="LD30" s="334">
        <v>-141335468.16994679</v>
      </c>
      <c r="LE30" s="334">
        <v>0</v>
      </c>
      <c r="LF30" s="334">
        <v>-141335468.16994679</v>
      </c>
      <c r="LG30" s="334">
        <v>0</v>
      </c>
      <c r="LH30" s="334">
        <v>-141335468.16994679</v>
      </c>
      <c r="LI30" s="131"/>
      <c r="LY30" s="131">
        <v>30</v>
      </c>
      <c r="LZ30" s="599" t="s">
        <v>257</v>
      </c>
      <c r="MA30" s="602">
        <v>0.21</v>
      </c>
      <c r="MB30" s="530">
        <v>0</v>
      </c>
      <c r="MC30" s="530">
        <v>0</v>
      </c>
      <c r="MD30" s="530">
        <v>0</v>
      </c>
      <c r="ME30" s="530">
        <v>0</v>
      </c>
      <c r="MF30" s="530">
        <v>0</v>
      </c>
      <c r="MG30" s="530">
        <v>0</v>
      </c>
      <c r="MH30" s="530">
        <v>0</v>
      </c>
      <c r="MI30" s="530">
        <v>-7066514.3041923</v>
      </c>
      <c r="MJ30" s="530">
        <v>0</v>
      </c>
      <c r="MK30" s="530">
        <v>-882150.07350686437</v>
      </c>
      <c r="ML30" s="530">
        <v>0</v>
      </c>
      <c r="MM30" s="530">
        <v>-718101.73419105657</v>
      </c>
      <c r="MN30" s="530">
        <v>0</v>
      </c>
      <c r="MO30" s="677">
        <v>30</v>
      </c>
      <c r="MP30" s="676" t="s">
        <v>85</v>
      </c>
      <c r="MQ30" s="273"/>
      <c r="MR30" s="800"/>
      <c r="MS30" s="800"/>
      <c r="MT30" s="800"/>
      <c r="MU30" s="800"/>
      <c r="MV30" s="800"/>
      <c r="MW30" s="800"/>
      <c r="MX30" s="800"/>
      <c r="MY30" s="800"/>
      <c r="MZ30" s="800"/>
      <c r="NA30" s="800"/>
      <c r="NB30" s="800"/>
      <c r="NC30" s="800"/>
      <c r="ND30" s="800"/>
      <c r="NE30" s="131">
        <v>30</v>
      </c>
      <c r="NF30" s="298" t="s">
        <v>643</v>
      </c>
      <c r="NG30" s="298"/>
      <c r="NH30" s="196">
        <v>-5413909.9999999944</v>
      </c>
      <c r="NI30" s="196">
        <v>5413909.9999999944</v>
      </c>
      <c r="NJ30" s="196">
        <v>0</v>
      </c>
      <c r="NK30" s="894">
        <v>0</v>
      </c>
      <c r="NL30" s="196">
        <v>0</v>
      </c>
      <c r="NM30" s="196">
        <v>0</v>
      </c>
      <c r="NN30" s="196">
        <v>0</v>
      </c>
      <c r="NO30" s="196">
        <v>0</v>
      </c>
      <c r="NP30" s="196">
        <v>0</v>
      </c>
      <c r="NQ30" s="196">
        <v>0</v>
      </c>
      <c r="NR30" s="196">
        <v>0</v>
      </c>
      <c r="NS30" s="196">
        <v>0</v>
      </c>
      <c r="NT30" s="196">
        <v>0</v>
      </c>
      <c r="NU30" s="131">
        <v>30</v>
      </c>
      <c r="NV30" s="576" t="s">
        <v>1061</v>
      </c>
      <c r="NW30" s="434"/>
      <c r="NX30" s="158">
        <v>0</v>
      </c>
      <c r="NY30" s="158">
        <v>0</v>
      </c>
      <c r="NZ30" s="158">
        <v>0</v>
      </c>
      <c r="OA30" s="158">
        <v>-653391.38767293852</v>
      </c>
      <c r="OB30" s="158">
        <v>-653391.38767293852</v>
      </c>
      <c r="OC30" s="158">
        <v>-928289.30771718512</v>
      </c>
      <c r="OD30" s="158">
        <v>-1581680.6953901236</v>
      </c>
      <c r="OE30" s="158">
        <v>-188706.03786697099</v>
      </c>
      <c r="OF30" s="158">
        <v>-1770386.7332570946</v>
      </c>
      <c r="OG30" s="158">
        <v>552161.35342254001</v>
      </c>
      <c r="OH30" s="158">
        <v>-1218225.3798345546</v>
      </c>
      <c r="OI30" s="158">
        <v>552161.35342254024</v>
      </c>
      <c r="OJ30" s="158">
        <v>-666064.02641201438</v>
      </c>
      <c r="OK30"/>
      <c r="OL30"/>
      <c r="OM30"/>
      <c r="ON30"/>
      <c r="OO30"/>
      <c r="OP30"/>
      <c r="OQ30"/>
      <c r="OR30"/>
      <c r="OS30"/>
      <c r="OT30"/>
      <c r="OU30"/>
      <c r="OV30"/>
      <c r="OW30"/>
      <c r="OX30"/>
      <c r="OY30"/>
      <c r="OZ30"/>
      <c r="PA30" s="131">
        <v>30</v>
      </c>
      <c r="PB30" s="487" t="s">
        <v>257</v>
      </c>
      <c r="PC30">
        <v>0.21</v>
      </c>
      <c r="PD30" s="497">
        <v>0</v>
      </c>
      <c r="PE30" s="497">
        <v>0</v>
      </c>
      <c r="PF30" s="497">
        <v>0</v>
      </c>
      <c r="PG30" s="497">
        <v>0</v>
      </c>
      <c r="PH30" s="497">
        <v>0</v>
      </c>
      <c r="PI30" s="497">
        <v>0</v>
      </c>
      <c r="PJ30" s="497">
        <v>0</v>
      </c>
      <c r="PK30" s="751">
        <v>-66425.996917427168</v>
      </c>
      <c r="PL30" s="751">
        <v>-66425.996917427168</v>
      </c>
      <c r="PM30" s="751">
        <v>0</v>
      </c>
      <c r="PN30" s="751">
        <v>-66425.996917427168</v>
      </c>
      <c r="PO30" s="751">
        <v>66425.996917427168</v>
      </c>
      <c r="PP30" s="751">
        <v>0</v>
      </c>
      <c r="PR30" s="690"/>
      <c r="PS30" s="690"/>
      <c r="PT30" s="690"/>
      <c r="PU30" s="690"/>
      <c r="PV30" s="690"/>
      <c r="PW30" s="690"/>
      <c r="PX30" s="690"/>
      <c r="PY30" s="690"/>
      <c r="PZ30" s="690"/>
      <c r="QA30" s="690"/>
      <c r="QB30" s="690"/>
      <c r="QC30" s="690"/>
      <c r="QD30" s="690"/>
      <c r="QE30" s="690"/>
      <c r="QF30" s="690"/>
      <c r="QG30" s="690"/>
      <c r="QH30" s="707">
        <v>30</v>
      </c>
      <c r="QI30" s="689"/>
      <c r="QJ30" s="689"/>
      <c r="QK30" s="706"/>
      <c r="QL30" s="706"/>
      <c r="QM30" s="706"/>
      <c r="QN30" s="706"/>
      <c r="QO30" s="706"/>
      <c r="QP30" s="706"/>
      <c r="QQ30" s="706"/>
      <c r="QR30" s="706"/>
      <c r="QS30" s="706"/>
      <c r="QT30" s="706"/>
      <c r="QU30" s="706"/>
      <c r="QV30" s="706"/>
      <c r="QW30" s="706"/>
      <c r="QX30" s="711">
        <v>30</v>
      </c>
      <c r="QY30" s="717" t="s">
        <v>242</v>
      </c>
      <c r="QZ30" s="714"/>
      <c r="RA30" s="830"/>
      <c r="RB30" s="830"/>
      <c r="RC30" s="830">
        <v>0</v>
      </c>
      <c r="RD30" s="830">
        <v>159531.06440274004</v>
      </c>
      <c r="RE30" s="830">
        <v>159531.06440274004</v>
      </c>
      <c r="RF30" s="830">
        <v>1041616.8013943374</v>
      </c>
      <c r="RG30" s="830">
        <v>1201147.8657970775</v>
      </c>
      <c r="RH30" s="830">
        <v>1098514.7295406361</v>
      </c>
      <c r="RI30" s="830">
        <v>2299662.5953377141</v>
      </c>
      <c r="RJ30" s="830">
        <v>447682.24115980847</v>
      </c>
      <c r="RK30" s="830">
        <v>2747344.8364975224</v>
      </c>
      <c r="RL30" s="830">
        <v>330800.37445980601</v>
      </c>
      <c r="RM30" s="830">
        <v>3078145.2109573283</v>
      </c>
      <c r="RN30" s="671">
        <v>30</v>
      </c>
      <c r="RO30" s="717" t="s">
        <v>1082</v>
      </c>
      <c r="RP30" s="669"/>
      <c r="RQ30" s="767"/>
      <c r="RR30" s="767"/>
      <c r="RS30" s="767"/>
      <c r="RT30" s="767">
        <v>-312831.55005800002</v>
      </c>
      <c r="RU30" s="767">
        <v>-312831.55005800002</v>
      </c>
      <c r="RV30" s="767">
        <v>-1521122.2132880001</v>
      </c>
      <c r="RW30" s="767">
        <v>-1833953.7633460001</v>
      </c>
      <c r="RX30" s="767">
        <v>-3071303.5777388369</v>
      </c>
      <c r="RY30" s="767">
        <v>-4905257.341084837</v>
      </c>
      <c r="RZ30" s="767">
        <v>-7602857.8850089768</v>
      </c>
      <c r="SA30" s="767">
        <v>-12508115.226093814</v>
      </c>
      <c r="SB30" s="767">
        <v>-8766580.4283945598</v>
      </c>
      <c r="SC30" s="767">
        <v>-21274695.654488374</v>
      </c>
      <c r="SD30" s="690"/>
      <c r="SK30"/>
      <c r="SL30"/>
      <c r="SM30"/>
      <c r="SN30"/>
      <c r="SO30"/>
      <c r="SP30"/>
      <c r="SQ30"/>
      <c r="SR30"/>
      <c r="SS30"/>
      <c r="ST30"/>
      <c r="SU30" s="690"/>
    </row>
    <row r="31" spans="1:515" ht="16.5" thickTop="1" thickBot="1" x14ac:dyDescent="0.3">
      <c r="A31" s="131">
        <v>31</v>
      </c>
      <c r="B31" s="463"/>
      <c r="C31" s="138"/>
      <c r="D31" s="166"/>
      <c r="E31" s="246"/>
      <c r="F31" s="166"/>
      <c r="G31" s="246"/>
      <c r="H31" s="166"/>
      <c r="I31" s="283"/>
      <c r="J31" s="173"/>
      <c r="K31" s="283"/>
      <c r="L31" s="181"/>
      <c r="M31" s="283"/>
      <c r="N31" s="283"/>
      <c r="O31" s="283"/>
      <c r="P31" s="283"/>
      <c r="Q31" s="131">
        <v>31</v>
      </c>
      <c r="R31" s="443" t="s">
        <v>303</v>
      </c>
      <c r="S31" s="841"/>
      <c r="T31" s="843"/>
      <c r="U31" s="613"/>
      <c r="V31" s="676"/>
      <c r="W31" s="676"/>
      <c r="X31" s="676"/>
      <c r="Y31" s="676"/>
      <c r="Z31" s="676"/>
      <c r="AA31" s="676"/>
      <c r="AB31" s="676"/>
      <c r="AC31" s="676"/>
      <c r="AD31" s="676"/>
      <c r="AE31" s="676"/>
      <c r="AF31" s="676"/>
      <c r="AG31" s="131">
        <v>31</v>
      </c>
      <c r="AJ31" s="128"/>
      <c r="AK31" s="128"/>
      <c r="AL31" s="128"/>
      <c r="AM31" s="128"/>
      <c r="AN31" s="128"/>
      <c r="AO31" s="128"/>
      <c r="AP31" s="128"/>
      <c r="AQ31" s="128"/>
      <c r="AR31" s="128"/>
      <c r="AS31" s="128"/>
      <c r="AT31" s="128"/>
      <c r="AU31" s="128"/>
      <c r="AV31" s="128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Z31" s="674"/>
      <c r="CA31" s="674"/>
      <c r="CB31" s="674"/>
      <c r="CS31" s="125"/>
      <c r="CT31" s="125"/>
      <c r="CU31" s="125"/>
      <c r="CV31" s="125"/>
      <c r="CW31" s="125"/>
      <c r="CX31" s="125"/>
      <c r="CY31" s="125"/>
      <c r="CZ31" s="125"/>
      <c r="FE31" s="131">
        <v>31</v>
      </c>
      <c r="FF31" s="313" t="s">
        <v>257</v>
      </c>
      <c r="FG31" s="310">
        <v>0.21</v>
      </c>
      <c r="FH31" s="616">
        <v>-224228.12142789349</v>
      </c>
      <c r="FI31" s="616">
        <v>-589476.08768601506</v>
      </c>
      <c r="FJ31" s="616">
        <v>-813704.20911390858</v>
      </c>
      <c r="FK31" s="616">
        <v>244206.69089293556</v>
      </c>
      <c r="FL31" s="616">
        <v>-569497.51822097308</v>
      </c>
      <c r="FM31" s="616">
        <v>-9028.6990927382485</v>
      </c>
      <c r="FN31" s="616">
        <v>-578526.2173137113</v>
      </c>
      <c r="FO31" s="616">
        <v>-45407.469418542787</v>
      </c>
      <c r="FP31" s="616">
        <v>-623933.68673225422</v>
      </c>
      <c r="FQ31" s="616">
        <v>-139431.93812752917</v>
      </c>
      <c r="FR31" s="616">
        <v>-763365.62485978322</v>
      </c>
      <c r="FS31" s="616">
        <v>-210582.14435598804</v>
      </c>
      <c r="FT31" s="616">
        <v>-973947.76921577123</v>
      </c>
      <c r="FU31" s="131">
        <v>31</v>
      </c>
      <c r="FV31" s="279"/>
      <c r="FW31" s="241"/>
      <c r="FX31" s="440"/>
      <c r="FY31" s="440"/>
      <c r="FZ31" s="440"/>
      <c r="GA31" s="440"/>
      <c r="GB31" s="440"/>
      <c r="GC31" s="253"/>
      <c r="GD31" s="253"/>
      <c r="GE31" s="253"/>
      <c r="GF31" s="253"/>
      <c r="GG31" s="253"/>
      <c r="GH31" s="253"/>
      <c r="GI31" s="253"/>
      <c r="GJ31" s="253"/>
      <c r="GK31" s="253"/>
      <c r="GL31" s="253"/>
      <c r="GM31" s="253"/>
      <c r="GN31" s="253"/>
      <c r="GO31" s="253"/>
      <c r="GP31" s="253"/>
      <c r="GQ31" s="253"/>
      <c r="GR31" s="253"/>
      <c r="GS31" s="253"/>
      <c r="GT31" s="253"/>
      <c r="GU31" s="253"/>
      <c r="GV31" s="253"/>
      <c r="GW31" s="253"/>
      <c r="GX31" s="253"/>
      <c r="GY31" s="253"/>
      <c r="GZ31" s="253"/>
      <c r="HA31" s="253"/>
      <c r="HB31" s="253"/>
      <c r="HC31" s="253"/>
      <c r="HD31" s="253"/>
      <c r="HE31" s="253"/>
      <c r="HF31" s="253"/>
      <c r="HG31" s="253"/>
      <c r="HH31" s="253"/>
      <c r="HI31" s="253"/>
      <c r="HJ31" s="253"/>
      <c r="HK31" s="253"/>
      <c r="HL31" s="253"/>
      <c r="HM31" s="253"/>
      <c r="HN31" s="253"/>
      <c r="HO31" s="253"/>
      <c r="HP31" s="253"/>
      <c r="HQ31"/>
      <c r="HR31"/>
      <c r="HS31"/>
      <c r="HT31"/>
      <c r="HU31"/>
      <c r="HV31"/>
      <c r="HW31"/>
      <c r="HX31"/>
      <c r="HY31" s="253"/>
      <c r="HZ31" s="253"/>
      <c r="IA31" s="253"/>
      <c r="IB31" s="253"/>
      <c r="IC31" s="253"/>
      <c r="ID31" s="253"/>
      <c r="IE31" s="253"/>
      <c r="IF31" s="253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JM31" s="131">
        <v>31</v>
      </c>
      <c r="JN31" s="435" t="s">
        <v>277</v>
      </c>
      <c r="JO31" s="432"/>
      <c r="JP31" s="361">
        <v>55733903.699409902</v>
      </c>
      <c r="JQ31" s="361">
        <v>1189358.6840763493</v>
      </c>
      <c r="JR31" s="361">
        <v>56923262.383486256</v>
      </c>
      <c r="JS31" s="361">
        <v>0</v>
      </c>
      <c r="JT31" s="361">
        <v>56923262.383486256</v>
      </c>
      <c r="JU31" s="361">
        <v>0</v>
      </c>
      <c r="JV31" s="361">
        <v>56923262.383486256</v>
      </c>
      <c r="JW31" s="361">
        <v>0</v>
      </c>
      <c r="JX31" s="361">
        <v>56923262.383486256</v>
      </c>
      <c r="JY31" s="361">
        <v>0</v>
      </c>
      <c r="JZ31" s="361">
        <v>56923262.383486256</v>
      </c>
      <c r="KA31" s="361">
        <v>0</v>
      </c>
      <c r="KB31" s="361">
        <v>56923262.383486256</v>
      </c>
      <c r="KC31" s="131"/>
      <c r="KF31" s="281"/>
      <c r="KG31" s="281"/>
      <c r="KH31" s="281"/>
      <c r="KI31" s="281"/>
      <c r="KJ31" s="281"/>
      <c r="KK31" s="281"/>
      <c r="KL31" s="281"/>
      <c r="KM31" s="281"/>
      <c r="KN31" s="281"/>
      <c r="KO31" s="281"/>
      <c r="KP31" s="281"/>
      <c r="KQ31" s="281"/>
      <c r="KR31" s="281"/>
      <c r="KS31" s="131">
        <v>31</v>
      </c>
      <c r="KV31" s="128"/>
      <c r="KW31" s="128"/>
      <c r="KX31" s="128"/>
      <c r="KY31" s="128"/>
      <c r="KZ31" s="128"/>
      <c r="LA31" s="128"/>
      <c r="LB31" s="128"/>
      <c r="LC31" s="128"/>
      <c r="LD31" s="128"/>
      <c r="LE31" s="128"/>
      <c r="LF31" s="128"/>
      <c r="LG31" s="128"/>
      <c r="LH31" s="128"/>
      <c r="LI31" s="131"/>
      <c r="LY31" s="131">
        <v>31</v>
      </c>
      <c r="LZ31" s="599" t="s">
        <v>242</v>
      </c>
      <c r="MA31" s="138"/>
      <c r="MB31" s="603">
        <v>0</v>
      </c>
      <c r="MC31" s="603">
        <v>0</v>
      </c>
      <c r="MD31" s="603">
        <v>0</v>
      </c>
      <c r="ME31" s="603">
        <v>0</v>
      </c>
      <c r="MF31" s="603">
        <v>0</v>
      </c>
      <c r="MG31" s="603">
        <v>0</v>
      </c>
      <c r="MH31" s="603">
        <v>0</v>
      </c>
      <c r="MI31" s="604">
        <v>-26583553.811009128</v>
      </c>
      <c r="MJ31" s="603">
        <v>0</v>
      </c>
      <c r="MK31" s="604">
        <v>-3318564.5622401093</v>
      </c>
      <c r="ML31" s="603">
        <v>0</v>
      </c>
      <c r="MM31" s="604">
        <v>-2701430.3333854033</v>
      </c>
      <c r="MN31" s="603">
        <v>0</v>
      </c>
      <c r="MO31" s="677">
        <v>31</v>
      </c>
      <c r="MP31" s="128" t="s">
        <v>1059</v>
      </c>
      <c r="MQ31" s="128"/>
      <c r="MR31" s="801"/>
      <c r="MS31" s="801"/>
      <c r="MT31" s="801"/>
      <c r="MU31" s="801"/>
      <c r="MV31" s="801"/>
      <c r="MW31" s="801"/>
      <c r="MX31" s="801"/>
      <c r="MY31" s="801"/>
      <c r="MZ31" s="801"/>
      <c r="NA31" s="801"/>
      <c r="NB31" s="801"/>
      <c r="NC31" s="801"/>
      <c r="ND31" s="801"/>
      <c r="NE31" s="131">
        <v>31</v>
      </c>
      <c r="NF31" s="298" t="s">
        <v>644</v>
      </c>
      <c r="NG31" s="298"/>
      <c r="NH31" s="196">
        <v>-386476.28252999997</v>
      </c>
      <c r="NI31" s="196">
        <v>386476.28252999997</v>
      </c>
      <c r="NJ31" s="196">
        <v>0</v>
      </c>
      <c r="NK31" s="894">
        <v>0</v>
      </c>
      <c r="NL31" s="196">
        <v>0</v>
      </c>
      <c r="NM31" s="196">
        <v>0</v>
      </c>
      <c r="NN31" s="196">
        <v>0</v>
      </c>
      <c r="NO31" s="196">
        <v>0</v>
      </c>
      <c r="NP31" s="196">
        <v>0</v>
      </c>
      <c r="NQ31" s="196">
        <v>0</v>
      </c>
      <c r="NR31" s="196">
        <v>0</v>
      </c>
      <c r="NS31" s="196">
        <v>0</v>
      </c>
      <c r="NT31" s="196">
        <v>0</v>
      </c>
      <c r="NU31" s="131">
        <v>31</v>
      </c>
      <c r="NV31" s="576"/>
      <c r="NW31" s="434"/>
      <c r="NX31" s="158"/>
      <c r="NY31" s="158"/>
      <c r="NZ31" s="158">
        <v>0</v>
      </c>
      <c r="OA31" s="158"/>
      <c r="OB31" s="158">
        <v>0</v>
      </c>
      <c r="OC31" s="158"/>
      <c r="OD31" s="158">
        <v>0</v>
      </c>
      <c r="OE31" s="158"/>
      <c r="OF31" s="158">
        <v>0</v>
      </c>
      <c r="OG31" s="158"/>
      <c r="OH31" s="158">
        <v>0</v>
      </c>
      <c r="OI31" s="158"/>
      <c r="OJ31" s="158">
        <v>0</v>
      </c>
      <c r="OK31"/>
      <c r="OL31"/>
      <c r="OM31"/>
      <c r="ON31"/>
      <c r="OO31"/>
      <c r="OP31"/>
      <c r="OQ31"/>
      <c r="OR31"/>
      <c r="OS31"/>
      <c r="OT31"/>
      <c r="OU31"/>
      <c r="OV31"/>
      <c r="OW31"/>
      <c r="OX31"/>
      <c r="OY31"/>
      <c r="OZ31"/>
      <c r="PA31" s="131">
        <v>31</v>
      </c>
      <c r="PB31" s="487" t="s">
        <v>242</v>
      </c>
      <c r="PC31"/>
      <c r="PD31" s="456">
        <v>0</v>
      </c>
      <c r="PE31" s="592">
        <v>0</v>
      </c>
      <c r="PF31" s="592">
        <v>0</v>
      </c>
      <c r="PG31" s="592">
        <v>0</v>
      </c>
      <c r="PH31" s="592">
        <v>0</v>
      </c>
      <c r="PI31" s="592">
        <v>0</v>
      </c>
      <c r="PJ31" s="592">
        <v>0</v>
      </c>
      <c r="PK31" s="592">
        <v>-249888.27411794034</v>
      </c>
      <c r="PL31" s="592">
        <v>-249888.27411794034</v>
      </c>
      <c r="PM31" s="592">
        <v>0</v>
      </c>
      <c r="PN31" s="592">
        <v>-249888.27411794034</v>
      </c>
      <c r="PO31" s="592">
        <v>249888.27411794034</v>
      </c>
      <c r="PP31" s="592">
        <v>0</v>
      </c>
      <c r="PR31" s="690"/>
      <c r="PS31" s="690"/>
      <c r="PT31" s="690"/>
      <c r="PU31" s="690"/>
      <c r="PV31" s="690"/>
      <c r="PW31" s="690"/>
      <c r="PX31" s="690"/>
      <c r="PY31" s="690"/>
      <c r="PZ31" s="690"/>
      <c r="QA31" s="690"/>
      <c r="QB31" s="690"/>
      <c r="QC31" s="690"/>
      <c r="QD31" s="690"/>
      <c r="QE31" s="690"/>
      <c r="QF31" s="690"/>
      <c r="QG31" s="690"/>
      <c r="QH31" s="707">
        <v>31</v>
      </c>
      <c r="QI31" s="689" t="s">
        <v>242</v>
      </c>
      <c r="QJ31" s="689"/>
      <c r="QK31" s="734"/>
      <c r="QL31" s="734"/>
      <c r="QM31" s="734">
        <v>-141335468.16994679</v>
      </c>
      <c r="QN31" s="734">
        <v>1654158.7874142607</v>
      </c>
      <c r="QO31" s="734">
        <v>-139681309.38253251</v>
      </c>
      <c r="QP31" s="734">
        <v>7788660.0135982018</v>
      </c>
      <c r="QQ31" s="734">
        <v>-131892649.36893432</v>
      </c>
      <c r="QR31" s="734">
        <v>759945.54134708713</v>
      </c>
      <c r="QS31" s="734">
        <v>-131132703.82758725</v>
      </c>
      <c r="QT31" s="734">
        <v>6419401.374896952</v>
      </c>
      <c r="QU31" s="734">
        <v>-124713302.45269027</v>
      </c>
      <c r="QV31" s="734">
        <v>2418271.6000985508</v>
      </c>
      <c r="QW31" s="734">
        <v>-122295030.85259172</v>
      </c>
      <c r="QX31" s="711">
        <v>31</v>
      </c>
      <c r="QY31" s="706"/>
      <c r="QZ31" s="714"/>
      <c r="RA31" s="714"/>
      <c r="RB31" s="714"/>
      <c r="RC31" s="714"/>
      <c r="RD31" s="714"/>
      <c r="RE31" s="714"/>
      <c r="RF31" s="714"/>
      <c r="RG31" s="714"/>
      <c r="RH31" s="714"/>
      <c r="RI31" s="714"/>
      <c r="RJ31" s="714"/>
      <c r="RK31" s="714"/>
      <c r="RL31" s="714"/>
      <c r="RM31" s="714"/>
      <c r="RN31" s="671">
        <v>31</v>
      </c>
      <c r="RO31" s="689" t="s">
        <v>1008</v>
      </c>
      <c r="RP31" s="669"/>
      <c r="RQ31" s="819"/>
      <c r="RR31" s="819"/>
      <c r="RS31" s="819"/>
      <c r="RT31" s="819">
        <v>44675564.118710004</v>
      </c>
      <c r="RU31" s="819">
        <v>44675564.118710004</v>
      </c>
      <c r="RV31" s="819">
        <v>116745699.78503998</v>
      </c>
      <c r="RW31" s="819">
        <v>161421263.90374997</v>
      </c>
      <c r="RX31" s="819">
        <v>69853779.250325918</v>
      </c>
      <c r="RY31" s="819">
        <v>231275043.15407589</v>
      </c>
      <c r="RZ31" s="819">
        <v>218502482.4539423</v>
      </c>
      <c r="SA31" s="819">
        <v>449777525.60801816</v>
      </c>
      <c r="SB31" s="819">
        <v>136795916.89976177</v>
      </c>
      <c r="SC31" s="819">
        <v>586573442.50777996</v>
      </c>
      <c r="SD31" s="690"/>
      <c r="SK31"/>
      <c r="SL31"/>
      <c r="SM31"/>
      <c r="SN31"/>
      <c r="SO31"/>
      <c r="SP31"/>
      <c r="SQ31"/>
      <c r="SR31"/>
      <c r="SS31"/>
      <c r="ST31"/>
      <c r="SU31" s="690"/>
    </row>
    <row r="32" spans="1:515" ht="16.5" thickTop="1" thickBot="1" x14ac:dyDescent="0.3">
      <c r="A32" s="131">
        <v>32</v>
      </c>
      <c r="B32" s="458" t="s">
        <v>580</v>
      </c>
      <c r="C32" s="138"/>
      <c r="D32" s="166"/>
      <c r="E32" s="658">
        <v>-52005.01</v>
      </c>
      <c r="F32" s="659"/>
      <c r="G32" s="658"/>
      <c r="H32" s="166"/>
      <c r="I32" s="283"/>
      <c r="J32" s="173"/>
      <c r="K32" s="283"/>
      <c r="L32" s="181"/>
      <c r="M32" s="283"/>
      <c r="N32" s="283"/>
      <c r="O32" s="283"/>
      <c r="P32" s="283"/>
      <c r="Q32" s="131">
        <v>32</v>
      </c>
      <c r="R32" s="294" t="s">
        <v>270</v>
      </c>
      <c r="S32" s="844">
        <v>4.1980000000000003E-3</v>
      </c>
      <c r="T32" s="302">
        <v>1971345.6284835225</v>
      </c>
      <c r="U32" s="302">
        <v>-1971345.6284835225</v>
      </c>
      <c r="V32" s="302">
        <v>0</v>
      </c>
      <c r="W32" s="302">
        <v>0</v>
      </c>
      <c r="X32" s="302">
        <v>0</v>
      </c>
      <c r="Y32" s="302">
        <v>0</v>
      </c>
      <c r="Z32" s="302">
        <v>0</v>
      </c>
      <c r="AA32" s="302">
        <v>0</v>
      </c>
      <c r="AB32" s="302">
        <v>0</v>
      </c>
      <c r="AC32" s="302">
        <v>0</v>
      </c>
      <c r="AD32" s="302">
        <v>0</v>
      </c>
      <c r="AE32" s="302">
        <v>0</v>
      </c>
      <c r="AF32" s="302">
        <v>0</v>
      </c>
      <c r="AG32" s="131"/>
      <c r="AL32" s="139"/>
      <c r="AM32" s="128"/>
      <c r="AN32" s="139"/>
      <c r="AO32" s="676"/>
      <c r="AP32" s="676"/>
      <c r="AQ32" s="679"/>
      <c r="AR32" s="128"/>
      <c r="AS32" s="679"/>
      <c r="AT32" s="676"/>
      <c r="AU32" s="676"/>
      <c r="AV32" s="679"/>
      <c r="AX32" s="674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Z32" s="674"/>
      <c r="CA32" s="674"/>
      <c r="CB32" s="674"/>
      <c r="CS32" s="125"/>
      <c r="CT32" s="125"/>
      <c r="CU32" s="125"/>
      <c r="CV32" s="125"/>
      <c r="CW32" s="125"/>
      <c r="CX32" s="125"/>
      <c r="CY32" s="125"/>
      <c r="CZ32" s="125"/>
      <c r="FE32" s="131">
        <v>32</v>
      </c>
      <c r="FF32" s="241" t="s">
        <v>242</v>
      </c>
      <c r="FH32" s="362">
        <v>-843524.83775255166</v>
      </c>
      <c r="FI32" s="362">
        <v>-2217552.9012950091</v>
      </c>
      <c r="FJ32" s="362">
        <v>-3061077.7390475613</v>
      </c>
      <c r="FK32" s="362">
        <v>918682.31335913856</v>
      </c>
      <c r="FL32" s="362">
        <v>-2142395.4256884223</v>
      </c>
      <c r="FM32" s="362">
        <v>-33965.106110777218</v>
      </c>
      <c r="FN32" s="362">
        <v>-2176360.5317992</v>
      </c>
      <c r="FO32" s="362">
        <v>-170818.57543166098</v>
      </c>
      <c r="FP32" s="362">
        <v>-2347179.1072308607</v>
      </c>
      <c r="FQ32" s="362">
        <v>-524529.6720035621</v>
      </c>
      <c r="FR32" s="362">
        <v>-2871708.7792344228</v>
      </c>
      <c r="FS32" s="362">
        <v>-792189.97162490746</v>
      </c>
      <c r="FT32" s="362">
        <v>-3663898.7508593304</v>
      </c>
      <c r="FU32" s="131">
        <v>32</v>
      </c>
      <c r="FV32" s="279" t="s">
        <v>255</v>
      </c>
      <c r="FW32" s="241"/>
      <c r="FX32" s="139">
        <v>3197257.4338220931</v>
      </c>
      <c r="FY32" s="139">
        <v>62123.506799474359</v>
      </c>
      <c r="FZ32" s="139">
        <v>3259380.9406215674</v>
      </c>
      <c r="GA32" s="139">
        <v>0</v>
      </c>
      <c r="GB32" s="139">
        <v>3259380.9406215674</v>
      </c>
      <c r="GC32" s="139">
        <v>0</v>
      </c>
      <c r="GD32" s="139">
        <v>3259380.9406215674</v>
      </c>
      <c r="GE32" s="139">
        <v>0</v>
      </c>
      <c r="GF32" s="139">
        <v>3259380.9406215674</v>
      </c>
      <c r="GG32" s="139">
        <v>0</v>
      </c>
      <c r="GH32" s="139">
        <v>3259380.9406215674</v>
      </c>
      <c r="GI32" s="139">
        <v>0</v>
      </c>
      <c r="GJ32" s="139">
        <v>3259380.9406215674</v>
      </c>
      <c r="HQ32"/>
      <c r="HR32"/>
      <c r="HS32"/>
      <c r="HT32"/>
      <c r="HU32"/>
      <c r="HV32"/>
      <c r="HW32"/>
      <c r="HX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JM32" s="131">
        <v>32</v>
      </c>
      <c r="JN32" s="433" t="s">
        <v>399</v>
      </c>
      <c r="JO32" s="436">
        <v>0.21</v>
      </c>
      <c r="JP32" s="363">
        <v>-11704119.776876079</v>
      </c>
      <c r="JQ32" s="363">
        <v>-249765.32365603335</v>
      </c>
      <c r="JR32" s="363">
        <v>-11953885.100532113</v>
      </c>
      <c r="JS32" s="363">
        <v>0</v>
      </c>
      <c r="JT32" s="363">
        <v>-11953885.100532113</v>
      </c>
      <c r="JU32" s="363">
        <v>0</v>
      </c>
      <c r="JV32" s="363">
        <v>-11953885.100532113</v>
      </c>
      <c r="JW32" s="363">
        <v>0</v>
      </c>
      <c r="JX32" s="363">
        <v>-11953885.100532113</v>
      </c>
      <c r="JY32" s="363">
        <v>0</v>
      </c>
      <c r="JZ32" s="363">
        <v>-11953885.100532113</v>
      </c>
      <c r="KA32" s="363">
        <v>0</v>
      </c>
      <c r="KB32" s="363">
        <v>-11953885.100532113</v>
      </c>
      <c r="KF32" s="281"/>
      <c r="KG32" s="281"/>
      <c r="KH32" s="281"/>
      <c r="KI32" s="281"/>
      <c r="KJ32" s="281"/>
      <c r="KK32" s="281"/>
      <c r="KL32" s="281"/>
      <c r="KM32" s="281"/>
      <c r="KN32" s="281"/>
      <c r="KO32" s="281"/>
      <c r="KP32" s="281"/>
      <c r="KQ32" s="281"/>
      <c r="KR32" s="281"/>
      <c r="KS32" s="131">
        <v>32</v>
      </c>
      <c r="KT32" s="147" t="s">
        <v>344</v>
      </c>
      <c r="KV32" s="128"/>
      <c r="KW32" s="128"/>
      <c r="KX32" s="128"/>
      <c r="KY32" s="128"/>
      <c r="KZ32" s="128"/>
      <c r="LA32" s="128"/>
      <c r="LB32" s="128"/>
      <c r="LC32" s="128"/>
      <c r="LD32" s="128"/>
      <c r="LE32" s="128"/>
      <c r="LF32" s="128"/>
      <c r="LG32" s="128"/>
      <c r="LH32" s="128"/>
      <c r="LI32" s="131"/>
      <c r="MO32" s="677">
        <v>32</v>
      </c>
      <c r="MP32" s="128" t="s">
        <v>85</v>
      </c>
      <c r="MQ32" s="128"/>
      <c r="MR32" s="800"/>
      <c r="MS32" s="800"/>
      <c r="MT32" s="800"/>
      <c r="MU32" s="800"/>
      <c r="MV32" s="800"/>
      <c r="MW32" s="800"/>
      <c r="MX32" s="800"/>
      <c r="MY32" s="800"/>
      <c r="MZ32" s="800"/>
      <c r="NA32" s="800"/>
      <c r="NB32" s="800"/>
      <c r="NC32" s="800"/>
      <c r="ND32" s="800"/>
      <c r="NE32" s="131">
        <v>32</v>
      </c>
      <c r="NF32" s="891" t="s">
        <v>1116</v>
      </c>
      <c r="NG32" s="298"/>
      <c r="NH32" s="196">
        <v>0</v>
      </c>
      <c r="NI32" s="196"/>
      <c r="NJ32" s="196">
        <v>0</v>
      </c>
      <c r="NK32" s="196"/>
      <c r="NL32" s="196">
        <v>0</v>
      </c>
      <c r="NM32" s="196"/>
      <c r="NN32" s="196">
        <v>0</v>
      </c>
      <c r="NO32" s="894">
        <v>1913185.0097620003</v>
      </c>
      <c r="NP32" s="894">
        <v>1913185.0097620003</v>
      </c>
      <c r="NQ32" s="894">
        <v>3460759.9553839993</v>
      </c>
      <c r="NR32" s="894">
        <v>5373944.9651459996</v>
      </c>
      <c r="NS32" s="894">
        <v>2892656.194848001</v>
      </c>
      <c r="NT32" s="894">
        <v>8266601.1599940006</v>
      </c>
      <c r="NU32" s="131">
        <v>32</v>
      </c>
      <c r="NV32" s="576"/>
      <c r="NW32" s="434"/>
      <c r="NX32" s="158"/>
      <c r="NY32" s="158"/>
      <c r="NZ32" s="158">
        <v>0</v>
      </c>
      <c r="OA32" s="158"/>
      <c r="OB32" s="158">
        <v>0</v>
      </c>
      <c r="OC32" s="158"/>
      <c r="OD32" s="158">
        <v>0</v>
      </c>
      <c r="OE32" s="158"/>
      <c r="OF32" s="158">
        <v>0</v>
      </c>
      <c r="OG32" s="158"/>
      <c r="OH32" s="158">
        <v>0</v>
      </c>
      <c r="OI32" s="158"/>
      <c r="OJ32" s="158">
        <v>0</v>
      </c>
      <c r="OK32"/>
      <c r="OL32"/>
      <c r="OM32"/>
      <c r="ON32"/>
      <c r="OO32"/>
      <c r="OP32"/>
      <c r="OQ32"/>
      <c r="OR32"/>
      <c r="OS32"/>
      <c r="OT32"/>
      <c r="OU32"/>
      <c r="OV32"/>
      <c r="OW32"/>
      <c r="OX32"/>
      <c r="OY32"/>
      <c r="OZ32"/>
      <c r="PR32" s="690"/>
      <c r="PS32" s="690"/>
      <c r="PT32" s="690"/>
      <c r="PU32" s="690"/>
      <c r="PV32" s="690"/>
      <c r="PW32" s="690"/>
      <c r="PX32" s="690"/>
      <c r="PY32" s="690"/>
      <c r="PZ32" s="690"/>
      <c r="QA32" s="690"/>
      <c r="QB32" s="690"/>
      <c r="QC32" s="690"/>
      <c r="QD32" s="690"/>
      <c r="QE32" s="690"/>
      <c r="QF32" s="690"/>
      <c r="QG32" s="690"/>
      <c r="QH32" s="707">
        <v>32</v>
      </c>
      <c r="QI32" s="689"/>
      <c r="QJ32" s="689"/>
      <c r="QK32" s="706"/>
      <c r="QL32" s="706"/>
      <c r="QM32" s="706"/>
      <c r="QN32" s="706"/>
      <c r="QO32" s="706"/>
      <c r="QP32" s="706"/>
      <c r="QQ32" s="706"/>
      <c r="QR32" s="706"/>
      <c r="QS32" s="706"/>
      <c r="QT32" s="706"/>
      <c r="QU32" s="706"/>
      <c r="QV32" s="706"/>
      <c r="QW32" s="706"/>
      <c r="QX32" s="711">
        <v>32</v>
      </c>
      <c r="QY32" s="717" t="s">
        <v>344</v>
      </c>
      <c r="QZ32" s="714"/>
      <c r="RA32" s="714"/>
      <c r="RB32" s="714"/>
      <c r="RC32" s="714"/>
      <c r="RD32" s="715"/>
      <c r="RE32" s="715"/>
      <c r="RF32" s="715"/>
      <c r="RG32" s="715"/>
      <c r="RH32" s="715"/>
      <c r="RI32" s="715"/>
      <c r="RJ32" s="715"/>
      <c r="RK32" s="715"/>
      <c r="RL32" s="715"/>
      <c r="RM32" s="715"/>
      <c r="RN32" s="671">
        <v>32</v>
      </c>
      <c r="RO32" s="689"/>
      <c r="RP32" s="669"/>
      <c r="RQ32" s="706"/>
      <c r="RR32" s="706"/>
      <c r="RS32" s="706"/>
      <c r="RT32" s="706"/>
      <c r="RU32" s="706"/>
      <c r="RV32" s="706"/>
      <c r="RW32" s="706"/>
      <c r="RX32" s="706"/>
      <c r="RY32" s="706"/>
      <c r="RZ32" s="706"/>
      <c r="SA32" s="706"/>
      <c r="SB32" s="706"/>
      <c r="SC32" s="706"/>
      <c r="SD32" s="690"/>
      <c r="SK32"/>
      <c r="SL32"/>
      <c r="SM32"/>
      <c r="SN32"/>
      <c r="SO32"/>
      <c r="SP32"/>
      <c r="SQ32"/>
      <c r="SR32"/>
      <c r="SS32"/>
      <c r="ST32"/>
      <c r="SU32" s="690"/>
    </row>
    <row r="33" spans="1:515" ht="16.5" thickTop="1" thickBot="1" x14ac:dyDescent="0.3">
      <c r="A33" s="131">
        <v>33</v>
      </c>
      <c r="B33" s="458" t="s">
        <v>581</v>
      </c>
      <c r="C33" s="138"/>
      <c r="D33" s="166"/>
      <c r="E33" s="658">
        <v>25730.54</v>
      </c>
      <c r="F33" s="659"/>
      <c r="G33" s="658"/>
      <c r="H33" s="166"/>
      <c r="I33" s="283"/>
      <c r="J33" s="173"/>
      <c r="K33" s="283"/>
      <c r="L33" s="181"/>
      <c r="M33" s="283"/>
      <c r="N33" s="283"/>
      <c r="O33" s="283"/>
      <c r="P33" s="283"/>
      <c r="Q33" s="131">
        <v>33</v>
      </c>
      <c r="R33" s="332" t="s">
        <v>183</v>
      </c>
      <c r="S33" s="844">
        <v>2E-3</v>
      </c>
      <c r="T33" s="302">
        <v>939183.24367961998</v>
      </c>
      <c r="U33" s="302">
        <v>-939183.24367961998</v>
      </c>
      <c r="V33" s="302">
        <v>0</v>
      </c>
      <c r="W33" s="302">
        <v>0</v>
      </c>
      <c r="X33" s="302">
        <v>0</v>
      </c>
      <c r="Y33" s="302">
        <v>0</v>
      </c>
      <c r="Z33" s="302">
        <v>0</v>
      </c>
      <c r="AA33" s="302">
        <v>0</v>
      </c>
      <c r="AB33" s="302">
        <v>0</v>
      </c>
      <c r="AC33" s="302">
        <v>0</v>
      </c>
      <c r="AD33" s="302">
        <v>0</v>
      </c>
      <c r="AE33" s="302">
        <v>0</v>
      </c>
      <c r="AF33" s="302">
        <v>0</v>
      </c>
      <c r="AO33" s="128"/>
      <c r="AP33" s="128"/>
      <c r="AQ33" s="128"/>
      <c r="AR33" s="128"/>
      <c r="AS33" s="128"/>
      <c r="AT33" s="128"/>
      <c r="AU33" s="128"/>
      <c r="AV33" s="128"/>
      <c r="AX33" s="674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S33" s="142"/>
      <c r="BZ33" s="674"/>
      <c r="CA33" s="674"/>
      <c r="CB33" s="674"/>
      <c r="CS33" s="125"/>
      <c r="CT33" s="125"/>
      <c r="CU33" s="125"/>
      <c r="CV33" s="125"/>
      <c r="CW33" s="125"/>
      <c r="CX33" s="125"/>
      <c r="CY33" s="125"/>
      <c r="CZ33" s="125"/>
      <c r="FL33" s="253">
        <v>0</v>
      </c>
      <c r="FU33" s="131">
        <v>33</v>
      </c>
      <c r="FV33" s="279"/>
      <c r="FW33" s="241"/>
      <c r="HQ33"/>
      <c r="HR33"/>
      <c r="HS33"/>
      <c r="HT33"/>
      <c r="HU33"/>
      <c r="HV33"/>
      <c r="HW33"/>
      <c r="HX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  <c r="JM33" s="131">
        <v>33</v>
      </c>
      <c r="JN33" s="433" t="s">
        <v>242</v>
      </c>
      <c r="JO33" s="432"/>
      <c r="JP33" s="437">
        <v>-44029783.922533825</v>
      </c>
      <c r="JQ33" s="437">
        <v>-939593.36042031588</v>
      </c>
      <c r="JR33" s="437">
        <v>-44969377.282954141</v>
      </c>
      <c r="JS33" s="437">
        <v>0</v>
      </c>
      <c r="JT33" s="437">
        <v>-44969377.282954141</v>
      </c>
      <c r="JU33" s="437">
        <v>0</v>
      </c>
      <c r="JV33" s="437">
        <v>-44969377.282954141</v>
      </c>
      <c r="JW33" s="437">
        <v>0</v>
      </c>
      <c r="JX33" s="437">
        <v>-44969377.282954141</v>
      </c>
      <c r="JY33" s="437">
        <v>0</v>
      </c>
      <c r="JZ33" s="437">
        <v>-44969377.282954141</v>
      </c>
      <c r="KA33" s="437">
        <v>0</v>
      </c>
      <c r="KB33" s="437">
        <v>-44969377.282954141</v>
      </c>
      <c r="KF33" s="281"/>
      <c r="KG33" s="281"/>
      <c r="KH33" s="281"/>
      <c r="KI33" s="281"/>
      <c r="KJ33" s="281"/>
      <c r="KK33" s="281"/>
      <c r="KL33" s="281"/>
      <c r="KM33" s="281"/>
      <c r="KN33" s="281"/>
      <c r="KO33" s="281"/>
      <c r="KP33" s="281"/>
      <c r="KQ33" s="281"/>
      <c r="KR33" s="281"/>
      <c r="KS33" s="131">
        <v>33</v>
      </c>
      <c r="KT33" s="147" t="s">
        <v>345</v>
      </c>
      <c r="KV33" s="133">
        <v>-179171605.89650002</v>
      </c>
      <c r="KW33" s="133">
        <v>265949.98517497181</v>
      </c>
      <c r="KX33" s="133">
        <v>-178905655.91132504</v>
      </c>
      <c r="KY33" s="133">
        <v>0</v>
      </c>
      <c r="KZ33" s="133">
        <v>-178905655.91132504</v>
      </c>
      <c r="LA33" s="133">
        <v>0</v>
      </c>
      <c r="LB33" s="133">
        <v>-178905655.91132504</v>
      </c>
      <c r="LC33" s="133">
        <v>0</v>
      </c>
      <c r="LD33" s="133">
        <v>-178905655.91132504</v>
      </c>
      <c r="LE33" s="133">
        <v>0</v>
      </c>
      <c r="LF33" s="133">
        <v>-178905655.91132504</v>
      </c>
      <c r="LG33" s="133">
        <v>0</v>
      </c>
      <c r="LH33" s="133">
        <v>-178905655.91132504</v>
      </c>
      <c r="LI33" s="131"/>
      <c r="MO33" s="677">
        <v>33</v>
      </c>
      <c r="MP33" s="133" t="s">
        <v>1099</v>
      </c>
      <c r="MQ33" s="133"/>
      <c r="MR33" s="871"/>
      <c r="MS33" s="871"/>
      <c r="MT33" s="871"/>
      <c r="MU33" s="871"/>
      <c r="MV33" s="871"/>
      <c r="MW33" s="871"/>
      <c r="MX33" s="871"/>
      <c r="MY33" s="871">
        <v>154804.66349126305</v>
      </c>
      <c r="MZ33" s="871">
        <v>154804.66349126305</v>
      </c>
      <c r="NA33" s="871">
        <v>1702851.2984038936</v>
      </c>
      <c r="NB33" s="871">
        <v>1857655.9618951567</v>
      </c>
      <c r="NC33" s="871">
        <v>0</v>
      </c>
      <c r="ND33" s="871">
        <v>1857655.9618951567</v>
      </c>
      <c r="NE33" s="131">
        <v>33</v>
      </c>
      <c r="NF33" s="241" t="s">
        <v>648</v>
      </c>
      <c r="NG33" s="298"/>
      <c r="NH33" s="493">
        <v>-5800386.2825299948</v>
      </c>
      <c r="NI33" s="493">
        <v>5800386.2825299948</v>
      </c>
      <c r="NJ33" s="493">
        <v>0</v>
      </c>
      <c r="NK33" s="493">
        <v>0</v>
      </c>
      <c r="NL33" s="493">
        <v>0</v>
      </c>
      <c r="NM33" s="493">
        <v>0</v>
      </c>
      <c r="NN33" s="493">
        <v>0</v>
      </c>
      <c r="NO33" s="493">
        <v>1913185.0097620003</v>
      </c>
      <c r="NP33" s="493">
        <v>1913185.0097620003</v>
      </c>
      <c r="NQ33" s="493">
        <v>3460759.9553839993</v>
      </c>
      <c r="NR33" s="493">
        <v>5373944.9651459996</v>
      </c>
      <c r="NS33" s="493">
        <v>2892656.194848001</v>
      </c>
      <c r="NT33" s="493">
        <v>8266601.1599940006</v>
      </c>
      <c r="NU33" s="131">
        <v>33</v>
      </c>
      <c r="NV33" s="576"/>
      <c r="NW33" s="434"/>
      <c r="NX33" s="158"/>
      <c r="NY33" s="158"/>
      <c r="NZ33" s="158">
        <v>0</v>
      </c>
      <c r="OA33" s="158"/>
      <c r="OB33" s="158">
        <v>0</v>
      </c>
      <c r="OC33" s="158"/>
      <c r="OD33" s="158">
        <v>0</v>
      </c>
      <c r="OE33" s="158"/>
      <c r="OF33" s="158">
        <v>0</v>
      </c>
      <c r="OG33" s="158"/>
      <c r="OH33" s="158">
        <v>0</v>
      </c>
      <c r="OI33" s="158"/>
      <c r="OJ33" s="158">
        <v>0</v>
      </c>
      <c r="OK33"/>
      <c r="OL33"/>
      <c r="OM33"/>
      <c r="ON33"/>
      <c r="OO33"/>
      <c r="OP33"/>
      <c r="OQ33"/>
      <c r="OR33"/>
      <c r="OS33"/>
      <c r="OT33"/>
      <c r="OU33"/>
      <c r="OV33"/>
      <c r="OW33"/>
      <c r="OX33"/>
      <c r="OY33"/>
      <c r="OZ33"/>
      <c r="PR33" s="690"/>
      <c r="PS33" s="690"/>
      <c r="PT33" s="690"/>
      <c r="PU33" s="690"/>
      <c r="PV33" s="690"/>
      <c r="PW33" s="690"/>
      <c r="PX33" s="690"/>
      <c r="PY33" s="690"/>
      <c r="PZ33" s="690"/>
      <c r="QA33" s="690"/>
      <c r="QB33" s="690"/>
      <c r="QC33" s="690"/>
      <c r="QD33" s="690"/>
      <c r="QE33" s="690"/>
      <c r="QF33" s="690"/>
      <c r="QG33" s="690"/>
      <c r="QH33" s="707">
        <v>33</v>
      </c>
      <c r="QI33" s="689" t="s">
        <v>344</v>
      </c>
      <c r="QJ33" s="689"/>
      <c r="QK33" s="706"/>
      <c r="QL33" s="706"/>
      <c r="QM33" s="706"/>
      <c r="QN33" s="708"/>
      <c r="QO33" s="708"/>
      <c r="QP33" s="708"/>
      <c r="QQ33" s="708"/>
      <c r="QR33" s="708"/>
      <c r="QS33" s="708"/>
      <c r="QT33" s="708"/>
      <c r="QU33" s="708"/>
      <c r="QV33" s="708"/>
      <c r="QW33" s="708"/>
      <c r="QX33" s="711">
        <v>33</v>
      </c>
      <c r="QY33" s="717" t="s">
        <v>1012</v>
      </c>
      <c r="QZ33" s="714"/>
      <c r="RA33" s="820"/>
      <c r="RB33" s="820"/>
      <c r="RC33" s="820"/>
      <c r="RD33" s="820">
        <v>201938.05620600007</v>
      </c>
      <c r="RE33" s="820">
        <v>201938.05620600007</v>
      </c>
      <c r="RF33" s="820">
        <v>1520440.3364520001</v>
      </c>
      <c r="RG33" s="820">
        <v>1722378.3926580001</v>
      </c>
      <c r="RH33" s="820">
        <v>1391023.3730760335</v>
      </c>
      <c r="RI33" s="820">
        <v>3113401.7657340337</v>
      </c>
      <c r="RJ33" s="820">
        <v>3239178.7827555435</v>
      </c>
      <c r="RK33" s="820">
        <v>6352580.5484895771</v>
      </c>
      <c r="RL33" s="820">
        <v>3687019.0373764867</v>
      </c>
      <c r="RM33" s="820">
        <v>10039599.585866064</v>
      </c>
      <c r="RN33" s="671">
        <v>33</v>
      </c>
      <c r="RO33" s="740" t="s">
        <v>1107</v>
      </c>
      <c r="RP33" s="669"/>
      <c r="RQ33" s="706"/>
      <c r="RR33" s="706"/>
      <c r="RS33" s="706"/>
      <c r="RT33" s="706"/>
      <c r="RU33" s="706"/>
      <c r="RV33" s="706"/>
      <c r="RW33" s="706"/>
      <c r="RX33" s="706"/>
      <c r="RY33" s="706"/>
      <c r="RZ33" s="706"/>
      <c r="SA33" s="706"/>
      <c r="SB33" s="706"/>
      <c r="SC33" s="706"/>
      <c r="SD33" s="690"/>
      <c r="SK33"/>
      <c r="SL33"/>
      <c r="SM33"/>
      <c r="SN33"/>
      <c r="SO33"/>
      <c r="SP33"/>
      <c r="SQ33"/>
      <c r="SR33"/>
      <c r="SS33"/>
      <c r="ST33"/>
      <c r="SU33" s="690"/>
    </row>
    <row r="34" spans="1:515" ht="15.75" thickTop="1" x14ac:dyDescent="0.25">
      <c r="A34" s="131">
        <v>34</v>
      </c>
      <c r="B34" s="458" t="s">
        <v>579</v>
      </c>
      <c r="C34" s="138"/>
      <c r="D34" s="166"/>
      <c r="E34" s="658">
        <v>-4.5100000000000007</v>
      </c>
      <c r="F34" s="659"/>
      <c r="G34" s="658"/>
      <c r="H34" s="166"/>
      <c r="I34" s="283"/>
      <c r="J34" s="173"/>
      <c r="K34" s="283"/>
      <c r="L34" s="181"/>
      <c r="M34" s="283"/>
      <c r="N34" s="283"/>
      <c r="O34" s="283"/>
      <c r="P34" s="283"/>
      <c r="Q34" s="131">
        <v>34</v>
      </c>
      <c r="R34" s="444" t="s">
        <v>310</v>
      </c>
      <c r="S34" s="844">
        <v>3.8358000000000003E-2</v>
      </c>
      <c r="T34" s="196">
        <v>18012595.430531431</v>
      </c>
      <c r="U34" s="196">
        <v>-18012595.430531431</v>
      </c>
      <c r="V34" s="196">
        <v>0</v>
      </c>
      <c r="W34" s="196">
        <v>0</v>
      </c>
      <c r="X34" s="196">
        <v>0</v>
      </c>
      <c r="Y34" s="196">
        <v>0</v>
      </c>
      <c r="Z34" s="196">
        <v>0</v>
      </c>
      <c r="AA34" s="196">
        <v>0</v>
      </c>
      <c r="AB34" s="196">
        <v>0</v>
      </c>
      <c r="AC34" s="196">
        <v>0</v>
      </c>
      <c r="AD34" s="196">
        <v>0</v>
      </c>
      <c r="AE34" s="196">
        <v>0</v>
      </c>
      <c r="AF34" s="196">
        <v>0</v>
      </c>
      <c r="AO34" s="139"/>
      <c r="AP34" s="139"/>
      <c r="AQ34" s="139"/>
      <c r="AR34" s="139"/>
      <c r="AS34" s="139"/>
      <c r="AT34" s="139"/>
      <c r="AU34" s="139"/>
      <c r="AV34" s="139"/>
      <c r="AX34" s="67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S34" s="142"/>
      <c r="BZ34" s="674"/>
      <c r="CA34" s="674"/>
      <c r="CB34" s="674"/>
      <c r="CS34" s="125"/>
      <c r="CT34" s="125"/>
      <c r="CU34" s="125"/>
      <c r="CV34" s="125"/>
      <c r="CW34" s="125"/>
      <c r="CX34" s="125"/>
      <c r="CY34" s="125"/>
      <c r="CZ34" s="125"/>
      <c r="FU34" s="131">
        <v>34</v>
      </c>
      <c r="FV34" s="279" t="s">
        <v>257</v>
      </c>
      <c r="FW34" s="359">
        <v>0.21</v>
      </c>
      <c r="FX34" s="330">
        <v>-671424.06110263953</v>
      </c>
      <c r="FY34" s="330">
        <v>-13045.936427889616</v>
      </c>
      <c r="FZ34" s="330">
        <v>-684469.99753052916</v>
      </c>
      <c r="GA34" s="330">
        <v>0</v>
      </c>
      <c r="GB34" s="330">
        <v>-684469.99753052916</v>
      </c>
      <c r="GC34" s="330">
        <v>0</v>
      </c>
      <c r="GD34" s="330">
        <v>-684469.99753052916</v>
      </c>
      <c r="GE34" s="330">
        <v>0</v>
      </c>
      <c r="GF34" s="330">
        <v>-684469.99753052916</v>
      </c>
      <c r="GG34" s="330">
        <v>0</v>
      </c>
      <c r="GH34" s="330">
        <v>-684469.99753052916</v>
      </c>
      <c r="GI34" s="330">
        <v>0</v>
      </c>
      <c r="GJ34" s="330">
        <v>-684469.99753052916</v>
      </c>
      <c r="HQ34"/>
      <c r="HR34"/>
      <c r="HS34"/>
      <c r="HT34"/>
      <c r="HU34"/>
      <c r="HV34"/>
      <c r="HW34"/>
      <c r="HX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  <c r="KF34" s="281"/>
      <c r="KG34" s="281"/>
      <c r="KH34" s="281"/>
      <c r="KI34" s="281"/>
      <c r="KJ34" s="281"/>
      <c r="KK34" s="281"/>
      <c r="KL34" s="281"/>
      <c r="KM34" s="281"/>
      <c r="KN34" s="281"/>
      <c r="KO34" s="281"/>
      <c r="KP34" s="281"/>
      <c r="KQ34" s="281"/>
      <c r="KR34" s="281"/>
      <c r="KS34" s="131">
        <v>34</v>
      </c>
      <c r="KT34" s="147" t="s">
        <v>304</v>
      </c>
      <c r="KV34" s="128">
        <v>37626037.238265</v>
      </c>
      <c r="KW34" s="128">
        <v>-55849.496886744077</v>
      </c>
      <c r="KX34" s="128">
        <v>37570187.741378255</v>
      </c>
      <c r="KY34" s="128"/>
      <c r="KZ34" s="128">
        <v>37570187.741378255</v>
      </c>
      <c r="LA34" s="128"/>
      <c r="LB34" s="128">
        <v>37570187.741378255</v>
      </c>
      <c r="LC34" s="128"/>
      <c r="LD34" s="128">
        <v>37570187.741378255</v>
      </c>
      <c r="LE34" s="128"/>
      <c r="LF34" s="128">
        <v>37570187.741378255</v>
      </c>
      <c r="LG34" s="128"/>
      <c r="LH34" s="128">
        <v>37570187.741378255</v>
      </c>
      <c r="LI34" s="131"/>
      <c r="MO34" s="677">
        <v>34</v>
      </c>
      <c r="MP34" s="128" t="s">
        <v>85</v>
      </c>
      <c r="MQ34" s="128"/>
      <c r="MR34" s="866"/>
      <c r="MS34" s="866"/>
      <c r="MT34" s="866"/>
      <c r="MU34" s="866"/>
      <c r="MV34" s="866"/>
      <c r="MW34" s="866"/>
      <c r="MX34" s="866"/>
      <c r="MY34" s="866"/>
      <c r="MZ34" s="866"/>
      <c r="NA34" s="866"/>
      <c r="NB34" s="866"/>
      <c r="NC34" s="866"/>
      <c r="ND34" s="866"/>
      <c r="NE34" s="131">
        <v>34</v>
      </c>
      <c r="NF34" s="241"/>
      <c r="NG34" s="298"/>
      <c r="NH34"/>
      <c r="NI34"/>
      <c r="NJ34"/>
      <c r="NK34"/>
      <c r="NL34"/>
      <c r="NM34"/>
      <c r="NN34"/>
      <c r="NO34"/>
      <c r="NP34"/>
      <c r="NQ34"/>
      <c r="NR34"/>
      <c r="NS34"/>
      <c r="NT34"/>
      <c r="NU34" s="131">
        <v>34</v>
      </c>
      <c r="NV34" s="431" t="s">
        <v>299</v>
      </c>
      <c r="NW34" s="576"/>
      <c r="NX34" s="579">
        <v>4350588.3530400265</v>
      </c>
      <c r="NY34" s="579">
        <v>0</v>
      </c>
      <c r="NZ34" s="579">
        <v>4350588.3530400265</v>
      </c>
      <c r="OA34" s="579">
        <v>3230272.3808734193</v>
      </c>
      <c r="OB34" s="579">
        <v>7580860.7339134458</v>
      </c>
      <c r="OC34" s="579">
        <v>3492135.9671265553</v>
      </c>
      <c r="OD34" s="579">
        <v>11072996.70104</v>
      </c>
      <c r="OE34" s="579">
        <v>-15203.916388063459</v>
      </c>
      <c r="OF34" s="579">
        <v>11057792.784651937</v>
      </c>
      <c r="OG34" s="579">
        <v>-3527374.5424600439</v>
      </c>
      <c r="OH34" s="579">
        <v>7530418.242191894</v>
      </c>
      <c r="OI34" s="579">
        <v>-3527374.542460043</v>
      </c>
      <c r="OJ34" s="579">
        <v>4003043.6997318505</v>
      </c>
      <c r="OK34"/>
      <c r="OL34"/>
      <c r="OM34"/>
      <c r="ON34"/>
      <c r="OO34"/>
      <c r="OP34"/>
      <c r="OQ34"/>
      <c r="OR34"/>
      <c r="OS34"/>
      <c r="OT34"/>
      <c r="OU34"/>
      <c r="OV34"/>
      <c r="OW34"/>
      <c r="OX34"/>
      <c r="OY34"/>
      <c r="OZ34"/>
      <c r="PA34" s="131"/>
      <c r="PB34"/>
      <c r="PC34"/>
      <c r="PD34"/>
      <c r="PE34"/>
      <c r="PF34"/>
      <c r="PG34"/>
      <c r="PH34"/>
      <c r="PI34"/>
      <c r="PJ34"/>
      <c r="PK34"/>
      <c r="PL34"/>
      <c r="PM34"/>
      <c r="PN34"/>
      <c r="PO34"/>
      <c r="PP34"/>
      <c r="PR34" s="690"/>
      <c r="PS34" s="690"/>
      <c r="PT34" s="690"/>
      <c r="PU34" s="690"/>
      <c r="PV34" s="690"/>
      <c r="PW34" s="690"/>
      <c r="PX34" s="690"/>
      <c r="PY34" s="690"/>
      <c r="PZ34" s="690"/>
      <c r="QA34" s="690"/>
      <c r="QB34" s="690"/>
      <c r="QC34" s="690"/>
      <c r="QD34" s="690"/>
      <c r="QE34" s="690"/>
      <c r="QF34" s="690"/>
      <c r="QG34" s="690"/>
      <c r="QH34" s="707">
        <v>34</v>
      </c>
      <c r="QI34" s="689" t="s">
        <v>1051</v>
      </c>
      <c r="QJ34" s="689"/>
      <c r="QK34" s="735"/>
      <c r="QL34" s="735"/>
      <c r="QM34" s="735">
        <v>-1934140608.1735146</v>
      </c>
      <c r="QN34" s="735">
        <v>-89435458.207071066</v>
      </c>
      <c r="QO34" s="735">
        <v>-2023576066.3805857</v>
      </c>
      <c r="QP34" s="735">
        <v>-166952720.7201705</v>
      </c>
      <c r="QQ34" s="735">
        <v>-2190528787.1007562</v>
      </c>
      <c r="QR34" s="735">
        <v>-84125861.363674164</v>
      </c>
      <c r="QS34" s="735">
        <v>-2274654648.4644303</v>
      </c>
      <c r="QT34" s="735">
        <v>-158338668.60089779</v>
      </c>
      <c r="QU34" s="735">
        <v>-2432993317.0653281</v>
      </c>
      <c r="QV34" s="735">
        <v>-153979130.28806448</v>
      </c>
      <c r="QW34" s="735">
        <v>-2586972447.3533926</v>
      </c>
      <c r="QX34" s="711">
        <v>34</v>
      </c>
      <c r="QY34" s="717" t="s">
        <v>1106</v>
      </c>
      <c r="QZ34" s="714"/>
      <c r="RA34" s="831"/>
      <c r="RB34" s="831"/>
      <c r="RC34" s="831"/>
      <c r="RD34" s="831">
        <v>0</v>
      </c>
      <c r="RE34" s="831">
        <v>0</v>
      </c>
      <c r="RF34" s="831">
        <v>0</v>
      </c>
      <c r="RG34" s="831">
        <v>0</v>
      </c>
      <c r="RH34" s="831">
        <v>0</v>
      </c>
      <c r="RI34" s="831">
        <v>0</v>
      </c>
      <c r="RJ34" s="831">
        <v>0</v>
      </c>
      <c r="RK34" s="831">
        <v>0</v>
      </c>
      <c r="RL34" s="831">
        <v>0</v>
      </c>
      <c r="RM34" s="831">
        <v>0</v>
      </c>
      <c r="RN34" s="671">
        <v>34</v>
      </c>
      <c r="RO34" s="689" t="s">
        <v>1002</v>
      </c>
      <c r="RP34" s="669"/>
      <c r="RQ34" s="814"/>
      <c r="RR34" s="814"/>
      <c r="RS34" s="814"/>
      <c r="RT34" s="814">
        <v>389990.21</v>
      </c>
      <c r="RU34" s="815">
        <v>389990.21</v>
      </c>
      <c r="RV34" s="814">
        <v>2595454.9499999997</v>
      </c>
      <c r="RW34" s="815">
        <v>2985445.1599999997</v>
      </c>
      <c r="RX34" s="814">
        <v>3434578.1310841055</v>
      </c>
      <c r="RY34" s="815">
        <v>6420023.2910841051</v>
      </c>
      <c r="RZ34" s="814">
        <v>2581213.5333096087</v>
      </c>
      <c r="SA34" s="815">
        <v>9001236.8243937138</v>
      </c>
      <c r="SB34" s="814">
        <v>2325645.8582861442</v>
      </c>
      <c r="SC34" s="815">
        <v>11326882.682679858</v>
      </c>
      <c r="SD34" s="690"/>
      <c r="SK34"/>
      <c r="SL34"/>
      <c r="SM34"/>
      <c r="SN34"/>
      <c r="SO34"/>
      <c r="SP34"/>
      <c r="SQ34"/>
      <c r="SR34"/>
      <c r="SS34"/>
      <c r="ST34"/>
      <c r="SU34" s="690"/>
    </row>
    <row r="35" spans="1:515" ht="15.75" thickBot="1" x14ac:dyDescent="0.3">
      <c r="A35" s="131">
        <v>35</v>
      </c>
      <c r="B35" s="296" t="s">
        <v>1084</v>
      </c>
      <c r="C35" s="138"/>
      <c r="D35" s="166"/>
      <c r="E35" s="658">
        <v>1120.49</v>
      </c>
      <c r="F35" s="659"/>
      <c r="G35" s="658"/>
      <c r="H35" s="166"/>
      <c r="I35" s="283"/>
      <c r="J35" s="173"/>
      <c r="K35" s="283"/>
      <c r="L35" s="181"/>
      <c r="M35" s="283"/>
      <c r="N35" s="283"/>
      <c r="O35" s="283"/>
      <c r="P35" s="283"/>
      <c r="Q35" s="131">
        <v>35</v>
      </c>
      <c r="R35" s="368" t="s">
        <v>305</v>
      </c>
      <c r="S35" s="833"/>
      <c r="T35" s="834">
        <v>20923124.302694574</v>
      </c>
      <c r="U35" s="834">
        <v>-20923124.302694574</v>
      </c>
      <c r="V35" s="834">
        <v>0</v>
      </c>
      <c r="W35" s="834">
        <v>0</v>
      </c>
      <c r="X35" s="834">
        <v>0</v>
      </c>
      <c r="Y35" s="834">
        <v>0</v>
      </c>
      <c r="Z35" s="834">
        <v>0</v>
      </c>
      <c r="AA35" s="834">
        <v>0</v>
      </c>
      <c r="AB35" s="834">
        <v>0</v>
      </c>
      <c r="AC35" s="834">
        <v>0</v>
      </c>
      <c r="AD35" s="834">
        <v>0</v>
      </c>
      <c r="AE35" s="834">
        <v>0</v>
      </c>
      <c r="AF35" s="834">
        <v>0</v>
      </c>
      <c r="AG35" s="131"/>
      <c r="AK35"/>
      <c r="AL35"/>
      <c r="AM35"/>
      <c r="AN35"/>
      <c r="AO35" s="128"/>
      <c r="AP35" s="128"/>
      <c r="AQ35" s="128"/>
      <c r="AR35" s="128"/>
      <c r="AS35" s="128"/>
      <c r="AT35" s="128"/>
      <c r="AU35" s="128"/>
      <c r="AV35" s="128"/>
      <c r="AX35" s="674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S35" s="142"/>
      <c r="BZ35" s="674"/>
      <c r="CA35" s="674"/>
      <c r="CB35" s="674"/>
      <c r="CS35" s="125"/>
      <c r="CT35" s="125"/>
      <c r="CU35" s="125"/>
      <c r="CV35" s="125"/>
      <c r="CW35" s="125"/>
      <c r="CX35" s="125"/>
      <c r="CY35" s="125"/>
      <c r="CZ35" s="125"/>
      <c r="FH35" s="642"/>
      <c r="FI35" s="642"/>
      <c r="FJ35" s="642"/>
      <c r="FK35" s="642"/>
      <c r="FL35" s="642"/>
      <c r="FM35" s="642"/>
      <c r="FN35" s="642"/>
      <c r="FO35" s="642"/>
      <c r="FP35" s="642"/>
      <c r="FQ35" s="642"/>
      <c r="FR35" s="642"/>
      <c r="FS35" s="642"/>
      <c r="FT35" s="642"/>
      <c r="FU35" s="131">
        <v>35</v>
      </c>
      <c r="FV35" s="279"/>
      <c r="FW35" s="241"/>
      <c r="FX35" s="440"/>
      <c r="FY35" s="440"/>
      <c r="FZ35" s="440"/>
      <c r="GA35" s="440"/>
      <c r="GB35" s="440"/>
      <c r="GC35" s="440"/>
      <c r="GD35" s="440"/>
      <c r="GE35" s="440"/>
      <c r="GF35" s="440"/>
      <c r="GG35" s="440"/>
      <c r="GH35" s="440"/>
      <c r="GI35" s="440"/>
      <c r="GJ35" s="440"/>
      <c r="HQ35"/>
      <c r="HR35"/>
      <c r="HS35"/>
      <c r="HT35"/>
      <c r="HU35"/>
      <c r="HV35"/>
      <c r="HW35"/>
      <c r="HX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  <c r="KF35" s="281"/>
      <c r="KG35" s="281"/>
      <c r="KH35" s="281"/>
      <c r="KI35" s="281"/>
      <c r="KJ35" s="281"/>
      <c r="KK35" s="281"/>
      <c r="KL35" s="281"/>
      <c r="KM35" s="281"/>
      <c r="KN35" s="281"/>
      <c r="KO35" s="281"/>
      <c r="KP35" s="281"/>
      <c r="KQ35" s="281"/>
      <c r="KR35" s="281"/>
      <c r="KS35" s="131">
        <v>35</v>
      </c>
      <c r="KT35" s="147" t="s">
        <v>306</v>
      </c>
      <c r="KV35" s="290">
        <v>-141545568.65823501</v>
      </c>
      <c r="KW35" s="290">
        <v>210100.48828822773</v>
      </c>
      <c r="KX35" s="290">
        <v>-141335468.16994679</v>
      </c>
      <c r="KY35" s="290">
        <v>0</v>
      </c>
      <c r="KZ35" s="290">
        <v>-141335468.16994679</v>
      </c>
      <c r="LA35" s="290">
        <v>0</v>
      </c>
      <c r="LB35" s="290">
        <v>-141335468.16994679</v>
      </c>
      <c r="LC35" s="290">
        <v>0</v>
      </c>
      <c r="LD35" s="290">
        <v>-141335468.16994679</v>
      </c>
      <c r="LE35" s="290">
        <v>0</v>
      </c>
      <c r="LF35" s="290">
        <v>-141335468.16994679</v>
      </c>
      <c r="LG35" s="290">
        <v>0</v>
      </c>
      <c r="LH35" s="290">
        <v>-141335468.16994679</v>
      </c>
      <c r="LI35" s="131"/>
      <c r="MO35" s="677">
        <v>35</v>
      </c>
      <c r="MP35" s="282" t="s">
        <v>3</v>
      </c>
      <c r="MQ35" s="282"/>
      <c r="MR35" s="872"/>
      <c r="MS35" s="872"/>
      <c r="MT35" s="872"/>
      <c r="MU35" s="872"/>
      <c r="MV35" s="872"/>
      <c r="MW35" s="872"/>
      <c r="MX35" s="872"/>
      <c r="MY35" s="872">
        <v>154804.66349126305</v>
      </c>
      <c r="MZ35" s="872">
        <v>154804.66349126305</v>
      </c>
      <c r="NA35" s="872">
        <v>1702851.2984038936</v>
      </c>
      <c r="NB35" s="872">
        <v>1857655.9618951567</v>
      </c>
      <c r="NC35" s="872">
        <v>0</v>
      </c>
      <c r="ND35" s="872">
        <v>1857655.9618951567</v>
      </c>
      <c r="NE35" s="131">
        <v>35</v>
      </c>
      <c r="NF35" s="241" t="s">
        <v>279</v>
      </c>
      <c r="NG35" s="241"/>
      <c r="NH35" s="875">
        <v>65577643.509571999</v>
      </c>
      <c r="NI35" s="875">
        <v>-65577643.509571999</v>
      </c>
      <c r="NJ35" s="875">
        <v>0</v>
      </c>
      <c r="NK35" s="875">
        <v>0</v>
      </c>
      <c r="NL35" s="875">
        <v>0</v>
      </c>
      <c r="NM35" s="875">
        <v>0</v>
      </c>
      <c r="NN35" s="875">
        <v>0</v>
      </c>
      <c r="NO35" s="875">
        <v>-13882024.953412002</v>
      </c>
      <c r="NP35" s="875">
        <v>-13882024.953412002</v>
      </c>
      <c r="NQ35" s="875">
        <v>-53855630.635200016</v>
      </c>
      <c r="NR35" s="875">
        <v>-67737655.588612005</v>
      </c>
      <c r="NS35" s="875">
        <v>7383449.9342640014</v>
      </c>
      <c r="NT35" s="875">
        <v>-60354205.654348023</v>
      </c>
      <c r="NU35" s="131">
        <v>35</v>
      </c>
      <c r="NV35" s="576"/>
      <c r="NW35" s="576"/>
      <c r="NX35" s="579"/>
      <c r="NY35" s="579"/>
      <c r="NZ35" s="579"/>
      <c r="OA35" s="579"/>
      <c r="OB35" s="579"/>
      <c r="OC35" s="579"/>
      <c r="OD35" s="579"/>
      <c r="OE35" s="579"/>
      <c r="OF35" s="579"/>
      <c r="OG35" s="579"/>
      <c r="OH35" s="579"/>
      <c r="OI35" s="579"/>
      <c r="OJ35" s="579"/>
      <c r="OK35"/>
      <c r="OL35"/>
      <c r="OM35"/>
      <c r="ON35"/>
      <c r="OO35"/>
      <c r="OP35"/>
      <c r="OQ35"/>
      <c r="OR35"/>
      <c r="OS35"/>
      <c r="OT35"/>
      <c r="OU35"/>
      <c r="OV35"/>
      <c r="OW35"/>
      <c r="OX35"/>
      <c r="OY35"/>
      <c r="OZ35"/>
      <c r="PA35" s="131"/>
      <c r="PB35"/>
      <c r="PC35"/>
      <c r="PD35"/>
      <c r="PE35"/>
      <c r="PF35"/>
      <c r="PG35"/>
      <c r="PH35"/>
      <c r="PI35"/>
      <c r="PJ35"/>
      <c r="PK35"/>
      <c r="PL35"/>
      <c r="PM35"/>
      <c r="PN35"/>
      <c r="PO35"/>
      <c r="PP35"/>
      <c r="PR35" s="690"/>
      <c r="PS35" s="690"/>
      <c r="PT35" s="690"/>
      <c r="PU35" s="690"/>
      <c r="PV35" s="690"/>
      <c r="PW35" s="690"/>
      <c r="PX35" s="690"/>
      <c r="PY35" s="690"/>
      <c r="PZ35" s="690"/>
      <c r="QA35" s="690"/>
      <c r="QB35" s="690"/>
      <c r="QC35" s="690"/>
      <c r="QD35" s="690"/>
      <c r="QE35" s="690"/>
      <c r="QF35" s="690"/>
      <c r="QG35" s="690"/>
      <c r="QH35" s="707">
        <v>35</v>
      </c>
      <c r="QI35" s="689" t="s">
        <v>304</v>
      </c>
      <c r="QJ35" s="689"/>
      <c r="QK35" s="709"/>
      <c r="QL35" s="709"/>
      <c r="QM35" s="759">
        <v>-380681417.42876601</v>
      </c>
      <c r="QN35" s="765">
        <v>-4652744.2572299242</v>
      </c>
      <c r="QO35" s="759">
        <v>-385334161.68599594</v>
      </c>
      <c r="QP35" s="765">
        <v>1622280.3348976374</v>
      </c>
      <c r="QQ35" s="759">
        <v>-383711881.3510983</v>
      </c>
      <c r="QR35" s="765">
        <v>3637384.2518830895</v>
      </c>
      <c r="QS35" s="759">
        <v>-380074497.09921521</v>
      </c>
      <c r="QT35" s="765">
        <v>10090471.906408906</v>
      </c>
      <c r="QU35" s="759">
        <v>-369984025.1928063</v>
      </c>
      <c r="QV35" s="765">
        <v>13723307.686610341</v>
      </c>
      <c r="QW35" s="759">
        <v>-356260717.50619596</v>
      </c>
      <c r="QX35" s="711">
        <v>35</v>
      </c>
      <c r="QY35" s="717" t="s">
        <v>306</v>
      </c>
      <c r="QZ35" s="714"/>
      <c r="RA35" s="832"/>
      <c r="RB35" s="832"/>
      <c r="RC35" s="832">
        <v>0</v>
      </c>
      <c r="RD35" s="832">
        <v>201938.05620600007</v>
      </c>
      <c r="RE35" s="832">
        <v>201938.05620600007</v>
      </c>
      <c r="RF35" s="832">
        <v>1520440.3364520001</v>
      </c>
      <c r="RG35" s="832">
        <v>1722378.3926580001</v>
      </c>
      <c r="RH35" s="832">
        <v>1391023.3730760335</v>
      </c>
      <c r="RI35" s="832">
        <v>3113401.7657340337</v>
      </c>
      <c r="RJ35" s="832">
        <v>3239178.7827555435</v>
      </c>
      <c r="RK35" s="832">
        <v>6352580.5484895771</v>
      </c>
      <c r="RL35" s="832">
        <v>3687019.0373764867</v>
      </c>
      <c r="RM35" s="832">
        <v>10039599.585866064</v>
      </c>
      <c r="RN35" s="671">
        <v>35</v>
      </c>
      <c r="RO35" s="689" t="s">
        <v>1003</v>
      </c>
      <c r="RP35" s="669"/>
      <c r="RQ35" s="758"/>
      <c r="RR35" s="758"/>
      <c r="RS35" s="758"/>
      <c r="RT35" s="758">
        <v>0</v>
      </c>
      <c r="RU35" s="766">
        <v>0</v>
      </c>
      <c r="RV35" s="758">
        <v>0</v>
      </c>
      <c r="RW35" s="766">
        <v>0</v>
      </c>
      <c r="RX35" s="758">
        <v>0</v>
      </c>
      <c r="RY35" s="766">
        <v>0</v>
      </c>
      <c r="RZ35" s="758">
        <v>0</v>
      </c>
      <c r="SA35" s="766">
        <v>0</v>
      </c>
      <c r="SB35" s="758">
        <v>0</v>
      </c>
      <c r="SC35" s="766">
        <v>0</v>
      </c>
      <c r="SD35" s="690"/>
      <c r="SK35"/>
      <c r="SL35"/>
      <c r="SM35"/>
      <c r="SN35"/>
      <c r="SO35"/>
      <c r="SP35"/>
      <c r="SQ35"/>
      <c r="SR35"/>
      <c r="SS35"/>
      <c r="ST35"/>
      <c r="SU35" s="690"/>
    </row>
    <row r="36" spans="1:515" ht="16.5" thickTop="1" thickBot="1" x14ac:dyDescent="0.3">
      <c r="A36" s="131">
        <v>36</v>
      </c>
      <c r="B36" s="458" t="s">
        <v>428</v>
      </c>
      <c r="D36" s="166"/>
      <c r="E36" s="283"/>
      <c r="F36" s="166"/>
      <c r="G36" s="283"/>
      <c r="H36" s="166"/>
      <c r="I36" s="283"/>
      <c r="J36" s="283"/>
      <c r="K36" s="283"/>
      <c r="L36" s="283"/>
      <c r="M36" s="283"/>
      <c r="N36" s="283"/>
      <c r="O36" s="283"/>
      <c r="P36" s="283"/>
      <c r="Q36" s="131">
        <v>36</v>
      </c>
      <c r="R36" s="676"/>
      <c r="S36" s="676"/>
      <c r="T36" s="170"/>
      <c r="U36" s="613"/>
      <c r="V36" s="676"/>
      <c r="W36" s="676"/>
      <c r="X36" s="676"/>
      <c r="Y36" s="676"/>
      <c r="Z36" s="676"/>
      <c r="AA36" s="676"/>
      <c r="AB36" s="676"/>
      <c r="AC36" s="676"/>
      <c r="AD36" s="676"/>
      <c r="AE36" s="676"/>
      <c r="AF36" s="676"/>
      <c r="AG36" s="131"/>
      <c r="AK36"/>
      <c r="AL36"/>
      <c r="AM36"/>
      <c r="AN36"/>
      <c r="AO36" s="169"/>
      <c r="AP36" s="169"/>
      <c r="AQ36" s="169"/>
      <c r="AR36" s="169"/>
      <c r="AS36" s="169"/>
      <c r="AT36" s="169"/>
      <c r="AU36" s="169"/>
      <c r="AV36" s="169"/>
      <c r="AX36" s="674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S36" s="142"/>
      <c r="BZ36" s="674"/>
      <c r="CA36" s="674"/>
      <c r="CB36" s="674"/>
      <c r="CS36" s="125"/>
      <c r="CT36" s="125"/>
      <c r="CU36" s="125"/>
      <c r="CV36" s="125"/>
      <c r="CW36" s="125"/>
      <c r="CX36" s="125"/>
      <c r="CY36" s="125"/>
      <c r="CZ36" s="125"/>
      <c r="FU36" s="131">
        <v>36</v>
      </c>
      <c r="FV36" s="241" t="s">
        <v>242</v>
      </c>
      <c r="FW36" s="241"/>
      <c r="FX36" s="334">
        <v>-2525833.3727194536</v>
      </c>
      <c r="FY36" s="334">
        <v>-49077.570371584741</v>
      </c>
      <c r="FZ36" s="334">
        <v>-2574910.9430910381</v>
      </c>
      <c r="GA36" s="334">
        <v>0</v>
      </c>
      <c r="GB36" s="334">
        <v>-2574910.9430910381</v>
      </c>
      <c r="GC36" s="334">
        <v>0</v>
      </c>
      <c r="GD36" s="334">
        <v>-2574910.9430910381</v>
      </c>
      <c r="GE36" s="334">
        <v>0</v>
      </c>
      <c r="GF36" s="334">
        <v>-2574910.9430910381</v>
      </c>
      <c r="GG36" s="334">
        <v>0</v>
      </c>
      <c r="GH36" s="334">
        <v>-2574910.9430910381</v>
      </c>
      <c r="GI36" s="334">
        <v>0</v>
      </c>
      <c r="GJ36" s="334">
        <v>-2574910.9430910381</v>
      </c>
      <c r="HQ36"/>
      <c r="HR36"/>
      <c r="HS36"/>
      <c r="HT36"/>
      <c r="HU36"/>
      <c r="HV36"/>
      <c r="HW36"/>
      <c r="HX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  <c r="KF36" s="281"/>
      <c r="KG36" s="281"/>
      <c r="KH36" s="281"/>
      <c r="KI36" s="281"/>
      <c r="KJ36" s="281"/>
      <c r="KK36" s="281"/>
      <c r="KL36" s="281"/>
      <c r="KM36" s="281"/>
      <c r="KN36" s="281"/>
      <c r="KO36" s="281"/>
      <c r="KP36" s="281"/>
      <c r="KQ36" s="281"/>
      <c r="KR36" s="281"/>
      <c r="KS36" s="131"/>
      <c r="KV36"/>
      <c r="KX36"/>
      <c r="KY36"/>
      <c r="KZ36"/>
      <c r="LA36"/>
      <c r="LI36" s="131"/>
      <c r="MO36" s="677">
        <v>36</v>
      </c>
      <c r="MP36" s="676" t="s">
        <v>85</v>
      </c>
      <c r="MQ36" s="676"/>
      <c r="MR36" s="873"/>
      <c r="MS36" s="873"/>
      <c r="MT36" s="873"/>
      <c r="MU36" s="873"/>
      <c r="MV36" s="873"/>
      <c r="MW36" s="873"/>
      <c r="MX36" s="873"/>
      <c r="MY36" s="873"/>
      <c r="MZ36" s="873"/>
      <c r="NA36" s="873"/>
      <c r="NB36" s="873"/>
      <c r="NC36" s="873"/>
      <c r="ND36" s="873"/>
      <c r="NE36" s="131">
        <v>36</v>
      </c>
      <c r="NF36" s="455" t="s">
        <v>85</v>
      </c>
      <c r="NG36" s="455"/>
      <c r="NH36" s="196"/>
      <c r="NI36" s="196"/>
      <c r="NJ36" s="196"/>
      <c r="NK36" s="196"/>
      <c r="NL36" s="196"/>
      <c r="NM36" s="196"/>
      <c r="NN36" s="196"/>
      <c r="NO36" s="196"/>
      <c r="NP36" s="196"/>
      <c r="NQ36" s="196"/>
      <c r="NR36" s="196"/>
      <c r="NS36" s="196"/>
      <c r="NT36" s="196"/>
      <c r="NU36" s="131">
        <v>36</v>
      </c>
      <c r="NV36" s="433" t="s">
        <v>279</v>
      </c>
      <c r="NW36" s="433"/>
      <c r="NX36" s="621">
        <v>4350588.3530400265</v>
      </c>
      <c r="NY36" s="621">
        <v>0</v>
      </c>
      <c r="NZ36" s="621">
        <v>4350588.3530400265</v>
      </c>
      <c r="OA36" s="621">
        <v>3230272.3808734193</v>
      </c>
      <c r="OB36" s="621">
        <v>7580860.7339134458</v>
      </c>
      <c r="OC36" s="621">
        <v>3492135.9671265553</v>
      </c>
      <c r="OD36" s="621">
        <v>11072996.70104</v>
      </c>
      <c r="OE36" s="621">
        <v>-15203.916388063459</v>
      </c>
      <c r="OF36" s="621">
        <v>11057792.784651937</v>
      </c>
      <c r="OG36" s="621">
        <v>-3527374.5424600439</v>
      </c>
      <c r="OH36" s="621">
        <v>7530418.242191894</v>
      </c>
      <c r="OI36" s="621">
        <v>-3527374.542460043</v>
      </c>
      <c r="OJ36" s="621">
        <v>4003043.6997318505</v>
      </c>
      <c r="OK36"/>
      <c r="OL36"/>
      <c r="OM36"/>
      <c r="ON36"/>
      <c r="OO36"/>
      <c r="OP36"/>
      <c r="OQ36"/>
      <c r="OR36"/>
      <c r="OS36"/>
      <c r="OT36"/>
      <c r="OU36"/>
      <c r="OV36"/>
      <c r="OW36"/>
      <c r="OX36"/>
      <c r="OY36"/>
      <c r="OZ36"/>
      <c r="PA36" s="131"/>
      <c r="PB36"/>
      <c r="PC36"/>
      <c r="PD36"/>
      <c r="PE36"/>
      <c r="PF36"/>
      <c r="PG36"/>
      <c r="PH36"/>
      <c r="PI36"/>
      <c r="PJ36"/>
      <c r="PK36"/>
      <c r="PL36"/>
      <c r="PM36"/>
      <c r="PN36"/>
      <c r="PO36"/>
      <c r="PP36"/>
      <c r="PR36" s="690"/>
      <c r="PS36" s="690"/>
      <c r="PT36" s="690"/>
      <c r="PU36" s="690"/>
      <c r="PV36" s="690"/>
      <c r="PW36" s="690"/>
      <c r="PX36" s="690"/>
      <c r="PY36" s="690"/>
      <c r="PZ36" s="690"/>
      <c r="QA36" s="690"/>
      <c r="QB36" s="690"/>
      <c r="QC36" s="690"/>
      <c r="QD36" s="690"/>
      <c r="QE36" s="690"/>
      <c r="QF36" s="690"/>
      <c r="QG36" s="690"/>
      <c r="QH36" s="707">
        <v>36</v>
      </c>
      <c r="QI36" s="689" t="s">
        <v>306</v>
      </c>
      <c r="QJ36" s="710"/>
      <c r="QK36" s="735"/>
      <c r="QL36" s="735"/>
      <c r="QM36" s="735">
        <v>-2314822025.6022806</v>
      </c>
      <c r="QN36" s="735">
        <v>-94088202.46430099</v>
      </c>
      <c r="QO36" s="735">
        <v>-2408910228.0665817</v>
      </c>
      <c r="QP36" s="735">
        <v>-165330440.38527286</v>
      </c>
      <c r="QQ36" s="735">
        <v>-2574240668.4518547</v>
      </c>
      <c r="QR36" s="735">
        <v>-80488477.111791074</v>
      </c>
      <c r="QS36" s="735">
        <v>-2654729145.5636454</v>
      </c>
      <c r="QT36" s="735">
        <v>-148248196.69448888</v>
      </c>
      <c r="QU36" s="735">
        <v>-2802977342.2581344</v>
      </c>
      <c r="QV36" s="735">
        <v>-140255822.60145414</v>
      </c>
      <c r="QW36" s="735">
        <v>-2943233164.8595886</v>
      </c>
      <c r="QX36" s="689"/>
      <c r="QY36" s="689"/>
      <c r="QZ36" s="689"/>
      <c r="RA36" s="689"/>
      <c r="RB36" s="689"/>
      <c r="RC36" s="676"/>
      <c r="RD36" s="676"/>
      <c r="RE36" s="676"/>
      <c r="RF36" s="676"/>
      <c r="RG36" s="676"/>
      <c r="RH36" s="676"/>
      <c r="RI36" s="676"/>
      <c r="RJ36" s="676"/>
      <c r="RK36" s="676"/>
      <c r="RL36" s="676"/>
      <c r="RM36" s="676"/>
      <c r="RN36" s="671">
        <v>36</v>
      </c>
      <c r="RO36" s="689" t="s">
        <v>1004</v>
      </c>
      <c r="RP36" s="669"/>
      <c r="RQ36" s="758"/>
      <c r="RR36" s="758"/>
      <c r="RS36" s="758"/>
      <c r="RT36" s="758">
        <v>0</v>
      </c>
      <c r="RU36" s="766">
        <v>0</v>
      </c>
      <c r="RV36" s="758">
        <v>0</v>
      </c>
      <c r="RW36" s="766">
        <v>0</v>
      </c>
      <c r="RX36" s="758">
        <v>0</v>
      </c>
      <c r="RY36" s="766">
        <v>0</v>
      </c>
      <c r="RZ36" s="758">
        <v>0</v>
      </c>
      <c r="SA36" s="766">
        <v>0</v>
      </c>
      <c r="SB36" s="758">
        <v>0</v>
      </c>
      <c r="SC36" s="766">
        <v>0</v>
      </c>
      <c r="SD36" s="690"/>
      <c r="SK36"/>
      <c r="SL36"/>
      <c r="SM36"/>
      <c r="SN36"/>
      <c r="SO36"/>
      <c r="SP36"/>
      <c r="SQ36"/>
      <c r="SR36"/>
      <c r="SS36"/>
      <c r="ST36"/>
      <c r="SU36" s="690"/>
    </row>
    <row r="37" spans="1:515" ht="15.75" thickTop="1" x14ac:dyDescent="0.25">
      <c r="A37" s="131">
        <v>37</v>
      </c>
      <c r="B37" s="496" t="s">
        <v>582</v>
      </c>
      <c r="C37" s="138"/>
      <c r="D37" s="166"/>
      <c r="E37" s="283">
        <v>785558.67</v>
      </c>
      <c r="F37" s="166"/>
      <c r="G37" s="283"/>
      <c r="H37" s="166"/>
      <c r="I37" s="283"/>
      <c r="J37" s="283"/>
      <c r="K37" s="283"/>
      <c r="L37" s="283"/>
      <c r="M37" s="283"/>
      <c r="N37" s="283"/>
      <c r="O37" s="283"/>
      <c r="P37" s="283"/>
      <c r="Q37" s="131">
        <v>37</v>
      </c>
      <c r="R37" s="445" t="s">
        <v>308</v>
      </c>
      <c r="S37" s="442"/>
      <c r="T37" s="170"/>
      <c r="U37" s="613"/>
      <c r="V37" s="676"/>
      <c r="W37" s="676"/>
      <c r="X37" s="676"/>
      <c r="Y37" s="676"/>
      <c r="Z37" s="676"/>
      <c r="AA37" s="676"/>
      <c r="AB37" s="676"/>
      <c r="AC37" s="676"/>
      <c r="AD37" s="676"/>
      <c r="AE37" s="676"/>
      <c r="AF37" s="676"/>
      <c r="AK37"/>
      <c r="AL37"/>
      <c r="AM37"/>
      <c r="AN37"/>
      <c r="AO37" s="128"/>
      <c r="AP37" s="128"/>
      <c r="AQ37" s="128"/>
      <c r="AR37" s="128"/>
      <c r="AS37" s="128"/>
      <c r="AT37" s="128"/>
      <c r="AU37" s="128"/>
      <c r="AV37" s="128"/>
      <c r="AX37" s="674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S37" s="142"/>
      <c r="BZ37" s="674"/>
      <c r="CA37" s="674"/>
      <c r="CB37" s="674"/>
      <c r="CS37" s="125"/>
      <c r="CT37" s="125"/>
      <c r="CU37" s="125"/>
      <c r="CV37" s="125"/>
      <c r="CW37" s="125"/>
      <c r="CX37" s="125"/>
      <c r="CY37" s="125"/>
      <c r="CZ37" s="125"/>
      <c r="HQ37"/>
      <c r="HR37"/>
      <c r="HS37"/>
      <c r="HT37"/>
      <c r="HU37"/>
      <c r="HV37"/>
      <c r="HW37"/>
      <c r="HX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  <c r="KF37" s="281"/>
      <c r="KG37" s="281"/>
      <c r="KH37" s="281"/>
      <c r="KI37" s="281"/>
      <c r="KJ37" s="281"/>
      <c r="KK37" s="281"/>
      <c r="KL37" s="281"/>
      <c r="KM37" s="281"/>
      <c r="KN37" s="281"/>
      <c r="KO37" s="281"/>
      <c r="KP37" s="281"/>
      <c r="KQ37" s="281"/>
      <c r="KR37" s="281"/>
      <c r="LI37" s="131"/>
      <c r="MO37" s="677">
        <v>37</v>
      </c>
      <c r="MP37" s="676" t="s">
        <v>284</v>
      </c>
      <c r="MQ37" s="676"/>
      <c r="MR37" s="866"/>
      <c r="MS37" s="866"/>
      <c r="MT37" s="866"/>
      <c r="MU37" s="866"/>
      <c r="MV37" s="866"/>
      <c r="MW37" s="866"/>
      <c r="MX37" s="866"/>
      <c r="MY37" s="866">
        <v>154804.66349126305</v>
      </c>
      <c r="MZ37" s="866">
        <v>154804.66349126305</v>
      </c>
      <c r="NA37" s="866">
        <v>1702851.2984038936</v>
      </c>
      <c r="NB37" s="866">
        <v>1857655.9618951567</v>
      </c>
      <c r="NC37" s="866">
        <v>0</v>
      </c>
      <c r="ND37" s="866">
        <v>1857655.9618951567</v>
      </c>
      <c r="NE37" s="131">
        <v>37</v>
      </c>
      <c r="NF37" s="264" t="s">
        <v>651</v>
      </c>
      <c r="NG37" s="264"/>
      <c r="NH37"/>
      <c r="NI37"/>
      <c r="NJ37"/>
      <c r="NK37"/>
      <c r="NL37"/>
      <c r="NM37"/>
      <c r="NN37"/>
      <c r="NO37"/>
      <c r="NP37"/>
      <c r="NQ37"/>
      <c r="NR37"/>
      <c r="NS37"/>
      <c r="NT37"/>
      <c r="NU37" s="131">
        <v>37</v>
      </c>
      <c r="NV37" s="622"/>
      <c r="NW37" s="622"/>
      <c r="NX37" s="623"/>
      <c r="NY37" s="623"/>
      <c r="NZ37" s="623"/>
      <c r="OA37" s="623"/>
      <c r="OB37" s="623"/>
      <c r="OC37" s="624"/>
      <c r="OD37" s="623"/>
      <c r="OE37" s="628"/>
      <c r="OF37" s="628"/>
      <c r="OG37" s="628"/>
      <c r="OH37" s="628"/>
      <c r="OI37" s="628"/>
      <c r="OJ37" s="628"/>
      <c r="OK37"/>
      <c r="OL37"/>
      <c r="OM37"/>
      <c r="ON37"/>
      <c r="OO37"/>
      <c r="OP37"/>
      <c r="OQ37"/>
      <c r="OR37"/>
      <c r="OS37"/>
      <c r="OT37"/>
      <c r="OU37"/>
      <c r="OV37"/>
      <c r="OW37"/>
      <c r="OX37"/>
      <c r="OY37"/>
      <c r="OZ37"/>
      <c r="PA37" s="131"/>
      <c r="PB37"/>
      <c r="PC37"/>
      <c r="PD37"/>
      <c r="PE37"/>
      <c r="PF37"/>
      <c r="PG37"/>
      <c r="PH37"/>
      <c r="PI37"/>
      <c r="PJ37"/>
      <c r="PK37"/>
      <c r="PL37"/>
      <c r="PM37"/>
      <c r="PN37"/>
      <c r="PO37"/>
      <c r="PP37"/>
      <c r="PR37" s="690"/>
      <c r="PS37" s="690"/>
      <c r="PT37" s="690"/>
      <c r="PU37" s="690"/>
      <c r="PV37" s="690"/>
      <c r="PW37" s="690"/>
      <c r="PX37" s="690"/>
      <c r="PY37" s="690"/>
      <c r="PZ37" s="690"/>
      <c r="QA37" s="690"/>
      <c r="QB37" s="690"/>
      <c r="QC37" s="690"/>
      <c r="QD37" s="690"/>
      <c r="QE37" s="690"/>
      <c r="QF37" s="690"/>
      <c r="QG37" s="690"/>
      <c r="QX37" s="689"/>
      <c r="QY37" s="689"/>
      <c r="QZ37" s="689"/>
      <c r="RA37" s="689"/>
      <c r="RB37" s="689"/>
      <c r="RC37" s="676"/>
      <c r="RD37" s="676"/>
      <c r="RE37" s="676"/>
      <c r="RF37" s="676"/>
      <c r="RG37" s="676"/>
      <c r="RH37" s="676"/>
      <c r="RI37" s="676"/>
      <c r="RJ37" s="676"/>
      <c r="RK37" s="676"/>
      <c r="RL37" s="676"/>
      <c r="RM37" s="676"/>
      <c r="RN37" s="671">
        <v>37</v>
      </c>
      <c r="RO37" s="689" t="s">
        <v>1005</v>
      </c>
      <c r="RP37" s="669"/>
      <c r="RQ37" s="760"/>
      <c r="RR37" s="760"/>
      <c r="RS37" s="760"/>
      <c r="RT37" s="760">
        <v>0</v>
      </c>
      <c r="RU37" s="767">
        <v>0</v>
      </c>
      <c r="RV37" s="760">
        <v>0</v>
      </c>
      <c r="RW37" s="767">
        <v>0</v>
      </c>
      <c r="RX37" s="760">
        <v>0</v>
      </c>
      <c r="RY37" s="767">
        <v>0</v>
      </c>
      <c r="RZ37" s="760">
        <v>0</v>
      </c>
      <c r="SA37" s="767">
        <v>0</v>
      </c>
      <c r="SB37" s="760">
        <v>0</v>
      </c>
      <c r="SC37" s="767">
        <v>0</v>
      </c>
      <c r="SD37" s="690"/>
      <c r="SE37" s="707"/>
      <c r="SF37" s="690"/>
      <c r="SG37" s="689"/>
      <c r="SH37" s="689"/>
      <c r="SI37" s="689"/>
      <c r="SJ37" s="689"/>
      <c r="SK37" s="689"/>
      <c r="SL37" s="689"/>
      <c r="SM37" s="689"/>
      <c r="SN37" s="689"/>
      <c r="SO37" s="689"/>
      <c r="SP37" s="689"/>
      <c r="SQ37" s="689"/>
      <c r="SR37" s="689"/>
      <c r="SS37" s="689"/>
      <c r="ST37" s="689"/>
      <c r="SU37" s="690"/>
    </row>
    <row r="38" spans="1:515" x14ac:dyDescent="0.25">
      <c r="A38" s="131">
        <v>38</v>
      </c>
      <c r="B38" s="458" t="s">
        <v>988</v>
      </c>
      <c r="D38" s="166"/>
      <c r="E38" s="283"/>
      <c r="F38" s="166"/>
      <c r="G38" s="283">
        <v>-2022253.9999999998</v>
      </c>
      <c r="H38" s="166"/>
      <c r="I38" s="283"/>
      <c r="J38" s="283"/>
      <c r="K38" s="283"/>
      <c r="L38" s="283"/>
      <c r="M38" s="283"/>
      <c r="N38" s="283"/>
      <c r="O38" s="283"/>
      <c r="P38" s="283"/>
      <c r="Q38" s="131">
        <v>38</v>
      </c>
      <c r="R38" s="294" t="s">
        <v>265</v>
      </c>
      <c r="S38" s="835">
        <v>0.95455202759734947</v>
      </c>
      <c r="T38" s="302">
        <v>5504423.3799999999</v>
      </c>
      <c r="U38" s="613">
        <v>-5504423.3799999999</v>
      </c>
      <c r="V38" s="676">
        <v>0</v>
      </c>
      <c r="W38" s="676"/>
      <c r="X38" s="676">
        <v>0</v>
      </c>
      <c r="Y38" s="676"/>
      <c r="Z38" s="676">
        <v>0</v>
      </c>
      <c r="AA38" s="676"/>
      <c r="AB38" s="676">
        <v>0</v>
      </c>
      <c r="AC38" s="676"/>
      <c r="AD38" s="676">
        <v>0</v>
      </c>
      <c r="AE38" s="676"/>
      <c r="AF38" s="676">
        <v>0</v>
      </c>
      <c r="AH38" s="145"/>
      <c r="AI38" s="145"/>
      <c r="AJ38" s="145"/>
      <c r="AK38" s="145"/>
      <c r="AL38" s="145"/>
      <c r="AM38" s="145"/>
      <c r="AN38" s="145"/>
      <c r="AO38" s="145"/>
      <c r="AP38" s="145"/>
      <c r="AQ38" s="145"/>
      <c r="AR38" s="145"/>
      <c r="AS38" s="145"/>
      <c r="AT38" s="145"/>
      <c r="AU38" s="145"/>
      <c r="AV38" s="145"/>
      <c r="AX38" s="674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CS38" s="125"/>
      <c r="CT38" s="125"/>
      <c r="CU38" s="125"/>
      <c r="CV38" s="125"/>
      <c r="CW38" s="125"/>
      <c r="CX38" s="125"/>
      <c r="CY38" s="125"/>
      <c r="CZ38" s="125"/>
      <c r="HQ38"/>
      <c r="HR38"/>
      <c r="HS38"/>
      <c r="HT38"/>
      <c r="HU38"/>
      <c r="HV38"/>
      <c r="HW38"/>
      <c r="HX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  <c r="KF38" s="281"/>
      <c r="KG38" s="281"/>
      <c r="KH38" s="281"/>
      <c r="KI38" s="281"/>
      <c r="KJ38" s="281"/>
      <c r="KK38" s="281"/>
      <c r="KL38" s="281"/>
      <c r="KM38" s="281"/>
      <c r="KN38" s="281"/>
      <c r="KO38" s="281"/>
      <c r="KP38" s="281"/>
      <c r="KQ38" s="281"/>
      <c r="KR38" s="281"/>
      <c r="LI38" s="131"/>
      <c r="MO38" s="677">
        <v>38</v>
      </c>
      <c r="MP38" s="676" t="s">
        <v>85</v>
      </c>
      <c r="MQ38" s="676"/>
      <c r="MR38" s="866"/>
      <c r="MS38" s="866"/>
      <c r="MT38" s="866"/>
      <c r="MU38" s="866"/>
      <c r="MV38" s="866"/>
      <c r="MW38" s="866"/>
      <c r="MX38" s="866"/>
      <c r="MY38" s="866"/>
      <c r="MZ38" s="866"/>
      <c r="NA38" s="866"/>
      <c r="NB38" s="866"/>
      <c r="NC38" s="866"/>
      <c r="ND38" s="866"/>
      <c r="NE38" s="131">
        <v>38</v>
      </c>
      <c r="NF38" s="197"/>
      <c r="NG38" s="197"/>
      <c r="NH38"/>
      <c r="NI38"/>
      <c r="NJ38"/>
      <c r="NK38"/>
      <c r="NL38"/>
      <c r="NM38"/>
      <c r="NN38"/>
      <c r="NO38"/>
      <c r="NP38"/>
      <c r="NQ38"/>
      <c r="NR38"/>
      <c r="NS38"/>
      <c r="NT38"/>
      <c r="NU38" s="131">
        <v>38</v>
      </c>
      <c r="NV38" s="528" t="s">
        <v>278</v>
      </c>
      <c r="NW38" s="528"/>
      <c r="NX38" s="420"/>
      <c r="NY38" s="420"/>
      <c r="NZ38" s="420"/>
      <c r="OA38" s="420"/>
      <c r="OB38" s="420"/>
      <c r="OC38" s="624"/>
      <c r="OD38" s="420"/>
      <c r="OE38" s="628"/>
      <c r="OF38" s="628"/>
      <c r="OG38" s="628"/>
      <c r="OH38" s="628"/>
      <c r="OI38" s="628"/>
      <c r="OJ38" s="628"/>
      <c r="OK38"/>
      <c r="OL38"/>
      <c r="OM38"/>
      <c r="ON38"/>
      <c r="OO38"/>
      <c r="OP38"/>
      <c r="OQ38"/>
      <c r="OR38"/>
      <c r="OS38"/>
      <c r="OT38"/>
      <c r="OU38"/>
      <c r="OV38"/>
      <c r="OW38"/>
      <c r="OX38"/>
      <c r="OY38"/>
      <c r="OZ38"/>
      <c r="PA38" s="131"/>
      <c r="PB38"/>
      <c r="PC38"/>
      <c r="PD38"/>
      <c r="PE38"/>
      <c r="PF38"/>
      <c r="PG38"/>
      <c r="PH38"/>
      <c r="PI38"/>
      <c r="PJ38"/>
      <c r="PK38"/>
      <c r="PL38"/>
      <c r="PM38"/>
      <c r="PN38"/>
      <c r="PO38"/>
      <c r="PP38"/>
      <c r="PR38" s="690"/>
      <c r="PS38" s="690"/>
      <c r="PT38" s="690"/>
      <c r="PU38" s="690"/>
      <c r="PV38" s="690"/>
      <c r="PW38" s="690"/>
      <c r="PX38" s="690"/>
      <c r="PY38" s="690"/>
      <c r="PZ38" s="690"/>
      <c r="QA38" s="690"/>
      <c r="QB38" s="690"/>
      <c r="QC38" s="690"/>
      <c r="QD38" s="690"/>
      <c r="QE38" s="690"/>
      <c r="QF38" s="690"/>
      <c r="QG38" s="690"/>
      <c r="QX38" s="689"/>
      <c r="QY38" s="689"/>
      <c r="QZ38" s="689"/>
      <c r="RA38" s="689"/>
      <c r="RB38" s="689"/>
      <c r="RC38" s="676"/>
      <c r="RD38" s="676"/>
      <c r="RE38" s="676"/>
      <c r="RF38" s="676"/>
      <c r="RG38" s="676"/>
      <c r="RH38" s="676"/>
      <c r="RI38" s="676"/>
      <c r="RJ38" s="676"/>
      <c r="RK38" s="676"/>
      <c r="RL38" s="676"/>
      <c r="RM38" s="676"/>
      <c r="RN38" s="671">
        <v>38</v>
      </c>
      <c r="RO38" s="689" t="s">
        <v>1006</v>
      </c>
      <c r="RP38" s="669"/>
      <c r="RQ38" s="816"/>
      <c r="RR38" s="816"/>
      <c r="RS38" s="816"/>
      <c r="RT38" s="816">
        <v>389990.21</v>
      </c>
      <c r="RU38" s="816">
        <v>389990.21</v>
      </c>
      <c r="RV38" s="816">
        <v>2595454.9499999997</v>
      </c>
      <c r="RW38" s="816">
        <v>2985445.1599999997</v>
      </c>
      <c r="RX38" s="816">
        <v>3434578.1310841055</v>
      </c>
      <c r="RY38" s="816">
        <v>6420023.2910841051</v>
      </c>
      <c r="RZ38" s="816">
        <v>2581213.5333096087</v>
      </c>
      <c r="SA38" s="816">
        <v>9001236.8243937138</v>
      </c>
      <c r="SB38" s="816">
        <v>2325645.8582861442</v>
      </c>
      <c r="SC38" s="816">
        <v>11326882.682679858</v>
      </c>
      <c r="SD38" s="690"/>
      <c r="SE38" s="707"/>
      <c r="SF38" s="690"/>
      <c r="SG38" s="689"/>
      <c r="SH38" s="689"/>
      <c r="SI38" s="689"/>
      <c r="SJ38" s="689"/>
      <c r="SK38" s="689"/>
      <c r="SL38" s="689"/>
      <c r="SM38" s="689"/>
      <c r="SN38" s="689"/>
      <c r="SO38" s="689"/>
      <c r="SP38" s="689"/>
      <c r="SQ38" s="689"/>
      <c r="SR38" s="689"/>
      <c r="SS38" s="689"/>
      <c r="ST38" s="689"/>
      <c r="SU38" s="690"/>
    </row>
    <row r="39" spans="1:515" ht="16.5" customHeight="1" x14ac:dyDescent="0.25">
      <c r="A39" s="131">
        <v>39</v>
      </c>
      <c r="B39" s="458" t="s">
        <v>583</v>
      </c>
      <c r="D39" s="166"/>
      <c r="E39" s="283"/>
      <c r="F39" s="166"/>
      <c r="G39" s="283">
        <v>-21690736.059999999</v>
      </c>
      <c r="H39" s="166"/>
      <c r="I39" s="283"/>
      <c r="J39" s="283"/>
      <c r="K39" s="283"/>
      <c r="L39" s="283"/>
      <c r="M39" s="283"/>
      <c r="N39" s="283"/>
      <c r="O39" s="283"/>
      <c r="P39" s="283"/>
      <c r="Q39" s="131">
        <v>39</v>
      </c>
      <c r="R39" s="294" t="s">
        <v>409</v>
      </c>
      <c r="S39" s="835">
        <v>0.95453985249471629</v>
      </c>
      <c r="T39" s="751">
        <v>18854358.350000001</v>
      </c>
      <c r="U39" s="613">
        <v>-18854358.350000001</v>
      </c>
      <c r="V39" s="676">
        <v>0</v>
      </c>
      <c r="W39" s="676"/>
      <c r="X39" s="676">
        <v>0</v>
      </c>
      <c r="Y39" s="676"/>
      <c r="Z39" s="676">
        <v>0</v>
      </c>
      <c r="AA39" s="676"/>
      <c r="AB39" s="676">
        <v>0</v>
      </c>
      <c r="AC39" s="676"/>
      <c r="AD39" s="676">
        <v>0</v>
      </c>
      <c r="AE39" s="676"/>
      <c r="AF39" s="676">
        <v>0</v>
      </c>
      <c r="AH39" s="145"/>
      <c r="AI39" s="145"/>
      <c r="AJ39" s="145"/>
      <c r="AK39" s="145"/>
      <c r="AL39" s="145"/>
      <c r="AM39" s="145"/>
      <c r="AN39" s="145"/>
      <c r="AO39" s="145"/>
      <c r="AP39" s="145"/>
      <c r="AQ39" s="145"/>
      <c r="AR39" s="145"/>
      <c r="AS39" s="145"/>
      <c r="AT39" s="145"/>
      <c r="AU39" s="145"/>
      <c r="AV39" s="145"/>
      <c r="AX39" s="674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S39" s="142">
        <v>0</v>
      </c>
      <c r="CA39" s="674"/>
      <c r="CS39" s="125"/>
      <c r="CT39" s="125"/>
      <c r="CU39" s="125"/>
      <c r="CV39" s="125"/>
      <c r="CW39" s="125"/>
      <c r="CX39" s="125"/>
      <c r="CY39" s="125"/>
      <c r="CZ39" s="125"/>
      <c r="HQ39"/>
      <c r="HR39"/>
      <c r="HS39"/>
      <c r="HT39"/>
      <c r="HU39"/>
      <c r="HV39"/>
      <c r="HW39"/>
      <c r="HX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  <c r="KF39" s="281"/>
      <c r="KG39" s="281"/>
      <c r="KH39" s="281"/>
      <c r="KI39" s="281"/>
      <c r="KJ39" s="281"/>
      <c r="KK39" s="281"/>
      <c r="KL39" s="281"/>
      <c r="KM39" s="281"/>
      <c r="KN39" s="281"/>
      <c r="KO39" s="281"/>
      <c r="KP39" s="281"/>
      <c r="KQ39" s="281"/>
      <c r="KR39" s="281"/>
      <c r="LI39" s="131"/>
      <c r="MO39" s="677">
        <v>39</v>
      </c>
      <c r="MP39" s="676" t="s">
        <v>257</v>
      </c>
      <c r="MQ39" s="339">
        <v>0.21</v>
      </c>
      <c r="MR39" s="864"/>
      <c r="MS39" s="864"/>
      <c r="MT39" s="864"/>
      <c r="MU39" s="864"/>
      <c r="MV39" s="866"/>
      <c r="MW39" s="864"/>
      <c r="MX39" s="864">
        <v>0</v>
      </c>
      <c r="MY39" s="864">
        <v>-32508.97933316524</v>
      </c>
      <c r="MZ39" s="864">
        <v>-32508.97933316524</v>
      </c>
      <c r="NA39" s="864">
        <v>-357598.77266481763</v>
      </c>
      <c r="NB39" s="864">
        <v>-390107.75199798291</v>
      </c>
      <c r="NC39" s="864">
        <v>0</v>
      </c>
      <c r="ND39" s="864">
        <v>-390107.75199798291</v>
      </c>
      <c r="NE39" s="131">
        <v>39</v>
      </c>
      <c r="NF39" s="197" t="s">
        <v>649</v>
      </c>
      <c r="NH39" s="282"/>
      <c r="NI39" s="282"/>
      <c r="NJ39" s="282">
        <v>2737438.2</v>
      </c>
      <c r="NK39" s="282">
        <v>-2737438.2</v>
      </c>
      <c r="NL39" s="282">
        <v>0</v>
      </c>
      <c r="NM39" s="282">
        <v>0</v>
      </c>
      <c r="NN39" s="282">
        <v>0</v>
      </c>
      <c r="NO39" s="282">
        <v>0</v>
      </c>
      <c r="NP39" s="282">
        <v>0</v>
      </c>
      <c r="NQ39" s="282">
        <v>0</v>
      </c>
      <c r="NR39" s="282">
        <v>0</v>
      </c>
      <c r="NS39" s="282">
        <v>0</v>
      </c>
      <c r="NT39" s="282">
        <v>0</v>
      </c>
      <c r="NU39" s="131">
        <v>39</v>
      </c>
      <c r="NV39" s="458" t="s">
        <v>1102</v>
      </c>
      <c r="NW39" s="431"/>
      <c r="NX39" s="158">
        <v>-5849175.2306000004</v>
      </c>
      <c r="NY39" s="158">
        <v>0</v>
      </c>
      <c r="NZ39" s="158">
        <v>-5849175.2306000004</v>
      </c>
      <c r="OA39" s="158">
        <v>5849175.2306000004</v>
      </c>
      <c r="OB39" s="158">
        <v>0</v>
      </c>
      <c r="OC39" s="158">
        <v>0</v>
      </c>
      <c r="OD39" s="158">
        <v>0</v>
      </c>
      <c r="OE39" s="158">
        <v>0</v>
      </c>
      <c r="OF39" s="158">
        <v>0</v>
      </c>
      <c r="OG39" s="158">
        <v>0</v>
      </c>
      <c r="OH39" s="158">
        <v>0</v>
      </c>
      <c r="OI39" s="158">
        <v>0</v>
      </c>
      <c r="OJ39" s="158">
        <v>0</v>
      </c>
      <c r="OK39"/>
      <c r="OL39"/>
      <c r="OM39"/>
      <c r="ON39"/>
      <c r="OO39"/>
      <c r="OP39"/>
      <c r="OQ39"/>
      <c r="OR39"/>
      <c r="OS39"/>
      <c r="OT39"/>
      <c r="OU39"/>
      <c r="OV39"/>
      <c r="OW39"/>
      <c r="OX39"/>
      <c r="OY39"/>
      <c r="OZ39"/>
      <c r="PA39" s="131"/>
      <c r="PB39"/>
      <c r="PC39"/>
      <c r="PD39"/>
      <c r="PE39"/>
      <c r="PF39"/>
      <c r="PG39"/>
      <c r="PH39"/>
      <c r="PI39"/>
      <c r="PJ39"/>
      <c r="PK39"/>
      <c r="PL39"/>
      <c r="PM39"/>
      <c r="PN39"/>
      <c r="PO39"/>
      <c r="PP39"/>
      <c r="PR39" s="690"/>
      <c r="PS39" s="690"/>
      <c r="PT39" s="690"/>
      <c r="PU39" s="690"/>
      <c r="PV39" s="690"/>
      <c r="PW39" s="690"/>
      <c r="PX39" s="690"/>
      <c r="PY39" s="690"/>
      <c r="PZ39" s="690"/>
      <c r="QA39" s="690"/>
      <c r="QB39" s="690"/>
      <c r="QC39" s="690"/>
      <c r="QD39" s="690"/>
      <c r="QE39" s="690"/>
      <c r="QF39" s="690"/>
      <c r="QG39" s="690"/>
      <c r="QX39" s="689"/>
      <c r="QY39" s="689"/>
      <c r="QZ39" s="689"/>
      <c r="RA39" s="689"/>
      <c r="RB39" s="689"/>
      <c r="RC39" s="676"/>
      <c r="RD39" s="676"/>
      <c r="RE39" s="676"/>
      <c r="RF39" s="676"/>
      <c r="RG39" s="676"/>
      <c r="RH39" s="676"/>
      <c r="RI39" s="676"/>
      <c r="RJ39" s="676"/>
      <c r="RK39" s="676"/>
      <c r="RL39" s="676"/>
      <c r="RM39" s="676"/>
      <c r="RN39" s="671">
        <v>39</v>
      </c>
      <c r="RO39" s="689"/>
      <c r="RP39" s="669"/>
      <c r="RQ39" s="816"/>
      <c r="RR39" s="816"/>
      <c r="RS39" s="816"/>
      <c r="RT39" s="816"/>
      <c r="RU39" s="816"/>
      <c r="RV39" s="816"/>
      <c r="RW39" s="816"/>
      <c r="RX39" s="816"/>
      <c r="RY39" s="816"/>
      <c r="RZ39" s="816"/>
      <c r="SA39" s="816"/>
      <c r="SB39" s="816"/>
      <c r="SC39" s="816"/>
      <c r="SD39" s="690"/>
      <c r="SE39" s="707"/>
      <c r="SF39" s="690"/>
      <c r="SG39" s="689"/>
      <c r="SH39" s="689"/>
      <c r="SI39" s="689"/>
      <c r="SJ39" s="689"/>
      <c r="SK39" s="689"/>
      <c r="SL39" s="689"/>
      <c r="SM39" s="689"/>
      <c r="SN39" s="689"/>
      <c r="SO39" s="689"/>
      <c r="SP39" s="689"/>
      <c r="SQ39" s="689"/>
      <c r="SR39" s="689"/>
      <c r="SS39" s="689"/>
      <c r="ST39" s="689"/>
      <c r="SU39" s="690"/>
    </row>
    <row r="40" spans="1:515" ht="15.75" thickBot="1" x14ac:dyDescent="0.3">
      <c r="A40" s="131">
        <v>40</v>
      </c>
      <c r="B40" s="458" t="s">
        <v>1088</v>
      </c>
      <c r="C40" s="358"/>
      <c r="D40" s="166"/>
      <c r="E40" s="283">
        <v>-576270.18999999994</v>
      </c>
      <c r="F40" s="166"/>
      <c r="G40" s="283"/>
      <c r="H40" s="166"/>
      <c r="I40" s="283"/>
      <c r="J40" s="283"/>
      <c r="K40" s="283"/>
      <c r="L40" s="283"/>
      <c r="M40" s="283"/>
      <c r="N40" s="283"/>
      <c r="O40" s="283"/>
      <c r="P40" s="283"/>
      <c r="Q40" s="131">
        <v>40</v>
      </c>
      <c r="R40" s="294" t="s">
        <v>309</v>
      </c>
      <c r="S40" s="835">
        <v>0.95453963123900254</v>
      </c>
      <c r="T40" s="751">
        <v>17274428</v>
      </c>
      <c r="U40" s="613">
        <v>-17274428</v>
      </c>
      <c r="V40" s="676">
        <v>0</v>
      </c>
      <c r="W40" s="676"/>
      <c r="X40" s="676">
        <v>0</v>
      </c>
      <c r="Y40" s="676"/>
      <c r="Z40" s="676">
        <v>0</v>
      </c>
      <c r="AA40" s="676"/>
      <c r="AB40" s="676">
        <v>0</v>
      </c>
      <c r="AC40" s="676"/>
      <c r="AD40" s="676">
        <v>0</v>
      </c>
      <c r="AE40" s="676"/>
      <c r="AF40" s="676">
        <v>0</v>
      </c>
      <c r="AH40" s="145"/>
      <c r="AI40" s="145"/>
      <c r="AJ40" s="145"/>
      <c r="AK40" s="145"/>
      <c r="AL40" s="145"/>
      <c r="AM40" s="145"/>
      <c r="AN40" s="145"/>
      <c r="AO40" s="145"/>
      <c r="AP40" s="145"/>
      <c r="AQ40" s="145"/>
      <c r="AR40" s="145"/>
      <c r="AS40" s="145"/>
      <c r="AT40" s="145"/>
      <c r="AU40" s="145"/>
      <c r="AV40" s="145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CS40" s="125"/>
      <c r="CT40" s="125"/>
      <c r="CU40" s="125"/>
      <c r="CV40" s="125"/>
      <c r="CW40" s="125"/>
      <c r="CX40" s="125"/>
      <c r="CY40" s="125"/>
      <c r="CZ40" s="125"/>
      <c r="HQ40"/>
      <c r="HR40"/>
      <c r="HS40"/>
      <c r="HT40"/>
      <c r="HU40"/>
      <c r="HV40"/>
      <c r="HW40"/>
      <c r="HX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  <c r="JM40" s="124"/>
      <c r="KF40" s="281"/>
      <c r="KG40" s="281"/>
      <c r="KH40" s="281"/>
      <c r="KI40" s="281"/>
      <c r="KJ40" s="281"/>
      <c r="KK40" s="281"/>
      <c r="KL40" s="281"/>
      <c r="KM40" s="281"/>
      <c r="KN40" s="281"/>
      <c r="KO40" s="281"/>
      <c r="KP40" s="281"/>
      <c r="KQ40" s="281"/>
      <c r="KR40" s="281"/>
      <c r="LI40" s="131"/>
      <c r="MO40" s="677">
        <v>40</v>
      </c>
      <c r="MP40" s="676" t="s">
        <v>242</v>
      </c>
      <c r="MQ40" s="676"/>
      <c r="MR40" s="874"/>
      <c r="MS40" s="874"/>
      <c r="MT40" s="874"/>
      <c r="MU40" s="874"/>
      <c r="MV40" s="874"/>
      <c r="MW40" s="874"/>
      <c r="MX40" s="874">
        <v>0</v>
      </c>
      <c r="MY40" s="874">
        <v>-122295.68415809781</v>
      </c>
      <c r="MZ40" s="874">
        <v>-122295.68415809781</v>
      </c>
      <c r="NA40" s="874">
        <v>-1345252.5257390761</v>
      </c>
      <c r="NB40" s="874">
        <v>-1467548.2098971738</v>
      </c>
      <c r="NC40" s="874">
        <v>0</v>
      </c>
      <c r="ND40" s="874">
        <v>-1467548.2098971738</v>
      </c>
      <c r="NE40" s="131">
        <v>40</v>
      </c>
      <c r="NF40" s="197" t="s">
        <v>650</v>
      </c>
      <c r="NG40" s="197"/>
      <c r="NH40" s="196"/>
      <c r="NI40" s="196"/>
      <c r="NJ40" s="196"/>
      <c r="NK40" s="196">
        <v>0</v>
      </c>
      <c r="NL40" s="196">
        <v>0</v>
      </c>
      <c r="NM40" s="196">
        <v>0</v>
      </c>
      <c r="NN40" s="196">
        <v>0</v>
      </c>
      <c r="NO40" s="196">
        <v>-741782.0166666666</v>
      </c>
      <c r="NP40" s="196">
        <v>-741782.0166666666</v>
      </c>
      <c r="NQ40" s="196">
        <v>0</v>
      </c>
      <c r="NR40" s="196">
        <v>-741782.0166666666</v>
      </c>
      <c r="NS40" s="196">
        <v>0</v>
      </c>
      <c r="NT40" s="196">
        <v>-741782.0166666666</v>
      </c>
      <c r="NU40" s="131">
        <v>40</v>
      </c>
      <c r="NV40" s="458" t="s">
        <v>1103</v>
      </c>
      <c r="NW40" s="431"/>
      <c r="NX40" s="158">
        <v>0</v>
      </c>
      <c r="NY40" s="158">
        <v>0</v>
      </c>
      <c r="NZ40" s="158">
        <v>0</v>
      </c>
      <c r="OA40" s="158">
        <v>0</v>
      </c>
      <c r="OB40" s="158">
        <v>0</v>
      </c>
      <c r="OC40" s="158">
        <v>0</v>
      </c>
      <c r="OD40" s="158">
        <v>0</v>
      </c>
      <c r="OE40" s="158">
        <v>1835691.2882025428</v>
      </c>
      <c r="OF40" s="158">
        <v>1835691.2882025428</v>
      </c>
      <c r="OG40" s="158">
        <v>0</v>
      </c>
      <c r="OH40" s="158">
        <v>1835691.2882025428</v>
      </c>
      <c r="OI40" s="158">
        <v>0</v>
      </c>
      <c r="OJ40" s="158">
        <v>1835691.2882025428</v>
      </c>
      <c r="OK40"/>
      <c r="OL40"/>
      <c r="OM40"/>
      <c r="ON40"/>
      <c r="OO40"/>
      <c r="OP40"/>
      <c r="OQ40"/>
      <c r="OR40"/>
      <c r="OS40"/>
      <c r="OT40"/>
      <c r="OU40"/>
      <c r="OV40"/>
      <c r="OW40"/>
      <c r="OX40"/>
      <c r="OY40"/>
      <c r="OZ40"/>
      <c r="PA40" s="131"/>
      <c r="PB40"/>
      <c r="PC40"/>
      <c r="PD40"/>
      <c r="PE40"/>
      <c r="PF40"/>
      <c r="PG40"/>
      <c r="PH40"/>
      <c r="PI40"/>
      <c r="PJ40"/>
      <c r="PK40"/>
      <c r="PL40"/>
      <c r="PM40"/>
      <c r="PN40"/>
      <c r="PO40"/>
      <c r="PP40"/>
      <c r="PR40" s="690"/>
      <c r="PS40" s="690"/>
      <c r="PT40" s="690"/>
      <c r="PU40" s="690"/>
      <c r="PV40" s="690"/>
      <c r="PW40" s="690"/>
      <c r="PX40" s="690"/>
      <c r="PY40" s="690"/>
      <c r="PZ40" s="690"/>
      <c r="QA40" s="690"/>
      <c r="QB40" s="690"/>
      <c r="QC40" s="690"/>
      <c r="QD40" s="690"/>
      <c r="QE40" s="690"/>
      <c r="QF40" s="690"/>
      <c r="QG40" s="690"/>
      <c r="QX40" s="689"/>
      <c r="QY40" s="689"/>
      <c r="QZ40" s="689"/>
      <c r="RA40" s="689"/>
      <c r="RB40" s="689"/>
      <c r="RC40" s="676"/>
      <c r="RD40" s="676"/>
      <c r="RE40" s="676"/>
      <c r="RF40" s="676"/>
      <c r="RG40" s="676"/>
      <c r="RH40" s="676"/>
      <c r="RI40" s="676"/>
      <c r="RJ40" s="676"/>
      <c r="RK40" s="676"/>
      <c r="RL40" s="676"/>
      <c r="RM40" s="676"/>
      <c r="RN40" s="671">
        <v>40</v>
      </c>
      <c r="RO40" s="689" t="s">
        <v>291</v>
      </c>
      <c r="RP40" s="669"/>
      <c r="RQ40" s="816"/>
      <c r="RR40" s="816"/>
      <c r="RS40" s="816"/>
      <c r="RT40" s="816">
        <v>389990.21</v>
      </c>
      <c r="RU40" s="816">
        <v>389990.21</v>
      </c>
      <c r="RV40" s="816">
        <v>2595454.9499999997</v>
      </c>
      <c r="RW40" s="816">
        <v>2985445.1599999997</v>
      </c>
      <c r="RX40" s="816">
        <v>3434578.1310841055</v>
      </c>
      <c r="RY40" s="816">
        <v>6420023.2910841051</v>
      </c>
      <c r="RZ40" s="816">
        <v>2581213.5333096087</v>
      </c>
      <c r="SA40" s="816">
        <v>9001236.8243937138</v>
      </c>
      <c r="SB40" s="816">
        <v>2325645.8582861442</v>
      </c>
      <c r="SC40" s="816">
        <v>11326882.682679858</v>
      </c>
      <c r="SD40" s="690"/>
      <c r="SE40" s="707"/>
      <c r="SF40" s="690"/>
      <c r="SG40" s="689"/>
      <c r="SH40" s="689"/>
      <c r="SI40" s="689"/>
      <c r="SJ40" s="689"/>
      <c r="SK40" s="718"/>
      <c r="SL40" s="689"/>
      <c r="SM40" s="718"/>
      <c r="SN40" s="689"/>
      <c r="SO40" s="718"/>
      <c r="SP40" s="689"/>
      <c r="SQ40" s="718"/>
      <c r="SR40" s="689"/>
      <c r="SS40" s="718"/>
      <c r="ST40" s="689"/>
      <c r="SU40" s="690"/>
    </row>
    <row r="41" spans="1:515" ht="15.75" thickTop="1" x14ac:dyDescent="0.25">
      <c r="A41" s="131">
        <v>41</v>
      </c>
      <c r="B41" s="458" t="s">
        <v>1086</v>
      </c>
      <c r="C41" s="358"/>
      <c r="D41" s="166"/>
      <c r="E41" s="283"/>
      <c r="F41" s="166"/>
      <c r="G41" s="283">
        <v>-77359.429999999993</v>
      </c>
      <c r="H41" s="166"/>
      <c r="I41" s="283"/>
      <c r="J41" s="283"/>
      <c r="K41" s="283"/>
      <c r="L41" s="283"/>
      <c r="M41" s="283"/>
      <c r="N41" s="283"/>
      <c r="O41" s="283"/>
      <c r="P41" s="283"/>
      <c r="Q41" s="131">
        <v>41</v>
      </c>
      <c r="R41" s="294" t="s">
        <v>996</v>
      </c>
      <c r="S41" s="835">
        <v>0.95421665415637824</v>
      </c>
      <c r="T41" s="751">
        <v>323040163</v>
      </c>
      <c r="U41" s="613">
        <v>-323040163</v>
      </c>
      <c r="V41" s="676"/>
      <c r="W41" s="676"/>
      <c r="X41" s="676"/>
      <c r="Y41" s="676"/>
      <c r="Z41" s="676"/>
      <c r="AA41" s="676"/>
      <c r="AB41" s="676"/>
      <c r="AC41" s="676"/>
      <c r="AD41" s="676"/>
      <c r="AE41" s="676"/>
      <c r="AF41" s="676"/>
      <c r="AG41" s="246"/>
      <c r="AH41" s="145"/>
      <c r="AI41" s="145"/>
      <c r="AJ41" s="145"/>
      <c r="AK41" s="145"/>
      <c r="AL41" s="145"/>
      <c r="AM41" s="145"/>
      <c r="AN41" s="145"/>
      <c r="AO41" s="145"/>
      <c r="AP41" s="145"/>
      <c r="AQ41" s="145"/>
      <c r="AR41" s="145"/>
      <c r="AS41" s="145"/>
      <c r="AT41" s="145"/>
      <c r="AU41" s="145"/>
      <c r="AV41" s="145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CS41" s="125"/>
      <c r="CT41" s="125"/>
      <c r="CU41" s="125"/>
      <c r="CV41" s="125"/>
      <c r="CW41" s="125"/>
      <c r="CX41" s="125"/>
      <c r="CY41" s="125"/>
      <c r="CZ41" s="125"/>
      <c r="HQ41"/>
      <c r="HR41"/>
      <c r="HS41"/>
      <c r="HT41"/>
      <c r="HU41"/>
      <c r="HV41"/>
      <c r="HW41"/>
      <c r="HX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  <c r="JM41" s="124"/>
      <c r="LI41" s="131"/>
      <c r="MO41" s="677">
        <v>41</v>
      </c>
      <c r="MP41" s="676"/>
      <c r="MQ41" s="676"/>
      <c r="MR41" s="689"/>
      <c r="MS41" s="689"/>
      <c r="MT41" s="689"/>
      <c r="MU41" s="689"/>
      <c r="MV41" s="689"/>
      <c r="MW41" s="689"/>
      <c r="MX41" s="689"/>
      <c r="MY41" s="689"/>
      <c r="MZ41" s="689"/>
      <c r="NA41" s="689"/>
      <c r="NB41" s="689"/>
      <c r="NC41" s="689"/>
      <c r="ND41" s="689"/>
      <c r="NE41" s="131">
        <v>41</v>
      </c>
      <c r="NF41" s="197" t="s">
        <v>652</v>
      </c>
      <c r="NG41" s="197"/>
      <c r="NH41" s="608">
        <v>0</v>
      </c>
      <c r="NI41" s="608">
        <v>0</v>
      </c>
      <c r="NJ41" s="608">
        <v>2737438.2</v>
      </c>
      <c r="NK41" s="608">
        <v>-2737438.2</v>
      </c>
      <c r="NL41" s="608">
        <v>0</v>
      </c>
      <c r="NM41" s="608">
        <v>0</v>
      </c>
      <c r="NN41" s="608">
        <v>0</v>
      </c>
      <c r="NO41" s="608">
        <v>-741782.0166666666</v>
      </c>
      <c r="NP41" s="608">
        <v>-741782.0166666666</v>
      </c>
      <c r="NQ41" s="608">
        <v>0</v>
      </c>
      <c r="NR41" s="608">
        <v>-741782.0166666666</v>
      </c>
      <c r="NS41" s="608">
        <v>0</v>
      </c>
      <c r="NT41" s="608">
        <v>-741782.0166666666</v>
      </c>
      <c r="NU41" s="131">
        <v>41</v>
      </c>
      <c r="NV41" s="458" t="s">
        <v>1104</v>
      </c>
      <c r="NW41" s="431"/>
      <c r="NX41" s="158">
        <v>0</v>
      </c>
      <c r="NY41" s="158">
        <v>0</v>
      </c>
      <c r="NZ41" s="158">
        <v>0</v>
      </c>
      <c r="OA41" s="158">
        <v>0</v>
      </c>
      <c r="OB41" s="158">
        <v>0</v>
      </c>
      <c r="OC41" s="158">
        <v>0</v>
      </c>
      <c r="OD41" s="158">
        <v>0</v>
      </c>
      <c r="OE41" s="158">
        <v>96302.483213976549</v>
      </c>
      <c r="OF41" s="158">
        <v>96302.483213976549</v>
      </c>
      <c r="OG41" s="158">
        <v>0</v>
      </c>
      <c r="OH41" s="158">
        <v>96302.483213976549</v>
      </c>
      <c r="OI41" s="158">
        <v>0</v>
      </c>
      <c r="OJ41" s="158">
        <v>96302.483213976549</v>
      </c>
      <c r="OK41"/>
      <c r="OL41"/>
      <c r="OM41"/>
      <c r="ON41"/>
      <c r="OO41"/>
      <c r="OP41"/>
      <c r="OQ41"/>
      <c r="OR41"/>
      <c r="OS41"/>
      <c r="OT41"/>
      <c r="OU41"/>
      <c r="OV41"/>
      <c r="OW41"/>
      <c r="OX41"/>
      <c r="OY41"/>
      <c r="OZ41"/>
      <c r="PA41" s="131"/>
      <c r="PB41"/>
      <c r="PC41"/>
      <c r="PD41"/>
      <c r="PE41"/>
      <c r="PF41"/>
      <c r="PG41"/>
      <c r="PH41"/>
      <c r="PI41"/>
      <c r="PJ41"/>
      <c r="PK41"/>
      <c r="PL41"/>
      <c r="PM41"/>
      <c r="PN41"/>
      <c r="PO41"/>
      <c r="PP41"/>
      <c r="PR41" s="690"/>
      <c r="PS41" s="690"/>
      <c r="PT41" s="690"/>
      <c r="PU41" s="690"/>
      <c r="PV41" s="690"/>
      <c r="PW41" s="690"/>
      <c r="PX41" s="690"/>
      <c r="PY41" s="690"/>
      <c r="PZ41" s="690"/>
      <c r="QA41" s="690"/>
      <c r="QB41" s="690"/>
      <c r="QC41" s="690"/>
      <c r="QD41" s="690"/>
      <c r="QE41" s="690"/>
      <c r="QF41" s="690"/>
      <c r="QG41" s="690"/>
      <c r="QX41" s="689"/>
      <c r="QY41" s="689"/>
      <c r="QZ41" s="689"/>
      <c r="RA41" s="689"/>
      <c r="RB41" s="689"/>
      <c r="RC41" s="676"/>
      <c r="RD41" s="676"/>
      <c r="RE41" s="676"/>
      <c r="RF41" s="676"/>
      <c r="RG41" s="676"/>
      <c r="RH41" s="676"/>
      <c r="RI41" s="676"/>
      <c r="RJ41" s="676"/>
      <c r="RK41" s="676"/>
      <c r="RL41" s="676"/>
      <c r="RM41" s="676"/>
      <c r="RN41" s="671">
        <v>41</v>
      </c>
      <c r="RO41" s="689"/>
      <c r="RP41" s="669"/>
      <c r="RQ41" s="708"/>
      <c r="RR41" s="708"/>
      <c r="RS41" s="708"/>
      <c r="RT41" s="708"/>
      <c r="RU41" s="708"/>
      <c r="RV41" s="708"/>
      <c r="RW41" s="708"/>
      <c r="RX41" s="708"/>
      <c r="RY41" s="708"/>
      <c r="RZ41" s="708"/>
      <c r="SA41" s="708"/>
      <c r="SB41" s="708"/>
      <c r="SC41" s="708"/>
      <c r="SD41" s="690"/>
      <c r="SE41" s="707"/>
      <c r="SF41" s="690"/>
      <c r="SG41" s="689"/>
      <c r="SH41" s="689"/>
      <c r="SI41" s="689"/>
      <c r="SJ41" s="689"/>
      <c r="SK41" s="689"/>
      <c r="SL41" s="689"/>
      <c r="SM41" s="689"/>
      <c r="SN41" s="689"/>
      <c r="SO41" s="689"/>
      <c r="SP41" s="689"/>
      <c r="SQ41" s="689"/>
      <c r="SR41" s="689"/>
      <c r="SS41" s="689"/>
      <c r="ST41" s="689"/>
      <c r="SU41" s="690"/>
    </row>
    <row r="42" spans="1:515" x14ac:dyDescent="0.25">
      <c r="A42" s="131">
        <v>42</v>
      </c>
      <c r="B42" s="459" t="s">
        <v>584</v>
      </c>
      <c r="C42" s="138"/>
      <c r="D42" s="166"/>
      <c r="E42" s="283">
        <v>-4124945.08</v>
      </c>
      <c r="F42" s="166"/>
      <c r="G42" s="283"/>
      <c r="H42" s="166"/>
      <c r="I42" s="283"/>
      <c r="J42" s="283"/>
      <c r="K42" s="283"/>
      <c r="L42" s="283"/>
      <c r="M42" s="283"/>
      <c r="N42" s="283"/>
      <c r="O42" s="283"/>
      <c r="P42" s="283"/>
      <c r="Q42" s="131">
        <v>42</v>
      </c>
      <c r="R42" s="294" t="s">
        <v>410</v>
      </c>
      <c r="S42" s="835">
        <v>0.95455142287122907</v>
      </c>
      <c r="T42" s="196">
        <v>39496942.159999996</v>
      </c>
      <c r="U42" s="613">
        <v>-39496942.159999996</v>
      </c>
      <c r="V42" s="676">
        <v>0</v>
      </c>
      <c r="W42" s="676"/>
      <c r="X42" s="676">
        <v>0</v>
      </c>
      <c r="Y42" s="676"/>
      <c r="Z42" s="676">
        <v>0</v>
      </c>
      <c r="AA42" s="676"/>
      <c r="AB42" s="676">
        <v>0</v>
      </c>
      <c r="AC42" s="676"/>
      <c r="AD42" s="676">
        <v>0</v>
      </c>
      <c r="AE42" s="676"/>
      <c r="AF42" s="676">
        <v>0</v>
      </c>
      <c r="AH42" s="145"/>
      <c r="AI42" s="145"/>
      <c r="AJ42" s="145"/>
      <c r="AK42" s="145"/>
      <c r="AL42" s="145"/>
      <c r="AM42" s="145"/>
      <c r="AN42" s="145"/>
      <c r="AO42" s="145"/>
      <c r="AP42" s="145"/>
      <c r="AQ42" s="145"/>
      <c r="AR42" s="145"/>
      <c r="AS42" s="145"/>
      <c r="AT42" s="145"/>
      <c r="AU42" s="145"/>
      <c r="AV42" s="145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CS42" s="125"/>
      <c r="CT42" s="125"/>
      <c r="CU42" s="125"/>
      <c r="CV42" s="125"/>
      <c r="CW42" s="125"/>
      <c r="CX42" s="125"/>
      <c r="CY42" s="125"/>
      <c r="CZ42" s="125"/>
      <c r="HQ42"/>
      <c r="HR42"/>
      <c r="HS42"/>
      <c r="HT42"/>
      <c r="HU42"/>
      <c r="HV42"/>
      <c r="HW42"/>
      <c r="HX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  <c r="JM42" s="124"/>
      <c r="KW42" s="200"/>
      <c r="LI42" s="131"/>
      <c r="MO42" s="677">
        <v>42</v>
      </c>
      <c r="MP42" s="611" t="s">
        <v>1090</v>
      </c>
      <c r="MQ42" s="676"/>
      <c r="MR42" s="689"/>
      <c r="MS42" s="689"/>
      <c r="MT42" s="689"/>
      <c r="MU42" s="689"/>
      <c r="MV42" s="689"/>
      <c r="MW42" s="689"/>
      <c r="MX42" s="689"/>
      <c r="MY42" s="689"/>
      <c r="MZ42" s="689"/>
      <c r="NA42" s="689"/>
      <c r="NB42" s="689"/>
      <c r="NC42" s="689"/>
      <c r="ND42" s="689"/>
      <c r="NE42" s="131">
        <v>42</v>
      </c>
      <c r="NF42" s="219" t="s">
        <v>85</v>
      </c>
      <c r="NG42" s="219"/>
      <c r="NH42" s="196"/>
      <c r="NI42" s="196"/>
      <c r="NJ42" s="196"/>
      <c r="NK42" s="196"/>
      <c r="NL42" s="196"/>
      <c r="NM42" s="196"/>
      <c r="NN42" s="196"/>
      <c r="NO42" s="196"/>
      <c r="NP42" s="196"/>
      <c r="NQ42" s="196"/>
      <c r="NR42" s="196"/>
      <c r="NS42" s="196"/>
      <c r="NT42" s="196"/>
      <c r="NU42" s="131">
        <v>42</v>
      </c>
      <c r="NV42" s="458" t="s">
        <v>575</v>
      </c>
      <c r="NW42" s="434"/>
      <c r="NX42" s="531">
        <v>0</v>
      </c>
      <c r="NY42" s="531">
        <v>0</v>
      </c>
      <c r="NZ42" s="531">
        <v>0</v>
      </c>
      <c r="OA42" s="531">
        <v>0</v>
      </c>
      <c r="OB42" s="531">
        <v>0</v>
      </c>
      <c r="OC42" s="531">
        <v>0</v>
      </c>
      <c r="OD42" s="531">
        <v>0</v>
      </c>
      <c r="OE42" s="531">
        <v>2629339.7782025742</v>
      </c>
      <c r="OF42" s="531">
        <v>2629339.7782025742</v>
      </c>
      <c r="OG42" s="531">
        <v>0</v>
      </c>
      <c r="OH42" s="531">
        <v>2629339.7782025742</v>
      </c>
      <c r="OI42" s="531">
        <v>0</v>
      </c>
      <c r="OJ42" s="531">
        <v>2629339.7782025742</v>
      </c>
      <c r="OK42"/>
      <c r="OL42"/>
      <c r="OM42"/>
      <c r="ON42"/>
      <c r="OO42"/>
      <c r="OP42"/>
      <c r="OQ42"/>
      <c r="OR42"/>
      <c r="OS42"/>
      <c r="OT42"/>
      <c r="OU42"/>
      <c r="OV42"/>
      <c r="OW42"/>
      <c r="OX42"/>
      <c r="OY42"/>
      <c r="OZ42"/>
      <c r="PA42" s="131"/>
      <c r="PB42"/>
      <c r="PC42"/>
      <c r="PD42"/>
      <c r="PE42"/>
      <c r="PF42"/>
      <c r="PG42"/>
      <c r="PH42"/>
      <c r="PI42"/>
      <c r="PJ42"/>
      <c r="PK42"/>
      <c r="PL42"/>
      <c r="PM42"/>
      <c r="PN42"/>
      <c r="PO42"/>
      <c r="PP42"/>
      <c r="PR42" s="690"/>
      <c r="PS42" s="690"/>
      <c r="PT42" s="690"/>
      <c r="PU42" s="690"/>
      <c r="PV42" s="690"/>
      <c r="PW42" s="690"/>
      <c r="PX42" s="690"/>
      <c r="PY42" s="690"/>
      <c r="PZ42" s="690"/>
      <c r="QA42" s="690"/>
      <c r="QB42" s="690"/>
      <c r="QC42" s="690"/>
      <c r="QD42" s="690"/>
      <c r="QE42" s="690"/>
      <c r="QF42" s="690"/>
      <c r="QG42" s="690"/>
      <c r="QX42" s="689"/>
      <c r="QY42" s="689"/>
      <c r="QZ42" s="689"/>
      <c r="RA42" s="689"/>
      <c r="RB42" s="689"/>
      <c r="RC42" s="676"/>
      <c r="RD42" s="676"/>
      <c r="RE42" s="676"/>
      <c r="RF42" s="676"/>
      <c r="RG42" s="676"/>
      <c r="RH42" s="676"/>
      <c r="RI42" s="676"/>
      <c r="RJ42" s="676"/>
      <c r="RK42" s="676"/>
      <c r="RL42" s="676"/>
      <c r="RM42" s="676"/>
      <c r="RN42" s="671">
        <v>42</v>
      </c>
      <c r="RO42" s="689" t="s">
        <v>247</v>
      </c>
      <c r="RP42" s="669">
        <v>0.21</v>
      </c>
      <c r="RQ42" s="767"/>
      <c r="RR42" s="767"/>
      <c r="RS42" s="767"/>
      <c r="RT42" s="767">
        <v>-81897.944100000008</v>
      </c>
      <c r="RU42" s="767">
        <v>-81897.944100000008</v>
      </c>
      <c r="RV42" s="767">
        <v>-545045.53949999996</v>
      </c>
      <c r="RW42" s="767">
        <v>-626943.48359999992</v>
      </c>
      <c r="RX42" s="767">
        <v>-721261.40752766212</v>
      </c>
      <c r="RY42" s="767">
        <v>-1348204.891127662</v>
      </c>
      <c r="RZ42" s="767">
        <v>-542054.84199501784</v>
      </c>
      <c r="SA42" s="767">
        <v>-1890259.7331226799</v>
      </c>
      <c r="SB42" s="767">
        <v>-488385.63024009025</v>
      </c>
      <c r="SC42" s="767">
        <v>-2378645.3633627701</v>
      </c>
      <c r="SD42" s="690"/>
      <c r="SE42" s="707"/>
      <c r="SF42" s="690"/>
      <c r="SG42" s="689"/>
      <c r="SH42" s="689"/>
      <c r="SI42" s="689"/>
      <c r="SJ42" s="689"/>
      <c r="SK42" s="689"/>
      <c r="SL42" s="689"/>
      <c r="SM42" s="689"/>
      <c r="SN42" s="689"/>
      <c r="SO42" s="718"/>
      <c r="SP42" s="689"/>
      <c r="SQ42" s="718"/>
      <c r="SR42" s="689"/>
      <c r="SS42" s="718"/>
      <c r="ST42" s="689"/>
      <c r="SU42" s="690"/>
    </row>
    <row r="43" spans="1:515" x14ac:dyDescent="0.25">
      <c r="A43" s="131">
        <v>43</v>
      </c>
      <c r="B43" s="459"/>
      <c r="C43" s="138"/>
      <c r="D43" s="166"/>
      <c r="E43" s="283"/>
      <c r="F43" s="166"/>
      <c r="G43" s="283"/>
      <c r="H43" s="166"/>
      <c r="I43" s="283"/>
      <c r="J43" s="283"/>
      <c r="K43" s="283"/>
      <c r="L43" s="283"/>
      <c r="M43" s="283"/>
      <c r="N43" s="283"/>
      <c r="O43" s="283"/>
      <c r="P43" s="283"/>
      <c r="Q43" s="131">
        <v>43</v>
      </c>
      <c r="R43" s="294" t="s">
        <v>411</v>
      </c>
      <c r="S43" s="835">
        <v>0.55650796381384959</v>
      </c>
      <c r="T43" s="196">
        <v>308839.5</v>
      </c>
      <c r="U43" s="613">
        <v>-308839.5</v>
      </c>
      <c r="V43" s="676">
        <v>0</v>
      </c>
      <c r="W43" s="676"/>
      <c r="X43" s="676">
        <v>0</v>
      </c>
      <c r="Y43" s="676"/>
      <c r="Z43" s="676">
        <v>0</v>
      </c>
      <c r="AA43" s="676"/>
      <c r="AB43" s="676">
        <v>0</v>
      </c>
      <c r="AC43" s="676"/>
      <c r="AD43" s="676">
        <v>0</v>
      </c>
      <c r="AE43" s="676"/>
      <c r="AF43" s="676">
        <v>0</v>
      </c>
      <c r="AH43" s="145"/>
      <c r="AI43" s="145"/>
      <c r="AJ43" s="145"/>
      <c r="AK43" s="145"/>
      <c r="AL43" s="145"/>
      <c r="AM43" s="145"/>
      <c r="AN43" s="145"/>
      <c r="AO43" s="145"/>
      <c r="AP43" s="145"/>
      <c r="AQ43" s="145"/>
      <c r="AR43" s="145"/>
      <c r="AS43" s="145"/>
      <c r="AT43" s="145"/>
      <c r="AU43" s="145"/>
      <c r="AV43" s="145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CS43" s="125"/>
      <c r="CT43" s="125"/>
      <c r="CU43" s="125"/>
      <c r="CV43" s="125"/>
      <c r="CW43" s="125"/>
      <c r="CX43" s="125"/>
      <c r="CY43" s="125"/>
      <c r="CZ43" s="125"/>
      <c r="HQ43"/>
      <c r="HR43"/>
      <c r="HS43"/>
      <c r="HT43"/>
      <c r="HU43"/>
      <c r="HV43"/>
      <c r="HW43"/>
      <c r="HX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  <c r="JM43" s="124"/>
      <c r="LI43" s="131"/>
      <c r="MO43" s="676"/>
      <c r="MP43" s="676"/>
      <c r="MQ43" s="676"/>
      <c r="MR43" s="689"/>
      <c r="MS43" s="689"/>
      <c r="MT43" s="689"/>
      <c r="MU43" s="689"/>
      <c r="MV43" s="689"/>
      <c r="MW43" s="689"/>
      <c r="MX43" s="689"/>
      <c r="MY43" s="689"/>
      <c r="MZ43" s="689"/>
      <c r="NA43" s="689"/>
      <c r="NB43" s="689"/>
      <c r="NC43" s="689"/>
      <c r="ND43" s="689"/>
      <c r="NE43" s="131">
        <v>43</v>
      </c>
      <c r="NF43" s="355" t="s">
        <v>284</v>
      </c>
      <c r="NG43" s="355"/>
      <c r="NH43" s="196">
        <v>0</v>
      </c>
      <c r="NI43" s="196">
        <v>0</v>
      </c>
      <c r="NJ43" s="196">
        <v>2737438.2</v>
      </c>
      <c r="NK43" s="196">
        <v>-2737438.2</v>
      </c>
      <c r="NL43" s="196">
        <v>0</v>
      </c>
      <c r="NM43" s="196">
        <v>0</v>
      </c>
      <c r="NN43" s="196">
        <v>0</v>
      </c>
      <c r="NO43" s="196">
        <v>-741782.0166666666</v>
      </c>
      <c r="NP43" s="196">
        <v>-741782.0166666666</v>
      </c>
      <c r="NQ43" s="196">
        <v>0</v>
      </c>
      <c r="NR43" s="196">
        <v>-741782.0166666666</v>
      </c>
      <c r="NS43" s="196">
        <v>0</v>
      </c>
      <c r="NT43" s="196">
        <v>-741782.0166666666</v>
      </c>
      <c r="NU43" s="131">
        <v>43</v>
      </c>
      <c r="NV43" s="431" t="s">
        <v>576</v>
      </c>
      <c r="NW43" s="434"/>
      <c r="NX43" s="531">
        <v>0</v>
      </c>
      <c r="NY43" s="531">
        <v>0</v>
      </c>
      <c r="NZ43" s="531">
        <v>0</v>
      </c>
      <c r="OA43" s="531">
        <v>0</v>
      </c>
      <c r="OB43" s="531">
        <v>0</v>
      </c>
      <c r="OC43" s="531">
        <v>0</v>
      </c>
      <c r="OD43" s="531">
        <v>0</v>
      </c>
      <c r="OE43" s="531">
        <v>106069.231128963</v>
      </c>
      <c r="OF43" s="531">
        <v>106069.231128963</v>
      </c>
      <c r="OG43" s="531">
        <v>0</v>
      </c>
      <c r="OH43" s="531">
        <v>106069.231128963</v>
      </c>
      <c r="OI43" s="531">
        <v>0</v>
      </c>
      <c r="OJ43" s="531">
        <v>106069.231128963</v>
      </c>
      <c r="OK43"/>
      <c r="OL43"/>
      <c r="OM43"/>
      <c r="ON43"/>
      <c r="OO43"/>
      <c r="OP43"/>
      <c r="OQ43"/>
      <c r="OR43"/>
      <c r="OS43"/>
      <c r="OT43"/>
      <c r="OU43"/>
      <c r="OV43"/>
      <c r="OW43"/>
      <c r="OX43"/>
      <c r="OY43"/>
      <c r="OZ43"/>
      <c r="PA43" s="131"/>
      <c r="PB43"/>
      <c r="PC43"/>
      <c r="PD43"/>
      <c r="PE43"/>
      <c r="PF43"/>
      <c r="PG43"/>
      <c r="PH43"/>
      <c r="PI43"/>
      <c r="PJ43"/>
      <c r="PK43"/>
      <c r="PL43"/>
      <c r="PM43"/>
      <c r="PN43"/>
      <c r="PO43"/>
      <c r="PP43"/>
      <c r="PR43" s="690"/>
      <c r="PS43" s="690"/>
      <c r="PT43" s="690"/>
      <c r="PU43" s="690"/>
      <c r="PV43" s="690"/>
      <c r="PW43" s="690"/>
      <c r="PX43" s="690"/>
      <c r="PY43" s="690"/>
      <c r="PZ43" s="690"/>
      <c r="QA43" s="690"/>
      <c r="QB43" s="690"/>
      <c r="QC43" s="690"/>
      <c r="QD43" s="690"/>
      <c r="QE43" s="690"/>
      <c r="QF43" s="690"/>
      <c r="QG43" s="690"/>
      <c r="QX43" s="690"/>
      <c r="QY43" s="690"/>
      <c r="QZ43" s="690"/>
      <c r="RA43" s="690"/>
      <c r="RB43" s="690"/>
      <c r="RC43" s="125"/>
      <c r="RD43" s="125"/>
      <c r="RE43" s="125"/>
      <c r="RF43" s="125"/>
      <c r="RG43" s="125"/>
      <c r="RH43" s="125"/>
      <c r="RI43" s="125"/>
      <c r="RJ43" s="125"/>
      <c r="RK43" s="125"/>
      <c r="RL43" s="125"/>
      <c r="RM43" s="125"/>
      <c r="RN43" s="671">
        <v>43</v>
      </c>
      <c r="RO43" s="689"/>
      <c r="RP43" s="669"/>
      <c r="RQ43" s="817"/>
      <c r="RR43" s="817"/>
      <c r="RS43" s="817"/>
      <c r="RT43" s="817"/>
      <c r="RU43" s="817"/>
      <c r="RV43" s="817"/>
      <c r="RW43" s="817"/>
      <c r="RX43" s="817"/>
      <c r="RY43" s="817"/>
      <c r="RZ43" s="817"/>
      <c r="SA43" s="817"/>
      <c r="SB43" s="817"/>
      <c r="SC43" s="817"/>
      <c r="SD43" s="690"/>
      <c r="SE43" s="707"/>
      <c r="SF43" s="690"/>
      <c r="SG43" s="689"/>
      <c r="SH43" s="689"/>
      <c r="SI43" s="689"/>
      <c r="SJ43" s="689"/>
      <c r="SK43" s="689"/>
      <c r="SL43" s="689"/>
      <c r="SM43" s="689"/>
      <c r="SN43" s="689"/>
      <c r="SO43" s="689"/>
      <c r="SP43" s="689"/>
      <c r="SQ43" s="689"/>
      <c r="SR43" s="689"/>
      <c r="SS43" s="689"/>
      <c r="ST43" s="689"/>
      <c r="SU43" s="690"/>
    </row>
    <row r="44" spans="1:515" ht="15.75" thickBot="1" x14ac:dyDescent="0.3">
      <c r="A44" s="131">
        <v>44</v>
      </c>
      <c r="B44" s="459" t="s">
        <v>1087</v>
      </c>
      <c r="C44" s="172"/>
      <c r="D44" s="601"/>
      <c r="E44" s="283">
        <v>-1662725.49</v>
      </c>
      <c r="F44" s="601"/>
      <c r="G44" s="283"/>
      <c r="H44" s="601"/>
      <c r="I44" s="283"/>
      <c r="J44" s="283"/>
      <c r="K44" s="283"/>
      <c r="L44" s="283"/>
      <c r="M44" s="283"/>
      <c r="N44" s="283"/>
      <c r="O44" s="283"/>
      <c r="P44" s="283"/>
      <c r="Q44" s="131">
        <v>44</v>
      </c>
      <c r="R44" s="294" t="s">
        <v>412</v>
      </c>
      <c r="S44" s="836"/>
      <c r="T44" s="196">
        <v>55116.43</v>
      </c>
      <c r="U44" s="613">
        <v>-55116.43</v>
      </c>
      <c r="V44" s="676">
        <v>0</v>
      </c>
      <c r="W44" s="676"/>
      <c r="X44" s="676">
        <v>0</v>
      </c>
      <c r="Y44" s="676"/>
      <c r="Z44" s="676">
        <v>0</v>
      </c>
      <c r="AA44" s="676"/>
      <c r="AB44" s="676">
        <v>0</v>
      </c>
      <c r="AC44" s="676"/>
      <c r="AD44" s="676">
        <v>0</v>
      </c>
      <c r="AE44" s="676"/>
      <c r="AF44" s="676">
        <v>0</v>
      </c>
      <c r="AH44" s="145"/>
      <c r="AI44" s="145"/>
      <c r="AJ44" s="145"/>
      <c r="AK44" s="145"/>
      <c r="AL44" s="145"/>
      <c r="AM44" s="145"/>
      <c r="AN44" s="145"/>
      <c r="AO44" s="145"/>
      <c r="AP44" s="145"/>
      <c r="AQ44" s="145"/>
      <c r="AR44" s="145"/>
      <c r="AS44" s="145"/>
      <c r="AT44" s="145"/>
      <c r="AU44" s="145"/>
      <c r="AV44" s="145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HQ44"/>
      <c r="HR44"/>
      <c r="HS44"/>
      <c r="HT44"/>
      <c r="HU44"/>
      <c r="HV44"/>
      <c r="HW44"/>
      <c r="HX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  <c r="KW44" s="200"/>
      <c r="LI44" s="131"/>
      <c r="MO44" s="676"/>
      <c r="MP44" s="676"/>
      <c r="MQ44" s="676"/>
      <c r="MR44" s="689"/>
      <c r="MS44" s="689"/>
      <c r="MT44" s="689"/>
      <c r="MU44" s="689"/>
      <c r="MV44" s="689"/>
      <c r="MW44" s="689"/>
      <c r="MX44" s="689"/>
      <c r="MY44" s="689"/>
      <c r="MZ44" s="689"/>
      <c r="NA44" s="689"/>
      <c r="NB44" s="689"/>
      <c r="NC44" s="689"/>
      <c r="ND44" s="689"/>
      <c r="NE44" s="131">
        <v>44</v>
      </c>
      <c r="NF44" s="355" t="s">
        <v>85</v>
      </c>
      <c r="NG44" s="355"/>
      <c r="NH44" s="196"/>
      <c r="NI44" s="196"/>
      <c r="NJ44" s="196"/>
      <c r="NK44" s="196"/>
      <c r="NL44" s="196"/>
      <c r="NM44" s="196"/>
      <c r="NN44" s="196"/>
      <c r="NO44" s="196"/>
      <c r="NP44" s="196"/>
      <c r="NQ44" s="196"/>
      <c r="NR44" s="196"/>
      <c r="NS44" s="196"/>
      <c r="NT44" s="196"/>
      <c r="NU44" s="131">
        <v>44</v>
      </c>
      <c r="NV44" s="431" t="s">
        <v>3</v>
      </c>
      <c r="NW44" s="431"/>
      <c r="NX44" s="603">
        <v>-5849175.2306000004</v>
      </c>
      <c r="NY44" s="603">
        <v>0</v>
      </c>
      <c r="NZ44" s="603">
        <v>-5849175.2306000004</v>
      </c>
      <c r="OA44" s="603">
        <v>5849175.2306000004</v>
      </c>
      <c r="OB44" s="603">
        <v>0</v>
      </c>
      <c r="OC44" s="603">
        <v>0</v>
      </c>
      <c r="OD44" s="603">
        <v>0</v>
      </c>
      <c r="OE44" s="603">
        <v>4667402.7807480562</v>
      </c>
      <c r="OF44" s="603">
        <v>4667402.7807480562</v>
      </c>
      <c r="OG44" s="603">
        <v>0</v>
      </c>
      <c r="OH44" s="603">
        <v>4667402.7807480562</v>
      </c>
      <c r="OI44" s="603">
        <v>0</v>
      </c>
      <c r="OJ44" s="603">
        <v>4667402.7807480562</v>
      </c>
      <c r="OK44"/>
      <c r="OL44"/>
      <c r="OM44"/>
      <c r="ON44"/>
      <c r="OO44"/>
      <c r="OP44"/>
      <c r="OQ44"/>
      <c r="OR44"/>
      <c r="OS44"/>
      <c r="OT44"/>
      <c r="OU44"/>
      <c r="OV44"/>
      <c r="OW44"/>
      <c r="OX44"/>
      <c r="OY44"/>
      <c r="OZ44"/>
      <c r="PA44" s="131"/>
      <c r="PB44"/>
      <c r="PC44"/>
      <c r="PD44"/>
      <c r="PE44"/>
      <c r="PF44"/>
      <c r="PG44"/>
      <c r="PH44"/>
      <c r="PI44"/>
      <c r="PJ44"/>
      <c r="PK44"/>
      <c r="PL44"/>
      <c r="PM44"/>
      <c r="PN44"/>
      <c r="PO44"/>
      <c r="PP44"/>
      <c r="PR44" s="690"/>
      <c r="PS44" s="690"/>
      <c r="PT44" s="690"/>
      <c r="PU44" s="690"/>
      <c r="PV44" s="690"/>
      <c r="PW44" s="690"/>
      <c r="PX44" s="690"/>
      <c r="PY44" s="690"/>
      <c r="PZ44" s="690"/>
      <c r="QA44" s="690"/>
      <c r="QB44" s="690"/>
      <c r="QC44" s="690"/>
      <c r="QD44" s="690"/>
      <c r="QE44" s="690"/>
      <c r="QF44" s="690"/>
      <c r="QG44" s="690"/>
      <c r="QX44" s="690"/>
      <c r="QY44" s="690"/>
      <c r="QZ44" s="690"/>
      <c r="RA44" s="690"/>
      <c r="RB44" s="690"/>
      <c r="RC44" s="125"/>
      <c r="RD44" s="125"/>
      <c r="RE44" s="125"/>
      <c r="RF44" s="125"/>
      <c r="RG44" s="125"/>
      <c r="RH44" s="125"/>
      <c r="RI44" s="125"/>
      <c r="RJ44" s="125"/>
      <c r="RK44" s="125"/>
      <c r="RL44" s="125"/>
      <c r="RM44" s="125"/>
      <c r="RN44" s="671">
        <v>44</v>
      </c>
      <c r="RO44" s="689" t="s">
        <v>242</v>
      </c>
      <c r="RP44" s="669"/>
      <c r="RQ44" s="818"/>
      <c r="RR44" s="818"/>
      <c r="RS44" s="818"/>
      <c r="RT44" s="818">
        <v>-308092.2659</v>
      </c>
      <c r="RU44" s="818">
        <v>-308092.2659</v>
      </c>
      <c r="RV44" s="818">
        <v>-2050409.4104999998</v>
      </c>
      <c r="RW44" s="818">
        <v>-2358501.6763999998</v>
      </c>
      <c r="RX44" s="818">
        <v>-2713316.7235564431</v>
      </c>
      <c r="RY44" s="818">
        <v>-5071818.3999564433</v>
      </c>
      <c r="RZ44" s="818">
        <v>-2039158.6913145909</v>
      </c>
      <c r="SA44" s="818">
        <v>-7110977.0912710335</v>
      </c>
      <c r="SB44" s="818">
        <v>-1837260.228046054</v>
      </c>
      <c r="SC44" s="818">
        <v>-8948237.3193170875</v>
      </c>
      <c r="SD44" s="690"/>
      <c r="SE44" s="707"/>
      <c r="SF44" s="690"/>
      <c r="SG44" s="689"/>
      <c r="SH44" s="689"/>
      <c r="SI44" s="689"/>
      <c r="SJ44" s="689"/>
      <c r="SK44" s="689"/>
      <c r="SL44" s="689"/>
      <c r="SM44" s="689"/>
      <c r="SN44" s="689"/>
      <c r="SO44" s="718"/>
      <c r="SP44" s="689"/>
      <c r="SQ44" s="689"/>
      <c r="SR44" s="689"/>
      <c r="SS44" s="689"/>
      <c r="ST44" s="689"/>
      <c r="SU44" s="690"/>
    </row>
    <row r="45" spans="1:515" ht="15.75" thickTop="1" x14ac:dyDescent="0.25">
      <c r="A45" s="131">
        <v>45</v>
      </c>
      <c r="B45" s="459" t="s">
        <v>422</v>
      </c>
      <c r="C45" s="138"/>
      <c r="D45" s="346"/>
      <c r="E45" s="460">
        <v>-5603540.5800000001</v>
      </c>
      <c r="F45" s="460">
        <v>0</v>
      </c>
      <c r="G45" s="460">
        <v>-23790349.489999998</v>
      </c>
      <c r="H45" s="460">
        <v>0</v>
      </c>
      <c r="I45" s="460">
        <v>0</v>
      </c>
      <c r="J45" s="460">
        <v>0</v>
      </c>
      <c r="K45" s="460">
        <v>0</v>
      </c>
      <c r="L45" s="460">
        <v>0</v>
      </c>
      <c r="M45" s="460">
        <v>0</v>
      </c>
      <c r="N45" s="460">
        <v>0</v>
      </c>
      <c r="O45" s="460">
        <v>0</v>
      </c>
      <c r="P45" s="460">
        <v>0</v>
      </c>
      <c r="Q45" s="131">
        <v>45</v>
      </c>
      <c r="R45" s="294" t="s">
        <v>413</v>
      </c>
      <c r="S45" s="836"/>
      <c r="T45" s="196">
        <v>4350</v>
      </c>
      <c r="U45" s="613">
        <v>-4350</v>
      </c>
      <c r="V45" s="676">
        <v>0</v>
      </c>
      <c r="W45" s="676"/>
      <c r="X45" s="676">
        <v>0</v>
      </c>
      <c r="Y45" s="676"/>
      <c r="Z45" s="676">
        <v>0</v>
      </c>
      <c r="AA45" s="676"/>
      <c r="AB45" s="676">
        <v>0</v>
      </c>
      <c r="AC45" s="676"/>
      <c r="AD45" s="676">
        <v>0</v>
      </c>
      <c r="AE45" s="676"/>
      <c r="AF45" s="676">
        <v>0</v>
      </c>
      <c r="AH45" s="145"/>
      <c r="AI45" s="145"/>
      <c r="AJ45" s="145"/>
      <c r="AK45" s="145"/>
      <c r="AL45" s="145"/>
      <c r="AM45" s="145"/>
      <c r="AN45" s="145"/>
      <c r="AO45" s="145"/>
      <c r="AP45" s="145"/>
      <c r="AQ45" s="145"/>
      <c r="AR45" s="145"/>
      <c r="AS45" s="145"/>
      <c r="AT45" s="145"/>
      <c r="AU45" s="145"/>
      <c r="AV45" s="1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HQ45"/>
      <c r="HR45"/>
      <c r="HS45"/>
      <c r="HT45"/>
      <c r="HU45"/>
      <c r="HV45"/>
      <c r="HW45"/>
      <c r="HX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  <c r="LI45" s="281"/>
      <c r="MO45" s="676"/>
      <c r="MP45" s="676"/>
      <c r="MQ45" s="676"/>
      <c r="MR45" s="689"/>
      <c r="MS45" s="689"/>
      <c r="MT45" s="689"/>
      <c r="MU45" s="689"/>
      <c r="MV45" s="689"/>
      <c r="MW45" s="689"/>
      <c r="MX45" s="689"/>
      <c r="MY45" s="689"/>
      <c r="MZ45" s="689"/>
      <c r="NA45" s="689"/>
      <c r="NB45" s="689"/>
      <c r="NC45" s="689"/>
      <c r="ND45" s="689"/>
      <c r="NE45" s="131">
        <v>45</v>
      </c>
      <c r="NF45" s="355" t="s">
        <v>257</v>
      </c>
      <c r="NG45" s="317">
        <v>0.21</v>
      </c>
      <c r="NH45" s="196">
        <v>0</v>
      </c>
      <c r="NI45" s="196">
        <v>0</v>
      </c>
      <c r="NJ45" s="751">
        <v>574862.022</v>
      </c>
      <c r="NK45" s="338">
        <v>-574862.022</v>
      </c>
      <c r="NL45" s="196">
        <v>0</v>
      </c>
      <c r="NM45" s="196">
        <v>0</v>
      </c>
      <c r="NN45" s="196">
        <v>0</v>
      </c>
      <c r="NO45" s="338">
        <v>-155774.22349999999</v>
      </c>
      <c r="NP45" s="196">
        <v>-155774.22349999999</v>
      </c>
      <c r="NQ45" s="196">
        <v>0</v>
      </c>
      <c r="NR45" s="196">
        <v>-155774.22349999999</v>
      </c>
      <c r="NS45" s="196">
        <v>0</v>
      </c>
      <c r="NT45" s="196">
        <v>-155774.22349999999</v>
      </c>
      <c r="NU45" s="131">
        <v>45</v>
      </c>
      <c r="NV45" s="625" t="s">
        <v>307</v>
      </c>
      <c r="NW45" s="626"/>
      <c r="NX45" s="627"/>
      <c r="NY45" s="627"/>
      <c r="NZ45" s="627"/>
      <c r="OA45" s="627"/>
      <c r="OB45" s="627"/>
      <c r="OC45" s="434"/>
      <c r="OD45" s="627"/>
      <c r="OE45" s="434"/>
      <c r="OF45" s="627"/>
      <c r="OG45" s="434"/>
      <c r="OH45" s="627"/>
      <c r="OI45" s="434"/>
      <c r="OJ45" s="627"/>
      <c r="OK45"/>
      <c r="OL45"/>
      <c r="OM45"/>
      <c r="ON45"/>
      <c r="OO45"/>
      <c r="OP45"/>
      <c r="OQ45"/>
      <c r="OR45"/>
      <c r="OS45"/>
      <c r="OT45"/>
      <c r="OU45"/>
      <c r="OV45"/>
      <c r="OW45"/>
      <c r="OX45"/>
      <c r="OY45"/>
      <c r="OZ45"/>
      <c r="PA45" s="131"/>
      <c r="PB45"/>
      <c r="PC45"/>
      <c r="PD45"/>
      <c r="PE45"/>
      <c r="PF45"/>
      <c r="PG45"/>
      <c r="PH45"/>
      <c r="PI45"/>
      <c r="PJ45"/>
      <c r="PK45"/>
      <c r="PL45"/>
      <c r="PM45"/>
      <c r="PN45"/>
      <c r="PO45"/>
      <c r="PP45"/>
      <c r="PR45" s="690"/>
      <c r="PS45" s="690"/>
      <c r="PT45" s="690"/>
      <c r="PU45" s="690"/>
      <c r="PV45" s="690"/>
      <c r="PW45" s="690"/>
      <c r="PX45" s="690"/>
      <c r="PY45" s="690"/>
      <c r="PZ45" s="690"/>
      <c r="QA45" s="690"/>
      <c r="QB45" s="690"/>
      <c r="QC45" s="690"/>
      <c r="QD45" s="690"/>
      <c r="QE45" s="690"/>
      <c r="QF45" s="690"/>
      <c r="QG45" s="690"/>
      <c r="QX45" s="690"/>
      <c r="QY45" s="690"/>
      <c r="QZ45" s="690"/>
      <c r="RA45" s="690"/>
      <c r="RB45" s="690"/>
      <c r="RC45" s="125"/>
      <c r="RD45" s="125"/>
      <c r="RE45" s="125"/>
      <c r="RF45" s="125"/>
      <c r="RG45" s="125"/>
      <c r="RH45" s="125"/>
      <c r="RI45" s="125"/>
      <c r="RJ45" s="125"/>
      <c r="RK45" s="125"/>
      <c r="RL45" s="125"/>
      <c r="RM45" s="125"/>
      <c r="RN45" s="671">
        <v>45</v>
      </c>
      <c r="RO45" s="689"/>
      <c r="RP45" s="669"/>
      <c r="RQ45" s="706"/>
      <c r="RR45" s="706"/>
      <c r="RS45" s="706"/>
      <c r="RT45" s="706"/>
      <c r="RU45" s="706"/>
      <c r="RV45" s="706"/>
      <c r="RW45" s="706"/>
      <c r="RX45" s="706"/>
      <c r="RY45" s="706"/>
      <c r="RZ45" s="706"/>
      <c r="SA45" s="706"/>
      <c r="SB45" s="706"/>
      <c r="SC45" s="706"/>
      <c r="SD45" s="690"/>
      <c r="SE45" s="707"/>
      <c r="SF45" s="690"/>
      <c r="SG45" s="689"/>
      <c r="SH45" s="689"/>
      <c r="SI45" s="689"/>
      <c r="SJ45" s="689"/>
      <c r="SK45" s="689"/>
      <c r="SL45" s="689"/>
      <c r="SM45" s="689"/>
      <c r="SN45" s="689"/>
      <c r="SO45" s="689"/>
      <c r="SP45" s="689"/>
      <c r="SQ45" s="689"/>
      <c r="SR45" s="689"/>
      <c r="SS45" s="689"/>
      <c r="ST45" s="689"/>
      <c r="SU45" s="690"/>
    </row>
    <row r="46" spans="1:515" ht="15.75" thickBot="1" x14ac:dyDescent="0.3">
      <c r="A46" s="131">
        <v>46</v>
      </c>
      <c r="B46" s="459"/>
      <c r="C46" s="138"/>
      <c r="D46" s="283"/>
      <c r="E46" s="283"/>
      <c r="F46" s="283"/>
      <c r="G46" s="283"/>
      <c r="H46" s="283"/>
      <c r="I46" s="283"/>
      <c r="J46" s="283"/>
      <c r="K46" s="283"/>
      <c r="L46" s="283"/>
      <c r="M46" s="283"/>
      <c r="N46" s="283"/>
      <c r="O46" s="283"/>
      <c r="P46" s="283"/>
      <c r="Q46" s="131">
        <v>46</v>
      </c>
      <c r="R46" s="294" t="s">
        <v>406</v>
      </c>
      <c r="S46" s="835">
        <v>0.96031165382998862</v>
      </c>
      <c r="T46" s="196">
        <v>44344379.93</v>
      </c>
      <c r="U46" s="613">
        <v>-44344379.93</v>
      </c>
      <c r="V46" s="183">
        <v>0</v>
      </c>
      <c r="W46" s="183"/>
      <c r="X46" s="183">
        <v>0</v>
      </c>
      <c r="Y46" s="183"/>
      <c r="Z46" s="183">
        <v>0</v>
      </c>
      <c r="AA46" s="183"/>
      <c r="AB46" s="183">
        <v>0</v>
      </c>
      <c r="AC46" s="183"/>
      <c r="AD46" s="183">
        <v>0</v>
      </c>
      <c r="AE46" s="183"/>
      <c r="AF46" s="183">
        <v>0</v>
      </c>
      <c r="AH46" s="145"/>
      <c r="AI46" s="145"/>
      <c r="AJ46" s="145"/>
      <c r="AK46" s="145"/>
      <c r="AL46" s="145"/>
      <c r="AM46" s="145"/>
      <c r="AN46" s="145"/>
      <c r="AO46" s="145"/>
      <c r="AP46" s="145"/>
      <c r="AQ46" s="145"/>
      <c r="AR46" s="145"/>
      <c r="AS46" s="145"/>
      <c r="AT46" s="145"/>
      <c r="AU46" s="145"/>
      <c r="AV46" s="145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HQ46"/>
      <c r="HR46"/>
      <c r="HS46"/>
      <c r="HT46"/>
      <c r="HU46"/>
      <c r="HV46"/>
      <c r="HW46"/>
      <c r="HX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  <c r="MO46" s="676"/>
      <c r="MP46" s="676"/>
      <c r="MQ46" s="676"/>
      <c r="MR46" s="689"/>
      <c r="MS46" s="689"/>
      <c r="MT46" s="689"/>
      <c r="MU46" s="689"/>
      <c r="MV46" s="689"/>
      <c r="MW46" s="689"/>
      <c r="MX46" s="689"/>
      <c r="MY46" s="689"/>
      <c r="MZ46" s="689"/>
      <c r="NA46" s="689"/>
      <c r="NB46" s="689"/>
      <c r="NC46" s="689"/>
      <c r="ND46" s="689"/>
      <c r="NE46" s="131">
        <v>46</v>
      </c>
      <c r="NF46" s="355" t="s">
        <v>242</v>
      </c>
      <c r="NG46" s="355"/>
      <c r="NH46" s="877">
        <v>0</v>
      </c>
      <c r="NI46" s="877">
        <v>0</v>
      </c>
      <c r="NJ46" s="877">
        <v>2162576.1780000003</v>
      </c>
      <c r="NK46" s="877">
        <v>-2162576.1780000003</v>
      </c>
      <c r="NL46" s="877">
        <v>0</v>
      </c>
      <c r="NM46" s="877">
        <v>0</v>
      </c>
      <c r="NN46" s="877">
        <v>0</v>
      </c>
      <c r="NO46" s="877">
        <v>-586007.79316666664</v>
      </c>
      <c r="NP46" s="877">
        <v>-586007.79316666664</v>
      </c>
      <c r="NQ46" s="877">
        <v>0</v>
      </c>
      <c r="NR46" s="877">
        <v>-586007.79316666664</v>
      </c>
      <c r="NS46" s="877">
        <v>0</v>
      </c>
      <c r="NT46" s="877">
        <v>-586007.79316666664</v>
      </c>
      <c r="NU46" s="131">
        <v>46</v>
      </c>
      <c r="NV46" s="487" t="s">
        <v>284</v>
      </c>
      <c r="NW46" s="487"/>
      <c r="NX46" s="158">
        <v>-5849175.2306000004</v>
      </c>
      <c r="NY46" s="158">
        <v>0</v>
      </c>
      <c r="NZ46" s="158">
        <v>-5849175.2306000004</v>
      </c>
      <c r="OA46" s="158">
        <v>5849175.2306000004</v>
      </c>
      <c r="OB46" s="158">
        <v>0</v>
      </c>
      <c r="OC46" s="158">
        <v>0</v>
      </c>
      <c r="OD46" s="158">
        <v>0</v>
      </c>
      <c r="OE46" s="158">
        <v>4667402.7807480562</v>
      </c>
      <c r="OF46" s="158">
        <v>4667402.7807480562</v>
      </c>
      <c r="OG46" s="158">
        <v>0</v>
      </c>
      <c r="OH46" s="158">
        <v>4667402.7807480562</v>
      </c>
      <c r="OI46" s="158">
        <v>0</v>
      </c>
      <c r="OJ46" s="158">
        <v>4667402.7807480562</v>
      </c>
      <c r="OK46"/>
      <c r="OL46"/>
      <c r="OM46"/>
      <c r="ON46"/>
      <c r="OO46"/>
      <c r="OP46"/>
      <c r="OQ46"/>
      <c r="OR46"/>
      <c r="OS46"/>
      <c r="OT46"/>
      <c r="OU46"/>
      <c r="OV46"/>
      <c r="OW46"/>
      <c r="OX46"/>
      <c r="OY46"/>
      <c r="OZ46"/>
      <c r="PA46" s="131"/>
      <c r="PB46"/>
      <c r="PC46"/>
      <c r="PD46"/>
      <c r="PE46"/>
      <c r="PF46"/>
      <c r="PG46"/>
      <c r="PH46"/>
      <c r="PI46"/>
      <c r="PJ46"/>
      <c r="PK46"/>
      <c r="PL46"/>
      <c r="PM46"/>
      <c r="PN46"/>
      <c r="PO46"/>
      <c r="PP46"/>
      <c r="PR46" s="690"/>
      <c r="PS46" s="690"/>
      <c r="PT46" s="690"/>
      <c r="PU46" s="690"/>
      <c r="PV46" s="690"/>
      <c r="PW46" s="690"/>
      <c r="PX46" s="690"/>
      <c r="PY46" s="690"/>
      <c r="PZ46" s="690"/>
      <c r="QA46" s="690"/>
      <c r="QB46" s="690"/>
      <c r="QC46" s="690"/>
      <c r="QD46" s="690"/>
      <c r="QE46" s="690"/>
      <c r="QF46" s="690"/>
      <c r="QG46" s="690"/>
      <c r="QX46" s="690"/>
      <c r="QY46" s="690"/>
      <c r="QZ46" s="690"/>
      <c r="RA46" s="690"/>
      <c r="RB46" s="690"/>
      <c r="RC46" s="125"/>
      <c r="RD46" s="125"/>
      <c r="RE46" s="125"/>
      <c r="RF46" s="125"/>
      <c r="RG46" s="125"/>
      <c r="RH46" s="125"/>
      <c r="RI46" s="125"/>
      <c r="RJ46" s="125"/>
      <c r="RK46" s="125"/>
      <c r="RL46" s="125"/>
      <c r="RM46" s="125"/>
      <c r="RN46" s="671">
        <v>46</v>
      </c>
      <c r="RO46" s="717" t="s">
        <v>1080</v>
      </c>
      <c r="RP46" s="669"/>
      <c r="RQ46" s="815"/>
      <c r="RR46" s="815"/>
      <c r="RS46" s="815"/>
      <c r="RT46" s="815">
        <v>56057559.789999992</v>
      </c>
      <c r="RU46" s="815">
        <v>56057559.789999992</v>
      </c>
      <c r="RV46" s="815">
        <v>120233571.84</v>
      </c>
      <c r="RW46" s="815">
        <v>176291131.63</v>
      </c>
      <c r="RX46" s="815">
        <v>51143716.610000014</v>
      </c>
      <c r="RY46" s="815">
        <v>227434848.24000001</v>
      </c>
      <c r="RZ46" s="815">
        <v>95040814</v>
      </c>
      <c r="SA46" s="815">
        <v>322475662.24000001</v>
      </c>
      <c r="SB46" s="815">
        <v>85647742.719999969</v>
      </c>
      <c r="SC46" s="815">
        <v>408123404.95999998</v>
      </c>
      <c r="SD46" s="690"/>
      <c r="SE46" s="707"/>
      <c r="SF46" s="690"/>
      <c r="SG46" s="689"/>
      <c r="SH46" s="689"/>
      <c r="SI46" s="689"/>
      <c r="SJ46" s="689"/>
      <c r="SK46" s="689"/>
      <c r="SL46" s="689"/>
      <c r="SM46" s="689"/>
      <c r="SN46" s="689"/>
      <c r="SO46" s="689"/>
      <c r="SP46" s="689"/>
      <c r="SQ46" s="689"/>
      <c r="SR46" s="689"/>
      <c r="SS46" s="689"/>
      <c r="ST46" s="689"/>
      <c r="SU46" s="690"/>
    </row>
    <row r="47" spans="1:515" ht="15.75" thickTop="1" x14ac:dyDescent="0.25">
      <c r="A47" s="131">
        <v>47</v>
      </c>
      <c r="B47" s="461" t="s">
        <v>423</v>
      </c>
      <c r="C47" s="138"/>
      <c r="D47" s="283"/>
      <c r="E47" s="283">
        <v>3914333.3346679378</v>
      </c>
      <c r="F47" s="283">
        <v>0</v>
      </c>
      <c r="G47" s="283">
        <v>-39310520.070995443</v>
      </c>
      <c r="H47" s="283">
        <v>0</v>
      </c>
      <c r="I47" s="283">
        <v>15012199.290499585</v>
      </c>
      <c r="J47" s="283">
        <v>0</v>
      </c>
      <c r="K47" s="283">
        <v>3182640.6072111833</v>
      </c>
      <c r="L47" s="283">
        <v>0</v>
      </c>
      <c r="M47" s="283">
        <v>4088503.6398947756</v>
      </c>
      <c r="N47" s="283">
        <v>0</v>
      </c>
      <c r="O47" s="283">
        <v>854215.47975359601</v>
      </c>
      <c r="P47" s="283">
        <v>0</v>
      </c>
      <c r="Q47" s="131">
        <v>47</v>
      </c>
      <c r="R47" s="442" t="s">
        <v>262</v>
      </c>
      <c r="S47" s="442"/>
      <c r="T47" s="834">
        <v>448883000.75</v>
      </c>
      <c r="U47" s="834">
        <v>-448883000.75</v>
      </c>
      <c r="V47" s="834">
        <v>0</v>
      </c>
      <c r="W47" s="834">
        <v>0</v>
      </c>
      <c r="X47" s="834">
        <v>0</v>
      </c>
      <c r="Y47" s="834">
        <v>0</v>
      </c>
      <c r="Z47" s="834">
        <v>0</v>
      </c>
      <c r="AA47" s="834">
        <v>0</v>
      </c>
      <c r="AB47" s="834">
        <v>0</v>
      </c>
      <c r="AC47" s="834">
        <v>0</v>
      </c>
      <c r="AD47" s="834">
        <v>0</v>
      </c>
      <c r="AE47" s="834">
        <v>0</v>
      </c>
      <c r="AF47" s="834">
        <v>0</v>
      </c>
      <c r="AH47" s="145"/>
      <c r="AI47" s="145"/>
      <c r="AJ47" s="145"/>
      <c r="AK47" s="145"/>
      <c r="AL47" s="145"/>
      <c r="AM47" s="145"/>
      <c r="AN47" s="145"/>
      <c r="AO47" s="145"/>
      <c r="AP47" s="145"/>
      <c r="AQ47" s="145"/>
      <c r="AR47" s="145"/>
      <c r="AS47" s="145"/>
      <c r="AT47" s="145"/>
      <c r="AU47" s="145"/>
      <c r="AV47" s="145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HQ47"/>
      <c r="HR47"/>
      <c r="HS47"/>
      <c r="HT47"/>
      <c r="HU47"/>
      <c r="HV47"/>
      <c r="HW47"/>
      <c r="HX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  <c r="MO47" s="676"/>
      <c r="MP47" s="676"/>
      <c r="MQ47" s="676"/>
      <c r="MR47" s="689"/>
      <c r="MS47" s="689"/>
      <c r="MT47" s="689"/>
      <c r="MU47" s="689"/>
      <c r="MV47" s="689"/>
      <c r="MW47" s="689"/>
      <c r="MX47" s="689"/>
      <c r="MY47" s="689"/>
      <c r="MZ47" s="689"/>
      <c r="NA47" s="689"/>
      <c r="NB47" s="689"/>
      <c r="NC47" s="689"/>
      <c r="ND47" s="689"/>
      <c r="NU47" s="131">
        <v>47</v>
      </c>
      <c r="NV47" s="487"/>
      <c r="NW47" s="487"/>
      <c r="NX47" s="158"/>
      <c r="NY47" s="158"/>
      <c r="NZ47" s="158"/>
      <c r="OA47" s="627"/>
      <c r="OB47" s="158"/>
      <c r="OC47" s="434"/>
      <c r="OD47" s="158"/>
      <c r="OE47" s="434"/>
      <c r="OF47" s="158"/>
      <c r="OG47" s="434"/>
      <c r="OH47" s="158"/>
      <c r="OI47" s="434"/>
      <c r="OJ47" s="158"/>
      <c r="OK47"/>
      <c r="OL47"/>
      <c r="OM47"/>
      <c r="ON47"/>
      <c r="OO47"/>
      <c r="OP47"/>
      <c r="OQ47"/>
      <c r="OR47"/>
      <c r="OS47"/>
      <c r="OT47"/>
      <c r="OU47"/>
      <c r="OV47"/>
      <c r="OW47"/>
      <c r="OX47"/>
      <c r="OY47"/>
      <c r="OZ47"/>
      <c r="PA47" s="281"/>
      <c r="PB47"/>
      <c r="PC47"/>
      <c r="PD47"/>
      <c r="PE47"/>
      <c r="PF47"/>
      <c r="PG47"/>
      <c r="PH47"/>
      <c r="PI47"/>
      <c r="PJ47"/>
      <c r="PK47"/>
      <c r="PL47"/>
      <c r="PM47"/>
      <c r="PN47"/>
      <c r="PO47"/>
      <c r="PP47"/>
      <c r="PR47" s="690"/>
      <c r="PS47" s="690"/>
      <c r="PT47" s="690"/>
      <c r="PU47" s="690"/>
      <c r="PV47" s="690"/>
      <c r="PW47" s="690"/>
      <c r="PX47" s="690"/>
      <c r="PY47" s="690"/>
      <c r="PZ47" s="690"/>
      <c r="QA47" s="690"/>
      <c r="QB47" s="690"/>
      <c r="QC47" s="690"/>
      <c r="QD47" s="690"/>
      <c r="QE47" s="690"/>
      <c r="QF47" s="690"/>
      <c r="QG47" s="690"/>
      <c r="QX47" s="690"/>
      <c r="QY47" s="690"/>
      <c r="QZ47" s="690"/>
      <c r="RA47" s="690"/>
      <c r="RB47" s="690"/>
      <c r="RC47" s="125"/>
      <c r="RD47" s="125"/>
      <c r="RE47" s="125"/>
      <c r="RF47" s="125"/>
      <c r="RG47" s="125"/>
      <c r="RH47" s="125"/>
      <c r="RI47" s="125"/>
      <c r="RJ47" s="125"/>
      <c r="RK47" s="125"/>
      <c r="RL47" s="125"/>
      <c r="RM47" s="125"/>
      <c r="RN47" s="671">
        <v>47</v>
      </c>
      <c r="RO47" s="717" t="s">
        <v>1081</v>
      </c>
      <c r="RP47" s="669"/>
      <c r="RQ47" s="766"/>
      <c r="RR47" s="766"/>
      <c r="RS47" s="766"/>
      <c r="RT47" s="766">
        <v>-389990.21</v>
      </c>
      <c r="RU47" s="766">
        <v>-389990.21</v>
      </c>
      <c r="RV47" s="766">
        <v>-2985445.16</v>
      </c>
      <c r="RW47" s="766">
        <v>-3375435.37</v>
      </c>
      <c r="RX47" s="766">
        <v>-2985602.9755420526</v>
      </c>
      <c r="RY47" s="766">
        <v>-6361038.3455420528</v>
      </c>
      <c r="RZ47" s="766">
        <v>-7732454.3977389</v>
      </c>
      <c r="SA47" s="766">
        <v>-14093492.743280953</v>
      </c>
      <c r="SB47" s="766">
        <v>-10185713.78353676</v>
      </c>
      <c r="SC47" s="766">
        <v>-24279206.526817713</v>
      </c>
      <c r="SD47" s="690"/>
      <c r="SE47" s="690"/>
      <c r="SF47" s="690"/>
      <c r="SG47" s="689"/>
      <c r="SH47" s="689"/>
      <c r="SI47" s="689"/>
      <c r="SJ47" s="689"/>
      <c r="SK47" s="689"/>
      <c r="SL47" s="689"/>
      <c r="SM47" s="689"/>
      <c r="SN47" s="689"/>
      <c r="SO47" s="689"/>
      <c r="SP47" s="689"/>
      <c r="SQ47" s="689"/>
      <c r="SR47" s="689"/>
      <c r="SS47" s="689"/>
      <c r="ST47" s="689"/>
      <c r="SU47" s="690"/>
    </row>
    <row r="48" spans="1:515" x14ac:dyDescent="0.25">
      <c r="A48" s="131">
        <v>48</v>
      </c>
      <c r="C48" s="138"/>
      <c r="D48" s="365"/>
      <c r="E48" s="365"/>
      <c r="F48" s="365"/>
      <c r="G48" s="365"/>
      <c r="H48" s="196"/>
      <c r="I48" s="365"/>
      <c r="J48" s="365"/>
      <c r="K48" s="365"/>
      <c r="L48" s="365"/>
      <c r="M48" s="365"/>
      <c r="N48" s="365"/>
      <c r="O48" s="365"/>
      <c r="P48" s="365"/>
      <c r="Q48" s="131">
        <v>48</v>
      </c>
      <c r="R48" s="676"/>
      <c r="S48" s="676"/>
      <c r="T48" s="837"/>
      <c r="U48" s="676"/>
      <c r="V48" s="676"/>
      <c r="W48" s="676"/>
      <c r="X48" s="676"/>
      <c r="Y48" s="676"/>
      <c r="Z48" s="676"/>
      <c r="AA48" s="676"/>
      <c r="AB48" s="676"/>
      <c r="AC48" s="676"/>
      <c r="AD48" s="676"/>
      <c r="AE48" s="676"/>
      <c r="AF48" s="676"/>
      <c r="AH48" s="145"/>
      <c r="AI48" s="145"/>
      <c r="AJ48" s="145"/>
      <c r="AK48" s="145"/>
      <c r="AL48" s="145"/>
      <c r="AM48" s="145"/>
      <c r="AN48" s="145"/>
      <c r="AO48" s="145"/>
      <c r="AP48" s="145"/>
      <c r="AQ48" s="145"/>
      <c r="AR48" s="145"/>
      <c r="AS48" s="145"/>
      <c r="AT48" s="145"/>
      <c r="AU48" s="145"/>
      <c r="AV48" s="145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HQ48"/>
      <c r="HR48"/>
      <c r="HS48"/>
      <c r="HT48"/>
      <c r="HU48"/>
      <c r="HV48"/>
      <c r="HW48"/>
      <c r="HX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  <c r="MP48" s="676"/>
      <c r="NU48" s="131">
        <v>48</v>
      </c>
      <c r="NV48" s="487" t="s">
        <v>257</v>
      </c>
      <c r="NW48" s="583">
        <v>0.21</v>
      </c>
      <c r="NX48" s="582">
        <v>1228326.7984259999</v>
      </c>
      <c r="NY48" s="582">
        <v>0</v>
      </c>
      <c r="NZ48" s="582">
        <v>1228326.7984259999</v>
      </c>
      <c r="OA48" s="582">
        <v>-1228326.7984259999</v>
      </c>
      <c r="OB48" s="582">
        <v>0</v>
      </c>
      <c r="OC48" s="582">
        <v>0</v>
      </c>
      <c r="OD48" s="582">
        <v>0</v>
      </c>
      <c r="OE48" s="582">
        <v>-980154.58395709179</v>
      </c>
      <c r="OF48" s="582">
        <v>-980154.58395709179</v>
      </c>
      <c r="OG48" s="582">
        <v>0</v>
      </c>
      <c r="OH48" s="582">
        <v>-980154.58395709179</v>
      </c>
      <c r="OI48" s="582">
        <v>0</v>
      </c>
      <c r="OJ48" s="582">
        <v>-980154.58395709179</v>
      </c>
      <c r="OK48"/>
      <c r="OL48"/>
      <c r="OM48"/>
      <c r="ON48"/>
      <c r="OO48"/>
      <c r="OP48"/>
      <c r="OQ48"/>
      <c r="OR48"/>
      <c r="OS48"/>
      <c r="OT48"/>
      <c r="OU48"/>
      <c r="OV48"/>
      <c r="OW48"/>
      <c r="OX48"/>
      <c r="OY48"/>
      <c r="OZ48"/>
      <c r="PA48"/>
      <c r="PB48"/>
      <c r="PC48"/>
      <c r="PD48"/>
      <c r="PE48"/>
      <c r="PF48"/>
      <c r="PG48"/>
      <c r="PH48"/>
      <c r="PI48"/>
      <c r="PJ48"/>
      <c r="PK48"/>
      <c r="PL48"/>
      <c r="PM48"/>
      <c r="PN48"/>
      <c r="PO48"/>
      <c r="PP48"/>
      <c r="PR48" s="690"/>
      <c r="PS48" s="690"/>
      <c r="PT48" s="690"/>
      <c r="PU48" s="690"/>
      <c r="PV48" s="690"/>
      <c r="PW48" s="690"/>
      <c r="PX48" s="690"/>
      <c r="PY48" s="690"/>
      <c r="PZ48" s="690"/>
      <c r="QA48" s="690"/>
      <c r="QB48" s="690"/>
      <c r="QC48" s="690"/>
      <c r="QD48" s="690"/>
      <c r="QE48" s="690"/>
      <c r="QF48" s="690"/>
      <c r="QG48" s="690"/>
      <c r="QX48" s="690"/>
      <c r="QY48" s="690"/>
      <c r="QZ48" s="690"/>
      <c r="RA48" s="690"/>
      <c r="RB48" s="690"/>
      <c r="RC48" s="125"/>
      <c r="RD48" s="125"/>
      <c r="RE48" s="125"/>
      <c r="RF48" s="125"/>
      <c r="RG48" s="125"/>
      <c r="RH48" s="125"/>
      <c r="RI48" s="125"/>
      <c r="RJ48" s="125"/>
      <c r="RK48" s="125"/>
      <c r="RL48" s="125"/>
      <c r="RM48" s="125"/>
      <c r="RN48" s="671">
        <v>48</v>
      </c>
      <c r="RO48" s="717" t="s">
        <v>1082</v>
      </c>
      <c r="RP48" s="669"/>
      <c r="RQ48" s="767"/>
      <c r="RR48" s="767"/>
      <c r="RS48" s="767"/>
      <c r="RT48" s="767">
        <v>-388784.05999999994</v>
      </c>
      <c r="RU48" s="767">
        <v>-388784.05999999994</v>
      </c>
      <c r="RV48" s="767">
        <v>-1214305.1100000003</v>
      </c>
      <c r="RW48" s="767">
        <v>-1603089.1700000002</v>
      </c>
      <c r="RX48" s="767">
        <v>-963923.9762145055</v>
      </c>
      <c r="RY48" s="767">
        <v>-2567013.1462145057</v>
      </c>
      <c r="RZ48" s="767">
        <v>-2316165.70997776</v>
      </c>
      <c r="SA48" s="767">
        <v>-4883178.8561922656</v>
      </c>
      <c r="SB48" s="767">
        <v>-2942524.7020437215</v>
      </c>
      <c r="SC48" s="767">
        <v>-7825703.5582359871</v>
      </c>
      <c r="SD48" s="690"/>
      <c r="SE48" s="690"/>
      <c r="SF48" s="690"/>
      <c r="SG48" s="689"/>
      <c r="SH48" s="689"/>
      <c r="SI48" s="689"/>
      <c r="SJ48" s="689"/>
      <c r="SK48" s="689"/>
      <c r="SL48" s="689"/>
      <c r="SM48" s="689"/>
      <c r="SN48" s="689"/>
      <c r="SO48" s="689"/>
      <c r="SP48" s="689"/>
      <c r="SQ48" s="689"/>
      <c r="SR48" s="689"/>
      <c r="SS48" s="689"/>
      <c r="ST48" s="689"/>
      <c r="SU48" s="690"/>
    </row>
    <row r="49" spans="1:515" ht="15.75" thickBot="1" x14ac:dyDescent="0.3">
      <c r="A49" s="131">
        <v>49</v>
      </c>
      <c r="B49" s="461"/>
      <c r="D49" s="283"/>
      <c r="E49" s="283"/>
      <c r="F49" s="283"/>
      <c r="G49" s="283"/>
      <c r="H49" s="283"/>
      <c r="I49" s="283"/>
      <c r="J49" s="283"/>
      <c r="K49" s="283"/>
      <c r="L49" s="283"/>
      <c r="M49" s="283"/>
      <c r="N49" s="283"/>
      <c r="O49" s="283"/>
      <c r="P49" s="283"/>
      <c r="Q49" s="131">
        <v>49</v>
      </c>
      <c r="R49" s="190" t="s">
        <v>311</v>
      </c>
      <c r="S49" s="190"/>
      <c r="T49" s="302">
        <v>774478.59284871817</v>
      </c>
      <c r="U49" s="302">
        <v>-774478.59284871817</v>
      </c>
      <c r="V49" s="302">
        <v>0</v>
      </c>
      <c r="W49" s="302">
        <v>0</v>
      </c>
      <c r="X49" s="302">
        <v>0</v>
      </c>
      <c r="Y49" s="302">
        <v>0</v>
      </c>
      <c r="Z49" s="302">
        <v>0</v>
      </c>
      <c r="AA49" s="302">
        <v>0</v>
      </c>
      <c r="AB49" s="302">
        <v>0</v>
      </c>
      <c r="AC49" s="302">
        <v>0</v>
      </c>
      <c r="AD49" s="302">
        <v>0</v>
      </c>
      <c r="AE49" s="302">
        <v>0</v>
      </c>
      <c r="AF49" s="302">
        <v>0</v>
      </c>
      <c r="AH49" s="145"/>
      <c r="AI49" s="145"/>
      <c r="AJ49" s="145"/>
      <c r="AK49" s="145"/>
      <c r="AL49" s="145"/>
      <c r="AM49" s="145"/>
      <c r="AN49" s="145"/>
      <c r="AO49" s="145"/>
      <c r="AP49" s="145"/>
      <c r="AQ49" s="145"/>
      <c r="AR49" s="145"/>
      <c r="AS49" s="145"/>
      <c r="AT49" s="145"/>
      <c r="AU49" s="145"/>
      <c r="AV49" s="145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HQ49"/>
      <c r="HR49"/>
      <c r="HS49"/>
      <c r="HT49"/>
      <c r="HU49"/>
      <c r="HV49"/>
      <c r="HW49"/>
      <c r="HX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  <c r="MP49" s="676"/>
      <c r="NU49" s="131">
        <v>49</v>
      </c>
      <c r="NV49" s="487" t="s">
        <v>242</v>
      </c>
      <c r="NW49" s="487"/>
      <c r="NX49" s="533">
        <v>4620848.4321740009</v>
      </c>
      <c r="NY49" s="533">
        <v>0</v>
      </c>
      <c r="NZ49" s="533">
        <v>4620848.4321740009</v>
      </c>
      <c r="OA49" s="533">
        <v>-4620848.4321740009</v>
      </c>
      <c r="OB49" s="533">
        <v>0</v>
      </c>
      <c r="OC49" s="533">
        <v>0</v>
      </c>
      <c r="OD49" s="533">
        <v>0</v>
      </c>
      <c r="OE49" s="533">
        <v>-3687248.1967909643</v>
      </c>
      <c r="OF49" s="533">
        <v>-3687248.1967909643</v>
      </c>
      <c r="OG49" s="533">
        <v>0</v>
      </c>
      <c r="OH49" s="533">
        <v>-3687248.1967909643</v>
      </c>
      <c r="OI49" s="533">
        <v>0</v>
      </c>
      <c r="OJ49" s="533">
        <v>-3687248.1967909643</v>
      </c>
      <c r="PA49"/>
      <c r="PB49"/>
      <c r="PC49"/>
      <c r="PD49"/>
      <c r="PE49"/>
      <c r="PF49"/>
      <c r="PG49"/>
      <c r="PH49"/>
      <c r="PI49"/>
      <c r="PJ49"/>
      <c r="PK49"/>
      <c r="PL49"/>
      <c r="PM49"/>
      <c r="PN49"/>
      <c r="PO49"/>
      <c r="PP49"/>
      <c r="PR49" s="690"/>
      <c r="PS49" s="690"/>
      <c r="PT49" s="690"/>
      <c r="PU49" s="690"/>
      <c r="PV49" s="690"/>
      <c r="PW49" s="690"/>
      <c r="PX49" s="690"/>
      <c r="PY49" s="690"/>
      <c r="PZ49" s="690"/>
      <c r="QA49" s="690"/>
      <c r="QB49" s="690"/>
      <c r="QC49" s="690"/>
      <c r="QD49" s="690"/>
      <c r="QE49" s="690"/>
      <c r="QF49" s="690"/>
      <c r="QG49" s="690"/>
      <c r="QX49" s="690"/>
      <c r="QY49" s="690"/>
      <c r="QZ49" s="690"/>
      <c r="RA49" s="690"/>
      <c r="RB49" s="690"/>
      <c r="RC49" s="125"/>
      <c r="RD49" s="125"/>
      <c r="RE49" s="125"/>
      <c r="RF49" s="125"/>
      <c r="RG49" s="125"/>
      <c r="RH49" s="125"/>
      <c r="RI49" s="125"/>
      <c r="RJ49" s="125"/>
      <c r="RK49" s="125"/>
      <c r="RL49" s="125"/>
      <c r="RM49" s="125"/>
      <c r="RN49" s="671">
        <v>49</v>
      </c>
      <c r="RO49" s="689" t="s">
        <v>1008</v>
      </c>
      <c r="RP49" s="669"/>
      <c r="RQ49" s="819"/>
      <c r="RR49" s="819"/>
      <c r="RS49" s="819"/>
      <c r="RT49" s="819">
        <v>55278785.519999988</v>
      </c>
      <c r="RU49" s="819">
        <v>55278785.519999988</v>
      </c>
      <c r="RV49" s="819">
        <v>116033821.57000001</v>
      </c>
      <c r="RW49" s="819">
        <v>171312607.09</v>
      </c>
      <c r="RX49" s="819">
        <v>47194189.658243455</v>
      </c>
      <c r="RY49" s="819">
        <v>218506796.74824345</v>
      </c>
      <c r="RZ49" s="819">
        <v>84992193.892283335</v>
      </c>
      <c r="SA49" s="819">
        <v>303498990.64052677</v>
      </c>
      <c r="SB49" s="819">
        <v>72519504.23441948</v>
      </c>
      <c r="SC49" s="819">
        <v>376018494.87494624</v>
      </c>
      <c r="SD49" s="690"/>
      <c r="SE49" s="690"/>
      <c r="SF49" s="690"/>
      <c r="SG49" s="689"/>
      <c r="SH49" s="689"/>
      <c r="SI49" s="689"/>
      <c r="SJ49" s="689"/>
      <c r="SK49" s="689"/>
      <c r="SL49" s="689"/>
      <c r="SM49" s="689"/>
      <c r="SN49" s="689"/>
      <c r="SO49" s="689"/>
      <c r="SP49" s="689"/>
      <c r="SQ49" s="689"/>
      <c r="SR49" s="689"/>
      <c r="SS49" s="689"/>
      <c r="ST49" s="689"/>
      <c r="SU49" s="690"/>
    </row>
    <row r="50" spans="1:515" ht="15.75" thickTop="1" x14ac:dyDescent="0.25">
      <c r="A50" s="131">
        <v>50</v>
      </c>
      <c r="B50" s="457" t="s">
        <v>424</v>
      </c>
      <c r="D50" s="283"/>
      <c r="E50" s="283"/>
      <c r="F50" s="283"/>
      <c r="G50" s="283"/>
      <c r="H50" s="283"/>
      <c r="I50" s="283"/>
      <c r="J50" s="283"/>
      <c r="K50" s="283"/>
      <c r="L50" s="283"/>
      <c r="M50" s="283"/>
      <c r="N50" s="283"/>
      <c r="O50" s="283"/>
      <c r="P50" s="283"/>
      <c r="Q50" s="131">
        <v>50</v>
      </c>
      <c r="R50" s="190" t="s">
        <v>414</v>
      </c>
      <c r="S50" s="838">
        <v>0.21</v>
      </c>
      <c r="T50" s="128">
        <v>162640.50449823082</v>
      </c>
      <c r="U50" s="128">
        <v>-162640.50449823082</v>
      </c>
      <c r="V50" s="128">
        <v>0</v>
      </c>
      <c r="W50" s="128">
        <v>0</v>
      </c>
      <c r="X50" s="128">
        <v>0</v>
      </c>
      <c r="Y50" s="128">
        <v>0</v>
      </c>
      <c r="Z50" s="128">
        <v>0</v>
      </c>
      <c r="AA50" s="128">
        <v>0</v>
      </c>
      <c r="AB50" s="128">
        <v>0</v>
      </c>
      <c r="AC50" s="128">
        <v>0</v>
      </c>
      <c r="AD50" s="128">
        <v>0</v>
      </c>
      <c r="AE50" s="128">
        <v>0</v>
      </c>
      <c r="AF50" s="128">
        <v>0</v>
      </c>
      <c r="AH50" s="145"/>
      <c r="AI50" s="145"/>
      <c r="AJ50" s="145"/>
      <c r="AK50" s="145"/>
      <c r="AL50" s="145"/>
      <c r="AM50" s="145"/>
      <c r="AN50" s="145"/>
      <c r="AO50" s="145"/>
      <c r="AP50" s="145"/>
      <c r="AQ50" s="145"/>
      <c r="AR50" s="145"/>
      <c r="AS50" s="145"/>
      <c r="AT50" s="145"/>
      <c r="AU50" s="145"/>
      <c r="AV50" s="145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HQ50"/>
      <c r="HR50"/>
      <c r="HS50"/>
      <c r="HT50"/>
      <c r="HU50"/>
      <c r="HV50"/>
      <c r="HW50"/>
      <c r="HX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  <c r="MP50" s="676"/>
      <c r="NV50" s="434"/>
      <c r="NW50" s="434"/>
      <c r="NX50" s="434"/>
      <c r="NY50" s="434"/>
      <c r="NZ50" s="434"/>
      <c r="OA50" s="434"/>
      <c r="OB50" s="434"/>
      <c r="OC50" s="434"/>
      <c r="OD50" s="434"/>
      <c r="OE50" s="434"/>
      <c r="OF50" s="434"/>
      <c r="OG50" s="434"/>
      <c r="OH50" s="434"/>
      <c r="OI50" s="434"/>
      <c r="OJ50" s="434"/>
      <c r="PA50"/>
      <c r="PB50"/>
      <c r="PC50"/>
      <c r="PD50"/>
      <c r="PE50"/>
      <c r="PF50"/>
      <c r="PG50"/>
      <c r="PH50"/>
      <c r="PI50"/>
      <c r="PJ50"/>
      <c r="PK50"/>
      <c r="PL50"/>
      <c r="PM50"/>
      <c r="PN50"/>
      <c r="PO50"/>
      <c r="PP50"/>
      <c r="PR50" s="690"/>
      <c r="PS50" s="690"/>
      <c r="PT50" s="690"/>
      <c r="PU50" s="690"/>
      <c r="PV50" s="690"/>
      <c r="PW50" s="690"/>
      <c r="PX50" s="690"/>
      <c r="PY50" s="690"/>
      <c r="PZ50" s="690"/>
      <c r="QA50" s="690"/>
      <c r="QB50" s="690"/>
      <c r="QC50" s="690"/>
      <c r="QD50" s="690"/>
      <c r="QE50" s="690"/>
      <c r="QF50" s="690"/>
      <c r="QG50" s="690"/>
      <c r="QX50" s="690"/>
      <c r="QY50" s="690"/>
      <c r="QZ50" s="690"/>
      <c r="RA50" s="690"/>
      <c r="RB50" s="690"/>
      <c r="RC50" s="125"/>
      <c r="RD50" s="125"/>
      <c r="RE50" s="125"/>
      <c r="RF50" s="125"/>
      <c r="RG50" s="125"/>
      <c r="RH50" s="125"/>
      <c r="RI50" s="125"/>
      <c r="RJ50" s="125"/>
      <c r="RK50" s="125"/>
      <c r="RL50" s="125"/>
      <c r="RM50" s="125"/>
      <c r="RN50" s="671">
        <v>50</v>
      </c>
      <c r="RO50" s="689"/>
      <c r="RP50" s="669"/>
      <c r="RQ50" s="706"/>
      <c r="RR50" s="706"/>
      <c r="RS50" s="706"/>
      <c r="RT50" s="706"/>
      <c r="RU50" s="706"/>
      <c r="RV50" s="706"/>
      <c r="RW50" s="706"/>
      <c r="RX50" s="706"/>
      <c r="RY50" s="706"/>
      <c r="RZ50" s="706"/>
      <c r="SA50" s="706"/>
      <c r="SB50" s="706"/>
      <c r="SC50" s="706"/>
      <c r="SD50" s="690"/>
      <c r="SE50" s="690"/>
      <c r="SF50" s="690"/>
      <c r="SG50" s="689"/>
      <c r="SH50" s="689"/>
      <c r="SI50" s="689"/>
      <c r="SJ50" s="689"/>
      <c r="SK50" s="689"/>
      <c r="SL50" s="689"/>
      <c r="SM50" s="689"/>
      <c r="SN50" s="689"/>
      <c r="SO50" s="689"/>
      <c r="SP50" s="689"/>
      <c r="SQ50" s="689"/>
      <c r="SR50" s="689"/>
      <c r="SS50" s="689"/>
      <c r="ST50" s="689"/>
      <c r="SU50" s="690"/>
    </row>
    <row r="51" spans="1:515" ht="15.75" thickBot="1" x14ac:dyDescent="0.3">
      <c r="A51" s="131">
        <v>51</v>
      </c>
      <c r="B51" s="458" t="s">
        <v>998</v>
      </c>
      <c r="C51" s="138"/>
      <c r="D51" s="166"/>
      <c r="E51" s="283"/>
      <c r="F51" s="166"/>
      <c r="G51" s="283">
        <v>-74222.259999999995</v>
      </c>
      <c r="H51" s="166"/>
      <c r="I51" s="283"/>
      <c r="J51" s="283"/>
      <c r="K51" s="283"/>
      <c r="L51" s="283"/>
      <c r="M51" s="283"/>
      <c r="N51" s="283"/>
      <c r="O51" s="283"/>
      <c r="P51" s="283"/>
      <c r="Q51" s="131">
        <v>51</v>
      </c>
      <c r="R51" s="190" t="s">
        <v>242</v>
      </c>
      <c r="S51" s="190"/>
      <c r="T51" s="839">
        <v>611838.08835048741</v>
      </c>
      <c r="U51" s="839">
        <v>-611838.08835048741</v>
      </c>
      <c r="V51" s="839">
        <v>0</v>
      </c>
      <c r="W51" s="839">
        <v>0</v>
      </c>
      <c r="X51" s="839">
        <v>0</v>
      </c>
      <c r="Y51" s="839">
        <v>0</v>
      </c>
      <c r="Z51" s="839">
        <v>0</v>
      </c>
      <c r="AA51" s="839">
        <v>0</v>
      </c>
      <c r="AB51" s="839">
        <v>0</v>
      </c>
      <c r="AC51" s="839">
        <v>0</v>
      </c>
      <c r="AD51" s="839">
        <v>0</v>
      </c>
      <c r="AE51" s="839">
        <v>0</v>
      </c>
      <c r="AF51" s="839">
        <v>0</v>
      </c>
      <c r="AH51" s="145"/>
      <c r="AI51" s="145"/>
      <c r="AJ51" s="145"/>
      <c r="AK51" s="145"/>
      <c r="AL51" s="145"/>
      <c r="AM51" s="145"/>
      <c r="AN51" s="145"/>
      <c r="AO51" s="145"/>
      <c r="AP51" s="145"/>
      <c r="AQ51" s="145"/>
      <c r="AR51" s="145"/>
      <c r="AS51" s="145"/>
      <c r="AT51" s="145"/>
      <c r="AU51" s="145"/>
      <c r="AV51" s="145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HQ51"/>
      <c r="HR51"/>
      <c r="HS51"/>
      <c r="HT51"/>
      <c r="HU51"/>
      <c r="HV51"/>
      <c r="HW51"/>
      <c r="HX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  <c r="MP51" s="676"/>
      <c r="NV51" s="434"/>
      <c r="NW51" s="434"/>
      <c r="NX51" s="434"/>
      <c r="NY51" s="434"/>
      <c r="NZ51" s="434"/>
      <c r="OA51" s="434"/>
      <c r="OB51" s="434"/>
      <c r="OC51" s="434"/>
      <c r="OD51" s="434"/>
      <c r="OE51" s="434"/>
      <c r="OF51" s="434"/>
      <c r="OG51" s="434"/>
      <c r="OH51" s="434"/>
      <c r="OI51" s="434"/>
      <c r="OJ51" s="434"/>
      <c r="PA51"/>
      <c r="PB51"/>
      <c r="PC51"/>
      <c r="PD51"/>
      <c r="PE51"/>
      <c r="PF51"/>
      <c r="PG51"/>
      <c r="PH51"/>
      <c r="PI51"/>
      <c r="PJ51"/>
      <c r="PK51"/>
      <c r="PL51"/>
      <c r="PM51"/>
      <c r="PN51"/>
      <c r="PO51"/>
      <c r="PP51"/>
      <c r="PR51" s="690"/>
      <c r="PS51" s="690"/>
      <c r="PT51" s="690"/>
      <c r="PU51" s="690"/>
      <c r="PV51" s="690"/>
      <c r="PW51" s="690"/>
      <c r="PX51" s="690"/>
      <c r="PY51" s="690"/>
      <c r="PZ51" s="690"/>
      <c r="QA51" s="690"/>
      <c r="QB51" s="690"/>
      <c r="QC51" s="690"/>
      <c r="QD51" s="690"/>
      <c r="QE51" s="690"/>
      <c r="QF51" s="690"/>
      <c r="QG51" s="690"/>
      <c r="QX51" s="690"/>
      <c r="QY51" s="690"/>
      <c r="QZ51" s="690"/>
      <c r="RA51" s="690"/>
      <c r="RB51" s="690"/>
      <c r="RC51" s="125"/>
      <c r="RD51" s="125"/>
      <c r="RE51" s="125"/>
      <c r="RF51" s="125"/>
      <c r="RG51" s="125"/>
      <c r="RH51" s="125"/>
      <c r="RI51" s="125"/>
      <c r="RJ51" s="125"/>
      <c r="RK51" s="125"/>
      <c r="RL51" s="125"/>
      <c r="RM51" s="125"/>
      <c r="RN51" s="671">
        <v>51</v>
      </c>
      <c r="RO51" s="740" t="s">
        <v>1049</v>
      </c>
      <c r="RP51" s="669"/>
      <c r="RQ51" s="706"/>
      <c r="RR51" s="706"/>
      <c r="RS51" s="706"/>
      <c r="RT51" s="706"/>
      <c r="RU51" s="706"/>
      <c r="RV51" s="706"/>
      <c r="RW51" s="706"/>
      <c r="RX51" s="706"/>
      <c r="RY51" s="706"/>
      <c r="RZ51" s="706"/>
      <c r="SA51" s="706"/>
      <c r="SB51" s="706"/>
      <c r="SC51" s="706"/>
      <c r="SD51" s="690"/>
      <c r="SE51" s="690"/>
      <c r="SF51" s="690"/>
      <c r="SG51" s="690"/>
      <c r="SH51" s="690"/>
      <c r="SI51" s="690"/>
      <c r="SJ51" s="690"/>
      <c r="SK51" s="690"/>
      <c r="SL51" s="690"/>
      <c r="SM51" s="690"/>
      <c r="SN51" s="690"/>
      <c r="SO51" s="690"/>
      <c r="SP51" s="690"/>
      <c r="SQ51" s="690"/>
      <c r="SR51" s="690"/>
      <c r="SS51" s="690"/>
      <c r="ST51" s="690"/>
      <c r="SU51" s="690"/>
    </row>
    <row r="52" spans="1:515" ht="15.75" thickTop="1" x14ac:dyDescent="0.25">
      <c r="A52" s="131">
        <v>52</v>
      </c>
      <c r="B52" s="458" t="s">
        <v>999</v>
      </c>
      <c r="C52" s="138"/>
      <c r="D52" s="601"/>
      <c r="E52" s="367">
        <v>-1662725.49</v>
      </c>
      <c r="F52" s="601"/>
      <c r="G52" s="367"/>
      <c r="H52" s="601"/>
      <c r="I52" s="367"/>
      <c r="J52" s="367"/>
      <c r="K52" s="367"/>
      <c r="L52" s="367"/>
      <c r="M52" s="367"/>
      <c r="N52" s="367"/>
      <c r="O52" s="367"/>
      <c r="P52" s="367"/>
      <c r="Q52" s="131">
        <v>52</v>
      </c>
      <c r="R52" s="676"/>
      <c r="S52" s="676"/>
      <c r="T52" s="676"/>
      <c r="U52" s="676"/>
      <c r="V52" s="676"/>
      <c r="W52" s="676"/>
      <c r="X52" s="676"/>
      <c r="Y52" s="676"/>
      <c r="Z52" s="676"/>
      <c r="AA52" s="676"/>
      <c r="AB52" s="676"/>
      <c r="AC52" s="676"/>
      <c r="AD52" s="676"/>
      <c r="AE52" s="676"/>
      <c r="AF52" s="676"/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HQ52"/>
      <c r="HR52"/>
      <c r="HS52"/>
      <c r="HT52"/>
      <c r="HU52"/>
      <c r="HV52"/>
      <c r="HW52"/>
      <c r="HX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  <c r="MP52" s="676"/>
      <c r="NV52"/>
      <c r="NW52"/>
      <c r="NX52"/>
      <c r="NY52"/>
      <c r="NZ52"/>
      <c r="OA52"/>
      <c r="OB52"/>
      <c r="OC52"/>
      <c r="OD52"/>
      <c r="OE52"/>
      <c r="OF52"/>
      <c r="OG52"/>
      <c r="OH52"/>
      <c r="OI52"/>
      <c r="OJ52"/>
      <c r="PA52"/>
      <c r="PB52"/>
      <c r="PC52"/>
      <c r="PD52"/>
      <c r="PE52"/>
      <c r="PF52"/>
      <c r="PG52"/>
      <c r="PH52"/>
      <c r="PI52"/>
      <c r="PJ52"/>
      <c r="PK52"/>
      <c r="PL52"/>
      <c r="PM52"/>
      <c r="PN52"/>
      <c r="PO52"/>
      <c r="PP52"/>
      <c r="PR52" s="690"/>
      <c r="PS52" s="690"/>
      <c r="PT52" s="690"/>
      <c r="PU52" s="690"/>
      <c r="PV52" s="690"/>
      <c r="PW52" s="690"/>
      <c r="PX52" s="690"/>
      <c r="PY52" s="690"/>
      <c r="PZ52" s="690"/>
      <c r="QA52" s="690"/>
      <c r="QB52" s="690"/>
      <c r="QC52" s="690"/>
      <c r="QD52" s="690"/>
      <c r="QE52" s="690"/>
      <c r="QF52" s="690"/>
      <c r="QG52" s="690"/>
      <c r="QX52" s="690"/>
      <c r="QY52" s="690"/>
      <c r="QZ52" s="690"/>
      <c r="RA52" s="690"/>
      <c r="RB52" s="690"/>
      <c r="RC52" s="125"/>
      <c r="RD52" s="125"/>
      <c r="RE52" s="125"/>
      <c r="RF52" s="125"/>
      <c r="RG52" s="125"/>
      <c r="RH52" s="125"/>
      <c r="RI52" s="125"/>
      <c r="RJ52" s="125"/>
      <c r="RK52" s="125"/>
      <c r="RL52" s="125"/>
      <c r="RM52" s="125"/>
      <c r="RN52" s="671">
        <v>52</v>
      </c>
      <c r="RO52" s="689" t="s">
        <v>1002</v>
      </c>
      <c r="RP52" s="669"/>
      <c r="RQ52" s="814"/>
      <c r="RR52" s="814"/>
      <c r="RS52" s="814"/>
      <c r="RT52" s="814">
        <v>23.13</v>
      </c>
      <c r="RU52" s="815">
        <v>23.13</v>
      </c>
      <c r="RV52" s="814">
        <v>4413727.9899305552</v>
      </c>
      <c r="RW52" s="815">
        <v>4413751.1199305551</v>
      </c>
      <c r="RX52" s="814">
        <v>-517672.15220328281</v>
      </c>
      <c r="RY52" s="815">
        <v>3896078.9677272723</v>
      </c>
      <c r="RZ52" s="814">
        <v>0</v>
      </c>
      <c r="SA52" s="815">
        <v>3896078.9677272723</v>
      </c>
      <c r="SB52" s="814">
        <v>151151.42000000039</v>
      </c>
      <c r="SC52" s="815">
        <v>4047230.3877272727</v>
      </c>
      <c r="SD52" s="690"/>
      <c r="SE52" s="690"/>
      <c r="SF52" s="690"/>
      <c r="SG52" s="690"/>
      <c r="SH52" s="690"/>
      <c r="SI52" s="690"/>
      <c r="SJ52" s="690"/>
      <c r="SK52" s="690"/>
      <c r="SL52" s="690"/>
      <c r="SM52" s="690"/>
      <c r="SN52" s="690"/>
      <c r="SO52" s="690"/>
      <c r="SP52" s="690"/>
      <c r="SQ52" s="690"/>
      <c r="SR52" s="690"/>
      <c r="SS52" s="690"/>
      <c r="ST52" s="690"/>
      <c r="SU52" s="690"/>
    </row>
    <row r="53" spans="1:515" x14ac:dyDescent="0.25">
      <c r="A53" s="131">
        <v>53</v>
      </c>
      <c r="B53" s="461" t="s">
        <v>425</v>
      </c>
      <c r="C53" s="366"/>
      <c r="D53" s="196"/>
      <c r="E53" s="196">
        <v>-1662725.49</v>
      </c>
      <c r="F53" s="196">
        <v>0</v>
      </c>
      <c r="G53" s="196">
        <v>-74222.259999999995</v>
      </c>
      <c r="H53" s="196">
        <v>0</v>
      </c>
      <c r="I53" s="196">
        <v>0</v>
      </c>
      <c r="J53" s="196">
        <v>0</v>
      </c>
      <c r="K53" s="196">
        <v>0</v>
      </c>
      <c r="L53" s="196">
        <v>0</v>
      </c>
      <c r="M53" s="196">
        <v>0</v>
      </c>
      <c r="N53" s="196">
        <v>0</v>
      </c>
      <c r="O53" s="196">
        <v>0</v>
      </c>
      <c r="P53" s="196">
        <v>0</v>
      </c>
      <c r="Q53" s="499">
        <v>53</v>
      </c>
      <c r="R53" s="498"/>
      <c r="S53" s="498"/>
      <c r="T53" s="498"/>
      <c r="U53" s="498"/>
      <c r="V53" s="498"/>
      <c r="W53" s="498"/>
      <c r="X53" s="498"/>
      <c r="Y53" s="498"/>
      <c r="Z53" s="498"/>
      <c r="AA53" s="498"/>
      <c r="AB53" s="498"/>
      <c r="AC53" s="498"/>
      <c r="AD53" s="498"/>
      <c r="AE53" s="498"/>
      <c r="AF53" s="498"/>
      <c r="AH53" s="145"/>
      <c r="AI53" s="145"/>
      <c r="AJ53" s="145"/>
      <c r="AK53" s="145"/>
      <c r="AL53" s="145"/>
      <c r="AM53" s="145"/>
      <c r="AN53" s="145"/>
      <c r="AO53" s="145"/>
      <c r="AP53" s="145"/>
      <c r="AQ53" s="145"/>
      <c r="AR53" s="145"/>
      <c r="AS53" s="145"/>
      <c r="AT53" s="145"/>
      <c r="AU53" s="145"/>
      <c r="AV53" s="145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HQ53"/>
      <c r="HR53"/>
      <c r="HS53"/>
      <c r="HT53"/>
      <c r="HU53"/>
      <c r="HV53"/>
      <c r="HW53"/>
      <c r="HX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  <c r="MP53" s="676"/>
      <c r="NV53"/>
      <c r="NW53"/>
      <c r="NX53"/>
      <c r="NY53"/>
      <c r="NZ53"/>
      <c r="OA53"/>
      <c r="OB53"/>
      <c r="OC53"/>
      <c r="OD53"/>
      <c r="OE53"/>
      <c r="OF53"/>
      <c r="OG53"/>
      <c r="OH53"/>
      <c r="OI53"/>
      <c r="OJ53"/>
      <c r="PA53"/>
      <c r="PB53"/>
      <c r="PC53"/>
      <c r="PD53"/>
      <c r="PE53"/>
      <c r="PF53"/>
      <c r="PG53"/>
      <c r="PH53"/>
      <c r="PI53"/>
      <c r="PJ53"/>
      <c r="PK53"/>
      <c r="PL53"/>
      <c r="PM53"/>
      <c r="PN53"/>
      <c r="PO53"/>
      <c r="PP53"/>
      <c r="PR53" s="690"/>
      <c r="PS53" s="690"/>
      <c r="PT53" s="690"/>
      <c r="PU53" s="690"/>
      <c r="PV53" s="690"/>
      <c r="PW53" s="690"/>
      <c r="PX53" s="690"/>
      <c r="PY53" s="690"/>
      <c r="PZ53" s="690"/>
      <c r="QA53" s="690"/>
      <c r="QB53" s="690"/>
      <c r="QC53" s="690"/>
      <c r="QD53" s="690"/>
      <c r="QE53" s="690"/>
      <c r="QF53" s="690"/>
      <c r="QG53" s="690"/>
      <c r="QX53" s="690"/>
      <c r="QY53" s="690"/>
      <c r="QZ53" s="690"/>
      <c r="RA53" s="690"/>
      <c r="RB53" s="690"/>
      <c r="RC53" s="125"/>
      <c r="RD53" s="125"/>
      <c r="RE53" s="125"/>
      <c r="RF53" s="125"/>
      <c r="RG53" s="125"/>
      <c r="RH53" s="125"/>
      <c r="RI53" s="125"/>
      <c r="RJ53" s="125"/>
      <c r="RK53" s="125"/>
      <c r="RL53" s="125"/>
      <c r="RM53" s="125"/>
      <c r="RN53" s="671">
        <v>53</v>
      </c>
      <c r="RO53" s="689" t="s">
        <v>1003</v>
      </c>
      <c r="RP53" s="669"/>
      <c r="RQ53" s="758"/>
      <c r="RR53" s="758"/>
      <c r="RS53" s="758"/>
      <c r="RT53" s="758">
        <v>0.43596800000000002</v>
      </c>
      <c r="RU53" s="766">
        <v>0.43596800000000002</v>
      </c>
      <c r="RV53" s="758">
        <v>0.87193599999999993</v>
      </c>
      <c r="RW53" s="766">
        <v>1.307904</v>
      </c>
      <c r="RX53" s="758">
        <v>0</v>
      </c>
      <c r="RY53" s="766">
        <v>1.307904</v>
      </c>
      <c r="RZ53" s="758">
        <v>4269.8603739999999</v>
      </c>
      <c r="SA53" s="766">
        <v>4271.1682780000001</v>
      </c>
      <c r="SB53" s="758">
        <v>110848.988666</v>
      </c>
      <c r="SC53" s="766">
        <v>115120.156944</v>
      </c>
      <c r="SD53" s="690"/>
      <c r="SE53" s="690"/>
      <c r="SF53" s="690"/>
      <c r="SG53" s="690"/>
      <c r="SH53" s="690"/>
      <c r="SI53" s="690"/>
      <c r="SJ53" s="690"/>
      <c r="SK53" s="690"/>
      <c r="SL53" s="690"/>
      <c r="SM53" s="690"/>
      <c r="SN53" s="690"/>
      <c r="SO53" s="690"/>
      <c r="SP53" s="690"/>
      <c r="SQ53" s="690"/>
      <c r="SR53" s="690"/>
      <c r="SS53" s="690"/>
      <c r="ST53" s="690"/>
      <c r="SU53" s="690"/>
    </row>
    <row r="54" spans="1:515" x14ac:dyDescent="0.25">
      <c r="A54" s="131">
        <v>54</v>
      </c>
      <c r="B54" s="462"/>
      <c r="C54" s="138"/>
      <c r="D54" s="196"/>
      <c r="E54" s="196"/>
      <c r="F54" s="196"/>
      <c r="G54" s="196"/>
      <c r="H54" s="269"/>
      <c r="I54" s="196"/>
      <c r="J54" s="196"/>
      <c r="K54" s="196"/>
      <c r="L54" s="196"/>
      <c r="M54" s="196"/>
      <c r="N54" s="196"/>
      <c r="O54" s="196"/>
      <c r="P54" s="196"/>
      <c r="Q54" s="131">
        <v>54</v>
      </c>
      <c r="R54" s="676" t="s">
        <v>51</v>
      </c>
      <c r="S54" s="676"/>
      <c r="T54" s="679">
        <v>476057839.91554326</v>
      </c>
      <c r="U54" s="679">
        <v>-476057839.91554326</v>
      </c>
      <c r="V54" s="679">
        <v>0</v>
      </c>
      <c r="W54" s="679">
        <v>0</v>
      </c>
      <c r="X54" s="679">
        <v>0</v>
      </c>
      <c r="Y54" s="679">
        <v>0</v>
      </c>
      <c r="Z54" s="679">
        <v>0</v>
      </c>
      <c r="AA54" s="679">
        <v>0</v>
      </c>
      <c r="AB54" s="679">
        <v>0</v>
      </c>
      <c r="AC54" s="679">
        <v>0</v>
      </c>
      <c r="AD54" s="679">
        <v>0</v>
      </c>
      <c r="AE54" s="679">
        <v>0</v>
      </c>
      <c r="AF54" s="679">
        <v>0</v>
      </c>
      <c r="AH54" s="145"/>
      <c r="AI54" s="145"/>
      <c r="AJ54" s="145"/>
      <c r="AK54" s="145"/>
      <c r="AL54" s="145"/>
      <c r="AM54" s="145"/>
      <c r="AN54" s="145"/>
      <c r="AO54" s="145"/>
      <c r="AP54" s="145"/>
      <c r="AQ54" s="145"/>
      <c r="AR54" s="145"/>
      <c r="AS54" s="145"/>
      <c r="AT54" s="145"/>
      <c r="AU54" s="145"/>
      <c r="AV54" s="145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HQ54"/>
      <c r="HR54"/>
      <c r="HS54"/>
      <c r="HT54"/>
      <c r="HU54"/>
      <c r="HV54"/>
      <c r="HW54"/>
      <c r="HX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  <c r="MP54" s="676"/>
      <c r="NV54"/>
      <c r="NW54"/>
      <c r="NX54"/>
      <c r="NY54"/>
      <c r="NZ54"/>
      <c r="OA54"/>
      <c r="OB54"/>
      <c r="OC54"/>
      <c r="OD54"/>
      <c r="OE54"/>
      <c r="OF54"/>
      <c r="OG54"/>
      <c r="OH54"/>
      <c r="OI54"/>
      <c r="OJ54"/>
      <c r="PA54"/>
      <c r="PB54"/>
      <c r="PC54"/>
      <c r="PD54"/>
      <c r="PE54"/>
      <c r="PF54"/>
      <c r="PG54"/>
      <c r="PH54"/>
      <c r="PI54"/>
      <c r="PJ54"/>
      <c r="PK54"/>
      <c r="PL54"/>
      <c r="PM54"/>
      <c r="PN54"/>
      <c r="PO54"/>
      <c r="PP54"/>
      <c r="PR54" s="690"/>
      <c r="PS54" s="690"/>
      <c r="PT54" s="690"/>
      <c r="PU54" s="690"/>
      <c r="PV54" s="690"/>
      <c r="PW54" s="690"/>
      <c r="PX54" s="690"/>
      <c r="PY54" s="690"/>
      <c r="PZ54" s="690"/>
      <c r="QA54" s="690"/>
      <c r="QB54" s="690"/>
      <c r="QC54" s="690"/>
      <c r="QD54" s="690"/>
      <c r="QE54" s="690"/>
      <c r="QF54" s="690"/>
      <c r="QG54" s="690"/>
      <c r="QX54" s="690"/>
      <c r="QY54" s="690"/>
      <c r="QZ54" s="690"/>
      <c r="RA54" s="690"/>
      <c r="RB54" s="690"/>
      <c r="RC54" s="125"/>
      <c r="RD54" s="125"/>
      <c r="RE54" s="125"/>
      <c r="RF54" s="125"/>
      <c r="RG54" s="125"/>
      <c r="RH54" s="125"/>
      <c r="RI54" s="125"/>
      <c r="RJ54" s="125"/>
      <c r="RK54" s="125"/>
      <c r="RL54" s="125"/>
      <c r="RM54" s="125"/>
      <c r="RN54" s="671">
        <v>54</v>
      </c>
      <c r="RO54" s="689" t="s">
        <v>1004</v>
      </c>
      <c r="RP54" s="669"/>
      <c r="RQ54" s="758"/>
      <c r="RR54" s="758"/>
      <c r="RS54" s="758"/>
      <c r="RT54" s="758">
        <v>0</v>
      </c>
      <c r="RU54" s="766">
        <v>0</v>
      </c>
      <c r="RV54" s="758">
        <v>0</v>
      </c>
      <c r="RW54" s="766">
        <v>0</v>
      </c>
      <c r="RX54" s="758">
        <v>0</v>
      </c>
      <c r="RY54" s="766">
        <v>0</v>
      </c>
      <c r="RZ54" s="758">
        <v>0</v>
      </c>
      <c r="SA54" s="766">
        <v>0</v>
      </c>
      <c r="SB54" s="758">
        <v>0</v>
      </c>
      <c r="SC54" s="766">
        <v>0</v>
      </c>
      <c r="SD54" s="690"/>
      <c r="SE54" s="690"/>
      <c r="SF54" s="690"/>
      <c r="SG54" s="690"/>
      <c r="SH54" s="690"/>
      <c r="SI54" s="690"/>
      <c r="SJ54" s="690"/>
      <c r="SK54" s="690"/>
      <c r="SL54" s="690"/>
      <c r="SM54" s="690"/>
      <c r="SN54" s="690"/>
      <c r="SO54" s="690"/>
      <c r="SP54" s="690"/>
      <c r="SQ54" s="690"/>
      <c r="SR54" s="690"/>
      <c r="SS54" s="690"/>
      <c r="ST54" s="690"/>
      <c r="SU54" s="690"/>
    </row>
    <row r="55" spans="1:515" x14ac:dyDescent="0.25">
      <c r="A55" s="131">
        <v>55</v>
      </c>
      <c r="B55" s="463" t="s">
        <v>270</v>
      </c>
      <c r="C55" s="188">
        <v>4.1980000000000003E-3</v>
      </c>
      <c r="D55" s="283"/>
      <c r="E55" s="365">
        <v>16432.371338936005</v>
      </c>
      <c r="F55" s="365">
        <v>16432.371338936005</v>
      </c>
      <c r="G55" s="365">
        <v>-165025.56325803889</v>
      </c>
      <c r="H55" s="365">
        <v>-148593.19191910289</v>
      </c>
      <c r="I55" s="365">
        <v>63021.212621517261</v>
      </c>
      <c r="J55" s="365">
        <v>-85571.979297585625</v>
      </c>
      <c r="K55" s="365">
        <v>13360.725269072549</v>
      </c>
      <c r="L55" s="365">
        <v>-72211.254028513082</v>
      </c>
      <c r="M55" s="365">
        <v>17163.53828027827</v>
      </c>
      <c r="N55" s="365">
        <v>-55047.715748234812</v>
      </c>
      <c r="O55" s="365">
        <v>3585.9965840055966</v>
      </c>
      <c r="P55" s="365">
        <v>-51461.719164229216</v>
      </c>
      <c r="Q55" s="131">
        <v>55</v>
      </c>
      <c r="R55" s="676" t="s">
        <v>54</v>
      </c>
      <c r="S55" s="676"/>
      <c r="T55" s="128">
        <v>-5477236.2699999996</v>
      </c>
      <c r="U55" s="128">
        <v>5477236.2699999996</v>
      </c>
      <c r="V55" s="128">
        <v>0</v>
      </c>
      <c r="W55" s="128">
        <v>0</v>
      </c>
      <c r="X55" s="128">
        <v>0</v>
      </c>
      <c r="Y55" s="128">
        <v>0</v>
      </c>
      <c r="Z55" s="128">
        <v>0</v>
      </c>
      <c r="AA55" s="128">
        <v>0</v>
      </c>
      <c r="AB55" s="128">
        <v>0</v>
      </c>
      <c r="AC55" s="128">
        <v>0</v>
      </c>
      <c r="AD55" s="128">
        <v>0</v>
      </c>
      <c r="AE55" s="128">
        <v>0</v>
      </c>
      <c r="AF55" s="128">
        <v>0</v>
      </c>
      <c r="AH55" s="145"/>
      <c r="AI55" s="145"/>
      <c r="AJ55" s="145"/>
      <c r="AK55" s="145"/>
      <c r="AL55" s="145"/>
      <c r="AM55" s="145"/>
      <c r="AN55" s="145"/>
      <c r="AO55" s="145"/>
      <c r="AP55" s="145"/>
      <c r="AQ55" s="145"/>
      <c r="AR55" s="145"/>
      <c r="AS55" s="145"/>
      <c r="AT55" s="145"/>
      <c r="AU55" s="145"/>
      <c r="AV55" s="14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HQ55"/>
      <c r="HR55"/>
      <c r="HS55"/>
      <c r="HT55"/>
      <c r="HU55"/>
      <c r="HV55"/>
      <c r="HW55"/>
      <c r="HX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  <c r="MP55" s="676"/>
      <c r="NV55"/>
      <c r="NW55"/>
      <c r="NX55"/>
      <c r="NY55"/>
      <c r="NZ55"/>
      <c r="OA55"/>
      <c r="OB55"/>
      <c r="OC55"/>
      <c r="OD55"/>
      <c r="OE55"/>
      <c r="OF55"/>
      <c r="OG55"/>
      <c r="OH55"/>
      <c r="OI55"/>
      <c r="OJ55"/>
      <c r="PA55"/>
      <c r="PB55"/>
      <c r="PC55"/>
      <c r="PD55"/>
      <c r="PE55"/>
      <c r="PF55"/>
      <c r="PG55"/>
      <c r="PH55"/>
      <c r="PI55"/>
      <c r="PJ55"/>
      <c r="PK55"/>
      <c r="PL55"/>
      <c r="PM55"/>
      <c r="PN55"/>
      <c r="PO55"/>
      <c r="PP55"/>
      <c r="PR55" s="690"/>
      <c r="PS55" s="690"/>
      <c r="PT55" s="690"/>
      <c r="PU55" s="690"/>
      <c r="PV55" s="690"/>
      <c r="PW55" s="690"/>
      <c r="PX55" s="690"/>
      <c r="PY55" s="690"/>
      <c r="PZ55" s="690"/>
      <c r="QA55" s="690"/>
      <c r="QB55" s="690"/>
      <c r="QC55" s="690"/>
      <c r="QD55" s="690"/>
      <c r="QE55" s="690"/>
      <c r="QF55" s="690"/>
      <c r="QG55" s="690"/>
      <c r="QX55" s="690"/>
      <c r="QY55" s="690"/>
      <c r="QZ55" s="690"/>
      <c r="RA55" s="690"/>
      <c r="RB55" s="690"/>
      <c r="RC55" s="125"/>
      <c r="RD55" s="125"/>
      <c r="RE55" s="125"/>
      <c r="RF55" s="125"/>
      <c r="RG55" s="125"/>
      <c r="RH55" s="125"/>
      <c r="RI55" s="125"/>
      <c r="RJ55" s="125"/>
      <c r="RK55" s="125"/>
      <c r="RL55" s="125"/>
      <c r="RM55" s="125"/>
      <c r="RN55" s="671">
        <v>55</v>
      </c>
      <c r="RO55" s="689" t="s">
        <v>1005</v>
      </c>
      <c r="RP55" s="669"/>
      <c r="RQ55" s="760"/>
      <c r="RR55" s="760"/>
      <c r="RS55" s="760"/>
      <c r="RT55" s="760">
        <v>2.9734380000000002</v>
      </c>
      <c r="RU55" s="767">
        <v>2.9734380000000002</v>
      </c>
      <c r="RV55" s="760">
        <v>5.9366580000000013</v>
      </c>
      <c r="RW55" s="767">
        <v>8.9100960000000011</v>
      </c>
      <c r="RX55" s="760">
        <v>0</v>
      </c>
      <c r="RY55" s="767">
        <v>8.9100960000000011</v>
      </c>
      <c r="RZ55" s="760">
        <v>198825.049046</v>
      </c>
      <c r="SA55" s="767">
        <v>198833.95914200001</v>
      </c>
      <c r="SB55" s="760">
        <v>1068637.026574</v>
      </c>
      <c r="SC55" s="767">
        <v>1267470.985716</v>
      </c>
      <c r="SD55" s="690"/>
      <c r="SE55" s="690"/>
      <c r="SF55" s="690"/>
      <c r="SG55" s="690"/>
      <c r="SH55" s="690"/>
      <c r="SI55" s="690"/>
      <c r="SJ55" s="690"/>
      <c r="SK55" s="690"/>
      <c r="SL55" s="690"/>
      <c r="SM55" s="690"/>
      <c r="SN55" s="690"/>
      <c r="SO55" s="690"/>
      <c r="SP55" s="690"/>
      <c r="SQ55" s="690"/>
      <c r="SR55" s="690"/>
      <c r="SS55" s="690"/>
      <c r="ST55" s="690"/>
      <c r="SU55" s="690"/>
    </row>
    <row r="56" spans="1:515" ht="15.75" thickBot="1" x14ac:dyDescent="0.3">
      <c r="A56" s="131">
        <v>56</v>
      </c>
      <c r="B56" s="463" t="s">
        <v>280</v>
      </c>
      <c r="C56" s="188">
        <v>2E-3</v>
      </c>
      <c r="D56" s="283"/>
      <c r="E56" s="365">
        <v>7828.6666693358757</v>
      </c>
      <c r="F56" s="365">
        <v>7828.6666693358757</v>
      </c>
      <c r="G56" s="365">
        <v>-78621.040141990889</v>
      </c>
      <c r="H56" s="365">
        <v>-70792.373472655017</v>
      </c>
      <c r="I56" s="365">
        <v>30024.398580999172</v>
      </c>
      <c r="J56" s="365">
        <v>-40767.974891655846</v>
      </c>
      <c r="K56" s="365">
        <v>6365.2812144223672</v>
      </c>
      <c r="L56" s="365">
        <v>-34402.693677233481</v>
      </c>
      <c r="M56" s="365">
        <v>8177.0072797895509</v>
      </c>
      <c r="N56" s="365">
        <v>-26225.686397443929</v>
      </c>
      <c r="O56" s="365">
        <v>1708.430959507192</v>
      </c>
      <c r="P56" s="365">
        <v>-24517.255437936736</v>
      </c>
      <c r="Q56" s="131">
        <v>56</v>
      </c>
      <c r="R56" s="676" t="s">
        <v>586</v>
      </c>
      <c r="S56" s="676"/>
      <c r="T56" s="502">
        <v>470580603.64554328</v>
      </c>
      <c r="U56" s="502">
        <v>-470580603.64554328</v>
      </c>
      <c r="V56" s="503"/>
      <c r="W56" s="503"/>
      <c r="X56" s="503"/>
      <c r="Y56" s="503"/>
      <c r="Z56" s="503"/>
      <c r="AA56" s="503"/>
      <c r="AB56" s="503"/>
      <c r="AC56" s="503"/>
      <c r="AD56" s="503"/>
      <c r="AE56" s="503"/>
      <c r="AF56" s="503"/>
      <c r="AH56" s="145"/>
      <c r="AI56" s="145"/>
      <c r="AJ56" s="145"/>
      <c r="AK56" s="145"/>
      <c r="AL56" s="145"/>
      <c r="AM56" s="145"/>
      <c r="AN56" s="145"/>
      <c r="AO56" s="145"/>
      <c r="AP56" s="145"/>
      <c r="AQ56" s="145"/>
      <c r="AR56" s="145"/>
      <c r="AS56" s="145"/>
      <c r="AT56" s="145"/>
      <c r="AU56" s="145"/>
      <c r="AV56" s="145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HQ56"/>
      <c r="HR56"/>
      <c r="HS56"/>
      <c r="HT56"/>
      <c r="HU56"/>
      <c r="HV56"/>
      <c r="HW56"/>
      <c r="HX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  <c r="MP56" s="676"/>
      <c r="NV56"/>
      <c r="NW56"/>
      <c r="NX56"/>
      <c r="NY56"/>
      <c r="NZ56"/>
      <c r="OA56"/>
      <c r="OB56"/>
      <c r="OC56"/>
      <c r="OD56"/>
      <c r="OE56"/>
      <c r="OF56"/>
      <c r="OG56"/>
      <c r="OH56"/>
      <c r="OI56"/>
      <c r="OJ56"/>
      <c r="PA56"/>
      <c r="PB56"/>
      <c r="PC56"/>
      <c r="PD56"/>
      <c r="PE56"/>
      <c r="PF56"/>
      <c r="PG56"/>
      <c r="PH56"/>
      <c r="PI56"/>
      <c r="PJ56"/>
      <c r="PK56"/>
      <c r="PL56"/>
      <c r="PM56"/>
      <c r="PN56"/>
      <c r="PO56"/>
      <c r="PP56"/>
      <c r="PR56" s="690"/>
      <c r="PS56" s="690"/>
      <c r="PT56" s="690"/>
      <c r="PU56" s="690"/>
      <c r="PV56" s="690"/>
      <c r="PW56" s="690"/>
      <c r="PX56" s="690"/>
      <c r="PY56" s="690"/>
      <c r="PZ56" s="690"/>
      <c r="QA56" s="690"/>
      <c r="QB56" s="690"/>
      <c r="QC56" s="690"/>
      <c r="QD56" s="690"/>
      <c r="QE56" s="690"/>
      <c r="QF56" s="690"/>
      <c r="QG56" s="690"/>
      <c r="QX56" s="690"/>
      <c r="QY56" s="690"/>
      <c r="QZ56" s="690"/>
      <c r="RA56" s="690"/>
      <c r="RB56" s="690"/>
      <c r="RC56" s="125"/>
      <c r="RD56" s="125"/>
      <c r="RE56" s="125"/>
      <c r="RF56" s="125"/>
      <c r="RG56" s="125"/>
      <c r="RH56" s="125"/>
      <c r="RI56" s="125"/>
      <c r="RJ56" s="125"/>
      <c r="RK56" s="125"/>
      <c r="RL56" s="125"/>
      <c r="RM56" s="125"/>
      <c r="RN56" s="671">
        <v>56</v>
      </c>
      <c r="RO56" s="689" t="s">
        <v>1006</v>
      </c>
      <c r="RP56" s="669"/>
      <c r="RQ56" s="816"/>
      <c r="RR56" s="816"/>
      <c r="RS56" s="816"/>
      <c r="RT56" s="816">
        <v>26.539406</v>
      </c>
      <c r="RU56" s="816">
        <v>26.539406</v>
      </c>
      <c r="RV56" s="816">
        <v>4413734.7985245548</v>
      </c>
      <c r="RW56" s="816">
        <v>4413761.3379305555</v>
      </c>
      <c r="RX56" s="816">
        <v>-517672.15220328281</v>
      </c>
      <c r="RY56" s="816">
        <v>3896089.1857272722</v>
      </c>
      <c r="RZ56" s="816">
        <v>203094.90942000001</v>
      </c>
      <c r="SA56" s="816">
        <v>4099184.0951472721</v>
      </c>
      <c r="SB56" s="816">
        <v>1330637.4352400005</v>
      </c>
      <c r="SC56" s="816">
        <v>5429821.5303872731</v>
      </c>
      <c r="SD56" s="690"/>
      <c r="SE56" s="690"/>
      <c r="SF56" s="690"/>
      <c r="SG56" s="690"/>
      <c r="SH56" s="690"/>
      <c r="SI56" s="690"/>
      <c r="SJ56" s="690"/>
      <c r="SK56" s="690"/>
      <c r="SL56" s="690"/>
      <c r="SM56" s="690"/>
      <c r="SN56" s="690"/>
      <c r="SO56" s="690"/>
      <c r="SP56" s="690"/>
      <c r="SQ56" s="690"/>
      <c r="SR56" s="690"/>
      <c r="SS56" s="690"/>
      <c r="ST56" s="690"/>
      <c r="SU56" s="690"/>
    </row>
    <row r="57" spans="1:515" ht="15.75" thickTop="1" x14ac:dyDescent="0.25">
      <c r="A57" s="131">
        <v>57</v>
      </c>
      <c r="B57" s="463" t="s">
        <v>286</v>
      </c>
      <c r="C57" s="364">
        <v>3.8358000000000003E-2</v>
      </c>
      <c r="D57" s="283"/>
      <c r="E57" s="367">
        <v>150145.99805119279</v>
      </c>
      <c r="F57" s="367">
        <v>150145.99805119279</v>
      </c>
      <c r="G57" s="367">
        <v>-1507872.9288832434</v>
      </c>
      <c r="H57" s="367">
        <v>-1357726.9308320505</v>
      </c>
      <c r="I57" s="367">
        <v>575837.94038498309</v>
      </c>
      <c r="J57" s="367">
        <v>-781888.99044706742</v>
      </c>
      <c r="K57" s="367">
        <v>122079.72841140658</v>
      </c>
      <c r="L57" s="367">
        <v>-659809.26203566079</v>
      </c>
      <c r="M57" s="367">
        <v>156826.8226190838</v>
      </c>
      <c r="N57" s="367">
        <v>-502982.43941657699</v>
      </c>
      <c r="O57" s="367">
        <v>32765.99737238844</v>
      </c>
      <c r="P57" s="367">
        <v>-470216.44204418856</v>
      </c>
      <c r="Q57" s="131">
        <v>57</v>
      </c>
      <c r="R57" s="676"/>
      <c r="S57" s="676"/>
      <c r="T57" s="501">
        <v>0</v>
      </c>
      <c r="U57" s="501">
        <v>0</v>
      </c>
      <c r="V57" s="501"/>
      <c r="W57" s="501"/>
      <c r="X57" s="501"/>
      <c r="Y57" s="501"/>
      <c r="Z57" s="501"/>
      <c r="AA57" s="501"/>
      <c r="AB57" s="501"/>
      <c r="AC57" s="501"/>
      <c r="AD57" s="501"/>
      <c r="AE57" s="501"/>
      <c r="AF57" s="501"/>
      <c r="AH57" s="145"/>
      <c r="AI57" s="145"/>
      <c r="AJ57" s="145"/>
      <c r="AK57" s="145"/>
      <c r="AL57" s="145"/>
      <c r="AM57" s="145"/>
      <c r="AN57" s="145"/>
      <c r="AO57" s="145"/>
      <c r="AP57" s="145"/>
      <c r="AQ57" s="145"/>
      <c r="AR57" s="145"/>
      <c r="AS57" s="145"/>
      <c r="AT57" s="145"/>
      <c r="AU57" s="145"/>
      <c r="AV57" s="145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HQ57"/>
      <c r="HR57"/>
      <c r="HS57"/>
      <c r="HT57"/>
      <c r="HU57"/>
      <c r="HV57"/>
      <c r="HW57"/>
      <c r="HX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  <c r="MP57" s="676"/>
      <c r="NV57"/>
      <c r="NW57"/>
      <c r="NX57"/>
      <c r="NY57"/>
      <c r="NZ57"/>
      <c r="OA57"/>
      <c r="OB57"/>
      <c r="OC57"/>
      <c r="OD57"/>
      <c r="OE57"/>
      <c r="OF57"/>
      <c r="OG57"/>
      <c r="OH57"/>
      <c r="OI57"/>
      <c r="OJ57"/>
      <c r="PA57"/>
      <c r="PB57"/>
      <c r="PC57"/>
      <c r="PD57"/>
      <c r="PE57"/>
      <c r="PF57"/>
      <c r="PG57"/>
      <c r="PH57"/>
      <c r="PI57"/>
      <c r="PJ57"/>
      <c r="PK57"/>
      <c r="PL57"/>
      <c r="PM57"/>
      <c r="PN57"/>
      <c r="PO57"/>
      <c r="PP57"/>
      <c r="PR57" s="690"/>
      <c r="PS57" s="690"/>
      <c r="PT57" s="690"/>
      <c r="PU57" s="690"/>
      <c r="PV57" s="690"/>
      <c r="PW57" s="690"/>
      <c r="PX57" s="690"/>
      <c r="PY57" s="690"/>
      <c r="PZ57" s="690"/>
      <c r="QA57" s="690"/>
      <c r="QB57" s="690"/>
      <c r="QC57" s="690"/>
      <c r="QD57" s="690"/>
      <c r="QE57" s="690"/>
      <c r="QF57" s="690"/>
      <c r="QG57" s="690"/>
      <c r="QX57" s="690"/>
      <c r="QY57" s="690"/>
      <c r="QZ57" s="690"/>
      <c r="RA57" s="690"/>
      <c r="RB57" s="690"/>
      <c r="RC57" s="125"/>
      <c r="RD57" s="125"/>
      <c r="RE57" s="125"/>
      <c r="RF57" s="125"/>
      <c r="RG57" s="125"/>
      <c r="RH57" s="125"/>
      <c r="RI57" s="125"/>
      <c r="RJ57" s="125"/>
      <c r="RK57" s="125"/>
      <c r="RL57" s="125"/>
      <c r="RM57" s="125"/>
      <c r="RN57" s="671">
        <v>57</v>
      </c>
      <c r="RO57" s="689"/>
      <c r="RP57" s="669"/>
      <c r="RQ57" s="816"/>
      <c r="RR57" s="816"/>
      <c r="RS57" s="816"/>
      <c r="RT57" s="816"/>
      <c r="RU57" s="816"/>
      <c r="RV57" s="816"/>
      <c r="RW57" s="816"/>
      <c r="RX57" s="816"/>
      <c r="RY57" s="816"/>
      <c r="RZ57" s="816"/>
      <c r="SA57" s="816"/>
      <c r="SB57" s="816"/>
      <c r="SC57" s="816"/>
      <c r="SD57" s="690"/>
      <c r="SE57" s="690"/>
      <c r="SF57" s="690"/>
      <c r="SG57" s="690"/>
      <c r="SH57" s="690"/>
      <c r="SI57" s="690"/>
      <c r="SJ57" s="690"/>
      <c r="SK57" s="690"/>
      <c r="SL57" s="690"/>
      <c r="SM57" s="690"/>
      <c r="SN57" s="690"/>
      <c r="SO57" s="690"/>
      <c r="SP57" s="690"/>
      <c r="SQ57" s="690"/>
      <c r="SR57" s="690"/>
      <c r="SS57" s="690"/>
      <c r="ST57" s="690"/>
      <c r="SU57" s="690"/>
    </row>
    <row r="58" spans="1:515" x14ac:dyDescent="0.25">
      <c r="A58" s="131">
        <v>58</v>
      </c>
      <c r="B58" s="464" t="s">
        <v>426</v>
      </c>
      <c r="D58" s="465"/>
      <c r="E58" s="365">
        <v>174407.03605946468</v>
      </c>
      <c r="F58" s="365"/>
      <c r="G58" s="365">
        <v>-1751519.5322832731</v>
      </c>
      <c r="H58" s="365">
        <v>-1577112.4962238085</v>
      </c>
      <c r="I58" s="365">
        <v>668883.55158749956</v>
      </c>
      <c r="J58" s="365">
        <v>-908228.94463630894</v>
      </c>
      <c r="K58" s="365">
        <v>141805.73489490151</v>
      </c>
      <c r="L58" s="365">
        <v>-766423.20974140731</v>
      </c>
      <c r="M58" s="365">
        <v>182167.36817915161</v>
      </c>
      <c r="N58" s="365">
        <v>-584255.84156225575</v>
      </c>
      <c r="O58" s="365">
        <v>38060.424915901225</v>
      </c>
      <c r="P58" s="365">
        <v>-546195.41664635448</v>
      </c>
      <c r="Q58" s="131">
        <v>58</v>
      </c>
      <c r="R58" s="676" t="s">
        <v>585</v>
      </c>
      <c r="S58" s="676"/>
      <c r="T58" s="679">
        <v>362845944.65999997</v>
      </c>
      <c r="U58" s="679">
        <v>-362845944.65999997</v>
      </c>
      <c r="V58" s="676"/>
      <c r="W58" s="676"/>
      <c r="X58" s="676"/>
      <c r="Y58" s="676"/>
      <c r="Z58" s="676"/>
      <c r="AA58" s="676"/>
      <c r="AB58" s="676"/>
      <c r="AC58" s="676"/>
      <c r="AD58" s="676"/>
      <c r="AE58" s="676"/>
      <c r="AF58" s="676"/>
      <c r="AH58" s="145"/>
      <c r="AI58" s="145"/>
      <c r="AJ58" s="145"/>
      <c r="AK58" s="145"/>
      <c r="AL58" s="145"/>
      <c r="AM58" s="145"/>
      <c r="AN58" s="145"/>
      <c r="AO58" s="145"/>
      <c r="AP58" s="145"/>
      <c r="AQ58" s="145"/>
      <c r="AR58" s="145"/>
      <c r="AS58" s="145"/>
      <c r="AT58" s="145"/>
      <c r="AU58" s="145"/>
      <c r="AV58" s="145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HQ58"/>
      <c r="HR58"/>
      <c r="HS58"/>
      <c r="HT58"/>
      <c r="HU58"/>
      <c r="HV58"/>
      <c r="HW58"/>
      <c r="HX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  <c r="MP58" s="676"/>
      <c r="NV58"/>
      <c r="NW58"/>
      <c r="NX58"/>
      <c r="NY58"/>
      <c r="NZ58"/>
      <c r="OA58"/>
      <c r="OB58"/>
      <c r="OC58"/>
      <c r="OD58"/>
      <c r="OE58"/>
      <c r="OF58"/>
      <c r="OG58"/>
      <c r="OH58"/>
      <c r="OI58"/>
      <c r="OJ58"/>
      <c r="PA58"/>
      <c r="PB58"/>
      <c r="PC58"/>
      <c r="PD58"/>
      <c r="PE58"/>
      <c r="PF58"/>
      <c r="PG58"/>
      <c r="PH58"/>
      <c r="PI58"/>
      <c r="PJ58"/>
      <c r="PK58"/>
      <c r="PL58"/>
      <c r="PM58"/>
      <c r="PN58"/>
      <c r="PO58"/>
      <c r="PP58"/>
      <c r="PR58" s="690"/>
      <c r="PS58" s="690"/>
      <c r="PT58" s="690"/>
      <c r="PU58" s="690"/>
      <c r="PV58" s="690"/>
      <c r="PW58" s="690"/>
      <c r="PX58" s="690"/>
      <c r="PY58" s="690"/>
      <c r="PZ58" s="690"/>
      <c r="QA58" s="690"/>
      <c r="QB58" s="690"/>
      <c r="QC58" s="690"/>
      <c r="QD58" s="690"/>
      <c r="QE58" s="690"/>
      <c r="QF58" s="690"/>
      <c r="QG58" s="690"/>
      <c r="QX58" s="690"/>
      <c r="QY58" s="690"/>
      <c r="QZ58" s="690"/>
      <c r="RA58" s="690"/>
      <c r="RB58" s="690"/>
      <c r="RC58" s="125"/>
      <c r="RD58" s="125"/>
      <c r="RE58" s="125"/>
      <c r="RF58" s="125"/>
      <c r="RG58" s="125"/>
      <c r="RH58" s="125"/>
      <c r="RI58" s="125"/>
      <c r="RJ58" s="125"/>
      <c r="RK58" s="125"/>
      <c r="RL58" s="125"/>
      <c r="RM58" s="125"/>
      <c r="RN58" s="671">
        <v>58</v>
      </c>
      <c r="RO58" s="689" t="s">
        <v>291</v>
      </c>
      <c r="RP58" s="669"/>
      <c r="RQ58" s="816"/>
      <c r="RR58" s="816"/>
      <c r="RS58" s="816"/>
      <c r="RT58" s="816">
        <v>26.539406</v>
      </c>
      <c r="RU58" s="816">
        <v>26.539406</v>
      </c>
      <c r="RV58" s="816">
        <v>4413734.7985245548</v>
      </c>
      <c r="RW58" s="816">
        <v>4413761.3379305555</v>
      </c>
      <c r="RX58" s="816">
        <v>-517672.15220328281</v>
      </c>
      <c r="RY58" s="816">
        <v>3896089.1857272722</v>
      </c>
      <c r="RZ58" s="816">
        <v>203094.90942000001</v>
      </c>
      <c r="SA58" s="816">
        <v>4099184.0951472721</v>
      </c>
      <c r="SB58" s="816">
        <v>1330637.4352400005</v>
      </c>
      <c r="SC58" s="816">
        <v>5429821.5303872731</v>
      </c>
      <c r="SD58" s="690"/>
      <c r="SE58" s="690"/>
      <c r="SF58" s="690"/>
      <c r="SG58" s="690"/>
      <c r="SH58" s="690"/>
      <c r="SI58" s="690"/>
      <c r="SJ58" s="690"/>
      <c r="SK58" s="690"/>
      <c r="SL58" s="690"/>
      <c r="SM58" s="690"/>
      <c r="SN58" s="690"/>
      <c r="SO58" s="690"/>
      <c r="SP58" s="690"/>
      <c r="SQ58" s="690"/>
      <c r="SR58" s="690"/>
      <c r="SS58" s="690"/>
      <c r="ST58" s="690"/>
      <c r="SU58" s="690"/>
    </row>
    <row r="59" spans="1:515" x14ac:dyDescent="0.25">
      <c r="A59" s="131">
        <v>59</v>
      </c>
      <c r="B59" s="463"/>
      <c r="Q59" s="131">
        <v>59</v>
      </c>
      <c r="R59" s="676" t="s">
        <v>67</v>
      </c>
      <c r="S59" s="676"/>
      <c r="T59" s="128">
        <v>1971345.6284835225</v>
      </c>
      <c r="U59" s="128">
        <v>-1971345.6284835225</v>
      </c>
      <c r="V59" s="676"/>
      <c r="W59" s="676"/>
      <c r="X59" s="676"/>
      <c r="Y59" s="676"/>
      <c r="Z59" s="676"/>
      <c r="AA59" s="676"/>
      <c r="AB59" s="676"/>
      <c r="AC59" s="676"/>
      <c r="AD59" s="676"/>
      <c r="AE59" s="676"/>
      <c r="AF59" s="676"/>
      <c r="AG59" s="244"/>
      <c r="AH59" s="145"/>
      <c r="AI59" s="145"/>
      <c r="AJ59" s="145"/>
      <c r="AK59" s="145"/>
      <c r="AL59" s="145"/>
      <c r="AM59" s="145"/>
      <c r="AN59" s="145"/>
      <c r="AO59" s="145"/>
      <c r="AP59" s="145"/>
      <c r="AQ59" s="145"/>
      <c r="AR59" s="145"/>
      <c r="AS59" s="145"/>
      <c r="AT59" s="145"/>
      <c r="AU59" s="145"/>
      <c r="AV59" s="145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HQ59"/>
      <c r="HR59"/>
      <c r="HS59"/>
      <c r="HT59"/>
      <c r="HU59"/>
      <c r="HV59"/>
      <c r="HW59"/>
      <c r="HX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  <c r="IW59" s="129"/>
      <c r="MP59" s="676"/>
      <c r="NV59"/>
      <c r="NW59"/>
      <c r="NX59"/>
      <c r="NY59"/>
      <c r="NZ59"/>
      <c r="OA59"/>
      <c r="OB59"/>
      <c r="OC59"/>
      <c r="OD59"/>
      <c r="OE59"/>
      <c r="OF59"/>
      <c r="OG59"/>
      <c r="OH59"/>
      <c r="OI59"/>
      <c r="OJ59"/>
      <c r="PA59"/>
      <c r="PB59"/>
      <c r="PC59"/>
      <c r="PD59"/>
      <c r="PE59"/>
      <c r="PF59"/>
      <c r="PG59"/>
      <c r="PH59"/>
      <c r="PI59"/>
      <c r="PJ59"/>
      <c r="PK59"/>
      <c r="PL59"/>
      <c r="PM59"/>
      <c r="PN59"/>
      <c r="PO59"/>
      <c r="PP59"/>
      <c r="PR59" s="690"/>
      <c r="PS59" s="690"/>
      <c r="PT59" s="690"/>
      <c r="PU59" s="690"/>
      <c r="PV59" s="690"/>
      <c r="PW59" s="690"/>
      <c r="PX59" s="690"/>
      <c r="PY59" s="690"/>
      <c r="PZ59" s="690"/>
      <c r="QA59" s="690"/>
      <c r="QB59" s="690"/>
      <c r="QC59" s="690"/>
      <c r="QD59" s="690"/>
      <c r="QE59" s="690"/>
      <c r="QF59" s="690"/>
      <c r="QG59" s="690"/>
      <c r="QX59" s="690"/>
      <c r="QY59" s="690"/>
      <c r="QZ59" s="690"/>
      <c r="RA59" s="690"/>
      <c r="RB59" s="690"/>
      <c r="RC59" s="125"/>
      <c r="RD59" s="125"/>
      <c r="RE59" s="125"/>
      <c r="RF59" s="125"/>
      <c r="RG59" s="125"/>
      <c r="RH59" s="125"/>
      <c r="RI59" s="125"/>
      <c r="RJ59" s="125"/>
      <c r="RK59" s="125"/>
      <c r="RL59" s="125"/>
      <c r="RM59" s="125"/>
      <c r="RN59" s="671">
        <v>59</v>
      </c>
      <c r="RO59" s="689"/>
      <c r="RP59" s="669"/>
      <c r="RQ59" s="708"/>
      <c r="RR59" s="708"/>
      <c r="RS59" s="708"/>
      <c r="RT59" s="708"/>
      <c r="RU59" s="708"/>
      <c r="RV59" s="708"/>
      <c r="RW59" s="708"/>
      <c r="RX59" s="708"/>
      <c r="RY59" s="708"/>
      <c r="RZ59" s="708"/>
      <c r="SA59" s="708"/>
      <c r="SB59" s="708"/>
      <c r="SC59" s="708"/>
      <c r="SD59" s="690"/>
      <c r="SE59" s="690"/>
      <c r="SF59" s="690"/>
      <c r="SG59" s="690"/>
      <c r="SH59" s="690"/>
      <c r="SI59" s="690"/>
      <c r="SJ59" s="690"/>
      <c r="SK59" s="690"/>
      <c r="SL59" s="690"/>
      <c r="SM59" s="690"/>
      <c r="SN59" s="690"/>
      <c r="SO59" s="690"/>
      <c r="SP59" s="690"/>
      <c r="SQ59" s="690"/>
      <c r="SR59" s="690"/>
      <c r="SS59" s="690"/>
      <c r="ST59" s="690"/>
      <c r="SU59" s="690"/>
    </row>
    <row r="60" spans="1:515" x14ac:dyDescent="0.25">
      <c r="A60" s="131">
        <v>60</v>
      </c>
      <c r="B60" s="463" t="s">
        <v>427</v>
      </c>
      <c r="C60" s="359"/>
      <c r="D60" s="466">
        <v>0</v>
      </c>
      <c r="E60" s="466">
        <v>5402651.7886084737</v>
      </c>
      <c r="F60" s="466"/>
      <c r="G60" s="466">
        <v>-37484778.278712168</v>
      </c>
      <c r="H60" s="466">
        <v>1577112.4962238085</v>
      </c>
      <c r="I60" s="466">
        <v>14343315.738912085</v>
      </c>
      <c r="J60" s="466">
        <v>908228.94463630894</v>
      </c>
      <c r="K60" s="466">
        <v>3040834.8723162818</v>
      </c>
      <c r="L60" s="466">
        <v>766423.20974140731</v>
      </c>
      <c r="M60" s="466">
        <v>3906336.2717156238</v>
      </c>
      <c r="N60" s="466">
        <v>584255.84156225575</v>
      </c>
      <c r="O60" s="466">
        <v>816155.05483769474</v>
      </c>
      <c r="P60" s="466">
        <v>546195.41664635448</v>
      </c>
      <c r="Q60" s="131">
        <v>60</v>
      </c>
      <c r="R60" s="676" t="s">
        <v>68</v>
      </c>
      <c r="S60" s="676"/>
      <c r="T60" s="128">
        <v>5563889.8099999996</v>
      </c>
      <c r="U60" s="128">
        <v>-5563889.8099999996</v>
      </c>
      <c r="V60" s="676"/>
      <c r="W60" s="676"/>
      <c r="X60" s="676"/>
      <c r="Y60" s="676"/>
      <c r="Z60" s="676"/>
      <c r="AA60" s="676"/>
      <c r="AB60" s="676"/>
      <c r="AC60" s="676"/>
      <c r="AD60" s="676"/>
      <c r="AE60" s="676"/>
      <c r="AF60" s="676"/>
      <c r="AG60" s="244"/>
      <c r="AH60" s="145"/>
      <c r="AI60" s="145"/>
      <c r="AJ60" s="145"/>
      <c r="AK60" s="145"/>
      <c r="AL60" s="145"/>
      <c r="AM60" s="145"/>
      <c r="AN60" s="145"/>
      <c r="AO60" s="145"/>
      <c r="AP60" s="145"/>
      <c r="AQ60" s="145"/>
      <c r="AR60" s="145"/>
      <c r="AS60" s="145"/>
      <c r="AT60" s="145"/>
      <c r="AU60" s="145"/>
      <c r="AV60" s="145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HQ60"/>
      <c r="HR60"/>
      <c r="HS60"/>
      <c r="HT60"/>
      <c r="HU60"/>
      <c r="HV60"/>
      <c r="HW60"/>
      <c r="HX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  <c r="IW60" s="129"/>
      <c r="MP60" s="676"/>
      <c r="NV60"/>
      <c r="NW60"/>
      <c r="NX60"/>
      <c r="NY60"/>
      <c r="NZ60"/>
      <c r="OA60"/>
      <c r="OB60"/>
      <c r="OC60"/>
      <c r="OD60"/>
      <c r="OE60"/>
      <c r="OF60"/>
      <c r="OG60"/>
      <c r="OH60"/>
      <c r="OI60"/>
      <c r="OJ60"/>
      <c r="PA60"/>
      <c r="PB60"/>
      <c r="PC60"/>
      <c r="PD60"/>
      <c r="PE60"/>
      <c r="PF60"/>
      <c r="PG60"/>
      <c r="PH60"/>
      <c r="PI60"/>
      <c r="PJ60"/>
      <c r="PK60"/>
      <c r="PL60"/>
      <c r="PM60"/>
      <c r="PN60"/>
      <c r="PO60"/>
      <c r="PP60"/>
      <c r="PR60" s="690"/>
      <c r="PS60" s="690"/>
      <c r="PT60" s="690"/>
      <c r="PU60" s="690"/>
      <c r="PV60" s="690"/>
      <c r="PW60" s="690"/>
      <c r="PX60" s="690"/>
      <c r="PY60" s="690"/>
      <c r="PZ60" s="690"/>
      <c r="QA60" s="690"/>
      <c r="QB60" s="690"/>
      <c r="QC60" s="690"/>
      <c r="QD60" s="690"/>
      <c r="QE60" s="690"/>
      <c r="QF60" s="690"/>
      <c r="QG60" s="690"/>
      <c r="QX60" s="690"/>
      <c r="QY60" s="690"/>
      <c r="QZ60" s="690"/>
      <c r="RA60" s="690"/>
      <c r="RB60" s="690"/>
      <c r="RC60" s="125"/>
      <c r="RD60" s="125"/>
      <c r="RE60" s="125"/>
      <c r="RF60" s="125"/>
      <c r="RG60" s="125"/>
      <c r="RH60" s="125"/>
      <c r="RI60" s="125"/>
      <c r="RJ60" s="125"/>
      <c r="RK60" s="125"/>
      <c r="RL60" s="125"/>
      <c r="RM60" s="125"/>
      <c r="RN60" s="671">
        <v>60</v>
      </c>
      <c r="RO60" s="689" t="s">
        <v>247</v>
      </c>
      <c r="RP60" s="669">
        <v>0.21</v>
      </c>
      <c r="RQ60" s="767"/>
      <c r="RR60" s="767"/>
      <c r="RS60" s="767"/>
      <c r="RT60" s="767">
        <v>-5.57327526</v>
      </c>
      <c r="RU60" s="767">
        <v>-5.57327526</v>
      </c>
      <c r="RV60" s="767">
        <v>-926884.30769015651</v>
      </c>
      <c r="RW60" s="767">
        <v>-926889.88096541667</v>
      </c>
      <c r="RX60" s="767">
        <v>108711.15196268939</v>
      </c>
      <c r="RY60" s="767">
        <v>-818178.72900272708</v>
      </c>
      <c r="RZ60" s="767">
        <v>-42649.930978199998</v>
      </c>
      <c r="SA60" s="767">
        <v>-860828.65998092713</v>
      </c>
      <c r="SB60" s="767">
        <v>-279433.86140040011</v>
      </c>
      <c r="SC60" s="767">
        <v>-1140262.5213813272</v>
      </c>
      <c r="SD60" s="690"/>
      <c r="SE60" s="690"/>
      <c r="SF60" s="690"/>
      <c r="SG60" s="690"/>
      <c r="SH60" s="690"/>
      <c r="SI60" s="690"/>
      <c r="SJ60" s="690"/>
      <c r="SK60" s="690"/>
      <c r="SL60" s="690"/>
      <c r="SM60" s="690"/>
      <c r="SN60" s="690"/>
      <c r="SO60" s="690"/>
      <c r="SP60" s="690"/>
      <c r="SQ60" s="690"/>
      <c r="SR60" s="690"/>
      <c r="SS60" s="690"/>
      <c r="ST60" s="690"/>
      <c r="SU60" s="690"/>
    </row>
    <row r="61" spans="1:515" x14ac:dyDescent="0.25">
      <c r="A61" s="131">
        <v>61</v>
      </c>
      <c r="B61" s="463" t="s">
        <v>257</v>
      </c>
      <c r="C61" s="467">
        <v>0.21</v>
      </c>
      <c r="D61" s="468">
        <v>0</v>
      </c>
      <c r="E61" s="468">
        <v>1134556.8756077795</v>
      </c>
      <c r="F61" s="468"/>
      <c r="G61" s="468">
        <v>-7871803.4385295548</v>
      </c>
      <c r="H61" s="468">
        <v>331193.62420699978</v>
      </c>
      <c r="I61" s="468">
        <v>3012096.3051715377</v>
      </c>
      <c r="J61" s="468">
        <v>190728.07837362486</v>
      </c>
      <c r="K61" s="468">
        <v>638575.32318641921</v>
      </c>
      <c r="L61" s="468">
        <v>160948.87404569553</v>
      </c>
      <c r="M61" s="468">
        <v>820330.61706028099</v>
      </c>
      <c r="N61" s="468">
        <v>122693.7267280737</v>
      </c>
      <c r="O61" s="468">
        <v>171392.56151591588</v>
      </c>
      <c r="P61" s="468">
        <v>114701.03749573443</v>
      </c>
      <c r="Q61" s="131">
        <v>61</v>
      </c>
      <c r="R61" s="676" t="s">
        <v>69</v>
      </c>
      <c r="S61" s="676"/>
      <c r="T61" s="128">
        <v>18854358.350000001</v>
      </c>
      <c r="U61" s="128">
        <v>-18854358.350000001</v>
      </c>
      <c r="V61" s="676"/>
      <c r="W61" s="676"/>
      <c r="X61" s="676"/>
      <c r="Y61" s="676"/>
      <c r="Z61" s="676"/>
      <c r="AA61" s="676"/>
      <c r="AB61" s="676"/>
      <c r="AC61" s="676"/>
      <c r="AD61" s="676"/>
      <c r="AE61" s="676"/>
      <c r="AF61" s="676"/>
      <c r="AG61" s="244"/>
      <c r="AH61" s="145"/>
      <c r="AI61" s="145"/>
      <c r="AJ61" s="145"/>
      <c r="AK61" s="145"/>
      <c r="AL61" s="145"/>
      <c r="AM61" s="145"/>
      <c r="AN61" s="145"/>
      <c r="AO61" s="145"/>
      <c r="AP61" s="145"/>
      <c r="AQ61" s="145"/>
      <c r="AR61" s="145"/>
      <c r="AS61" s="145"/>
      <c r="AT61" s="145"/>
      <c r="AU61" s="145"/>
      <c r="AV61" s="145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HQ61"/>
      <c r="HR61"/>
      <c r="HS61"/>
      <c r="HT61"/>
      <c r="HU61"/>
      <c r="HV61"/>
      <c r="HW61"/>
      <c r="HX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  <c r="MP61" s="676"/>
      <c r="NV61"/>
      <c r="NW61"/>
      <c r="NX61"/>
      <c r="NY61"/>
      <c r="NZ61"/>
      <c r="OA61"/>
      <c r="OB61"/>
      <c r="OC61"/>
      <c r="OD61"/>
      <c r="OE61"/>
      <c r="OF61"/>
      <c r="OG61"/>
      <c r="OH61"/>
      <c r="OI61"/>
      <c r="OJ61"/>
      <c r="PA61"/>
      <c r="PB61"/>
      <c r="PC61"/>
      <c r="PD61"/>
      <c r="PE61"/>
      <c r="PF61"/>
      <c r="PG61"/>
      <c r="PH61"/>
      <c r="PI61"/>
      <c r="PJ61"/>
      <c r="PK61"/>
      <c r="PL61"/>
      <c r="PM61"/>
      <c r="PN61"/>
      <c r="PO61"/>
      <c r="PP61"/>
      <c r="PR61" s="690"/>
      <c r="PS61" s="690"/>
      <c r="PT61" s="690"/>
      <c r="PU61" s="690"/>
      <c r="PV61" s="690"/>
      <c r="PW61" s="690"/>
      <c r="PX61" s="690"/>
      <c r="PY61" s="690"/>
      <c r="PZ61" s="690"/>
      <c r="QA61" s="690"/>
      <c r="QB61" s="690"/>
      <c r="QC61" s="690"/>
      <c r="QD61" s="690"/>
      <c r="QE61" s="690"/>
      <c r="QF61" s="690"/>
      <c r="QG61" s="690"/>
      <c r="QX61" s="690"/>
      <c r="QY61" s="690"/>
      <c r="QZ61" s="690"/>
      <c r="RA61" s="690"/>
      <c r="RB61" s="690"/>
      <c r="RC61" s="125"/>
      <c r="RD61" s="125"/>
      <c r="RE61" s="125"/>
      <c r="RF61" s="125"/>
      <c r="RG61" s="125"/>
      <c r="RH61" s="125"/>
      <c r="RI61" s="125"/>
      <c r="RJ61" s="125"/>
      <c r="RK61" s="125"/>
      <c r="RL61" s="125"/>
      <c r="RM61" s="125"/>
      <c r="RN61" s="671">
        <v>61</v>
      </c>
      <c r="RO61" s="689"/>
      <c r="RP61" s="669"/>
      <c r="RQ61" s="817"/>
      <c r="RR61" s="817"/>
      <c r="RS61" s="817"/>
      <c r="RT61" s="817"/>
      <c r="RU61" s="817"/>
      <c r="RV61" s="817"/>
      <c r="RW61" s="817"/>
      <c r="RX61" s="817"/>
      <c r="RY61" s="817"/>
      <c r="RZ61" s="817"/>
      <c r="SA61" s="817"/>
      <c r="SB61" s="817"/>
      <c r="SC61" s="817"/>
      <c r="SD61" s="690"/>
      <c r="SE61" s="690"/>
      <c r="SF61" s="690"/>
      <c r="SG61" s="690"/>
      <c r="SH61" s="690"/>
      <c r="SI61" s="690"/>
      <c r="SJ61" s="690"/>
      <c r="SK61" s="690"/>
      <c r="SL61" s="690"/>
      <c r="SM61" s="690"/>
      <c r="SN61" s="690"/>
      <c r="SO61" s="690"/>
      <c r="SP61" s="690"/>
      <c r="SQ61" s="690"/>
      <c r="SR61" s="690"/>
      <c r="SS61" s="690"/>
      <c r="ST61" s="690"/>
      <c r="SU61" s="690"/>
    </row>
    <row r="62" spans="1:515" ht="15.75" thickBot="1" x14ac:dyDescent="0.3">
      <c r="A62" s="131">
        <v>62</v>
      </c>
      <c r="B62" s="463" t="s">
        <v>242</v>
      </c>
      <c r="C62" s="138"/>
      <c r="D62" s="469">
        <v>0</v>
      </c>
      <c r="E62" s="469">
        <v>4268094.9130006945</v>
      </c>
      <c r="F62" s="469"/>
      <c r="G62" s="469">
        <v>-29612974.840182614</v>
      </c>
      <c r="H62" s="469">
        <v>1245918.8720168087</v>
      </c>
      <c r="I62" s="469">
        <v>11331219.433740547</v>
      </c>
      <c r="J62" s="469">
        <v>717500.86626268411</v>
      </c>
      <c r="K62" s="469">
        <v>2402259.5491298623</v>
      </c>
      <c r="L62" s="469">
        <v>605474.33569571178</v>
      </c>
      <c r="M62" s="469">
        <v>3086005.6546553429</v>
      </c>
      <c r="N62" s="469">
        <v>461562.11483418208</v>
      </c>
      <c r="O62" s="469">
        <v>644762.49332177883</v>
      </c>
      <c r="P62" s="469">
        <v>431494.37915062008</v>
      </c>
      <c r="Q62" s="131">
        <v>62</v>
      </c>
      <c r="R62" s="676" t="s">
        <v>70</v>
      </c>
      <c r="S62" s="676"/>
      <c r="T62" s="128">
        <v>939183.24367961998</v>
      </c>
      <c r="U62" s="128">
        <v>-939183.24367961998</v>
      </c>
      <c r="V62" s="676"/>
      <c r="W62" s="676"/>
      <c r="X62" s="676"/>
      <c r="Y62" s="676"/>
      <c r="Z62" s="676"/>
      <c r="AA62" s="676"/>
      <c r="AB62" s="676"/>
      <c r="AC62" s="676"/>
      <c r="AD62" s="676"/>
      <c r="AE62" s="676"/>
      <c r="AF62" s="676"/>
      <c r="AG62" s="244"/>
      <c r="AH62" s="145"/>
      <c r="AI62" s="145"/>
      <c r="AJ62" s="145"/>
      <c r="AK62" s="145"/>
      <c r="AL62" s="145"/>
      <c r="AM62" s="145"/>
      <c r="AN62" s="145"/>
      <c r="AO62" s="145"/>
      <c r="AP62" s="145"/>
      <c r="AQ62" s="145"/>
      <c r="AR62" s="145"/>
      <c r="AS62" s="145"/>
      <c r="AT62" s="145"/>
      <c r="AU62" s="145"/>
      <c r="AV62" s="145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HQ62"/>
      <c r="HR62"/>
      <c r="HS62"/>
      <c r="HT62"/>
      <c r="HU62"/>
      <c r="HV62"/>
      <c r="HW62"/>
      <c r="HX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  <c r="MP62" s="676"/>
      <c r="NV62"/>
      <c r="NW62"/>
      <c r="NX62"/>
      <c r="NY62"/>
      <c r="NZ62"/>
      <c r="OA62"/>
      <c r="OB62"/>
      <c r="OC62"/>
      <c r="OD62"/>
      <c r="OE62"/>
      <c r="OF62"/>
      <c r="OG62"/>
      <c r="OH62"/>
      <c r="OI62"/>
      <c r="OJ62"/>
      <c r="PA62"/>
      <c r="PB62"/>
      <c r="PC62"/>
      <c r="PD62"/>
      <c r="PE62"/>
      <c r="PF62"/>
      <c r="PG62"/>
      <c r="PH62"/>
      <c r="PI62"/>
      <c r="PJ62"/>
      <c r="PK62"/>
      <c r="PL62"/>
      <c r="PM62"/>
      <c r="PN62"/>
      <c r="PO62"/>
      <c r="PP62"/>
      <c r="PR62" s="690"/>
      <c r="PS62" s="690"/>
      <c r="PT62" s="690"/>
      <c r="PU62" s="690"/>
      <c r="PV62" s="690"/>
      <c r="PW62" s="690"/>
      <c r="PX62" s="690"/>
      <c r="PY62" s="690"/>
      <c r="PZ62" s="690"/>
      <c r="QA62" s="690"/>
      <c r="QB62" s="690"/>
      <c r="QC62" s="690"/>
      <c r="QD62" s="690"/>
      <c r="QE62" s="690"/>
      <c r="QF62" s="690"/>
      <c r="QG62" s="690"/>
      <c r="QX62" s="690"/>
      <c r="QY62" s="690"/>
      <c r="QZ62" s="690"/>
      <c r="RA62" s="690"/>
      <c r="RB62" s="690"/>
      <c r="RC62" s="125"/>
      <c r="RD62" s="125"/>
      <c r="RE62" s="125"/>
      <c r="RF62" s="125"/>
      <c r="RG62" s="125"/>
      <c r="RH62" s="125"/>
      <c r="RI62" s="125"/>
      <c r="RJ62" s="125"/>
      <c r="RK62" s="125"/>
      <c r="RL62" s="125"/>
      <c r="RM62" s="125"/>
      <c r="RN62" s="671">
        <v>62</v>
      </c>
      <c r="RO62" s="689" t="s">
        <v>242</v>
      </c>
      <c r="RP62" s="669"/>
      <c r="RQ62" s="818"/>
      <c r="RR62" s="818"/>
      <c r="RS62" s="818"/>
      <c r="RT62" s="818">
        <v>-20.966130740000001</v>
      </c>
      <c r="RU62" s="818">
        <v>-20.966130740000001</v>
      </c>
      <c r="RV62" s="818">
        <v>-3486850.4908343982</v>
      </c>
      <c r="RW62" s="818">
        <v>-3486871.4569651387</v>
      </c>
      <c r="RX62" s="818">
        <v>408961.00024059345</v>
      </c>
      <c r="RY62" s="818">
        <v>-3077910.456724545</v>
      </c>
      <c r="RZ62" s="818">
        <v>-160444.97844180002</v>
      </c>
      <c r="SA62" s="818">
        <v>-3238355.435166345</v>
      </c>
      <c r="SB62" s="818">
        <v>-1051203.5738396004</v>
      </c>
      <c r="SC62" s="818">
        <v>-4289559.0090059461</v>
      </c>
      <c r="SD62" s="690"/>
      <c r="SE62" s="690"/>
      <c r="SF62" s="690"/>
      <c r="SG62" s="690"/>
      <c r="SH62" s="690"/>
      <c r="SI62" s="690"/>
      <c r="SJ62" s="690"/>
      <c r="SK62" s="690"/>
      <c r="SL62" s="690"/>
      <c r="SM62" s="690"/>
      <c r="SN62" s="690"/>
      <c r="SO62" s="690"/>
      <c r="SP62" s="690"/>
      <c r="SQ62" s="690"/>
      <c r="SR62" s="690"/>
      <c r="SS62" s="690"/>
      <c r="ST62" s="690"/>
      <c r="SU62" s="690"/>
    </row>
    <row r="63" spans="1:515" ht="15.75" thickTop="1" x14ac:dyDescent="0.25">
      <c r="A63" s="131">
        <v>63</v>
      </c>
      <c r="Q63" s="131">
        <v>63</v>
      </c>
      <c r="R63" s="676" t="s">
        <v>75</v>
      </c>
      <c r="S63" s="676"/>
      <c r="T63" s="128">
        <v>79631403.360531434</v>
      </c>
      <c r="U63" s="128">
        <v>-79631403.360531434</v>
      </c>
      <c r="V63" s="676"/>
      <c r="W63" s="676"/>
      <c r="X63" s="676"/>
      <c r="Y63" s="676"/>
      <c r="Z63" s="676"/>
      <c r="AA63" s="676"/>
      <c r="AB63" s="676"/>
      <c r="AC63" s="676"/>
      <c r="AD63" s="676"/>
      <c r="AE63" s="676"/>
      <c r="AF63" s="676"/>
      <c r="AG63" s="244"/>
      <c r="AH63" s="145"/>
      <c r="AI63" s="145"/>
      <c r="AJ63" s="145"/>
      <c r="AK63" s="145"/>
      <c r="AL63" s="145"/>
      <c r="AM63" s="145"/>
      <c r="AN63" s="145"/>
      <c r="AO63" s="145"/>
      <c r="AP63" s="145"/>
      <c r="AQ63" s="145"/>
      <c r="AR63" s="145"/>
      <c r="AS63" s="145"/>
      <c r="AT63" s="145"/>
      <c r="AU63" s="145"/>
      <c r="AV63" s="145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HQ63"/>
      <c r="HR63"/>
      <c r="HS63"/>
      <c r="HT63"/>
      <c r="HU63"/>
      <c r="HV63"/>
      <c r="HW63"/>
      <c r="HX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  <c r="MP63" s="676"/>
      <c r="NV63"/>
      <c r="NW63"/>
      <c r="NX63"/>
      <c r="NY63"/>
      <c r="NZ63"/>
      <c r="OA63"/>
      <c r="OB63"/>
      <c r="OC63"/>
      <c r="OD63"/>
      <c r="OE63"/>
      <c r="OF63"/>
      <c r="OG63"/>
      <c r="OH63"/>
      <c r="OI63"/>
      <c r="OJ63"/>
      <c r="PA63"/>
      <c r="PB63"/>
      <c r="PC63"/>
      <c r="PD63"/>
      <c r="PE63"/>
      <c r="PF63"/>
      <c r="PG63"/>
      <c r="PH63"/>
      <c r="PI63"/>
      <c r="PJ63"/>
      <c r="PK63"/>
      <c r="PL63"/>
      <c r="PM63"/>
      <c r="PN63"/>
      <c r="PO63"/>
      <c r="PP63"/>
      <c r="PR63" s="690"/>
      <c r="PS63" s="690"/>
      <c r="PT63" s="690"/>
      <c r="PU63" s="690"/>
      <c r="PV63" s="690"/>
      <c r="PW63" s="690"/>
      <c r="PX63" s="690"/>
      <c r="PY63" s="690"/>
      <c r="PZ63" s="690"/>
      <c r="QA63" s="690"/>
      <c r="QB63" s="690"/>
      <c r="QC63" s="690"/>
      <c r="QD63" s="690"/>
      <c r="QE63" s="690"/>
      <c r="QF63" s="690"/>
      <c r="QG63" s="690"/>
      <c r="QX63" s="690"/>
      <c r="QY63" s="690"/>
      <c r="QZ63" s="690"/>
      <c r="RA63" s="690"/>
      <c r="RB63" s="690"/>
      <c r="RC63" s="125"/>
      <c r="RD63" s="125"/>
      <c r="RE63" s="125"/>
      <c r="RF63" s="125"/>
      <c r="RG63" s="125"/>
      <c r="RH63" s="125"/>
      <c r="RI63" s="125"/>
      <c r="RJ63" s="125"/>
      <c r="RK63" s="125"/>
      <c r="RL63" s="125"/>
      <c r="RM63" s="125"/>
      <c r="RN63" s="671">
        <v>63</v>
      </c>
      <c r="RO63" s="689"/>
      <c r="RP63" s="669"/>
      <c r="RQ63" s="706"/>
      <c r="RR63" s="706"/>
      <c r="RS63" s="706"/>
      <c r="RT63" s="706"/>
      <c r="RU63" s="706"/>
      <c r="RV63" s="706"/>
      <c r="RW63" s="706"/>
      <c r="RX63" s="706"/>
      <c r="RY63" s="706"/>
      <c r="RZ63" s="706"/>
      <c r="SA63" s="706"/>
      <c r="SB63" s="706"/>
      <c r="SC63" s="706"/>
      <c r="SD63" s="690"/>
      <c r="SE63" s="690"/>
      <c r="SF63" s="690"/>
      <c r="SG63" s="690"/>
      <c r="SH63" s="690"/>
      <c r="SI63" s="690"/>
      <c r="SJ63" s="690"/>
      <c r="SK63" s="690"/>
      <c r="SL63" s="690"/>
      <c r="SM63" s="690"/>
      <c r="SN63" s="690"/>
      <c r="SO63" s="690"/>
      <c r="SP63" s="690"/>
      <c r="SQ63" s="690"/>
      <c r="SR63" s="690"/>
      <c r="SS63" s="690"/>
      <c r="ST63" s="690"/>
      <c r="SU63" s="690"/>
    </row>
    <row r="64" spans="1:515" x14ac:dyDescent="0.25">
      <c r="A64" s="131">
        <v>64</v>
      </c>
      <c r="B64" s="676" t="s">
        <v>1085</v>
      </c>
      <c r="Q64" s="131">
        <v>64</v>
      </c>
      <c r="R64" s="676" t="s">
        <v>76</v>
      </c>
      <c r="S64" s="676"/>
      <c r="T64" s="128">
        <v>162640.50449823082</v>
      </c>
      <c r="U64" s="128">
        <v>-162640.50449823082</v>
      </c>
      <c r="V64" s="676"/>
      <c r="W64" s="676"/>
      <c r="X64" s="676"/>
      <c r="Y64" s="676"/>
      <c r="Z64" s="676"/>
      <c r="AA64" s="676"/>
      <c r="AB64" s="676"/>
      <c r="AC64" s="676"/>
      <c r="AD64" s="676"/>
      <c r="AE64" s="676"/>
      <c r="AF64" s="676"/>
      <c r="AG64" s="244"/>
      <c r="AH64" s="145"/>
      <c r="AI64" s="145"/>
      <c r="AJ64" s="145"/>
      <c r="AK64" s="145"/>
      <c r="AL64" s="145"/>
      <c r="AM64" s="145"/>
      <c r="AN64" s="145"/>
      <c r="AO64" s="145"/>
      <c r="AP64" s="145"/>
      <c r="AQ64" s="145"/>
      <c r="AR64" s="145"/>
      <c r="AS64" s="145"/>
      <c r="AT64" s="145"/>
      <c r="AU64" s="145"/>
      <c r="AV64" s="145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HQ64"/>
      <c r="HR64"/>
      <c r="HS64"/>
      <c r="HT64"/>
      <c r="HU64"/>
      <c r="HV64"/>
      <c r="HW64"/>
      <c r="HX64"/>
      <c r="IG64"/>
      <c r="IH64"/>
      <c r="II64"/>
      <c r="IJ64"/>
      <c r="IK64"/>
      <c r="IL64"/>
      <c r="IM64"/>
      <c r="IN64"/>
      <c r="IO64"/>
      <c r="IP64"/>
      <c r="IQ64"/>
      <c r="IR64"/>
      <c r="IS64"/>
      <c r="MP64" s="676"/>
      <c r="NV64"/>
      <c r="NW64"/>
      <c r="NX64"/>
      <c r="NY64"/>
      <c r="NZ64"/>
      <c r="OA64"/>
      <c r="OB64"/>
      <c r="OC64"/>
      <c r="OD64"/>
      <c r="OE64"/>
      <c r="OF64"/>
      <c r="OG64"/>
      <c r="OH64"/>
      <c r="OI64"/>
      <c r="OJ64"/>
      <c r="PA64"/>
      <c r="PB64"/>
      <c r="PC64"/>
      <c r="PD64"/>
      <c r="PE64"/>
      <c r="PF64"/>
      <c r="PG64"/>
      <c r="PH64"/>
      <c r="PI64"/>
      <c r="PJ64"/>
      <c r="PK64"/>
      <c r="PL64"/>
      <c r="PM64"/>
      <c r="PN64"/>
      <c r="PO64"/>
      <c r="PP64"/>
      <c r="PR64" s="690"/>
      <c r="PS64" s="690"/>
      <c r="PT64" s="690"/>
      <c r="PU64" s="690"/>
      <c r="PV64" s="690"/>
      <c r="PW64" s="690"/>
      <c r="PX64" s="690"/>
      <c r="PY64" s="690"/>
      <c r="PZ64" s="690"/>
      <c r="QA64" s="690"/>
      <c r="QB64" s="690"/>
      <c r="QC64" s="690"/>
      <c r="QD64" s="690"/>
      <c r="QE64" s="690"/>
      <c r="QF64" s="690"/>
      <c r="QG64" s="690"/>
      <c r="QX64" s="690"/>
      <c r="QY64" s="690"/>
      <c r="QZ64" s="690"/>
      <c r="RA64" s="690"/>
      <c r="RB64" s="690"/>
      <c r="RC64" s="125"/>
      <c r="RD64" s="125"/>
      <c r="RE64" s="125"/>
      <c r="RF64" s="125"/>
      <c r="RG64" s="125"/>
      <c r="RH64" s="125"/>
      <c r="RI64" s="125"/>
      <c r="RJ64" s="125"/>
      <c r="RK64" s="125"/>
      <c r="RL64" s="125"/>
      <c r="RM64" s="125"/>
      <c r="RN64" s="671">
        <v>64</v>
      </c>
      <c r="RO64" s="717" t="s">
        <v>1080</v>
      </c>
      <c r="RP64" s="669"/>
      <c r="RQ64" s="815"/>
      <c r="RR64" s="815"/>
      <c r="RS64" s="815"/>
      <c r="RT64" s="815">
        <v>2640.030092</v>
      </c>
      <c r="RU64" s="815">
        <v>2640.030092</v>
      </c>
      <c r="RV64" s="815">
        <v>182629964.68484846</v>
      </c>
      <c r="RW64" s="815">
        <v>182632604.71494046</v>
      </c>
      <c r="RX64" s="815">
        <v>0</v>
      </c>
      <c r="RY64" s="815">
        <v>182632604.71494046</v>
      </c>
      <c r="RZ64" s="815">
        <v>2055930.3501099944</v>
      </c>
      <c r="SA64" s="815">
        <v>184688535.06505045</v>
      </c>
      <c r="SB64" s="815">
        <v>17586544.043998033</v>
      </c>
      <c r="SC64" s="815">
        <v>202275079.10904849</v>
      </c>
      <c r="SD64" s="690"/>
      <c r="SE64" s="690"/>
      <c r="SF64" s="690"/>
      <c r="SG64" s="690"/>
      <c r="SH64" s="690"/>
      <c r="SI64" s="690"/>
      <c r="SJ64" s="690"/>
      <c r="SK64" s="690"/>
      <c r="SL64" s="690"/>
      <c r="SM64" s="690"/>
      <c r="SN64" s="690"/>
      <c r="SO64" s="690"/>
      <c r="SP64" s="690"/>
      <c r="SQ64" s="690"/>
      <c r="SR64" s="690"/>
      <c r="SS64" s="690"/>
      <c r="ST64" s="690"/>
      <c r="SU64" s="690"/>
    </row>
    <row r="65" spans="2:515" ht="15.75" thickBot="1" x14ac:dyDescent="0.3">
      <c r="Q65" s="131">
        <v>65</v>
      </c>
      <c r="R65" s="676" t="s">
        <v>2</v>
      </c>
      <c r="S65" s="676"/>
      <c r="T65" s="502">
        <v>469968765.55719286</v>
      </c>
      <c r="U65" s="502">
        <v>-469968765.55719286</v>
      </c>
      <c r="V65" s="503"/>
      <c r="W65" s="503"/>
      <c r="X65" s="503"/>
      <c r="Y65" s="503"/>
      <c r="Z65" s="503"/>
      <c r="AA65" s="503"/>
      <c r="AB65" s="503"/>
      <c r="AC65" s="503"/>
      <c r="AD65" s="503"/>
      <c r="AE65" s="503"/>
      <c r="AF65" s="503"/>
      <c r="AG65" s="244"/>
      <c r="AH65" s="145"/>
      <c r="AI65" s="145"/>
      <c r="AJ65" s="145"/>
      <c r="AK65" s="145"/>
      <c r="AL65" s="145"/>
      <c r="AM65" s="145"/>
      <c r="AN65" s="145"/>
      <c r="AO65" s="145"/>
      <c r="AP65" s="145"/>
      <c r="AQ65" s="145"/>
      <c r="AR65" s="145"/>
      <c r="AS65" s="145"/>
      <c r="AT65" s="145"/>
      <c r="AU65" s="145"/>
      <c r="AV65" s="14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HQ65"/>
      <c r="HR65"/>
      <c r="HS65"/>
      <c r="HT65"/>
      <c r="HU65"/>
      <c r="HV65"/>
      <c r="HW65"/>
      <c r="HX65"/>
      <c r="IG65"/>
      <c r="IH65"/>
      <c r="II65"/>
      <c r="IJ65"/>
      <c r="IK65"/>
      <c r="IL65"/>
      <c r="IM65"/>
      <c r="IN65"/>
      <c r="IO65"/>
      <c r="IP65"/>
      <c r="IQ65"/>
      <c r="IR65"/>
      <c r="IS65"/>
      <c r="MP65" s="676"/>
      <c r="NV65"/>
      <c r="NW65"/>
      <c r="NX65"/>
      <c r="NY65"/>
      <c r="NZ65"/>
      <c r="OA65"/>
      <c r="OB65"/>
      <c r="OC65"/>
      <c r="OD65"/>
      <c r="OE65"/>
      <c r="OF65"/>
      <c r="OG65"/>
      <c r="OH65"/>
      <c r="OI65"/>
      <c r="OJ65"/>
      <c r="PA65"/>
      <c r="PB65"/>
      <c r="PC65"/>
      <c r="PD65"/>
      <c r="PE65"/>
      <c r="PF65"/>
      <c r="PG65"/>
      <c r="PH65"/>
      <c r="PI65"/>
      <c r="PJ65"/>
      <c r="PK65"/>
      <c r="PL65"/>
      <c r="PM65"/>
      <c r="PN65"/>
      <c r="PO65"/>
      <c r="PP65"/>
      <c r="PR65" s="690"/>
      <c r="PS65" s="690"/>
      <c r="PT65" s="690"/>
      <c r="PU65" s="690"/>
      <c r="PV65" s="690"/>
      <c r="PW65" s="690"/>
      <c r="PX65" s="690"/>
      <c r="PY65" s="690"/>
      <c r="PZ65" s="690"/>
      <c r="QA65" s="690"/>
      <c r="QB65" s="690"/>
      <c r="QC65" s="690"/>
      <c r="QD65" s="690"/>
      <c r="QE65" s="690"/>
      <c r="QF65" s="690"/>
      <c r="QG65" s="690"/>
      <c r="QX65" s="690"/>
      <c r="QY65" s="690"/>
      <c r="QZ65" s="690"/>
      <c r="RA65" s="690"/>
      <c r="RB65" s="690"/>
      <c r="RC65" s="125"/>
      <c r="RD65" s="125"/>
      <c r="RE65" s="125"/>
      <c r="RF65" s="125"/>
      <c r="RG65" s="125"/>
      <c r="RH65" s="125"/>
      <c r="RI65" s="125"/>
      <c r="RJ65" s="125"/>
      <c r="RK65" s="125"/>
      <c r="RL65" s="125"/>
      <c r="RM65" s="125"/>
      <c r="RN65" s="671">
        <v>65</v>
      </c>
      <c r="RO65" s="717" t="s">
        <v>1081</v>
      </c>
      <c r="RP65" s="669"/>
      <c r="RQ65" s="766"/>
      <c r="RR65" s="766"/>
      <c r="RS65" s="766"/>
      <c r="RT65" s="766">
        <v>-26.539406</v>
      </c>
      <c r="RU65" s="766">
        <v>-26.539406</v>
      </c>
      <c r="RV65" s="766">
        <v>-4413761.3379305555</v>
      </c>
      <c r="RW65" s="766">
        <v>-4413787.8773365552</v>
      </c>
      <c r="RX65" s="766">
        <v>-1948044.5928636361</v>
      </c>
      <c r="RY65" s="766">
        <v>-6361832.4702001913</v>
      </c>
      <c r="RZ65" s="766">
        <v>-3954572.6037692698</v>
      </c>
      <c r="SA65" s="766">
        <v>-10316405.073969461</v>
      </c>
      <c r="SB65" s="766">
        <v>-4704277.5118912756</v>
      </c>
      <c r="SC65" s="766">
        <v>-15020682.585860737</v>
      </c>
      <c r="SD65" s="690"/>
      <c r="SE65" s="690"/>
      <c r="SF65" s="690"/>
      <c r="SG65" s="690"/>
      <c r="SH65" s="690"/>
      <c r="SI65" s="690"/>
      <c r="SJ65" s="690"/>
      <c r="SK65" s="690"/>
      <c r="SL65" s="690"/>
      <c r="SM65" s="690"/>
      <c r="SN65" s="690"/>
      <c r="SO65" s="690"/>
      <c r="SP65" s="690"/>
      <c r="SQ65" s="690"/>
      <c r="SR65" s="690"/>
      <c r="SS65" s="690"/>
      <c r="ST65" s="690"/>
      <c r="SU65" s="690"/>
    </row>
    <row r="66" spans="2:515" ht="15.75" thickTop="1" x14ac:dyDescent="0.25">
      <c r="I66" s="145"/>
      <c r="J66" s="145"/>
      <c r="K66" s="145"/>
      <c r="L66" s="145"/>
      <c r="M66" s="145"/>
      <c r="N66" s="145"/>
      <c r="O66" s="145"/>
      <c r="P66" s="145"/>
      <c r="Q66" s="131">
        <v>66</v>
      </c>
      <c r="S66" s="676"/>
      <c r="T66" s="501">
        <v>5.5879354476928711E-8</v>
      </c>
      <c r="U66" s="501">
        <v>-5.5879354476928711E-8</v>
      </c>
      <c r="V66" s="501">
        <v>0</v>
      </c>
      <c r="W66" s="501">
        <v>0</v>
      </c>
      <c r="X66" s="501">
        <v>0</v>
      </c>
      <c r="Y66" s="281"/>
      <c r="Z66" s="281"/>
      <c r="AA66" s="281"/>
      <c r="AB66" s="281"/>
      <c r="AC66" s="281"/>
      <c r="AD66" s="281"/>
      <c r="AE66" s="281"/>
      <c r="AF66" s="281"/>
      <c r="AG66" s="244"/>
      <c r="AH66" s="145"/>
      <c r="AI66" s="145"/>
      <c r="AJ66" s="145"/>
      <c r="AK66" s="145"/>
      <c r="AL66" s="145"/>
      <c r="AM66" s="145"/>
      <c r="AN66" s="145"/>
      <c r="AO66" s="145"/>
      <c r="AP66" s="145"/>
      <c r="AQ66" s="145"/>
      <c r="AR66" s="145"/>
      <c r="AS66" s="145"/>
      <c r="AT66" s="145"/>
      <c r="AU66" s="145"/>
      <c r="AV66" s="145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HQ66"/>
      <c r="HR66"/>
      <c r="HS66"/>
      <c r="HT66"/>
      <c r="HU66"/>
      <c r="HV66"/>
      <c r="HW66"/>
      <c r="HX66"/>
      <c r="IG66"/>
      <c r="IH66"/>
      <c r="II66"/>
      <c r="IJ66"/>
      <c r="IK66"/>
      <c r="IL66"/>
      <c r="IM66"/>
      <c r="IN66"/>
      <c r="IO66"/>
      <c r="IP66"/>
      <c r="IQ66"/>
      <c r="IR66"/>
      <c r="IS66"/>
      <c r="MP66" s="676"/>
      <c r="NV66"/>
      <c r="NW66"/>
      <c r="NX66"/>
      <c r="NY66"/>
      <c r="NZ66"/>
      <c r="OA66"/>
      <c r="OB66"/>
      <c r="OC66"/>
      <c r="OD66"/>
      <c r="OE66"/>
      <c r="OF66"/>
      <c r="OG66"/>
      <c r="OH66"/>
      <c r="OI66"/>
      <c r="OJ66"/>
      <c r="PA66"/>
      <c r="PB66"/>
      <c r="PC66"/>
      <c r="PD66"/>
      <c r="PE66"/>
      <c r="PF66"/>
      <c r="PG66"/>
      <c r="PH66"/>
      <c r="PI66"/>
      <c r="PJ66"/>
      <c r="PK66"/>
      <c r="PL66"/>
      <c r="PM66"/>
      <c r="PN66"/>
      <c r="PO66"/>
      <c r="PP66"/>
      <c r="PR66" s="690"/>
      <c r="PS66" s="690"/>
      <c r="PT66" s="690"/>
      <c r="PU66" s="690"/>
      <c r="PV66" s="690"/>
      <c r="PW66" s="690"/>
      <c r="PX66" s="690"/>
      <c r="PY66" s="690"/>
      <c r="PZ66" s="690"/>
      <c r="QA66" s="690"/>
      <c r="QB66" s="690"/>
      <c r="QC66" s="690"/>
      <c r="QD66" s="690"/>
      <c r="QE66" s="690"/>
      <c r="QF66" s="690"/>
      <c r="QG66" s="690"/>
      <c r="QX66" s="690"/>
      <c r="QY66" s="690"/>
      <c r="QZ66" s="690"/>
      <c r="RA66" s="690"/>
      <c r="RB66" s="690"/>
      <c r="RC66" s="125"/>
      <c r="RD66" s="125"/>
      <c r="RE66" s="125"/>
      <c r="RF66" s="125"/>
      <c r="RG66" s="125"/>
      <c r="RH66" s="125"/>
      <c r="RI66" s="125"/>
      <c r="RJ66" s="125"/>
      <c r="RK66" s="125"/>
      <c r="RL66" s="125"/>
      <c r="RM66" s="125"/>
      <c r="RN66" s="671">
        <v>66</v>
      </c>
      <c r="RO66" s="717" t="s">
        <v>1082</v>
      </c>
      <c r="RP66" s="669"/>
      <c r="RQ66" s="767"/>
      <c r="RR66" s="767"/>
      <c r="RS66" s="767"/>
      <c r="RT66" s="767">
        <v>-15.995314</v>
      </c>
      <c r="RU66" s="767">
        <v>-15.995314</v>
      </c>
      <c r="RV66" s="767">
        <v>468652.90454641677</v>
      </c>
      <c r="RW66" s="767">
        <v>468636.90923241677</v>
      </c>
      <c r="RX66" s="767">
        <v>-82222.88228501688</v>
      </c>
      <c r="RY66" s="767">
        <v>386414.02694739989</v>
      </c>
      <c r="RZ66" s="767">
        <v>-239626.67970409719</v>
      </c>
      <c r="SA66" s="767">
        <v>146787.34724330271</v>
      </c>
      <c r="SB66" s="767">
        <v>-473212.08038808859</v>
      </c>
      <c r="SC66" s="767">
        <v>-326424.73314478592</v>
      </c>
      <c r="SD66" s="690"/>
      <c r="SE66" s="690"/>
      <c r="SF66" s="690"/>
      <c r="SG66" s="690"/>
      <c r="SH66" s="690"/>
      <c r="SI66" s="690"/>
      <c r="SJ66" s="690"/>
      <c r="SK66" s="690"/>
      <c r="SL66" s="690"/>
      <c r="SM66" s="690"/>
      <c r="SN66" s="690"/>
      <c r="SO66" s="690"/>
      <c r="SP66" s="690"/>
      <c r="SQ66" s="690"/>
      <c r="SR66" s="690"/>
      <c r="SS66" s="690"/>
      <c r="ST66" s="690"/>
      <c r="SU66" s="690"/>
    </row>
    <row r="67" spans="2:515" ht="15.75" thickBot="1" x14ac:dyDescent="0.3">
      <c r="B67" s="145"/>
      <c r="C67" s="145"/>
      <c r="D67" s="145"/>
      <c r="E67" s="145"/>
      <c r="F67" s="145"/>
      <c r="G67" s="145"/>
      <c r="H67" s="145"/>
      <c r="I67" s="145"/>
      <c r="J67" s="145"/>
      <c r="K67" s="145"/>
      <c r="L67" s="145"/>
      <c r="M67" s="145"/>
      <c r="N67" s="145"/>
      <c r="O67" s="145"/>
      <c r="P67" s="145"/>
      <c r="Q67" s="131">
        <v>67</v>
      </c>
      <c r="S67" s="676"/>
      <c r="T67" s="676"/>
      <c r="U67" s="501">
        <v>0</v>
      </c>
      <c r="V67" s="676"/>
      <c r="W67" s="676"/>
      <c r="X67" s="676"/>
      <c r="Y67" s="281"/>
      <c r="Z67" s="281"/>
      <c r="AA67" s="281"/>
      <c r="AB67" s="281"/>
      <c r="AC67" s="281"/>
      <c r="AD67" s="281"/>
      <c r="AE67" s="281"/>
      <c r="AF67" s="281"/>
      <c r="AH67" s="145"/>
      <c r="AI67" s="145"/>
      <c r="AJ67" s="145"/>
      <c r="AK67" s="145"/>
      <c r="AL67" s="145"/>
      <c r="AM67" s="145"/>
      <c r="AN67" s="145"/>
      <c r="AO67" s="145"/>
      <c r="AP67" s="145"/>
      <c r="AQ67" s="145"/>
      <c r="AR67" s="145"/>
      <c r="AS67" s="145"/>
      <c r="AT67" s="145"/>
      <c r="AU67" s="145"/>
      <c r="AV67" s="145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HQ67"/>
      <c r="HR67"/>
      <c r="HS67"/>
      <c r="HT67"/>
      <c r="HU67"/>
      <c r="HV67"/>
      <c r="HW67"/>
      <c r="HX67"/>
      <c r="IG67"/>
      <c r="IH67"/>
      <c r="II67"/>
      <c r="IJ67"/>
      <c r="IK67"/>
      <c r="IL67"/>
      <c r="IM67"/>
      <c r="IN67"/>
      <c r="IO67"/>
      <c r="IP67"/>
      <c r="IQ67"/>
      <c r="IR67"/>
      <c r="IS67"/>
      <c r="MP67" s="676"/>
      <c r="NV67"/>
      <c r="NW67"/>
      <c r="NX67"/>
      <c r="NY67"/>
      <c r="NZ67"/>
      <c r="OA67"/>
      <c r="OB67"/>
      <c r="OC67"/>
      <c r="OD67"/>
      <c r="OE67"/>
      <c r="OF67"/>
      <c r="OG67"/>
      <c r="OH67"/>
      <c r="OI67"/>
      <c r="OJ67"/>
      <c r="PA67"/>
      <c r="PB67"/>
      <c r="PC67"/>
      <c r="PD67"/>
      <c r="PE67"/>
      <c r="PF67"/>
      <c r="PG67"/>
      <c r="PH67"/>
      <c r="PI67"/>
      <c r="PJ67"/>
      <c r="PK67"/>
      <c r="PL67"/>
      <c r="PM67"/>
      <c r="PN67"/>
      <c r="PO67"/>
      <c r="PP67"/>
      <c r="PR67" s="690"/>
      <c r="PS67" s="690"/>
      <c r="PT67" s="690"/>
      <c r="PU67" s="690"/>
      <c r="PV67" s="690"/>
      <c r="PW67" s="690"/>
      <c r="PX67" s="690"/>
      <c r="PY67" s="690"/>
      <c r="PZ67" s="690"/>
      <c r="QA67" s="690"/>
      <c r="QB67" s="690"/>
      <c r="QC67" s="690"/>
      <c r="QD67" s="690"/>
      <c r="QE67" s="690"/>
      <c r="QF67" s="690"/>
      <c r="QG67" s="690"/>
      <c r="QX67" s="690"/>
      <c r="QY67" s="690"/>
      <c r="QZ67" s="690"/>
      <c r="RA67" s="690"/>
      <c r="RB67" s="690"/>
      <c r="RC67" s="125"/>
      <c r="RD67" s="125"/>
      <c r="RE67" s="125"/>
      <c r="RF67" s="125"/>
      <c r="RG67" s="125"/>
      <c r="RH67" s="125"/>
      <c r="RI67" s="125"/>
      <c r="RJ67" s="125"/>
      <c r="RK67" s="125"/>
      <c r="RL67" s="125"/>
      <c r="RM67" s="125"/>
      <c r="RN67" s="671">
        <v>67</v>
      </c>
      <c r="RO67" s="689" t="s">
        <v>1008</v>
      </c>
      <c r="RP67" s="669"/>
      <c r="RQ67" s="819"/>
      <c r="RR67" s="819"/>
      <c r="RS67" s="819"/>
      <c r="RT67" s="819">
        <v>2597.4953720000003</v>
      </c>
      <c r="RU67" s="819">
        <v>2597.4953720000003</v>
      </c>
      <c r="RV67" s="819">
        <v>178684856.25146431</v>
      </c>
      <c r="RW67" s="819">
        <v>178687453.7468363</v>
      </c>
      <c r="RX67" s="819">
        <v>-2030267.4751486529</v>
      </c>
      <c r="RY67" s="819">
        <v>176657186.27168769</v>
      </c>
      <c r="RZ67" s="819">
        <v>-2138268.9333633725</v>
      </c>
      <c r="SA67" s="819">
        <v>174518917.33832431</v>
      </c>
      <c r="SB67" s="819">
        <v>12409054.451718669</v>
      </c>
      <c r="SC67" s="819">
        <v>186927971.79004297</v>
      </c>
      <c r="SD67" s="690"/>
      <c r="SE67" s="690"/>
      <c r="SF67" s="690"/>
      <c r="SG67" s="690"/>
      <c r="SH67" s="690"/>
      <c r="SI67" s="690"/>
      <c r="SJ67" s="690"/>
      <c r="SK67" s="690"/>
      <c r="SL67" s="690"/>
      <c r="SM67" s="690"/>
      <c r="SN67" s="690"/>
      <c r="SO67" s="690"/>
      <c r="SP67" s="690"/>
      <c r="SQ67" s="690"/>
      <c r="SR67" s="690"/>
      <c r="SS67" s="690"/>
      <c r="ST67" s="690"/>
      <c r="SU67" s="690"/>
    </row>
    <row r="68" spans="2:515" ht="15.75" thickTop="1" x14ac:dyDescent="0.25">
      <c r="B68" s="145"/>
      <c r="C68" s="145"/>
      <c r="D68" s="145"/>
      <c r="E68" s="145"/>
      <c r="F68" s="145"/>
      <c r="G68" s="145"/>
      <c r="H68" s="145"/>
      <c r="I68" s="145"/>
      <c r="J68" s="145"/>
      <c r="K68" s="145"/>
      <c r="L68" s="145"/>
      <c r="M68" s="145"/>
      <c r="N68" s="145"/>
      <c r="O68" s="145"/>
      <c r="P68" s="145"/>
      <c r="T68" s="139"/>
      <c r="Y68" s="145"/>
      <c r="Z68" s="145"/>
      <c r="AA68" s="145"/>
      <c r="AB68" s="145"/>
      <c r="AC68" s="145"/>
      <c r="AD68" s="145"/>
      <c r="AE68" s="145"/>
      <c r="AF68" s="145"/>
      <c r="AH68" s="145"/>
      <c r="AI68" s="145"/>
      <c r="AJ68" s="145"/>
      <c r="AK68" s="145"/>
      <c r="AL68" s="145"/>
      <c r="AM68" s="145"/>
      <c r="AN68" s="145"/>
      <c r="AO68" s="145"/>
      <c r="AP68" s="145"/>
      <c r="AQ68" s="145"/>
      <c r="AR68" s="145"/>
      <c r="AS68" s="145"/>
      <c r="AT68" s="145"/>
      <c r="AU68" s="145"/>
      <c r="AV68" s="145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HQ68"/>
      <c r="HR68"/>
      <c r="HS68"/>
      <c r="HT68"/>
      <c r="HU68"/>
      <c r="HV68"/>
      <c r="HW68"/>
      <c r="HX68"/>
      <c r="IG68"/>
      <c r="IH68"/>
      <c r="II68"/>
      <c r="IJ68"/>
      <c r="IK68"/>
      <c r="IL68"/>
      <c r="IM68"/>
      <c r="IN68"/>
      <c r="IO68"/>
      <c r="IP68"/>
      <c r="IQ68"/>
      <c r="IR68"/>
      <c r="IS68"/>
      <c r="MP68" s="676"/>
      <c r="NV68"/>
      <c r="NW68"/>
      <c r="NX68"/>
      <c r="NY68"/>
      <c r="NZ68"/>
      <c r="OA68"/>
      <c r="OB68"/>
      <c r="OC68"/>
      <c r="OD68"/>
      <c r="OE68"/>
      <c r="OF68"/>
      <c r="OG68"/>
      <c r="OH68"/>
      <c r="OI68"/>
      <c r="OJ68"/>
      <c r="PA68"/>
      <c r="PB68"/>
      <c r="PC68"/>
      <c r="PD68"/>
      <c r="PE68"/>
      <c r="PF68"/>
      <c r="PG68"/>
      <c r="PH68"/>
      <c r="PI68"/>
      <c r="PJ68"/>
      <c r="PK68"/>
      <c r="PL68"/>
      <c r="PM68"/>
      <c r="PN68"/>
      <c r="PO68"/>
      <c r="PP68"/>
      <c r="PR68" s="690"/>
      <c r="PS68" s="690"/>
      <c r="PT68" s="690"/>
      <c r="PU68" s="690"/>
      <c r="PV68" s="690"/>
      <c r="PW68" s="690"/>
      <c r="PX68" s="690"/>
      <c r="PY68" s="690"/>
      <c r="PZ68" s="690"/>
      <c r="QA68" s="690"/>
      <c r="QB68" s="690"/>
      <c r="QC68" s="690"/>
      <c r="QD68" s="690"/>
      <c r="QE68" s="690"/>
      <c r="QF68" s="690"/>
      <c r="QG68" s="690"/>
      <c r="QX68" s="690"/>
      <c r="QY68" s="690"/>
      <c r="QZ68" s="690"/>
      <c r="RA68" s="690"/>
      <c r="RB68" s="690"/>
      <c r="RC68" s="125"/>
      <c r="RD68" s="125"/>
      <c r="RE68" s="125"/>
      <c r="RF68" s="125"/>
      <c r="RG68" s="125"/>
      <c r="RH68" s="125"/>
      <c r="RI68" s="125"/>
      <c r="RJ68" s="125"/>
      <c r="RK68" s="125"/>
      <c r="RL68" s="125"/>
      <c r="RM68" s="125"/>
      <c r="RN68" s="671">
        <v>68</v>
      </c>
      <c r="RO68" s="689"/>
      <c r="RP68" s="669"/>
      <c r="RQ68" s="706"/>
      <c r="RR68" s="706"/>
      <c r="RS68" s="706"/>
      <c r="RT68" s="706"/>
      <c r="RU68" s="706"/>
      <c r="RV68" s="706"/>
      <c r="RW68" s="706"/>
      <c r="RX68" s="706"/>
      <c r="RY68" s="706"/>
      <c r="RZ68" s="706"/>
      <c r="SA68" s="706"/>
      <c r="SB68" s="706"/>
      <c r="SC68" s="706"/>
      <c r="SD68" s="690"/>
      <c r="SE68" s="690"/>
      <c r="SF68" s="690"/>
      <c r="SG68" s="690"/>
      <c r="SH68" s="690"/>
      <c r="SI68" s="690"/>
      <c r="SJ68" s="690"/>
      <c r="SK68" s="690"/>
      <c r="SL68" s="690"/>
      <c r="SM68" s="690"/>
      <c r="SN68" s="690"/>
      <c r="SO68" s="690"/>
      <c r="SP68" s="690"/>
      <c r="SQ68" s="690"/>
      <c r="SR68" s="690"/>
      <c r="SS68" s="690"/>
      <c r="ST68" s="690"/>
      <c r="SU68" s="690"/>
    </row>
    <row r="69" spans="2:515" x14ac:dyDescent="0.25">
      <c r="B69" s="145"/>
      <c r="C69" s="145"/>
      <c r="D69" s="145"/>
      <c r="E69" s="145"/>
      <c r="F69" s="145"/>
      <c r="G69" s="145"/>
      <c r="H69" s="145"/>
      <c r="I69" s="145"/>
      <c r="J69" s="145"/>
      <c r="K69" s="145"/>
      <c r="L69" s="145"/>
      <c r="M69" s="145"/>
      <c r="N69" s="145"/>
      <c r="O69" s="145"/>
      <c r="P69" s="145"/>
      <c r="Y69" s="145"/>
      <c r="Z69" s="145"/>
      <c r="AA69" s="145"/>
      <c r="AB69" s="145"/>
      <c r="AC69" s="145"/>
      <c r="AD69" s="145"/>
      <c r="AE69" s="145"/>
      <c r="AF69" s="145"/>
      <c r="AH69" s="145"/>
      <c r="AI69" s="145"/>
      <c r="AJ69" s="145"/>
      <c r="AK69" s="145"/>
      <c r="AL69" s="145"/>
      <c r="AM69" s="145"/>
      <c r="AN69" s="145"/>
      <c r="AO69" s="145"/>
      <c r="AP69" s="145"/>
      <c r="AQ69" s="145"/>
      <c r="AR69" s="145"/>
      <c r="AS69" s="145"/>
      <c r="AT69" s="145"/>
      <c r="AU69" s="145"/>
      <c r="AV69" s="145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HQ69"/>
      <c r="HR69"/>
      <c r="HS69"/>
      <c r="HT69"/>
      <c r="HU69"/>
      <c r="HV69"/>
      <c r="HW69"/>
      <c r="HX69"/>
      <c r="IG69"/>
      <c r="IH69"/>
      <c r="II69"/>
      <c r="IJ69"/>
      <c r="IK69"/>
      <c r="IL69"/>
      <c r="IM69"/>
      <c r="IN69"/>
      <c r="IO69"/>
      <c r="IP69"/>
      <c r="IQ69"/>
      <c r="IR69"/>
      <c r="IS69"/>
      <c r="MP69" s="676"/>
      <c r="NV69"/>
      <c r="NW69"/>
      <c r="NX69"/>
      <c r="NY69"/>
      <c r="NZ69"/>
      <c r="OA69"/>
      <c r="OB69"/>
      <c r="OC69"/>
      <c r="OD69"/>
      <c r="OE69"/>
      <c r="OF69"/>
      <c r="OG69"/>
      <c r="OH69"/>
      <c r="OI69"/>
      <c r="OJ69"/>
      <c r="PA69"/>
      <c r="PB69"/>
      <c r="PC69"/>
      <c r="PD69"/>
      <c r="PE69"/>
      <c r="PF69"/>
      <c r="PG69"/>
      <c r="PH69"/>
      <c r="PI69"/>
      <c r="PJ69"/>
      <c r="PK69"/>
      <c r="PL69"/>
      <c r="PM69"/>
      <c r="PN69"/>
      <c r="PO69"/>
      <c r="PP69"/>
      <c r="PR69" s="690"/>
      <c r="PS69" s="690"/>
      <c r="PT69" s="690"/>
      <c r="PU69" s="690"/>
      <c r="PV69" s="690"/>
      <c r="PW69" s="690"/>
      <c r="PX69" s="690"/>
      <c r="PY69" s="690"/>
      <c r="PZ69" s="690"/>
      <c r="QA69" s="690"/>
      <c r="QB69" s="690"/>
      <c r="QC69" s="690"/>
      <c r="QD69" s="690"/>
      <c r="QE69" s="690"/>
      <c r="QF69" s="690"/>
      <c r="QG69" s="690"/>
      <c r="QX69" s="690"/>
      <c r="QY69" s="690"/>
      <c r="QZ69" s="690"/>
      <c r="RA69" s="690"/>
      <c r="RB69" s="690"/>
      <c r="RC69" s="125"/>
      <c r="RD69" s="125"/>
      <c r="RE69" s="125"/>
      <c r="RF69" s="125"/>
      <c r="RG69" s="125"/>
      <c r="RH69" s="125"/>
      <c r="RI69" s="125"/>
      <c r="RJ69" s="125"/>
      <c r="RK69" s="125"/>
      <c r="RL69" s="125"/>
      <c r="RM69" s="125"/>
      <c r="RN69" s="671">
        <v>69</v>
      </c>
      <c r="RO69" s="740" t="s">
        <v>1050</v>
      </c>
      <c r="RP69" s="669"/>
      <c r="RQ69" s="706"/>
      <c r="RR69" s="706"/>
      <c r="RS69" s="706"/>
      <c r="RT69" s="706"/>
      <c r="RU69" s="706"/>
      <c r="RV69" s="706"/>
      <c r="RW69" s="706"/>
      <c r="RX69" s="706"/>
      <c r="RY69" s="706"/>
      <c r="RZ69" s="706"/>
      <c r="SA69" s="706"/>
      <c r="SB69" s="706"/>
      <c r="SC69" s="706"/>
      <c r="SD69" s="690"/>
      <c r="SE69" s="690"/>
      <c r="SF69" s="690"/>
      <c r="SG69" s="690"/>
      <c r="SH69" s="690"/>
      <c r="SI69" s="690"/>
      <c r="SJ69" s="690"/>
      <c r="SK69" s="690"/>
      <c r="SL69" s="690"/>
      <c r="SM69" s="690"/>
      <c r="SN69" s="690"/>
      <c r="SO69" s="690"/>
      <c r="SP69" s="690"/>
      <c r="SQ69" s="690"/>
      <c r="SR69" s="690"/>
      <c r="SS69" s="690"/>
      <c r="ST69" s="690"/>
      <c r="SU69" s="690"/>
    </row>
    <row r="70" spans="2:515" x14ac:dyDescent="0.25">
      <c r="B70" s="145"/>
      <c r="C70" s="145"/>
      <c r="D70" s="145"/>
      <c r="E70" s="145"/>
      <c r="F70" s="145"/>
      <c r="G70" s="145"/>
      <c r="H70" s="145"/>
      <c r="I70" s="145"/>
      <c r="J70" s="145"/>
      <c r="K70" s="145"/>
      <c r="L70" s="145"/>
      <c r="M70" s="145"/>
      <c r="N70" s="145"/>
      <c r="O70" s="145"/>
      <c r="P70" s="145"/>
      <c r="Y70" s="145"/>
      <c r="Z70" s="145"/>
      <c r="AA70" s="145"/>
      <c r="AB70" s="145"/>
      <c r="AC70" s="145"/>
      <c r="AD70" s="145"/>
      <c r="AE70" s="145"/>
      <c r="AF70" s="145"/>
      <c r="AH70" s="145"/>
      <c r="AI70" s="145"/>
      <c r="AJ70" s="145"/>
      <c r="AK70" s="145"/>
      <c r="AL70" s="145"/>
      <c r="AM70" s="145"/>
      <c r="AN70" s="145"/>
      <c r="AO70" s="145"/>
      <c r="AP70" s="145"/>
      <c r="AQ70" s="145"/>
      <c r="AR70" s="145"/>
      <c r="AS70" s="145"/>
      <c r="AT70" s="145"/>
      <c r="AU70" s="145"/>
      <c r="AV70" s="145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HQ70"/>
      <c r="HR70"/>
      <c r="HS70"/>
      <c r="HT70"/>
      <c r="HU70"/>
      <c r="HV70"/>
      <c r="HW70"/>
      <c r="HX70"/>
      <c r="IG70"/>
      <c r="IH70"/>
      <c r="II70"/>
      <c r="IJ70"/>
      <c r="IK70"/>
      <c r="IL70"/>
      <c r="IM70"/>
      <c r="IN70"/>
      <c r="IO70"/>
      <c r="IP70"/>
      <c r="IQ70"/>
      <c r="IR70"/>
      <c r="IS70"/>
      <c r="MP70" s="676"/>
      <c r="NV70"/>
      <c r="NW70"/>
      <c r="NX70"/>
      <c r="NY70"/>
      <c r="NZ70"/>
      <c r="OA70"/>
      <c r="OB70"/>
      <c r="OC70"/>
      <c r="OD70"/>
      <c r="OE70"/>
      <c r="OF70"/>
      <c r="OG70"/>
      <c r="OH70"/>
      <c r="OI70"/>
      <c r="OJ70"/>
      <c r="PA70"/>
      <c r="PB70"/>
      <c r="PC70"/>
      <c r="PD70"/>
      <c r="PE70"/>
      <c r="PF70"/>
      <c r="PG70"/>
      <c r="PH70"/>
      <c r="PI70"/>
      <c r="PJ70"/>
      <c r="PK70"/>
      <c r="PL70"/>
      <c r="PM70"/>
      <c r="PN70"/>
      <c r="PO70"/>
      <c r="PP70"/>
      <c r="PR70" s="690"/>
      <c r="PS70" s="690"/>
      <c r="PT70" s="690"/>
      <c r="PU70" s="690"/>
      <c r="PV70" s="690"/>
      <c r="PW70" s="690"/>
      <c r="PX70" s="690"/>
      <c r="PY70" s="690"/>
      <c r="PZ70" s="690"/>
      <c r="QA70" s="690"/>
      <c r="QB70" s="690"/>
      <c r="QC70" s="690"/>
      <c r="QD70" s="690"/>
      <c r="QE70" s="690"/>
      <c r="QF70" s="690"/>
      <c r="QG70" s="690"/>
      <c r="QX70" s="690"/>
      <c r="QY70" s="690"/>
      <c r="QZ70" s="690"/>
      <c r="RA70" s="690"/>
      <c r="RB70" s="690"/>
      <c r="RC70" s="125"/>
      <c r="RD70" s="125"/>
      <c r="RE70" s="125"/>
      <c r="RF70" s="125"/>
      <c r="RG70" s="125"/>
      <c r="RH70" s="125"/>
      <c r="RI70" s="125"/>
      <c r="RJ70" s="125"/>
      <c r="RK70" s="125"/>
      <c r="RL70" s="125"/>
      <c r="RM70" s="125"/>
      <c r="RN70" s="671">
        <v>70</v>
      </c>
      <c r="RO70" s="689" t="s">
        <v>1002</v>
      </c>
      <c r="RP70" s="669"/>
      <c r="RQ70" s="814"/>
      <c r="RR70" s="814"/>
      <c r="RS70" s="814"/>
      <c r="RT70" s="814">
        <v>18457.05</v>
      </c>
      <c r="RU70" s="815">
        <v>18457.05</v>
      </c>
      <c r="RV70" s="814">
        <v>363996.51999999996</v>
      </c>
      <c r="RW70" s="815">
        <v>382453.56999999995</v>
      </c>
      <c r="RX70" s="814">
        <v>690132.41101899988</v>
      </c>
      <c r="RY70" s="815">
        <v>1072585.9810189998</v>
      </c>
      <c r="RZ70" s="814">
        <v>547477.56005292619</v>
      </c>
      <c r="SA70" s="815">
        <v>1620063.541071926</v>
      </c>
      <c r="SB70" s="814">
        <v>486122.053554388</v>
      </c>
      <c r="SC70" s="815">
        <v>2106185.594626314</v>
      </c>
      <c r="SD70" s="690"/>
      <c r="SE70" s="690"/>
      <c r="SF70" s="690"/>
      <c r="SG70" s="690"/>
      <c r="SH70" s="690"/>
      <c r="SI70" s="690"/>
      <c r="SJ70" s="690"/>
      <c r="SK70" s="690"/>
      <c r="SL70" s="690"/>
      <c r="SM70" s="690"/>
      <c r="SN70" s="690"/>
      <c r="SO70" s="690"/>
      <c r="SP70" s="690"/>
      <c r="SQ70" s="690"/>
      <c r="SR70" s="690"/>
      <c r="SS70" s="690"/>
      <c r="ST70" s="690"/>
      <c r="SU70" s="690"/>
    </row>
    <row r="71" spans="2:515" x14ac:dyDescent="0.25">
      <c r="B71" s="145"/>
      <c r="C71" s="145"/>
      <c r="D71" s="145"/>
      <c r="E71" s="145"/>
      <c r="F71" s="145"/>
      <c r="G71" s="145"/>
      <c r="H71" s="145"/>
      <c r="I71" s="145"/>
      <c r="J71" s="145"/>
      <c r="K71" s="145"/>
      <c r="L71" s="145"/>
      <c r="M71" s="145"/>
      <c r="N71" s="145"/>
      <c r="O71" s="145"/>
      <c r="P71" s="145"/>
      <c r="Y71" s="145"/>
      <c r="Z71" s="145"/>
      <c r="AA71" s="145"/>
      <c r="AB71" s="145"/>
      <c r="AC71" s="145"/>
      <c r="AD71" s="145"/>
      <c r="AE71" s="145"/>
      <c r="AF71" s="145"/>
      <c r="AH71" s="145"/>
      <c r="AI71" s="145"/>
      <c r="AJ71" s="145"/>
      <c r="AK71" s="145"/>
      <c r="AL71" s="145"/>
      <c r="AM71" s="145"/>
      <c r="AN71" s="145"/>
      <c r="AO71" s="145"/>
      <c r="AP71" s="145"/>
      <c r="AQ71" s="145"/>
      <c r="AR71" s="145"/>
      <c r="AS71" s="145"/>
      <c r="AT71" s="145"/>
      <c r="AU71" s="145"/>
      <c r="AV71" s="145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HQ71"/>
      <c r="HR71"/>
      <c r="HS71"/>
      <c r="HT71"/>
      <c r="HU71"/>
      <c r="HV71"/>
      <c r="HW71"/>
      <c r="HX71"/>
      <c r="IG71"/>
      <c r="IH71"/>
      <c r="II71"/>
      <c r="IJ71"/>
      <c r="IK71"/>
      <c r="IL71"/>
      <c r="IM71"/>
      <c r="IN71"/>
      <c r="IO71"/>
      <c r="IP71"/>
      <c r="IQ71"/>
      <c r="IR71"/>
      <c r="IS71"/>
      <c r="NV71"/>
      <c r="NW71"/>
      <c r="NX71"/>
      <c r="NY71"/>
      <c r="NZ71"/>
      <c r="OA71"/>
      <c r="OB71"/>
      <c r="OC71"/>
      <c r="OD71"/>
      <c r="OE71"/>
      <c r="OF71"/>
      <c r="OG71"/>
      <c r="OH71"/>
      <c r="OI71"/>
      <c r="OJ71"/>
      <c r="PA71"/>
      <c r="PB71"/>
      <c r="PC71"/>
      <c r="PD71"/>
      <c r="PE71"/>
      <c r="PF71"/>
      <c r="PG71"/>
      <c r="PH71"/>
      <c r="PI71"/>
      <c r="PJ71"/>
      <c r="PK71"/>
      <c r="PL71"/>
      <c r="PM71"/>
      <c r="PN71"/>
      <c r="PO71"/>
      <c r="PP71"/>
      <c r="PR71" s="690"/>
      <c r="PS71" s="690"/>
      <c r="PT71" s="690"/>
      <c r="PU71" s="690"/>
      <c r="PV71" s="690"/>
      <c r="PW71" s="690"/>
      <c r="PX71" s="690"/>
      <c r="PY71" s="690"/>
      <c r="PZ71" s="690"/>
      <c r="QA71" s="690"/>
      <c r="QB71" s="690"/>
      <c r="QC71" s="690"/>
      <c r="QD71" s="690"/>
      <c r="QE71" s="690"/>
      <c r="QF71" s="690"/>
      <c r="QG71" s="690"/>
      <c r="QX71" s="690"/>
      <c r="QY71" s="690"/>
      <c r="QZ71" s="690"/>
      <c r="RA71" s="690"/>
      <c r="RB71" s="690"/>
      <c r="RC71" s="125"/>
      <c r="RD71" s="125"/>
      <c r="RE71" s="125"/>
      <c r="RF71" s="125"/>
      <c r="RG71" s="125"/>
      <c r="RH71" s="125"/>
      <c r="RI71" s="125"/>
      <c r="RJ71" s="125"/>
      <c r="RK71" s="125"/>
      <c r="RL71" s="125"/>
      <c r="RM71" s="125"/>
      <c r="RN71" s="671">
        <v>71</v>
      </c>
      <c r="RO71" s="689" t="s">
        <v>1003</v>
      </c>
      <c r="RP71" s="669"/>
      <c r="RQ71" s="758"/>
      <c r="RR71" s="758"/>
      <c r="RS71" s="758"/>
      <c r="RT71" s="758">
        <v>158168.46832800005</v>
      </c>
      <c r="RU71" s="766">
        <v>158168.46832800005</v>
      </c>
      <c r="RV71" s="758">
        <v>305825.06016400002</v>
      </c>
      <c r="RW71" s="766">
        <v>463993.52849200007</v>
      </c>
      <c r="RX71" s="758">
        <v>149012.83719399991</v>
      </c>
      <c r="RY71" s="766">
        <v>613006.36568599998</v>
      </c>
      <c r="RZ71" s="758">
        <v>200843.38333800016</v>
      </c>
      <c r="SA71" s="766">
        <v>813849.74902400014</v>
      </c>
      <c r="SB71" s="758">
        <v>377337.46341199998</v>
      </c>
      <c r="SC71" s="766">
        <v>1191187.2124360001</v>
      </c>
      <c r="SD71" s="690"/>
      <c r="SE71" s="690"/>
      <c r="SF71" s="690"/>
      <c r="SG71" s="690"/>
      <c r="SH71" s="690"/>
      <c r="SI71" s="690"/>
      <c r="SJ71" s="690"/>
      <c r="SK71" s="690"/>
      <c r="SL71" s="690"/>
      <c r="SM71" s="690"/>
      <c r="SN71" s="690"/>
      <c r="SO71" s="690"/>
      <c r="SP71" s="690"/>
      <c r="SQ71" s="690"/>
      <c r="SR71" s="690"/>
      <c r="SS71" s="690"/>
      <c r="ST71" s="690"/>
      <c r="SU71" s="690"/>
    </row>
    <row r="72" spans="2:515" x14ac:dyDescent="0.25">
      <c r="B72" s="145"/>
      <c r="C72" s="145"/>
      <c r="D72" s="145"/>
      <c r="E72" s="145"/>
      <c r="F72" s="145"/>
      <c r="G72" s="145"/>
      <c r="H72" s="145"/>
      <c r="I72" s="145"/>
      <c r="J72" s="145"/>
      <c r="K72" s="145"/>
      <c r="L72" s="145"/>
      <c r="M72" s="145"/>
      <c r="N72" s="145"/>
      <c r="O72" s="145"/>
      <c r="P72" s="145"/>
      <c r="Y72" s="145"/>
      <c r="Z72" s="145"/>
      <c r="AA72" s="145"/>
      <c r="AB72" s="145"/>
      <c r="AC72" s="145"/>
      <c r="AD72" s="145"/>
      <c r="AE72" s="145"/>
      <c r="AF72" s="145"/>
      <c r="AH72" s="145"/>
      <c r="AI72" s="145"/>
      <c r="AJ72" s="145"/>
      <c r="AK72" s="145"/>
      <c r="AL72" s="145"/>
      <c r="AM72" s="145"/>
      <c r="AN72" s="145"/>
      <c r="AO72" s="145"/>
      <c r="AP72" s="145"/>
      <c r="AQ72" s="145"/>
      <c r="AR72" s="145"/>
      <c r="AS72" s="145"/>
      <c r="AT72" s="145"/>
      <c r="AU72" s="145"/>
      <c r="AV72" s="145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HQ72"/>
      <c r="HR72"/>
      <c r="HS72"/>
      <c r="HT72"/>
      <c r="HU72"/>
      <c r="HV72"/>
      <c r="HW72"/>
      <c r="HX72"/>
      <c r="IG72"/>
      <c r="IH72"/>
      <c r="II72"/>
      <c r="IJ72"/>
      <c r="IK72"/>
      <c r="IL72"/>
      <c r="IM72"/>
      <c r="IN72"/>
      <c r="IO72"/>
      <c r="IP72"/>
      <c r="IQ72"/>
      <c r="IR72"/>
      <c r="IS72"/>
      <c r="NV72"/>
      <c r="NW72"/>
      <c r="NX72"/>
      <c r="NY72"/>
      <c r="NZ72"/>
      <c r="OA72"/>
      <c r="OB72"/>
      <c r="OC72"/>
      <c r="OD72"/>
      <c r="OE72"/>
      <c r="OF72"/>
      <c r="OG72"/>
      <c r="OH72"/>
      <c r="OI72"/>
      <c r="OJ72"/>
      <c r="PA72"/>
      <c r="PB72"/>
      <c r="PC72"/>
      <c r="PD72"/>
      <c r="PE72"/>
      <c r="PF72"/>
      <c r="PG72"/>
      <c r="PH72"/>
      <c r="PI72"/>
      <c r="PJ72"/>
      <c r="PK72"/>
      <c r="PL72"/>
      <c r="PM72"/>
      <c r="PN72"/>
      <c r="PO72"/>
      <c r="PP72"/>
      <c r="PR72" s="690"/>
      <c r="PS72" s="690"/>
      <c r="PT72" s="690"/>
      <c r="PU72" s="690"/>
      <c r="PV72" s="690"/>
      <c r="PW72" s="690"/>
      <c r="PX72" s="690"/>
      <c r="PY72" s="690"/>
      <c r="PZ72" s="690"/>
      <c r="QA72" s="690"/>
      <c r="QB72" s="690"/>
      <c r="QC72" s="690"/>
      <c r="QD72" s="690"/>
      <c r="QE72" s="690"/>
      <c r="QF72" s="690"/>
      <c r="QG72" s="690"/>
      <c r="QX72" s="690"/>
      <c r="QY72" s="690"/>
      <c r="QZ72" s="690"/>
      <c r="RA72" s="690"/>
      <c r="RB72" s="690"/>
      <c r="RC72" s="125"/>
      <c r="RD72" s="125"/>
      <c r="RE72" s="125"/>
      <c r="RF72" s="125"/>
      <c r="RG72" s="125"/>
      <c r="RH72" s="125"/>
      <c r="RI72" s="125"/>
      <c r="RJ72" s="125"/>
      <c r="RK72" s="125"/>
      <c r="RL72" s="125"/>
      <c r="RM72" s="125"/>
      <c r="RN72" s="671">
        <v>72</v>
      </c>
      <c r="RO72" s="689" t="s">
        <v>1004</v>
      </c>
      <c r="RP72" s="669"/>
      <c r="RQ72" s="758"/>
      <c r="RR72" s="758"/>
      <c r="RS72" s="758"/>
      <c r="RT72" s="758">
        <v>12077.289999999999</v>
      </c>
      <c r="RU72" s="766">
        <v>12077.289999999999</v>
      </c>
      <c r="RV72" s="758">
        <v>284350.87</v>
      </c>
      <c r="RW72" s="766">
        <v>296428.15999999997</v>
      </c>
      <c r="RX72" s="758">
        <v>547363.72</v>
      </c>
      <c r="RY72" s="766">
        <v>843791.87999999989</v>
      </c>
      <c r="RZ72" s="758">
        <v>347916.58000000007</v>
      </c>
      <c r="SA72" s="766">
        <v>1191708.46</v>
      </c>
      <c r="SB72" s="758">
        <v>194265.28000000096</v>
      </c>
      <c r="SC72" s="766">
        <v>1385973.7400000009</v>
      </c>
      <c r="SD72" s="690"/>
      <c r="SE72" s="690"/>
      <c r="SF72" s="690"/>
      <c r="SG72" s="690"/>
      <c r="SH72" s="690"/>
      <c r="SI72" s="690"/>
      <c r="SJ72" s="690"/>
      <c r="SK72" s="690"/>
      <c r="SL72" s="690"/>
      <c r="SM72" s="690"/>
      <c r="SN72" s="690"/>
      <c r="SO72" s="690"/>
      <c r="SP72" s="690"/>
      <c r="SQ72" s="690"/>
      <c r="SR72" s="690"/>
      <c r="SS72" s="690"/>
      <c r="ST72" s="690"/>
      <c r="SU72" s="690"/>
    </row>
    <row r="73" spans="2:515" x14ac:dyDescent="0.25">
      <c r="B73" s="145"/>
      <c r="C73" s="145"/>
      <c r="D73" s="145"/>
      <c r="E73" s="145"/>
      <c r="F73" s="145"/>
      <c r="G73" s="145"/>
      <c r="H73" s="145"/>
      <c r="I73" s="145"/>
      <c r="J73" s="145"/>
      <c r="K73" s="145"/>
      <c r="L73" s="145"/>
      <c r="M73" s="145"/>
      <c r="N73" s="145"/>
      <c r="O73" s="145"/>
      <c r="P73" s="145"/>
      <c r="Y73" s="145"/>
      <c r="Z73" s="145"/>
      <c r="AA73" s="145"/>
      <c r="AB73" s="145"/>
      <c r="AC73" s="145"/>
      <c r="AD73" s="145"/>
      <c r="AE73" s="145"/>
      <c r="AF73" s="145"/>
      <c r="AH73" s="145"/>
      <c r="AI73" s="145"/>
      <c r="AJ73" s="145"/>
      <c r="AK73" s="145"/>
      <c r="AL73" s="145"/>
      <c r="AM73" s="145"/>
      <c r="AN73" s="145"/>
      <c r="AO73" s="145"/>
      <c r="AP73" s="145"/>
      <c r="AQ73" s="145"/>
      <c r="AR73" s="145"/>
      <c r="AS73" s="145"/>
      <c r="AT73" s="145"/>
      <c r="AU73" s="145"/>
      <c r="AV73" s="145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HQ73"/>
      <c r="HR73"/>
      <c r="HS73"/>
      <c r="HT73"/>
      <c r="HU73"/>
      <c r="HV73"/>
      <c r="HW73"/>
      <c r="HX73"/>
      <c r="IG73"/>
      <c r="IH73"/>
      <c r="II73"/>
      <c r="IJ73"/>
      <c r="IK73"/>
      <c r="IL73"/>
      <c r="IM73"/>
      <c r="IN73"/>
      <c r="IO73"/>
      <c r="IP73"/>
      <c r="IQ73"/>
      <c r="IR73"/>
      <c r="IS73"/>
      <c r="NV73"/>
      <c r="NW73"/>
      <c r="NX73"/>
      <c r="NY73"/>
      <c r="NZ73"/>
      <c r="OA73"/>
      <c r="OB73"/>
      <c r="OC73"/>
      <c r="OD73"/>
      <c r="OE73"/>
      <c r="OF73"/>
      <c r="OG73"/>
      <c r="OH73"/>
      <c r="OI73"/>
      <c r="OJ73"/>
      <c r="PA73"/>
      <c r="PB73"/>
      <c r="PC73"/>
      <c r="PD73"/>
      <c r="PE73"/>
      <c r="PF73"/>
      <c r="PG73"/>
      <c r="PH73"/>
      <c r="PI73"/>
      <c r="PJ73"/>
      <c r="PK73"/>
      <c r="PL73"/>
      <c r="PM73"/>
      <c r="PN73"/>
      <c r="PO73"/>
      <c r="PP73"/>
      <c r="PR73" s="690"/>
      <c r="PS73" s="690"/>
      <c r="PT73" s="690"/>
      <c r="PU73" s="690"/>
      <c r="PV73" s="690"/>
      <c r="PW73" s="690"/>
      <c r="PX73" s="690"/>
      <c r="PY73" s="690"/>
      <c r="PZ73" s="690"/>
      <c r="QA73" s="690"/>
      <c r="QB73" s="690"/>
      <c r="QC73" s="690"/>
      <c r="QD73" s="690"/>
      <c r="QE73" s="690"/>
      <c r="QF73" s="690"/>
      <c r="QG73" s="690"/>
      <c r="QX73" s="690"/>
      <c r="QY73" s="690"/>
      <c r="QZ73" s="690"/>
      <c r="RA73" s="690"/>
      <c r="RB73" s="690"/>
      <c r="RC73" s="125"/>
      <c r="RD73" s="125"/>
      <c r="RE73" s="125"/>
      <c r="RF73" s="125"/>
      <c r="RG73" s="125"/>
      <c r="RH73" s="125"/>
      <c r="RI73" s="125"/>
      <c r="RJ73" s="125"/>
      <c r="RK73" s="125"/>
      <c r="RL73" s="125"/>
      <c r="RM73" s="125"/>
      <c r="RN73" s="671">
        <v>73</v>
      </c>
      <c r="RO73" s="689" t="s">
        <v>1005</v>
      </c>
      <c r="RP73" s="669"/>
      <c r="RQ73" s="760"/>
      <c r="RR73" s="760"/>
      <c r="RS73" s="760"/>
      <c r="RT73" s="760">
        <v>310321.10959199996</v>
      </c>
      <c r="RU73" s="767">
        <v>310321.10959199996</v>
      </c>
      <c r="RV73" s="760">
        <v>2595962.9512180001</v>
      </c>
      <c r="RW73" s="767">
        <v>2906284.0608100002</v>
      </c>
      <c r="RX73" s="760">
        <v>3364148.5536100003</v>
      </c>
      <c r="RY73" s="767">
        <v>6270432.6144200005</v>
      </c>
      <c r="RZ73" s="760">
        <v>5073989.7600599993</v>
      </c>
      <c r="SA73" s="767">
        <v>11344422.37448</v>
      </c>
      <c r="SB73" s="760">
        <v>2351847.6628140043</v>
      </c>
      <c r="SC73" s="767">
        <v>13696270.037294004</v>
      </c>
      <c r="SD73" s="690"/>
      <c r="SE73" s="690"/>
      <c r="SF73" s="690"/>
      <c r="SG73" s="690"/>
      <c r="SH73" s="690"/>
      <c r="SI73" s="690"/>
      <c r="SJ73" s="690"/>
      <c r="SK73" s="690"/>
      <c r="SL73" s="690"/>
      <c r="SM73" s="690"/>
      <c r="SN73" s="690"/>
      <c r="SO73" s="690"/>
      <c r="SP73" s="690"/>
      <c r="SQ73" s="690"/>
      <c r="SR73" s="690"/>
      <c r="SS73" s="690"/>
      <c r="ST73" s="690"/>
      <c r="SU73" s="690"/>
    </row>
    <row r="74" spans="2:515" x14ac:dyDescent="0.25">
      <c r="B74" s="145"/>
      <c r="C74" s="145"/>
      <c r="D74" s="166"/>
      <c r="E74" s="166"/>
      <c r="F74" s="145"/>
      <c r="G74" s="145"/>
      <c r="H74" s="145"/>
      <c r="I74" s="145"/>
      <c r="J74" s="145"/>
      <c r="K74" s="145"/>
      <c r="L74" s="145"/>
      <c r="M74" s="145"/>
      <c r="N74" s="145"/>
      <c r="O74" s="145"/>
      <c r="P74" s="145"/>
      <c r="Y74" s="145"/>
      <c r="Z74" s="145"/>
      <c r="AA74" s="145"/>
      <c r="AB74" s="145"/>
      <c r="AC74" s="145"/>
      <c r="AD74" s="145"/>
      <c r="AE74" s="145"/>
      <c r="AF74" s="145"/>
      <c r="AH74" s="145"/>
      <c r="AI74" s="145"/>
      <c r="AJ74" s="145"/>
      <c r="AK74" s="145"/>
      <c r="AL74" s="145"/>
      <c r="AM74" s="145"/>
      <c r="AN74" s="145"/>
      <c r="AO74" s="145"/>
      <c r="AP74" s="145"/>
      <c r="AQ74" s="145"/>
      <c r="AR74" s="145"/>
      <c r="AS74" s="145"/>
      <c r="AT74" s="145"/>
      <c r="AU74" s="145"/>
      <c r="AV74" s="145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HQ74"/>
      <c r="HR74"/>
      <c r="HS74"/>
      <c r="HT74"/>
      <c r="HU74"/>
      <c r="HV74"/>
      <c r="HW74"/>
      <c r="HX74"/>
      <c r="IG74"/>
      <c r="IH74"/>
      <c r="II74"/>
      <c r="IJ74"/>
      <c r="IK74"/>
      <c r="IL74"/>
      <c r="IM74"/>
      <c r="IN74"/>
      <c r="IO74"/>
      <c r="IP74"/>
      <c r="IQ74"/>
      <c r="IR74"/>
      <c r="IS74"/>
      <c r="NV74"/>
      <c r="NW74"/>
      <c r="NX74"/>
      <c r="NY74"/>
      <c r="NZ74"/>
      <c r="OA74"/>
      <c r="OB74"/>
      <c r="OC74"/>
      <c r="OD74"/>
      <c r="OE74"/>
      <c r="OF74"/>
      <c r="OG74"/>
      <c r="OH74"/>
      <c r="OI74"/>
      <c r="OJ74"/>
      <c r="PA74"/>
      <c r="PB74"/>
      <c r="PC74"/>
      <c r="PD74"/>
      <c r="PE74"/>
      <c r="PF74"/>
      <c r="PG74"/>
      <c r="PH74"/>
      <c r="PI74"/>
      <c r="PJ74"/>
      <c r="PK74"/>
      <c r="PL74"/>
      <c r="PM74"/>
      <c r="PN74"/>
      <c r="PO74"/>
      <c r="PP74"/>
      <c r="PR74" s="690"/>
      <c r="PS74" s="690"/>
      <c r="PT74" s="690"/>
      <c r="PU74" s="690"/>
      <c r="PV74" s="690"/>
      <c r="PW74" s="690"/>
      <c r="PX74" s="690"/>
      <c r="PY74" s="690"/>
      <c r="PZ74" s="690"/>
      <c r="QA74" s="690"/>
      <c r="QB74" s="690"/>
      <c r="QC74" s="690"/>
      <c r="QD74" s="690"/>
      <c r="QE74" s="690"/>
      <c r="QF74" s="690"/>
      <c r="QG74" s="690"/>
      <c r="QX74" s="690"/>
      <c r="QY74" s="690"/>
      <c r="QZ74" s="690"/>
      <c r="RA74" s="690"/>
      <c r="RB74" s="690"/>
      <c r="RC74" s="125"/>
      <c r="RD74" s="125"/>
      <c r="RE74" s="125"/>
      <c r="RF74" s="125"/>
      <c r="RG74" s="125"/>
      <c r="RH74" s="125"/>
      <c r="RI74" s="125"/>
      <c r="RJ74" s="125"/>
      <c r="RK74" s="125"/>
      <c r="RL74" s="125"/>
      <c r="RM74" s="125"/>
      <c r="RN74" s="671">
        <v>74</v>
      </c>
      <c r="RO74" s="689" t="s">
        <v>1006</v>
      </c>
      <c r="RP74" s="669"/>
      <c r="RQ74" s="816"/>
      <c r="RR74" s="816"/>
      <c r="RS74" s="816"/>
      <c r="RT74" s="816">
        <v>499023.91792000004</v>
      </c>
      <c r="RU74" s="816">
        <v>499023.91792000004</v>
      </c>
      <c r="RV74" s="816">
        <v>3550135.4013820002</v>
      </c>
      <c r="RW74" s="816">
        <v>4049159.3193020001</v>
      </c>
      <c r="RX74" s="816">
        <v>4750657.5218230002</v>
      </c>
      <c r="RY74" s="816">
        <v>8799816.8411250003</v>
      </c>
      <c r="RZ74" s="816">
        <v>6170227.2834509257</v>
      </c>
      <c r="SA74" s="816">
        <v>14970044.124575926</v>
      </c>
      <c r="SB74" s="816">
        <v>3409572.4597803932</v>
      </c>
      <c r="SC74" s="816">
        <v>18379616.584356319</v>
      </c>
      <c r="SD74" s="690"/>
      <c r="SE74" s="690"/>
      <c r="SF74" s="690"/>
      <c r="SG74" s="690"/>
      <c r="SH74" s="690"/>
      <c r="SI74" s="690"/>
      <c r="SJ74" s="690"/>
      <c r="SK74" s="690"/>
      <c r="SL74" s="690"/>
      <c r="SM74" s="690"/>
      <c r="SN74" s="690"/>
      <c r="SO74" s="690"/>
      <c r="SP74" s="690"/>
      <c r="SQ74" s="690"/>
      <c r="SR74" s="690"/>
      <c r="SS74" s="690"/>
      <c r="ST74" s="690"/>
      <c r="SU74" s="690"/>
    </row>
    <row r="75" spans="2:515" x14ac:dyDescent="0.25">
      <c r="B75" s="145"/>
      <c r="C75" s="145"/>
      <c r="D75" s="145"/>
      <c r="E75" s="145"/>
      <c r="F75" s="145"/>
      <c r="G75" s="145"/>
      <c r="H75" s="145"/>
      <c r="I75" s="145"/>
      <c r="J75" s="145"/>
      <c r="K75" s="145"/>
      <c r="L75" s="145"/>
      <c r="M75" s="145"/>
      <c r="N75" s="145"/>
      <c r="O75" s="145"/>
      <c r="P75" s="145"/>
      <c r="Y75" s="145"/>
      <c r="Z75" s="145"/>
      <c r="AA75" s="145"/>
      <c r="AB75" s="145"/>
      <c r="AC75" s="145"/>
      <c r="AD75" s="145"/>
      <c r="AE75" s="145"/>
      <c r="AF75" s="145"/>
      <c r="AH75" s="145"/>
      <c r="AI75" s="145"/>
      <c r="AJ75" s="145"/>
      <c r="AK75" s="145"/>
      <c r="AL75" s="145"/>
      <c r="AM75" s="145"/>
      <c r="AN75" s="145"/>
      <c r="AO75" s="145"/>
      <c r="AP75" s="145"/>
      <c r="AQ75" s="145"/>
      <c r="AR75" s="145"/>
      <c r="AS75" s="145"/>
      <c r="AT75" s="145"/>
      <c r="AU75" s="145"/>
      <c r="AV75" s="14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HQ75"/>
      <c r="HR75"/>
      <c r="HS75"/>
      <c r="HT75"/>
      <c r="HU75"/>
      <c r="HV75"/>
      <c r="HW75"/>
      <c r="HX75"/>
      <c r="IG75"/>
      <c r="IH75"/>
      <c r="II75"/>
      <c r="IJ75"/>
      <c r="IK75"/>
      <c r="IL75"/>
      <c r="IM75"/>
      <c r="IN75"/>
      <c r="IO75"/>
      <c r="IP75"/>
      <c r="IQ75"/>
      <c r="IR75"/>
      <c r="IS75"/>
      <c r="NV75"/>
      <c r="NW75"/>
      <c r="NX75"/>
      <c r="NY75"/>
      <c r="NZ75"/>
      <c r="OA75"/>
      <c r="OB75"/>
      <c r="OC75"/>
      <c r="OD75"/>
      <c r="OE75"/>
      <c r="OF75"/>
      <c r="OG75"/>
      <c r="OH75"/>
      <c r="OI75"/>
      <c r="OJ75"/>
      <c r="PA75"/>
      <c r="PB75"/>
      <c r="PC75"/>
      <c r="PD75"/>
      <c r="PE75"/>
      <c r="PF75"/>
      <c r="PG75"/>
      <c r="PH75"/>
      <c r="PI75"/>
      <c r="PJ75"/>
      <c r="PK75"/>
      <c r="PL75"/>
      <c r="PM75"/>
      <c r="PN75"/>
      <c r="PO75"/>
      <c r="PP75"/>
      <c r="PR75" s="690"/>
      <c r="PS75" s="690"/>
      <c r="PT75" s="690"/>
      <c r="PU75" s="690"/>
      <c r="PV75" s="690"/>
      <c r="PW75" s="690"/>
      <c r="PX75" s="690"/>
      <c r="PY75" s="690"/>
      <c r="PZ75" s="690"/>
      <c r="QA75" s="690"/>
      <c r="QB75" s="690"/>
      <c r="QC75" s="690"/>
      <c r="QD75" s="690"/>
      <c r="QE75" s="690"/>
      <c r="QF75" s="690"/>
      <c r="QG75" s="690"/>
      <c r="QX75" s="690"/>
      <c r="QY75" s="690"/>
      <c r="QZ75" s="690"/>
      <c r="RA75" s="690"/>
      <c r="RB75" s="690"/>
      <c r="RC75" s="125"/>
      <c r="RD75" s="125"/>
      <c r="RE75" s="125"/>
      <c r="RF75" s="125"/>
      <c r="RG75" s="125"/>
      <c r="RH75" s="125"/>
      <c r="RI75" s="125"/>
      <c r="RJ75" s="125"/>
      <c r="RK75" s="125"/>
      <c r="RL75" s="125"/>
      <c r="RM75" s="125"/>
      <c r="RN75" s="671">
        <v>75</v>
      </c>
      <c r="RO75" s="689"/>
      <c r="RP75" s="669"/>
      <c r="RQ75" s="816"/>
      <c r="RR75" s="816"/>
      <c r="RS75" s="816"/>
      <c r="RT75" s="816"/>
      <c r="RU75" s="816"/>
      <c r="RV75" s="816"/>
      <c r="RW75" s="816"/>
      <c r="RX75" s="816"/>
      <c r="RY75" s="816"/>
      <c r="RZ75" s="816"/>
      <c r="SA75" s="816"/>
      <c r="SB75" s="816"/>
      <c r="SC75" s="816"/>
      <c r="SD75" s="690"/>
      <c r="SE75" s="690"/>
      <c r="SF75" s="690"/>
      <c r="SG75" s="690"/>
      <c r="SH75" s="690"/>
      <c r="SI75" s="690"/>
      <c r="SJ75" s="690"/>
      <c r="SK75" s="690"/>
      <c r="SL75" s="690"/>
      <c r="SM75" s="690"/>
      <c r="SN75" s="690"/>
      <c r="SO75" s="690"/>
      <c r="SP75" s="690"/>
      <c r="SQ75" s="690"/>
      <c r="SR75" s="690"/>
      <c r="SS75" s="690"/>
      <c r="ST75" s="690"/>
      <c r="SU75" s="690"/>
    </row>
    <row r="76" spans="2:515" x14ac:dyDescent="0.25">
      <c r="B76" s="145"/>
      <c r="C76" s="145"/>
      <c r="D76" s="145"/>
      <c r="E76" s="145"/>
      <c r="F76" s="145"/>
      <c r="G76" s="145"/>
      <c r="H76" s="145"/>
      <c r="I76" s="145"/>
      <c r="J76" s="145"/>
      <c r="K76" s="145"/>
      <c r="L76" s="145"/>
      <c r="M76" s="145"/>
      <c r="N76" s="145"/>
      <c r="O76" s="145"/>
      <c r="P76" s="145"/>
      <c r="Y76" s="145"/>
      <c r="Z76" s="145"/>
      <c r="AA76" s="145"/>
      <c r="AB76" s="145"/>
      <c r="AC76" s="145"/>
      <c r="AD76" s="145"/>
      <c r="AE76" s="145"/>
      <c r="AF76" s="145"/>
      <c r="AH76" s="145"/>
      <c r="AI76" s="145"/>
      <c r="AJ76" s="145"/>
      <c r="AK76" s="145"/>
      <c r="AL76" s="145"/>
      <c r="AM76" s="145"/>
      <c r="AN76" s="145"/>
      <c r="AO76" s="145"/>
      <c r="AP76" s="145"/>
      <c r="AQ76" s="145"/>
      <c r="AR76" s="145"/>
      <c r="AS76" s="145"/>
      <c r="AT76" s="145"/>
      <c r="AU76" s="145"/>
      <c r="AV76" s="145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HQ76"/>
      <c r="HR76"/>
      <c r="HS76"/>
      <c r="HT76"/>
      <c r="HU76"/>
      <c r="HV76"/>
      <c r="HW76"/>
      <c r="HX76"/>
      <c r="IG76"/>
      <c r="IH76"/>
      <c r="II76"/>
      <c r="IJ76"/>
      <c r="IK76"/>
      <c r="IL76"/>
      <c r="IM76"/>
      <c r="IN76"/>
      <c r="IO76"/>
      <c r="IP76"/>
      <c r="IQ76"/>
      <c r="IR76"/>
      <c r="IS76"/>
      <c r="NF76" s="125" t="s">
        <v>85</v>
      </c>
      <c r="NV76"/>
      <c r="NW76"/>
      <c r="NX76"/>
      <c r="NY76"/>
      <c r="NZ76"/>
      <c r="OA76"/>
      <c r="OB76"/>
      <c r="OC76"/>
      <c r="OD76"/>
      <c r="OE76"/>
      <c r="OF76"/>
      <c r="OG76"/>
      <c r="OH76"/>
      <c r="OI76"/>
      <c r="OJ76"/>
      <c r="PA76"/>
      <c r="PB76"/>
      <c r="PC76"/>
      <c r="PD76"/>
      <c r="PE76"/>
      <c r="PF76"/>
      <c r="PG76"/>
      <c r="PH76"/>
      <c r="PI76"/>
      <c r="PJ76"/>
      <c r="PK76"/>
      <c r="PL76"/>
      <c r="PM76"/>
      <c r="PN76"/>
      <c r="PO76"/>
      <c r="PP76"/>
      <c r="PR76" s="690"/>
      <c r="PS76" s="690"/>
      <c r="PT76" s="690"/>
      <c r="PU76" s="690"/>
      <c r="PV76" s="690"/>
      <c r="PW76" s="690"/>
      <c r="PX76" s="690"/>
      <c r="PY76" s="690"/>
      <c r="PZ76" s="690"/>
      <c r="QA76" s="690"/>
      <c r="QB76" s="690"/>
      <c r="QC76" s="690"/>
      <c r="QD76" s="690"/>
      <c r="QE76" s="690"/>
      <c r="QF76" s="690"/>
      <c r="QG76" s="690"/>
      <c r="QX76" s="690"/>
      <c r="QY76" s="690"/>
      <c r="QZ76" s="690"/>
      <c r="RA76" s="690"/>
      <c r="RB76" s="690"/>
      <c r="RC76" s="125"/>
      <c r="RD76" s="125"/>
      <c r="RE76" s="125"/>
      <c r="RF76" s="125"/>
      <c r="RG76" s="125"/>
      <c r="RH76" s="125"/>
      <c r="RI76" s="125"/>
      <c r="RJ76" s="125"/>
      <c r="RK76" s="125"/>
      <c r="RL76" s="125"/>
      <c r="RM76" s="125"/>
      <c r="RN76" s="671">
        <v>76</v>
      </c>
      <c r="RO76" s="689" t="s">
        <v>291</v>
      </c>
      <c r="RP76" s="669"/>
      <c r="RQ76" s="816"/>
      <c r="RR76" s="816"/>
      <c r="RS76" s="816"/>
      <c r="RT76" s="816">
        <v>499023.91792000004</v>
      </c>
      <c r="RU76" s="816">
        <v>499023.91792000004</v>
      </c>
      <c r="RV76" s="816">
        <v>3550135.4013820002</v>
      </c>
      <c r="RW76" s="816">
        <v>4049159.3193020001</v>
      </c>
      <c r="RX76" s="816">
        <v>4750657.5218230002</v>
      </c>
      <c r="RY76" s="816">
        <v>8799816.8411250003</v>
      </c>
      <c r="RZ76" s="816">
        <v>6170227.2834509257</v>
      </c>
      <c r="SA76" s="816">
        <v>14970044.124575926</v>
      </c>
      <c r="SB76" s="816">
        <v>3409572.4597803932</v>
      </c>
      <c r="SC76" s="816">
        <v>18379616.584356319</v>
      </c>
      <c r="SD76" s="690"/>
      <c r="SE76" s="690"/>
      <c r="SF76" s="690"/>
      <c r="SG76" s="690"/>
      <c r="SH76" s="690"/>
      <c r="SI76" s="690"/>
      <c r="SJ76" s="690"/>
      <c r="SK76" s="690"/>
      <c r="SL76" s="690"/>
      <c r="SM76" s="690"/>
      <c r="SN76" s="690"/>
      <c r="SO76" s="690"/>
      <c r="SP76" s="690"/>
      <c r="SQ76" s="690"/>
      <c r="SR76" s="690"/>
      <c r="SS76" s="690"/>
      <c r="ST76" s="690"/>
      <c r="SU76" s="690"/>
    </row>
    <row r="77" spans="2:515" x14ac:dyDescent="0.25">
      <c r="B77" s="145"/>
      <c r="C77" s="145"/>
      <c r="D77" s="145"/>
      <c r="E77" s="145"/>
      <c r="F77" s="145"/>
      <c r="G77" s="145"/>
      <c r="H77" s="145"/>
      <c r="I77" s="145"/>
      <c r="J77" s="145"/>
      <c r="K77" s="145"/>
      <c r="L77" s="145"/>
      <c r="M77" s="145"/>
      <c r="N77" s="145"/>
      <c r="O77" s="145"/>
      <c r="P77" s="145"/>
      <c r="Y77" s="145"/>
      <c r="Z77" s="145"/>
      <c r="AA77" s="145"/>
      <c r="AB77" s="145"/>
      <c r="AC77" s="145"/>
      <c r="AD77" s="145"/>
      <c r="AE77" s="145"/>
      <c r="AF77" s="145"/>
      <c r="AH77" s="145"/>
      <c r="AI77" s="145"/>
      <c r="AJ77" s="145"/>
      <c r="AK77" s="145"/>
      <c r="AL77" s="145"/>
      <c r="AM77" s="145"/>
      <c r="AN77" s="145"/>
      <c r="AO77" s="145"/>
      <c r="AP77" s="145"/>
      <c r="AQ77" s="145"/>
      <c r="AR77" s="145"/>
      <c r="AS77" s="145"/>
      <c r="AT77" s="145"/>
      <c r="AU77" s="145"/>
      <c r="AV77" s="145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HQ77"/>
      <c r="HR77"/>
      <c r="HS77"/>
      <c r="HT77"/>
      <c r="HU77"/>
      <c r="HV77"/>
      <c r="HW77"/>
      <c r="HX77"/>
      <c r="IG77"/>
      <c r="IH77"/>
      <c r="II77"/>
      <c r="IJ77"/>
      <c r="IK77"/>
      <c r="IL77"/>
      <c r="IM77"/>
      <c r="IN77"/>
      <c r="IO77"/>
      <c r="IP77"/>
      <c r="IQ77"/>
      <c r="IR77"/>
      <c r="IS77"/>
      <c r="NV77"/>
      <c r="NW77"/>
      <c r="NX77"/>
      <c r="NY77"/>
      <c r="NZ77"/>
      <c r="OA77"/>
      <c r="OB77"/>
      <c r="OC77"/>
      <c r="OD77"/>
      <c r="OE77"/>
      <c r="OF77"/>
      <c r="OG77"/>
      <c r="OH77"/>
      <c r="OI77"/>
      <c r="OJ77"/>
      <c r="PA77"/>
      <c r="PB77"/>
      <c r="PC77"/>
      <c r="PD77"/>
      <c r="PE77"/>
      <c r="PF77"/>
      <c r="PG77"/>
      <c r="PH77"/>
      <c r="PI77"/>
      <c r="PJ77"/>
      <c r="PK77"/>
      <c r="PL77"/>
      <c r="PM77"/>
      <c r="PN77"/>
      <c r="PO77"/>
      <c r="PP77"/>
      <c r="PR77" s="690"/>
      <c r="PS77" s="690"/>
      <c r="PT77" s="690"/>
      <c r="PU77" s="690"/>
      <c r="PV77" s="690"/>
      <c r="PW77" s="690"/>
      <c r="PX77" s="690"/>
      <c r="PY77" s="690"/>
      <c r="PZ77" s="690"/>
      <c r="QA77" s="690"/>
      <c r="QB77" s="690"/>
      <c r="QC77" s="690"/>
      <c r="QD77" s="690"/>
      <c r="QE77" s="690"/>
      <c r="QF77" s="690"/>
      <c r="QG77" s="690"/>
      <c r="QX77" s="690"/>
      <c r="QY77" s="690"/>
      <c r="QZ77" s="690"/>
      <c r="RA77" s="690"/>
      <c r="RB77" s="690"/>
      <c r="RC77" s="125"/>
      <c r="RD77" s="125"/>
      <c r="RE77" s="125"/>
      <c r="RF77" s="125"/>
      <c r="RG77" s="125"/>
      <c r="RH77" s="125"/>
      <c r="RI77" s="125"/>
      <c r="RJ77" s="125"/>
      <c r="RK77" s="125"/>
      <c r="RL77" s="125"/>
      <c r="RM77" s="125"/>
      <c r="RN77" s="671">
        <v>77</v>
      </c>
      <c r="RO77" s="689"/>
      <c r="RP77" s="669"/>
      <c r="RQ77" s="708"/>
      <c r="RR77" s="708"/>
      <c r="RS77" s="708"/>
      <c r="RT77" s="708"/>
      <c r="RU77" s="708"/>
      <c r="RV77" s="708"/>
      <c r="RW77" s="708"/>
      <c r="RX77" s="708"/>
      <c r="RY77" s="708"/>
      <c r="RZ77" s="708"/>
      <c r="SA77" s="708"/>
      <c r="SB77" s="708"/>
      <c r="SC77" s="708"/>
      <c r="SD77" s="690"/>
      <c r="SE77" s="690"/>
      <c r="SF77" s="690"/>
      <c r="SG77" s="690"/>
      <c r="SH77" s="690"/>
      <c r="SI77" s="690"/>
      <c r="SJ77" s="690"/>
      <c r="SK77" s="690"/>
      <c r="SL77" s="690"/>
      <c r="SM77" s="690"/>
      <c r="SN77" s="690"/>
      <c r="SO77" s="690"/>
      <c r="SP77" s="690"/>
      <c r="SQ77" s="690"/>
      <c r="SR77" s="690"/>
      <c r="SS77" s="690"/>
      <c r="ST77" s="690"/>
      <c r="SU77" s="690"/>
    </row>
    <row r="78" spans="2:515" x14ac:dyDescent="0.25">
      <c r="B78" s="145"/>
      <c r="C78" s="145"/>
      <c r="D78" s="145"/>
      <c r="E78" s="145"/>
      <c r="F78" s="145"/>
      <c r="G78" s="145"/>
      <c r="H78" s="145"/>
      <c r="I78" s="145"/>
      <c r="J78" s="145"/>
      <c r="K78" s="145"/>
      <c r="L78" s="145"/>
      <c r="M78" s="145"/>
      <c r="N78" s="145"/>
      <c r="O78" s="145"/>
      <c r="P78" s="145"/>
      <c r="Y78" s="145"/>
      <c r="Z78" s="145"/>
      <c r="AA78" s="145"/>
      <c r="AB78" s="145"/>
      <c r="AC78" s="145"/>
      <c r="AD78" s="145"/>
      <c r="AE78" s="145"/>
      <c r="AF78" s="145"/>
      <c r="AH78" s="145"/>
      <c r="AI78" s="145"/>
      <c r="AJ78" s="145"/>
      <c r="AK78" s="145"/>
      <c r="AL78" s="145"/>
      <c r="AM78" s="145"/>
      <c r="AN78" s="145"/>
      <c r="AO78" s="145"/>
      <c r="AP78" s="145"/>
      <c r="AQ78" s="145"/>
      <c r="AR78" s="145"/>
      <c r="AS78" s="145"/>
      <c r="AT78" s="145"/>
      <c r="AU78" s="145"/>
      <c r="AV78" s="145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HQ78"/>
      <c r="HR78"/>
      <c r="HS78"/>
      <c r="HT78"/>
      <c r="HU78"/>
      <c r="HV78"/>
      <c r="HW78"/>
      <c r="HX78"/>
      <c r="IG78"/>
      <c r="IH78"/>
      <c r="II78"/>
      <c r="IJ78"/>
      <c r="IK78"/>
      <c r="IL78"/>
      <c r="IM78"/>
      <c r="IN78"/>
      <c r="IO78"/>
      <c r="IP78"/>
      <c r="IQ78"/>
      <c r="IR78"/>
      <c r="IS78"/>
      <c r="NV78"/>
      <c r="NW78"/>
      <c r="NX78"/>
      <c r="NY78"/>
      <c r="NZ78"/>
      <c r="OA78"/>
      <c r="OB78"/>
      <c r="OC78"/>
      <c r="OD78"/>
      <c r="OE78"/>
      <c r="OF78"/>
      <c r="OG78"/>
      <c r="OH78"/>
      <c r="OI78"/>
      <c r="OJ78"/>
      <c r="PA78"/>
      <c r="PB78"/>
      <c r="PC78"/>
      <c r="PD78"/>
      <c r="PE78"/>
      <c r="PF78"/>
      <c r="PG78"/>
      <c r="PH78"/>
      <c r="PI78"/>
      <c r="PJ78"/>
      <c r="PK78"/>
      <c r="PL78"/>
      <c r="PM78"/>
      <c r="PN78"/>
      <c r="PO78"/>
      <c r="PP78"/>
      <c r="PR78" s="690"/>
      <c r="PS78" s="690"/>
      <c r="PT78" s="690"/>
      <c r="PU78" s="690"/>
      <c r="PV78" s="690"/>
      <c r="PW78" s="690"/>
      <c r="PX78" s="690"/>
      <c r="PY78" s="690"/>
      <c r="PZ78" s="690"/>
      <c r="QA78" s="690"/>
      <c r="QB78" s="690"/>
      <c r="QC78" s="690"/>
      <c r="QD78" s="690"/>
      <c r="QE78" s="690"/>
      <c r="QF78" s="690"/>
      <c r="QG78" s="690"/>
      <c r="QX78" s="690"/>
      <c r="QY78" s="690"/>
      <c r="QZ78" s="690"/>
      <c r="RA78" s="690"/>
      <c r="RB78" s="690"/>
      <c r="RC78" s="125"/>
      <c r="RD78" s="125"/>
      <c r="RE78" s="125"/>
      <c r="RF78" s="125"/>
      <c r="RG78" s="125"/>
      <c r="RH78" s="125"/>
      <c r="RI78" s="125"/>
      <c r="RJ78" s="125"/>
      <c r="RK78" s="125"/>
      <c r="RL78" s="125"/>
      <c r="RM78" s="125"/>
      <c r="RN78" s="671">
        <v>78</v>
      </c>
      <c r="RO78" s="689" t="s">
        <v>247</v>
      </c>
      <c r="RP78" s="669">
        <v>0.21</v>
      </c>
      <c r="RQ78" s="767"/>
      <c r="RR78" s="767"/>
      <c r="RS78" s="767"/>
      <c r="RT78" s="767">
        <v>-104795.0227632</v>
      </c>
      <c r="RU78" s="767">
        <v>-104795.0227632</v>
      </c>
      <c r="RV78" s="767">
        <v>-745528.43429022003</v>
      </c>
      <c r="RW78" s="767">
        <v>-850323.45705342002</v>
      </c>
      <c r="RX78" s="767">
        <v>-997638.07958282996</v>
      </c>
      <c r="RY78" s="767">
        <v>-1847961.5366362501</v>
      </c>
      <c r="RZ78" s="767">
        <v>-1295747.7295246944</v>
      </c>
      <c r="SA78" s="767">
        <v>-3143709.2661609445</v>
      </c>
      <c r="SB78" s="767">
        <v>-716010.21655388258</v>
      </c>
      <c r="SC78" s="767">
        <v>-3859719.4827148267</v>
      </c>
      <c r="SD78" s="690"/>
      <c r="SE78" s="690"/>
      <c r="SF78" s="690"/>
      <c r="SG78" s="690"/>
      <c r="SH78" s="690"/>
      <c r="SI78" s="690"/>
      <c r="SJ78" s="690"/>
      <c r="SK78" s="690"/>
      <c r="SL78" s="690"/>
      <c r="SM78" s="690"/>
      <c r="SN78" s="690"/>
      <c r="SO78" s="690"/>
      <c r="SP78" s="690"/>
      <c r="SQ78" s="690"/>
      <c r="SR78" s="690"/>
      <c r="SS78" s="690"/>
      <c r="ST78" s="690"/>
      <c r="SU78" s="690"/>
    </row>
    <row r="79" spans="2:515" x14ac:dyDescent="0.25">
      <c r="B79" s="145"/>
      <c r="C79" s="145"/>
      <c r="D79" s="145"/>
      <c r="E79" s="145"/>
      <c r="F79" s="145"/>
      <c r="G79" s="145"/>
      <c r="H79" s="145"/>
      <c r="I79" s="145"/>
      <c r="J79" s="145"/>
      <c r="K79" s="145"/>
      <c r="L79" s="145"/>
      <c r="M79" s="145"/>
      <c r="N79" s="145"/>
      <c r="O79" s="145"/>
      <c r="P79" s="145"/>
      <c r="Y79" s="145"/>
      <c r="Z79" s="145"/>
      <c r="AA79" s="145"/>
      <c r="AB79" s="145"/>
      <c r="AC79" s="145"/>
      <c r="AD79" s="145"/>
      <c r="AE79" s="145"/>
      <c r="AF79" s="145"/>
      <c r="AH79" s="145"/>
      <c r="AI79" s="145"/>
      <c r="AJ79" s="145"/>
      <c r="AK79" s="145"/>
      <c r="AL79" s="145"/>
      <c r="AM79" s="145"/>
      <c r="AN79" s="145"/>
      <c r="AO79" s="145"/>
      <c r="AP79" s="145"/>
      <c r="AQ79" s="145"/>
      <c r="AR79" s="145"/>
      <c r="AS79" s="145"/>
      <c r="AT79" s="145"/>
      <c r="AU79" s="145"/>
      <c r="AV79" s="145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HQ79"/>
      <c r="HR79"/>
      <c r="HS79"/>
      <c r="HT79"/>
      <c r="HU79"/>
      <c r="HV79"/>
      <c r="HW79"/>
      <c r="HX79"/>
      <c r="IG79"/>
      <c r="IH79"/>
      <c r="II79"/>
      <c r="IJ79"/>
      <c r="IK79"/>
      <c r="IL79"/>
      <c r="IM79"/>
      <c r="IN79"/>
      <c r="IO79"/>
      <c r="IP79"/>
      <c r="IQ79"/>
      <c r="IR79"/>
      <c r="IS79"/>
      <c r="NV79"/>
      <c r="NW79"/>
      <c r="NX79"/>
      <c r="NY79"/>
      <c r="NZ79"/>
      <c r="OA79"/>
      <c r="OB79"/>
      <c r="OC79"/>
      <c r="OD79"/>
      <c r="OE79"/>
      <c r="OF79"/>
      <c r="OG79"/>
      <c r="OH79"/>
      <c r="OI79"/>
      <c r="OJ79"/>
      <c r="PA79"/>
      <c r="PB79"/>
      <c r="PC79"/>
      <c r="PD79"/>
      <c r="PE79"/>
      <c r="PF79"/>
      <c r="PG79"/>
      <c r="PH79"/>
      <c r="PI79"/>
      <c r="PJ79"/>
      <c r="PK79"/>
      <c r="PL79"/>
      <c r="PM79"/>
      <c r="PN79"/>
      <c r="PO79"/>
      <c r="PP79"/>
      <c r="PR79" s="690"/>
      <c r="PS79" s="690"/>
      <c r="PT79" s="690"/>
      <c r="PU79" s="690"/>
      <c r="PV79" s="690"/>
      <c r="PW79" s="690"/>
      <c r="PX79" s="690"/>
      <c r="PY79" s="690"/>
      <c r="PZ79" s="690"/>
      <c r="QA79" s="690"/>
      <c r="QB79" s="690"/>
      <c r="QC79" s="690"/>
      <c r="QD79" s="690"/>
      <c r="QE79" s="690"/>
      <c r="QF79" s="690"/>
      <c r="QG79" s="690"/>
      <c r="QX79" s="690"/>
      <c r="QY79" s="690"/>
      <c r="QZ79" s="690"/>
      <c r="RA79" s="690"/>
      <c r="RB79" s="690"/>
      <c r="RC79" s="125"/>
      <c r="RD79" s="125"/>
      <c r="RE79" s="125"/>
      <c r="RF79" s="125"/>
      <c r="RG79" s="125"/>
      <c r="RH79" s="125"/>
      <c r="RI79" s="125"/>
      <c r="RJ79" s="125"/>
      <c r="RK79" s="125"/>
      <c r="RL79" s="125"/>
      <c r="RM79" s="125"/>
      <c r="RN79" s="671">
        <v>79</v>
      </c>
      <c r="RO79" s="689"/>
      <c r="RP79" s="669"/>
      <c r="RQ79" s="817"/>
      <c r="RR79" s="817"/>
      <c r="RS79" s="817"/>
      <c r="RT79" s="817"/>
      <c r="RU79" s="817"/>
      <c r="RV79" s="817"/>
      <c r="RW79" s="817"/>
      <c r="RX79" s="817"/>
      <c r="RY79" s="817"/>
      <c r="RZ79" s="817"/>
      <c r="SA79" s="817"/>
      <c r="SB79" s="817"/>
      <c r="SC79" s="817"/>
      <c r="SD79" s="690"/>
      <c r="SE79" s="690"/>
      <c r="SF79" s="690"/>
      <c r="SG79" s="690"/>
      <c r="SH79" s="690"/>
      <c r="SI79" s="690"/>
      <c r="SJ79" s="690"/>
      <c r="SK79" s="690"/>
      <c r="SL79" s="690"/>
      <c r="SM79" s="690"/>
      <c r="SN79" s="690"/>
      <c r="SO79" s="690"/>
      <c r="SP79" s="690"/>
      <c r="SQ79" s="690"/>
      <c r="SR79" s="690"/>
      <c r="SS79" s="690"/>
      <c r="ST79" s="690"/>
      <c r="SU79" s="690"/>
    </row>
    <row r="80" spans="2:515" ht="15.75" thickBot="1" x14ac:dyDescent="0.3">
      <c r="B80" s="145"/>
      <c r="C80" s="145"/>
      <c r="D80" s="145"/>
      <c r="E80" s="145"/>
      <c r="F80" s="145"/>
      <c r="G80" s="145"/>
      <c r="H80" s="145"/>
      <c r="I80" s="145"/>
      <c r="J80" s="145"/>
      <c r="K80" s="145"/>
      <c r="L80" s="145"/>
      <c r="M80" s="145"/>
      <c r="N80" s="145"/>
      <c r="O80" s="145"/>
      <c r="P80" s="145"/>
      <c r="Y80" s="145"/>
      <c r="Z80" s="145"/>
      <c r="AA80" s="145"/>
      <c r="AB80" s="145"/>
      <c r="AC80" s="145"/>
      <c r="AD80" s="145"/>
      <c r="AE80" s="145"/>
      <c r="AF80" s="145"/>
      <c r="AH80" s="145"/>
      <c r="AI80" s="145"/>
      <c r="AJ80" s="145"/>
      <c r="AK80" s="145"/>
      <c r="AL80" s="145"/>
      <c r="AM80" s="145"/>
      <c r="AN80" s="145"/>
      <c r="AO80" s="145"/>
      <c r="AP80" s="145"/>
      <c r="AQ80" s="145"/>
      <c r="AR80" s="145"/>
      <c r="AS80" s="145"/>
      <c r="AT80" s="145"/>
      <c r="AU80" s="145"/>
      <c r="AV80" s="145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HQ80"/>
      <c r="HR80"/>
      <c r="HS80"/>
      <c r="HT80"/>
      <c r="HU80"/>
      <c r="HV80"/>
      <c r="HW80"/>
      <c r="HX80"/>
      <c r="IG80"/>
      <c r="IH80"/>
      <c r="II80"/>
      <c r="IJ80"/>
      <c r="IK80"/>
      <c r="IL80"/>
      <c r="IM80"/>
      <c r="IN80"/>
      <c r="IO80"/>
      <c r="IP80"/>
      <c r="IQ80"/>
      <c r="IR80"/>
      <c r="IS80"/>
      <c r="NV80"/>
      <c r="NW80"/>
      <c r="NX80"/>
      <c r="NY80"/>
      <c r="NZ80"/>
      <c r="OA80"/>
      <c r="OB80"/>
      <c r="OC80"/>
      <c r="OD80"/>
      <c r="OE80"/>
      <c r="OF80"/>
      <c r="OG80"/>
      <c r="OH80"/>
      <c r="OI80"/>
      <c r="OJ80"/>
      <c r="PA80"/>
      <c r="PB80"/>
      <c r="PC80"/>
      <c r="PD80"/>
      <c r="PE80"/>
      <c r="PF80"/>
      <c r="PG80"/>
      <c r="PH80"/>
      <c r="PI80"/>
      <c r="PJ80"/>
      <c r="PK80"/>
      <c r="PL80"/>
      <c r="PM80"/>
      <c r="PN80"/>
      <c r="PO80"/>
      <c r="PP80"/>
      <c r="PR80" s="690"/>
      <c r="PS80" s="690"/>
      <c r="PT80" s="690"/>
      <c r="PU80" s="690"/>
      <c r="PV80" s="690"/>
      <c r="PW80" s="690"/>
      <c r="PX80" s="690"/>
      <c r="PY80" s="690"/>
      <c r="PZ80" s="690"/>
      <c r="QA80" s="690"/>
      <c r="QB80" s="690"/>
      <c r="QC80" s="690"/>
      <c r="QD80" s="690"/>
      <c r="QE80" s="690"/>
      <c r="QF80" s="690"/>
      <c r="QG80" s="690"/>
      <c r="QX80" s="690"/>
      <c r="QY80" s="690"/>
      <c r="QZ80" s="690"/>
      <c r="RA80" s="690"/>
      <c r="RB80" s="690"/>
      <c r="RC80" s="125"/>
      <c r="RD80" s="125"/>
      <c r="RE80" s="125"/>
      <c r="RF80" s="125"/>
      <c r="RG80" s="125"/>
      <c r="RH80" s="125"/>
      <c r="RI80" s="125"/>
      <c r="RJ80" s="125"/>
      <c r="RK80" s="125"/>
      <c r="RL80" s="125"/>
      <c r="RM80" s="125"/>
      <c r="RN80" s="671">
        <v>80</v>
      </c>
      <c r="RO80" s="689" t="s">
        <v>242</v>
      </c>
      <c r="RP80" s="669"/>
      <c r="RQ80" s="818"/>
      <c r="RR80" s="818"/>
      <c r="RS80" s="818"/>
      <c r="RT80" s="818">
        <v>-394228.89515680005</v>
      </c>
      <c r="RU80" s="818">
        <v>-394228.89515680005</v>
      </c>
      <c r="RV80" s="818">
        <v>-2804606.9670917802</v>
      </c>
      <c r="RW80" s="818">
        <v>-3198835.86224858</v>
      </c>
      <c r="RX80" s="818">
        <v>-3753019.4422401702</v>
      </c>
      <c r="RY80" s="818">
        <v>-6951855.3044887502</v>
      </c>
      <c r="RZ80" s="818">
        <v>-4874479.5539262313</v>
      </c>
      <c r="SA80" s="818">
        <v>-11826334.858414982</v>
      </c>
      <c r="SB80" s="818">
        <v>-2693562.2432265105</v>
      </c>
      <c r="SC80" s="818">
        <v>-14519897.101641493</v>
      </c>
      <c r="SD80" s="725"/>
      <c r="SE80" s="690"/>
      <c r="SF80" s="690"/>
      <c r="SG80" s="690"/>
      <c r="SH80" s="690"/>
      <c r="SI80" s="690"/>
      <c r="SJ80" s="690"/>
      <c r="SK80" s="690"/>
      <c r="SL80" s="690"/>
      <c r="SM80" s="690"/>
      <c r="SN80" s="690"/>
      <c r="SO80" s="690"/>
      <c r="SP80" s="690"/>
      <c r="SQ80" s="690"/>
      <c r="SR80" s="690"/>
      <c r="SS80" s="690"/>
      <c r="ST80" s="690"/>
      <c r="SU80" s="690"/>
    </row>
    <row r="81" spans="2:515" ht="15.75" thickTop="1" x14ac:dyDescent="0.25">
      <c r="B81" s="145"/>
      <c r="C81" s="145"/>
      <c r="D81" s="145"/>
      <c r="E81" s="145"/>
      <c r="F81" s="145"/>
      <c r="G81" s="145"/>
      <c r="H81" s="145"/>
      <c r="I81" s="145"/>
      <c r="J81" s="145"/>
      <c r="K81" s="145"/>
      <c r="L81" s="145"/>
      <c r="M81" s="145"/>
      <c r="N81" s="145"/>
      <c r="O81" s="145"/>
      <c r="P81" s="145"/>
      <c r="Y81" s="145"/>
      <c r="Z81" s="145"/>
      <c r="AA81" s="145"/>
      <c r="AB81" s="145"/>
      <c r="AC81" s="145"/>
      <c r="AD81" s="145"/>
      <c r="AE81" s="145"/>
      <c r="AF81" s="145"/>
      <c r="AH81" s="145"/>
      <c r="AI81" s="145"/>
      <c r="AJ81" s="145"/>
      <c r="AK81" s="145"/>
      <c r="AL81" s="145"/>
      <c r="AM81" s="145"/>
      <c r="AN81" s="145"/>
      <c r="AO81" s="145"/>
      <c r="AP81" s="145"/>
      <c r="AQ81" s="145"/>
      <c r="AR81" s="145"/>
      <c r="AS81" s="145"/>
      <c r="AT81" s="145"/>
      <c r="AU81" s="145"/>
      <c r="AV81" s="145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HQ81"/>
      <c r="HR81"/>
      <c r="HS81"/>
      <c r="HT81"/>
      <c r="HU81"/>
      <c r="HV81"/>
      <c r="HW81"/>
      <c r="HX81"/>
      <c r="IG81"/>
      <c r="IH81"/>
      <c r="II81"/>
      <c r="IJ81"/>
      <c r="IK81"/>
      <c r="IL81"/>
      <c r="IM81"/>
      <c r="IN81"/>
      <c r="IO81"/>
      <c r="IP81"/>
      <c r="IQ81"/>
      <c r="IR81"/>
      <c r="IS81"/>
      <c r="NV81"/>
      <c r="NW81"/>
      <c r="NX81"/>
      <c r="NY81"/>
      <c r="NZ81"/>
      <c r="OA81"/>
      <c r="OB81"/>
      <c r="OC81"/>
      <c r="OD81"/>
      <c r="OE81"/>
      <c r="OF81"/>
      <c r="OG81"/>
      <c r="OH81"/>
      <c r="OI81"/>
      <c r="OJ81"/>
      <c r="PA81"/>
      <c r="PB81"/>
      <c r="PC81"/>
      <c r="PD81"/>
      <c r="PE81"/>
      <c r="PF81"/>
      <c r="PG81"/>
      <c r="PH81"/>
      <c r="PI81"/>
      <c r="PJ81"/>
      <c r="PK81"/>
      <c r="PL81"/>
      <c r="PM81"/>
      <c r="PN81"/>
      <c r="PO81"/>
      <c r="PP81"/>
      <c r="PR81" s="690"/>
      <c r="PS81" s="690"/>
      <c r="PT81" s="690"/>
      <c r="PU81" s="690"/>
      <c r="PV81" s="690"/>
      <c r="PW81" s="690"/>
      <c r="PX81" s="690"/>
      <c r="PY81" s="690"/>
      <c r="PZ81" s="690"/>
      <c r="QA81" s="690"/>
      <c r="QB81" s="690"/>
      <c r="QC81" s="690"/>
      <c r="QD81" s="690"/>
      <c r="QE81" s="690"/>
      <c r="QF81" s="690"/>
      <c r="QG81" s="690"/>
      <c r="QX81" s="690"/>
      <c r="QY81" s="690"/>
      <c r="QZ81" s="690"/>
      <c r="RA81" s="690"/>
      <c r="RB81" s="690"/>
      <c r="RC81" s="125"/>
      <c r="RD81" s="125"/>
      <c r="RE81" s="125"/>
      <c r="RF81" s="125"/>
      <c r="RG81" s="125"/>
      <c r="RH81" s="125"/>
      <c r="RI81" s="125"/>
      <c r="RJ81" s="125"/>
      <c r="RK81" s="125"/>
      <c r="RL81" s="125"/>
      <c r="RM81" s="125"/>
      <c r="RN81" s="671">
        <v>81</v>
      </c>
      <c r="RO81" s="689"/>
      <c r="RP81" s="669"/>
      <c r="RQ81" s="706"/>
      <c r="RR81" s="706"/>
      <c r="RS81" s="706"/>
      <c r="RT81" s="706"/>
      <c r="RU81" s="706"/>
      <c r="RV81" s="706"/>
      <c r="RW81" s="706"/>
      <c r="RX81" s="706"/>
      <c r="RY81" s="706"/>
      <c r="RZ81" s="706"/>
      <c r="SA81" s="706"/>
      <c r="SB81" s="706"/>
      <c r="SC81" s="706"/>
      <c r="SD81" s="690"/>
      <c r="SE81" s="690"/>
      <c r="SF81" s="690"/>
      <c r="SG81" s="690"/>
      <c r="SH81" s="690"/>
      <c r="SI81" s="690"/>
      <c r="SJ81" s="690"/>
      <c r="SK81" s="690"/>
      <c r="SL81" s="690"/>
      <c r="SM81" s="690"/>
      <c r="SN81" s="690"/>
      <c r="SO81" s="690"/>
      <c r="SP81" s="690"/>
      <c r="SQ81" s="690"/>
      <c r="SR81" s="690"/>
      <c r="SS81" s="690"/>
      <c r="ST81" s="690"/>
      <c r="SU81" s="690"/>
    </row>
    <row r="82" spans="2:515" x14ac:dyDescent="0.25">
      <c r="B82" s="145"/>
      <c r="C82" s="145"/>
      <c r="D82" s="145"/>
      <c r="E82" s="145"/>
      <c r="F82" s="145"/>
      <c r="G82" s="145"/>
      <c r="H82" s="145"/>
      <c r="I82" s="145"/>
      <c r="J82" s="145"/>
      <c r="K82" s="145"/>
      <c r="L82" s="145"/>
      <c r="M82" s="145"/>
      <c r="N82" s="145"/>
      <c r="O82" s="145"/>
      <c r="P82" s="145"/>
      <c r="Y82" s="145"/>
      <c r="Z82" s="145"/>
      <c r="AA82" s="145"/>
      <c r="AB82" s="145"/>
      <c r="AC82" s="145"/>
      <c r="AD82" s="145"/>
      <c r="AE82" s="145"/>
      <c r="AF82" s="145"/>
      <c r="AH82" s="145"/>
      <c r="AI82" s="145"/>
      <c r="AJ82" s="145"/>
      <c r="AK82" s="145"/>
      <c r="AL82" s="145"/>
      <c r="AM82" s="145"/>
      <c r="AN82" s="145"/>
      <c r="AO82" s="145"/>
      <c r="AP82" s="145"/>
      <c r="AQ82" s="145"/>
      <c r="AR82" s="145"/>
      <c r="AS82" s="145"/>
      <c r="AT82" s="145"/>
      <c r="AU82" s="145"/>
      <c r="AV82" s="145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HQ82"/>
      <c r="HR82"/>
      <c r="HS82"/>
      <c r="HT82"/>
      <c r="HU82"/>
      <c r="HV82"/>
      <c r="HW82"/>
      <c r="HX82"/>
      <c r="IG82"/>
      <c r="IH82"/>
      <c r="II82"/>
      <c r="IJ82"/>
      <c r="IK82"/>
      <c r="IL82"/>
      <c r="IM82"/>
      <c r="IN82"/>
      <c r="IO82"/>
      <c r="IP82"/>
      <c r="IQ82"/>
      <c r="IR82"/>
      <c r="IS82"/>
      <c r="NV82"/>
      <c r="NW82"/>
      <c r="NX82"/>
      <c r="NY82"/>
      <c r="NZ82"/>
      <c r="OA82"/>
      <c r="OB82"/>
      <c r="OC82"/>
      <c r="OD82"/>
      <c r="OE82"/>
      <c r="OF82"/>
      <c r="OG82"/>
      <c r="OH82"/>
      <c r="OI82"/>
      <c r="OJ82"/>
      <c r="PA82"/>
      <c r="PB82"/>
      <c r="PC82"/>
      <c r="PD82"/>
      <c r="PE82"/>
      <c r="PF82"/>
      <c r="PG82"/>
      <c r="PH82"/>
      <c r="PI82"/>
      <c r="PJ82"/>
      <c r="PK82"/>
      <c r="PL82"/>
      <c r="PM82"/>
      <c r="PN82"/>
      <c r="PO82"/>
      <c r="PP82"/>
      <c r="PR82" s="690"/>
      <c r="PS82" s="690"/>
      <c r="PT82" s="690"/>
      <c r="PU82" s="690"/>
      <c r="PV82" s="690"/>
      <c r="PW82" s="690"/>
      <c r="PX82" s="690"/>
      <c r="PY82" s="690"/>
      <c r="PZ82" s="690"/>
      <c r="QA82" s="690"/>
      <c r="QB82" s="690"/>
      <c r="QC82" s="690"/>
      <c r="QD82" s="690"/>
      <c r="QE82" s="690"/>
      <c r="QF82" s="690"/>
      <c r="QG82" s="690"/>
      <c r="QX82" s="690"/>
      <c r="QY82" s="690"/>
      <c r="QZ82" s="690"/>
      <c r="RA82" s="690"/>
      <c r="RB82" s="690"/>
      <c r="RC82" s="125"/>
      <c r="RD82" s="125"/>
      <c r="RE82" s="125"/>
      <c r="RF82" s="125"/>
      <c r="RG82" s="125"/>
      <c r="RH82" s="125"/>
      <c r="RI82" s="125"/>
      <c r="RJ82" s="125"/>
      <c r="RK82" s="125"/>
      <c r="RL82" s="125"/>
      <c r="RM82" s="125"/>
      <c r="RN82" s="671">
        <v>82</v>
      </c>
      <c r="RO82" s="717" t="s">
        <v>1080</v>
      </c>
      <c r="RP82" s="669"/>
      <c r="RQ82" s="815"/>
      <c r="RR82" s="815"/>
      <c r="RS82" s="815"/>
      <c r="RT82" s="815">
        <v>22843985.211254001</v>
      </c>
      <c r="RU82" s="815">
        <v>22843985.211254001</v>
      </c>
      <c r="RV82" s="815">
        <v>31180285.78245201</v>
      </c>
      <c r="RW82" s="815">
        <v>54024270.99370601</v>
      </c>
      <c r="RX82" s="815">
        <v>19159081.155610003</v>
      </c>
      <c r="RY82" s="815">
        <v>73183352.149316013</v>
      </c>
      <c r="RZ82" s="815">
        <v>50813220.376381993</v>
      </c>
      <c r="SA82" s="815">
        <v>123996572.52569801</v>
      </c>
      <c r="SB82" s="815">
        <v>41843355.537180007</v>
      </c>
      <c r="SC82" s="815">
        <v>165839928.06287801</v>
      </c>
      <c r="SD82" s="690"/>
      <c r="SE82" s="690"/>
      <c r="SF82" s="690"/>
      <c r="SG82" s="690"/>
      <c r="SH82" s="690"/>
      <c r="SI82" s="690"/>
      <c r="SJ82" s="690"/>
      <c r="SK82" s="690"/>
      <c r="SL82" s="690"/>
      <c r="SM82" s="690"/>
      <c r="SN82" s="690"/>
      <c r="SO82" s="690"/>
      <c r="SP82" s="690"/>
      <c r="SQ82" s="690"/>
      <c r="SR82" s="690"/>
      <c r="SS82" s="690"/>
      <c r="ST82" s="690"/>
      <c r="SU82" s="690"/>
    </row>
    <row r="83" spans="2:515" x14ac:dyDescent="0.25">
      <c r="B83" s="145"/>
      <c r="C83" s="145"/>
      <c r="D83" s="145"/>
      <c r="E83" s="145"/>
      <c r="F83" s="145"/>
      <c r="G83" s="145"/>
      <c r="H83" s="145"/>
      <c r="I83" s="145"/>
      <c r="J83" s="145"/>
      <c r="K83" s="145"/>
      <c r="L83" s="145"/>
      <c r="M83" s="145"/>
      <c r="N83" s="145"/>
      <c r="O83" s="145"/>
      <c r="P83" s="145"/>
      <c r="Y83" s="145"/>
      <c r="Z83" s="145"/>
      <c r="AA83" s="145"/>
      <c r="AB83" s="145"/>
      <c r="AC83" s="145"/>
      <c r="AD83" s="145"/>
      <c r="AE83" s="145"/>
      <c r="AF83" s="145"/>
      <c r="AH83" s="145"/>
      <c r="AI83" s="145"/>
      <c r="AJ83" s="145"/>
      <c r="AK83" s="145"/>
      <c r="AL83" s="145"/>
      <c r="AM83" s="145"/>
      <c r="AN83" s="145"/>
      <c r="AO83" s="145"/>
      <c r="AP83" s="145"/>
      <c r="AQ83" s="145"/>
      <c r="AR83" s="145"/>
      <c r="AS83" s="145"/>
      <c r="AT83" s="145"/>
      <c r="AU83" s="145"/>
      <c r="AV83" s="145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HQ83"/>
      <c r="HR83"/>
      <c r="HS83"/>
      <c r="HT83"/>
      <c r="HU83"/>
      <c r="HV83"/>
      <c r="HW83"/>
      <c r="HX83"/>
      <c r="IG83"/>
      <c r="IH83"/>
      <c r="II83"/>
      <c r="IJ83"/>
      <c r="IK83"/>
      <c r="IL83"/>
      <c r="IM83"/>
      <c r="IN83"/>
      <c r="IO83"/>
      <c r="IP83"/>
      <c r="IQ83"/>
      <c r="IR83"/>
      <c r="IS83"/>
      <c r="NV83"/>
      <c r="NW83"/>
      <c r="NX83"/>
      <c r="NY83"/>
      <c r="NZ83"/>
      <c r="OA83"/>
      <c r="OB83"/>
      <c r="OC83"/>
      <c r="OD83"/>
      <c r="OE83"/>
      <c r="OF83"/>
      <c r="OG83"/>
      <c r="OH83"/>
      <c r="OI83"/>
      <c r="OJ83"/>
      <c r="PA83"/>
      <c r="PB83"/>
      <c r="PC83"/>
      <c r="PD83"/>
      <c r="PE83"/>
      <c r="PF83"/>
      <c r="PG83"/>
      <c r="PH83"/>
      <c r="PI83"/>
      <c r="PJ83"/>
      <c r="PK83"/>
      <c r="PL83"/>
      <c r="PM83"/>
      <c r="PN83"/>
      <c r="PO83"/>
      <c r="PP83"/>
      <c r="PR83" s="690"/>
      <c r="PS83" s="690"/>
      <c r="PT83" s="690"/>
      <c r="PU83" s="690"/>
      <c r="PV83" s="690"/>
      <c r="PW83" s="690"/>
      <c r="PX83" s="690"/>
      <c r="PY83" s="690"/>
      <c r="PZ83" s="690"/>
      <c r="QA83" s="690"/>
      <c r="QB83" s="690"/>
      <c r="QC83" s="690"/>
      <c r="QD83" s="690"/>
      <c r="QE83" s="690"/>
      <c r="QF83" s="690"/>
      <c r="QG83" s="690"/>
      <c r="QX83" s="690"/>
      <c r="QY83" s="690"/>
      <c r="QZ83" s="690"/>
      <c r="RA83" s="690"/>
      <c r="RB83" s="690"/>
      <c r="RC83" s="125"/>
      <c r="RD83" s="125"/>
      <c r="RE83" s="125"/>
      <c r="RF83" s="125"/>
      <c r="RG83" s="125"/>
      <c r="RH83" s="125"/>
      <c r="RI83" s="125"/>
      <c r="RJ83" s="125"/>
      <c r="RK83" s="125"/>
      <c r="RL83" s="125"/>
      <c r="RM83" s="125"/>
      <c r="RN83" s="671">
        <v>83</v>
      </c>
      <c r="RO83" s="717" t="s">
        <v>1081</v>
      </c>
      <c r="RP83" s="669"/>
      <c r="RQ83" s="766"/>
      <c r="RR83" s="766"/>
      <c r="RS83" s="766"/>
      <c r="RT83" s="766">
        <v>-499023.91792000004</v>
      </c>
      <c r="RU83" s="766">
        <v>-499023.91792000004</v>
      </c>
      <c r="RV83" s="766">
        <v>-4049159.319302001</v>
      </c>
      <c r="RW83" s="766">
        <v>-4548183.237222001</v>
      </c>
      <c r="RX83" s="766">
        <v>-4004860.0507954992</v>
      </c>
      <c r="RY83" s="766">
        <v>-8553043.2880175002</v>
      </c>
      <c r="RZ83" s="766">
        <v>-12013835.544337459</v>
      </c>
      <c r="SA83" s="766">
        <v>-20566878.832354959</v>
      </c>
      <c r="SB83" s="766">
        <v>-16693873.606401127</v>
      </c>
      <c r="SC83" s="766">
        <v>-37260752.438756086</v>
      </c>
      <c r="SD83" s="690"/>
      <c r="SE83" s="690"/>
      <c r="SF83" s="690"/>
      <c r="SG83" s="690"/>
      <c r="SH83" s="690"/>
      <c r="SI83" s="690"/>
      <c r="SJ83" s="690"/>
      <c r="SK83" s="690"/>
      <c r="SL83" s="690"/>
      <c r="SM83" s="690"/>
      <c r="SN83" s="690"/>
      <c r="SO83" s="690"/>
      <c r="SP83" s="690"/>
      <c r="SQ83" s="690"/>
      <c r="SR83" s="690"/>
      <c r="SS83" s="690"/>
      <c r="ST83" s="690"/>
      <c r="SU83" s="690"/>
    </row>
    <row r="84" spans="2:515" x14ac:dyDescent="0.25">
      <c r="B84" s="145"/>
      <c r="C84" s="145"/>
      <c r="D84" s="145"/>
      <c r="E84" s="145"/>
      <c r="F84" s="145"/>
      <c r="G84" s="145"/>
      <c r="H84" s="145"/>
      <c r="I84" s="145"/>
      <c r="J84" s="145"/>
      <c r="K84" s="145"/>
      <c r="L84" s="145"/>
      <c r="M84" s="145"/>
      <c r="N84" s="145"/>
      <c r="O84" s="145"/>
      <c r="P84" s="145"/>
      <c r="Y84" s="145"/>
      <c r="Z84" s="145"/>
      <c r="AA84" s="145"/>
      <c r="AB84" s="145"/>
      <c r="AC84" s="145"/>
      <c r="AD84" s="145"/>
      <c r="AE84" s="145"/>
      <c r="AF84" s="145"/>
      <c r="AH84" s="145"/>
      <c r="AI84" s="145"/>
      <c r="AJ84" s="145"/>
      <c r="AK84" s="145"/>
      <c r="AL84" s="145"/>
      <c r="AM84" s="145"/>
      <c r="AN84" s="145"/>
      <c r="AO84" s="145"/>
      <c r="AP84" s="145"/>
      <c r="AQ84" s="145"/>
      <c r="AR84" s="145"/>
      <c r="AS84" s="145"/>
      <c r="AT84" s="145"/>
      <c r="AU84" s="145"/>
      <c r="AV84" s="145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HQ84"/>
      <c r="HR84"/>
      <c r="HS84"/>
      <c r="HT84"/>
      <c r="HU84"/>
      <c r="HV84"/>
      <c r="HW84"/>
      <c r="HX84"/>
      <c r="IG84"/>
      <c r="IH84"/>
      <c r="II84"/>
      <c r="IJ84"/>
      <c r="IK84"/>
      <c r="IL84"/>
      <c r="IM84"/>
      <c r="IN84"/>
      <c r="IO84"/>
      <c r="IP84"/>
      <c r="IQ84"/>
      <c r="IR84"/>
      <c r="IS84"/>
      <c r="NV84"/>
      <c r="NW84"/>
      <c r="NX84"/>
      <c r="NY84"/>
      <c r="NZ84"/>
      <c r="OA84"/>
      <c r="OB84"/>
      <c r="OC84"/>
      <c r="OD84"/>
      <c r="OE84"/>
      <c r="OF84"/>
      <c r="OG84"/>
      <c r="OH84"/>
      <c r="OI84"/>
      <c r="OJ84"/>
      <c r="PA84"/>
      <c r="PB84"/>
      <c r="PC84"/>
      <c r="PD84"/>
      <c r="PE84"/>
      <c r="PF84"/>
      <c r="PG84"/>
      <c r="PH84"/>
      <c r="PI84"/>
      <c r="PJ84"/>
      <c r="PK84"/>
      <c r="PL84"/>
      <c r="PM84"/>
      <c r="PN84"/>
      <c r="PO84"/>
      <c r="PP84"/>
      <c r="PR84" s="690"/>
      <c r="PS84" s="690"/>
      <c r="PT84" s="690"/>
      <c r="PU84" s="690"/>
      <c r="PV84" s="690"/>
      <c r="PW84" s="690"/>
      <c r="PX84" s="690"/>
      <c r="PY84" s="690"/>
      <c r="PZ84" s="690"/>
      <c r="QA84" s="690"/>
      <c r="QB84" s="690"/>
      <c r="QC84" s="690"/>
      <c r="QD84" s="690"/>
      <c r="QE84" s="690"/>
      <c r="QF84" s="690"/>
      <c r="QG84" s="690"/>
      <c r="QX84" s="690"/>
      <c r="QY84" s="690"/>
      <c r="QZ84" s="690"/>
      <c r="RA84" s="690"/>
      <c r="RB84" s="690"/>
      <c r="RC84" s="125"/>
      <c r="RD84" s="125"/>
      <c r="RE84" s="125"/>
      <c r="RF84" s="125"/>
      <c r="RG84" s="125"/>
      <c r="RH84" s="125"/>
      <c r="RI84" s="125"/>
      <c r="RJ84" s="125"/>
      <c r="RK84" s="125"/>
      <c r="RL84" s="125"/>
      <c r="RM84" s="125"/>
      <c r="RN84" s="671">
        <v>84</v>
      </c>
      <c r="RO84" s="717" t="s">
        <v>1082</v>
      </c>
      <c r="RP84" s="669"/>
      <c r="RQ84" s="767"/>
      <c r="RR84" s="767"/>
      <c r="RS84" s="767"/>
      <c r="RT84" s="767">
        <v>-219980.40507000001</v>
      </c>
      <c r="RU84" s="767">
        <v>-219980.40507000001</v>
      </c>
      <c r="RV84" s="767">
        <v>-657380.77889999992</v>
      </c>
      <c r="RW84" s="767">
        <v>-877361.1839699999</v>
      </c>
      <c r="RX84" s="767">
        <v>-657164.40937431878</v>
      </c>
      <c r="RY84" s="767">
        <v>-1534525.5933443187</v>
      </c>
      <c r="RZ84" s="767">
        <v>-1604992.6207947447</v>
      </c>
      <c r="SA84" s="767">
        <v>-3139518.2141390634</v>
      </c>
      <c r="SB84" s="767">
        <v>-2207523.8656149362</v>
      </c>
      <c r="SC84" s="767">
        <v>-5347042.0797539996</v>
      </c>
      <c r="SD84" s="690"/>
      <c r="SE84" s="690"/>
      <c r="SF84" s="690"/>
      <c r="SG84" s="690"/>
      <c r="SH84" s="690"/>
      <c r="SI84" s="690"/>
      <c r="SJ84" s="690"/>
      <c r="SK84" s="690"/>
      <c r="SL84" s="690"/>
      <c r="SM84" s="690"/>
      <c r="SN84" s="690"/>
      <c r="SO84" s="690"/>
      <c r="SP84" s="690"/>
      <c r="SQ84" s="690"/>
      <c r="SR84" s="690"/>
      <c r="SS84" s="690"/>
      <c r="ST84" s="690"/>
      <c r="SU84" s="690"/>
    </row>
    <row r="85" spans="2:515" ht="15.75" thickBot="1" x14ac:dyDescent="0.3">
      <c r="B85" s="145"/>
      <c r="C85" s="145"/>
      <c r="D85" s="145"/>
      <c r="E85" s="145"/>
      <c r="F85" s="145"/>
      <c r="G85" s="145"/>
      <c r="H85" s="145"/>
      <c r="I85" s="145"/>
      <c r="J85" s="145"/>
      <c r="K85" s="145"/>
      <c r="L85" s="145"/>
      <c r="M85" s="145"/>
      <c r="N85" s="145"/>
      <c r="O85" s="145"/>
      <c r="P85" s="145"/>
      <c r="Y85" s="145"/>
      <c r="Z85" s="145"/>
      <c r="AA85" s="145"/>
      <c r="AB85" s="145"/>
      <c r="AC85" s="145"/>
      <c r="AD85" s="145"/>
      <c r="AE85" s="145"/>
      <c r="AF85" s="145"/>
      <c r="AH85" s="145"/>
      <c r="AI85" s="145"/>
      <c r="AJ85" s="145"/>
      <c r="AK85" s="145"/>
      <c r="AL85" s="145"/>
      <c r="AM85" s="145"/>
      <c r="AN85" s="145"/>
      <c r="AO85" s="145"/>
      <c r="AP85" s="145"/>
      <c r="AQ85" s="145"/>
      <c r="AR85" s="145"/>
      <c r="AS85" s="145"/>
      <c r="AT85" s="145"/>
      <c r="AU85" s="145"/>
      <c r="AV85" s="14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HQ85"/>
      <c r="HR85"/>
      <c r="HS85"/>
      <c r="HT85"/>
      <c r="HU85"/>
      <c r="HV85"/>
      <c r="HW85"/>
      <c r="HX85"/>
      <c r="IG85"/>
      <c r="IH85"/>
      <c r="II85"/>
      <c r="IJ85"/>
      <c r="IK85"/>
      <c r="IL85"/>
      <c r="IM85"/>
      <c r="IN85"/>
      <c r="IO85"/>
      <c r="IP85"/>
      <c r="IQ85"/>
      <c r="IR85"/>
      <c r="IS85"/>
      <c r="NV85"/>
      <c r="NW85"/>
      <c r="NX85"/>
      <c r="NY85"/>
      <c r="NZ85"/>
      <c r="OA85"/>
      <c r="OB85"/>
      <c r="OC85"/>
      <c r="OD85"/>
      <c r="OE85"/>
      <c r="OF85"/>
      <c r="OG85"/>
      <c r="OH85"/>
      <c r="OI85"/>
      <c r="OJ85"/>
      <c r="PA85"/>
      <c r="PB85"/>
      <c r="PC85"/>
      <c r="PD85"/>
      <c r="PE85"/>
      <c r="PF85"/>
      <c r="PG85"/>
      <c r="PH85"/>
      <c r="PI85"/>
      <c r="PJ85"/>
      <c r="PK85"/>
      <c r="PL85"/>
      <c r="PM85"/>
      <c r="PN85"/>
      <c r="PO85"/>
      <c r="PP85"/>
      <c r="PR85" s="690"/>
      <c r="PS85" s="690"/>
      <c r="PT85" s="690"/>
      <c r="PU85" s="690"/>
      <c r="PV85" s="690"/>
      <c r="PW85" s="690"/>
      <c r="PX85" s="690"/>
      <c r="PY85" s="690"/>
      <c r="PZ85" s="690"/>
      <c r="QA85" s="690"/>
      <c r="QB85" s="690"/>
      <c r="QC85" s="690"/>
      <c r="QD85" s="690"/>
      <c r="QE85" s="690"/>
      <c r="QF85" s="690"/>
      <c r="QG85" s="690"/>
      <c r="QX85" s="690"/>
      <c r="QY85" s="690"/>
      <c r="QZ85" s="690"/>
      <c r="RA85" s="690"/>
      <c r="RB85" s="690"/>
      <c r="RC85" s="125"/>
      <c r="RD85" s="125"/>
      <c r="RE85" s="125"/>
      <c r="RF85" s="125"/>
      <c r="RG85" s="125"/>
      <c r="RH85" s="125"/>
      <c r="RI85" s="125"/>
      <c r="RJ85" s="125"/>
      <c r="RK85" s="125"/>
      <c r="RL85" s="125"/>
      <c r="RM85" s="125"/>
      <c r="RN85" s="671">
        <v>85</v>
      </c>
      <c r="RO85" s="689" t="s">
        <v>1008</v>
      </c>
      <c r="RP85" s="669"/>
      <c r="RQ85" s="819"/>
      <c r="RR85" s="819"/>
      <c r="RS85" s="819"/>
      <c r="RT85" s="819">
        <v>22124980.888264</v>
      </c>
      <c r="RU85" s="819">
        <v>22124980.888264</v>
      </c>
      <c r="RV85" s="819">
        <v>26473745.684250008</v>
      </c>
      <c r="RW85" s="819">
        <v>48598726.572514012</v>
      </c>
      <c r="RX85" s="819">
        <v>14497056.695440184</v>
      </c>
      <c r="RY85" s="819">
        <v>63095783.267954201</v>
      </c>
      <c r="RZ85" s="819">
        <v>37194392.211249791</v>
      </c>
      <c r="SA85" s="819">
        <v>100290175.47920398</v>
      </c>
      <c r="SB85" s="819">
        <v>22941958.065163944</v>
      </c>
      <c r="SC85" s="819">
        <v>123232133.54436794</v>
      </c>
      <c r="SD85" s="690"/>
      <c r="SE85" s="690"/>
      <c r="SF85" s="690"/>
      <c r="SG85" s="690"/>
      <c r="SH85" s="690"/>
      <c r="SI85" s="690"/>
      <c r="SJ85" s="690"/>
      <c r="SK85" s="690"/>
      <c r="SL85" s="690"/>
      <c r="SM85" s="690"/>
      <c r="SN85" s="690"/>
      <c r="SO85" s="690"/>
      <c r="SP85" s="690"/>
      <c r="SQ85" s="690"/>
      <c r="SR85" s="690"/>
      <c r="SS85" s="690"/>
      <c r="ST85" s="690"/>
      <c r="SU85" s="690"/>
    </row>
    <row r="86" spans="2:515" ht="15.75" thickTop="1" x14ac:dyDescent="0.25">
      <c r="B86" s="145"/>
      <c r="C86" s="145"/>
      <c r="D86" s="145"/>
      <c r="E86" s="145"/>
      <c r="F86" s="145"/>
      <c r="G86" s="145"/>
      <c r="H86" s="145"/>
      <c r="I86" s="145"/>
      <c r="J86" s="145"/>
      <c r="K86" s="145"/>
      <c r="L86" s="145"/>
      <c r="M86" s="145"/>
      <c r="N86" s="145"/>
      <c r="O86" s="145"/>
      <c r="P86" s="145"/>
      <c r="Y86" s="145"/>
      <c r="Z86" s="145"/>
      <c r="AA86" s="145"/>
      <c r="AB86" s="145"/>
      <c r="AC86" s="145"/>
      <c r="AD86" s="145"/>
      <c r="AE86" s="145"/>
      <c r="AF86" s="145"/>
      <c r="AH86" s="145"/>
      <c r="AI86" s="145"/>
      <c r="AJ86" s="145"/>
      <c r="AK86" s="145"/>
      <c r="AL86" s="145"/>
      <c r="AM86" s="145"/>
      <c r="AN86" s="145"/>
      <c r="AO86" s="145"/>
      <c r="AP86" s="145"/>
      <c r="AQ86" s="145"/>
      <c r="AR86" s="145"/>
      <c r="AS86" s="145"/>
      <c r="AT86" s="145"/>
      <c r="AU86" s="145"/>
      <c r="AV86" s="145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HQ86"/>
      <c r="HR86"/>
      <c r="HS86"/>
      <c r="HT86"/>
      <c r="HU86"/>
      <c r="HV86"/>
      <c r="HW86"/>
      <c r="HX86"/>
      <c r="IG86"/>
      <c r="IH86"/>
      <c r="II86"/>
      <c r="IJ86"/>
      <c r="IK86"/>
      <c r="IL86"/>
      <c r="IM86"/>
      <c r="IN86"/>
      <c r="IO86"/>
      <c r="IP86"/>
      <c r="IQ86"/>
      <c r="IR86"/>
      <c r="IS86"/>
      <c r="NV86"/>
      <c r="NW86"/>
      <c r="NX86"/>
      <c r="NY86"/>
      <c r="NZ86"/>
      <c r="OA86"/>
      <c r="OB86"/>
      <c r="OC86"/>
      <c r="OD86"/>
      <c r="OE86"/>
      <c r="OF86"/>
      <c r="OG86"/>
      <c r="OH86"/>
      <c r="OI86"/>
      <c r="OJ86"/>
      <c r="PA86"/>
      <c r="PB86"/>
      <c r="PC86"/>
      <c r="PD86"/>
      <c r="PE86"/>
      <c r="PF86"/>
      <c r="PG86"/>
      <c r="PH86"/>
      <c r="PI86"/>
      <c r="PJ86"/>
      <c r="PK86"/>
      <c r="PL86"/>
      <c r="PM86"/>
      <c r="PN86"/>
      <c r="PO86"/>
      <c r="PP86"/>
      <c r="PR86" s="690"/>
      <c r="PS86" s="690"/>
      <c r="PT86" s="690"/>
      <c r="PU86" s="690"/>
      <c r="PV86" s="690"/>
      <c r="PW86" s="690"/>
      <c r="PX86" s="690"/>
      <c r="PY86" s="690"/>
      <c r="PZ86" s="690"/>
      <c r="QA86" s="690"/>
      <c r="QB86" s="690"/>
      <c r="QC86" s="690"/>
      <c r="QD86" s="690"/>
      <c r="QE86" s="690"/>
      <c r="QF86" s="690"/>
      <c r="QG86" s="690"/>
      <c r="QX86" s="690"/>
      <c r="QY86" s="690"/>
      <c r="QZ86" s="690"/>
      <c r="RA86" s="690"/>
      <c r="RB86" s="690"/>
      <c r="RC86" s="125"/>
      <c r="RD86" s="125"/>
      <c r="RE86" s="125"/>
      <c r="RF86" s="125"/>
      <c r="RG86" s="125"/>
      <c r="RH86" s="125"/>
      <c r="RI86" s="125"/>
      <c r="RJ86" s="125"/>
      <c r="RK86" s="125"/>
      <c r="RL86" s="125"/>
      <c r="RM86" s="125"/>
      <c r="RN86" s="671">
        <v>86</v>
      </c>
      <c r="RO86" s="689"/>
      <c r="RP86" s="669"/>
      <c r="RQ86" s="706"/>
      <c r="RR86" s="706"/>
      <c r="RS86" s="706"/>
      <c r="RT86" s="706"/>
      <c r="RU86" s="706"/>
      <c r="RV86" s="706"/>
      <c r="RW86" s="706"/>
      <c r="RX86" s="706"/>
      <c r="RY86" s="706"/>
      <c r="RZ86" s="706"/>
      <c r="SA86" s="706"/>
      <c r="SB86" s="706"/>
      <c r="SC86" s="706"/>
      <c r="SD86" s="690"/>
      <c r="SE86" s="690"/>
      <c r="SF86" s="690"/>
      <c r="SG86" s="690"/>
      <c r="SH86" s="690"/>
      <c r="SI86" s="690"/>
      <c r="SJ86" s="690"/>
      <c r="SK86" s="690"/>
      <c r="SL86" s="690"/>
      <c r="SM86" s="690"/>
      <c r="SN86" s="690"/>
      <c r="SO86" s="690"/>
      <c r="SP86" s="690"/>
      <c r="SQ86" s="690"/>
      <c r="SR86" s="690"/>
      <c r="SS86" s="690"/>
      <c r="ST86" s="690"/>
      <c r="SU86" s="690"/>
    </row>
    <row r="87" spans="2:515" x14ac:dyDescent="0.25">
      <c r="B87" s="145"/>
      <c r="C87" s="145"/>
      <c r="D87" s="145"/>
      <c r="E87" s="145"/>
      <c r="F87" s="145"/>
      <c r="G87" s="145"/>
      <c r="H87" s="145"/>
      <c r="I87" s="145"/>
      <c r="J87" s="145"/>
      <c r="K87" s="145"/>
      <c r="L87" s="145"/>
      <c r="M87" s="145"/>
      <c r="N87" s="145"/>
      <c r="O87" s="145"/>
      <c r="P87" s="145"/>
      <c r="Y87" s="145"/>
      <c r="Z87" s="145"/>
      <c r="AA87" s="145"/>
      <c r="AB87" s="145"/>
      <c r="AC87" s="145"/>
      <c r="AD87" s="145"/>
      <c r="AE87" s="145"/>
      <c r="AF87" s="145"/>
      <c r="AH87" s="145"/>
      <c r="AI87" s="145"/>
      <c r="AJ87" s="145"/>
      <c r="AK87" s="145"/>
      <c r="AL87" s="145"/>
      <c r="AM87" s="145"/>
      <c r="AN87" s="145"/>
      <c r="AO87" s="145"/>
      <c r="AP87" s="145"/>
      <c r="AQ87" s="145"/>
      <c r="AR87" s="145"/>
      <c r="AS87" s="145"/>
      <c r="AT87" s="145"/>
      <c r="AU87" s="145"/>
      <c r="AV87" s="145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HQ87"/>
      <c r="HR87"/>
      <c r="HS87"/>
      <c r="HT87"/>
      <c r="HU87"/>
      <c r="HV87"/>
      <c r="HW87"/>
      <c r="HX87"/>
      <c r="IG87"/>
      <c r="IH87"/>
      <c r="II87"/>
      <c r="IJ87"/>
      <c r="IK87"/>
      <c r="IL87"/>
      <c r="IM87"/>
      <c r="IN87"/>
      <c r="IO87"/>
      <c r="IP87"/>
      <c r="IQ87"/>
      <c r="IR87"/>
      <c r="IS87"/>
      <c r="NV87"/>
      <c r="NW87"/>
      <c r="NX87"/>
      <c r="NY87"/>
      <c r="NZ87"/>
      <c r="OA87"/>
      <c r="OB87"/>
      <c r="OC87"/>
      <c r="OD87"/>
      <c r="OE87"/>
      <c r="OF87"/>
      <c r="OG87"/>
      <c r="OH87"/>
      <c r="OI87"/>
      <c r="OJ87"/>
      <c r="PA87"/>
      <c r="PB87"/>
      <c r="PC87"/>
      <c r="PD87"/>
      <c r="PE87"/>
      <c r="PF87"/>
      <c r="PG87"/>
      <c r="PH87"/>
      <c r="PI87"/>
      <c r="PJ87"/>
      <c r="PK87"/>
      <c r="PL87"/>
      <c r="PM87"/>
      <c r="PN87"/>
      <c r="PO87"/>
      <c r="PP87"/>
      <c r="PR87" s="690"/>
      <c r="PS87" s="690"/>
      <c r="PT87" s="690"/>
      <c r="PU87" s="690"/>
      <c r="PV87" s="690"/>
      <c r="PW87" s="690"/>
      <c r="PX87" s="690"/>
      <c r="PY87" s="690"/>
      <c r="PZ87" s="690"/>
      <c r="QA87" s="690"/>
      <c r="QB87" s="690"/>
      <c r="QC87" s="690"/>
      <c r="QD87" s="690"/>
      <c r="QE87" s="690"/>
      <c r="QF87" s="690"/>
      <c r="QG87" s="690"/>
      <c r="QX87" s="690"/>
      <c r="QY87" s="690"/>
      <c r="QZ87" s="690"/>
      <c r="RA87" s="690"/>
      <c r="RB87" s="690"/>
      <c r="RC87" s="125"/>
      <c r="RD87" s="125"/>
      <c r="RE87" s="125"/>
      <c r="RF87" s="125"/>
      <c r="RG87" s="125"/>
      <c r="RH87" s="125"/>
      <c r="RI87" s="125"/>
      <c r="RJ87" s="125"/>
      <c r="RK87" s="125"/>
      <c r="RL87" s="125"/>
      <c r="RM87" s="125"/>
      <c r="RN87" s="671">
        <v>87</v>
      </c>
      <c r="RO87" s="740" t="s">
        <v>1023</v>
      </c>
      <c r="RP87" s="669"/>
      <c r="RQ87" s="706"/>
      <c r="RR87" s="706"/>
      <c r="RS87" s="706"/>
      <c r="RT87" s="706"/>
      <c r="RU87" s="706"/>
      <c r="RV87" s="706"/>
      <c r="RW87" s="706"/>
      <c r="RX87" s="706"/>
      <c r="RY87" s="706"/>
      <c r="RZ87" s="706"/>
      <c r="SA87" s="706"/>
      <c r="SB87" s="706"/>
      <c r="SC87" s="706"/>
      <c r="SD87" s="690"/>
      <c r="SE87" s="690"/>
      <c r="SF87" s="690"/>
      <c r="SG87" s="690"/>
      <c r="SH87" s="690"/>
      <c r="SI87" s="690"/>
      <c r="SJ87" s="690"/>
      <c r="SK87" s="690"/>
      <c r="SL87" s="690"/>
      <c r="SM87" s="690"/>
      <c r="SN87" s="690"/>
      <c r="SO87" s="690"/>
      <c r="SP87" s="690"/>
      <c r="SQ87" s="690"/>
      <c r="SR87" s="690"/>
      <c r="SS87" s="690"/>
      <c r="ST87" s="690"/>
      <c r="SU87" s="690"/>
    </row>
    <row r="88" spans="2:515" x14ac:dyDescent="0.25">
      <c r="B88" s="145"/>
      <c r="C88" s="145"/>
      <c r="D88" s="145"/>
      <c r="E88" s="145"/>
      <c r="F88" s="145"/>
      <c r="G88" s="145"/>
      <c r="H88" s="145"/>
      <c r="I88" s="145"/>
      <c r="J88" s="145"/>
      <c r="K88" s="145"/>
      <c r="L88" s="145"/>
      <c r="M88" s="145"/>
      <c r="N88" s="145"/>
      <c r="O88" s="145"/>
      <c r="P88" s="145"/>
      <c r="Y88" s="145"/>
      <c r="Z88" s="145"/>
      <c r="AA88" s="145"/>
      <c r="AB88" s="145"/>
      <c r="AC88" s="145"/>
      <c r="AD88" s="145"/>
      <c r="AE88" s="145"/>
      <c r="AF88" s="145"/>
      <c r="AH88" s="145"/>
      <c r="AI88" s="145"/>
      <c r="AJ88" s="145"/>
      <c r="AK88" s="145"/>
      <c r="AL88" s="145"/>
      <c r="AM88" s="145"/>
      <c r="AN88" s="145"/>
      <c r="AO88" s="145"/>
      <c r="AP88" s="145"/>
      <c r="AQ88" s="145"/>
      <c r="AR88" s="145"/>
      <c r="AS88" s="145"/>
      <c r="AT88" s="145"/>
      <c r="AU88" s="145"/>
      <c r="AV88" s="145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HQ88"/>
      <c r="HR88"/>
      <c r="HS88"/>
      <c r="HT88"/>
      <c r="HU88"/>
      <c r="HV88"/>
      <c r="HW88"/>
      <c r="HX88"/>
      <c r="IG88"/>
      <c r="IH88"/>
      <c r="II88"/>
      <c r="IJ88"/>
      <c r="IK88"/>
      <c r="IL88"/>
      <c r="IM88"/>
      <c r="IN88"/>
      <c r="IO88"/>
      <c r="IP88"/>
      <c r="IQ88"/>
      <c r="IR88"/>
      <c r="IS88"/>
      <c r="NV88"/>
      <c r="NW88"/>
      <c r="NX88"/>
      <c r="NY88"/>
      <c r="NZ88"/>
      <c r="OA88"/>
      <c r="OB88"/>
      <c r="OC88"/>
      <c r="OD88"/>
      <c r="OE88"/>
      <c r="OF88"/>
      <c r="OG88"/>
      <c r="OH88"/>
      <c r="OI88"/>
      <c r="OJ88"/>
      <c r="PA88"/>
      <c r="PB88"/>
      <c r="PC88"/>
      <c r="PD88"/>
      <c r="PE88"/>
      <c r="PF88"/>
      <c r="PG88"/>
      <c r="PH88"/>
      <c r="PI88"/>
      <c r="PJ88"/>
      <c r="PK88"/>
      <c r="PL88"/>
      <c r="PM88"/>
      <c r="PN88"/>
      <c r="PO88"/>
      <c r="PP88"/>
      <c r="PR88" s="690"/>
      <c r="PS88" s="690"/>
      <c r="PT88" s="690"/>
      <c r="PU88" s="690"/>
      <c r="PV88" s="690"/>
      <c r="PW88" s="690"/>
      <c r="PX88" s="690"/>
      <c r="PY88" s="690"/>
      <c r="PZ88" s="690"/>
      <c r="QA88" s="690"/>
      <c r="QB88" s="690"/>
      <c r="QC88" s="690"/>
      <c r="QD88" s="690"/>
      <c r="QE88" s="690"/>
      <c r="QF88" s="690"/>
      <c r="QG88" s="690"/>
      <c r="QX88" s="690"/>
      <c r="QY88" s="690"/>
      <c r="QZ88" s="690"/>
      <c r="RA88" s="690"/>
      <c r="RB88" s="690"/>
      <c r="RC88" s="125"/>
      <c r="RD88" s="125"/>
      <c r="RE88" s="125"/>
      <c r="RF88" s="125"/>
      <c r="RG88" s="125"/>
      <c r="RH88" s="125"/>
      <c r="RI88" s="125"/>
      <c r="RJ88" s="125"/>
      <c r="RK88" s="125"/>
      <c r="RL88" s="125"/>
      <c r="RM88" s="125"/>
      <c r="RN88" s="671">
        <v>88</v>
      </c>
      <c r="RO88" s="689" t="s">
        <v>1002</v>
      </c>
      <c r="RP88" s="669"/>
      <c r="RQ88" s="814"/>
      <c r="RR88" s="814"/>
      <c r="RS88" s="814"/>
      <c r="RT88" s="814">
        <v>679035.40000000014</v>
      </c>
      <c r="RU88" s="815">
        <v>679035.40000000014</v>
      </c>
      <c r="RV88" s="814">
        <v>9772301.0999305546</v>
      </c>
      <c r="RW88" s="815">
        <v>10451336.499930555</v>
      </c>
      <c r="RX88" s="814">
        <v>7792645.5136103649</v>
      </c>
      <c r="RY88" s="815">
        <v>18243982.01354092</v>
      </c>
      <c r="RZ88" s="814">
        <v>11884339.802742986</v>
      </c>
      <c r="SA88" s="815">
        <v>30128321.816283904</v>
      </c>
      <c r="SB88" s="814">
        <v>8165101.9185016798</v>
      </c>
      <c r="SC88" s="815">
        <v>38293423.734785587</v>
      </c>
      <c r="SD88" s="690"/>
      <c r="SE88" s="690"/>
      <c r="SF88" s="690"/>
      <c r="SG88" s="690"/>
      <c r="SH88" s="690"/>
      <c r="SI88" s="690"/>
      <c r="SJ88" s="690"/>
      <c r="SK88" s="690"/>
      <c r="SL88" s="690"/>
      <c r="SM88" s="690"/>
      <c r="SN88" s="690"/>
      <c r="SO88" s="690"/>
      <c r="SP88" s="690"/>
      <c r="SQ88" s="690"/>
      <c r="SR88" s="690"/>
      <c r="SS88" s="690"/>
      <c r="ST88" s="690"/>
      <c r="SU88" s="690"/>
    </row>
    <row r="89" spans="2:515" x14ac:dyDescent="0.25">
      <c r="B89" s="145"/>
      <c r="C89" s="145"/>
      <c r="D89" s="145"/>
      <c r="E89" s="145"/>
      <c r="F89" s="145"/>
      <c r="G89" s="145"/>
      <c r="H89" s="145"/>
      <c r="I89" s="145"/>
      <c r="J89" s="145"/>
      <c r="K89" s="145"/>
      <c r="L89" s="145"/>
      <c r="M89" s="145"/>
      <c r="N89" s="145"/>
      <c r="O89" s="145"/>
      <c r="P89" s="145"/>
      <c r="Y89" s="145"/>
      <c r="Z89" s="145"/>
      <c r="AA89" s="145"/>
      <c r="AB89" s="145"/>
      <c r="AC89" s="145"/>
      <c r="AD89" s="145"/>
      <c r="AE89" s="145"/>
      <c r="AF89" s="145"/>
      <c r="AH89" s="145"/>
      <c r="AI89" s="145"/>
      <c r="AJ89" s="145"/>
      <c r="AK89" s="145"/>
      <c r="AL89" s="145"/>
      <c r="AM89" s="145"/>
      <c r="AN89" s="145"/>
      <c r="AO89" s="145"/>
      <c r="AP89" s="145"/>
      <c r="AQ89" s="145"/>
      <c r="AR89" s="145"/>
      <c r="AS89" s="145"/>
      <c r="AT89" s="145"/>
      <c r="AU89" s="145"/>
      <c r="AV89" s="145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HQ89"/>
      <c r="HR89"/>
      <c r="HS89"/>
      <c r="HT89"/>
      <c r="HU89"/>
      <c r="HV89"/>
      <c r="HW89"/>
      <c r="HX89"/>
      <c r="IG89"/>
      <c r="IH89"/>
      <c r="II89"/>
      <c r="IJ89"/>
      <c r="IK89"/>
      <c r="IL89"/>
      <c r="IM89"/>
      <c r="IN89"/>
      <c r="IO89"/>
      <c r="IP89"/>
      <c r="IQ89"/>
      <c r="IR89"/>
      <c r="IS89"/>
      <c r="NV89"/>
      <c r="NW89"/>
      <c r="NX89"/>
      <c r="NY89"/>
      <c r="NZ89"/>
      <c r="OA89"/>
      <c r="OB89"/>
      <c r="OC89"/>
      <c r="OD89"/>
      <c r="OE89"/>
      <c r="OF89"/>
      <c r="OG89"/>
      <c r="OH89"/>
      <c r="OI89"/>
      <c r="OJ89"/>
      <c r="PA89"/>
      <c r="PB89"/>
      <c r="PC89"/>
      <c r="PD89"/>
      <c r="PE89"/>
      <c r="PF89"/>
      <c r="PG89"/>
      <c r="PH89"/>
      <c r="PI89"/>
      <c r="PJ89"/>
      <c r="PK89"/>
      <c r="PL89"/>
      <c r="PM89"/>
      <c r="PN89"/>
      <c r="PO89"/>
      <c r="PP89"/>
      <c r="PR89" s="690"/>
      <c r="PS89" s="690"/>
      <c r="PT89" s="690"/>
      <c r="PU89" s="690"/>
      <c r="PV89" s="690"/>
      <c r="PW89" s="690"/>
      <c r="PX89" s="690"/>
      <c r="PY89" s="690"/>
      <c r="PZ89" s="690"/>
      <c r="QA89" s="690"/>
      <c r="QB89" s="690"/>
      <c r="QC89" s="690"/>
      <c r="QD89" s="690"/>
      <c r="QE89" s="690"/>
      <c r="QF89" s="690"/>
      <c r="QG89" s="690"/>
      <c r="QX89" s="690"/>
      <c r="QY89" s="690"/>
      <c r="QZ89" s="690"/>
      <c r="RA89" s="690"/>
      <c r="RB89" s="690"/>
      <c r="RC89" s="125"/>
      <c r="RD89" s="125"/>
      <c r="RE89" s="125"/>
      <c r="RF89" s="125"/>
      <c r="RG89" s="125"/>
      <c r="RH89" s="125"/>
      <c r="RI89" s="125"/>
      <c r="RJ89" s="125"/>
      <c r="RK89" s="125"/>
      <c r="RL89" s="125"/>
      <c r="RM89" s="125"/>
      <c r="RN89" s="671">
        <v>89</v>
      </c>
      <c r="RO89" s="689" t="s">
        <v>1003</v>
      </c>
      <c r="RP89" s="669"/>
      <c r="RQ89" s="758"/>
      <c r="RR89" s="758"/>
      <c r="RS89" s="758"/>
      <c r="RT89" s="758">
        <v>174541.20229000004</v>
      </c>
      <c r="RU89" s="766">
        <v>174541.20229000004</v>
      </c>
      <c r="RV89" s="758">
        <v>1310254.460164</v>
      </c>
      <c r="RW89" s="766">
        <v>1484795.6624540002</v>
      </c>
      <c r="RX89" s="758">
        <v>447769.80021799984</v>
      </c>
      <c r="RY89" s="766">
        <v>1932565.4626720001</v>
      </c>
      <c r="RZ89" s="758">
        <v>1491146.394686</v>
      </c>
      <c r="SA89" s="766">
        <v>3423711.8573580002</v>
      </c>
      <c r="SB89" s="758">
        <v>488186.452078</v>
      </c>
      <c r="SC89" s="766">
        <v>3911898.3094360004</v>
      </c>
      <c r="SD89" s="690"/>
      <c r="SE89" s="690"/>
      <c r="SF89" s="690"/>
      <c r="SG89" s="690"/>
      <c r="SH89" s="690"/>
      <c r="SI89" s="690"/>
      <c r="SJ89" s="690"/>
      <c r="SK89" s="690"/>
      <c r="SL89" s="690"/>
      <c r="SM89" s="690"/>
      <c r="SN89" s="690"/>
      <c r="SO89" s="690"/>
      <c r="SP89" s="690"/>
      <c r="SQ89" s="690"/>
      <c r="SR89" s="690"/>
      <c r="SS89" s="690"/>
      <c r="ST89" s="690"/>
      <c r="SU89" s="690"/>
    </row>
    <row r="90" spans="2:515" x14ac:dyDescent="0.25">
      <c r="B90" s="145"/>
      <c r="C90" s="145"/>
      <c r="D90" s="145"/>
      <c r="E90" s="145"/>
      <c r="F90" s="145"/>
      <c r="G90" s="145"/>
      <c r="H90" s="145"/>
      <c r="I90" s="145"/>
      <c r="J90" s="145"/>
      <c r="K90" s="145"/>
      <c r="L90" s="145"/>
      <c r="M90" s="145"/>
      <c r="N90" s="145"/>
      <c r="O90" s="145"/>
      <c r="P90" s="145"/>
      <c r="Y90" s="145"/>
      <c r="Z90" s="145"/>
      <c r="AA90" s="145"/>
      <c r="AB90" s="145"/>
      <c r="AC90" s="145"/>
      <c r="AD90" s="145"/>
      <c r="AE90" s="145"/>
      <c r="AF90" s="145"/>
      <c r="AH90" s="145"/>
      <c r="AI90" s="145"/>
      <c r="AJ90" s="145"/>
      <c r="AK90" s="145"/>
      <c r="AL90" s="145"/>
      <c r="AM90" s="145"/>
      <c r="AN90" s="145"/>
      <c r="AO90" s="145"/>
      <c r="AP90" s="145"/>
      <c r="AQ90" s="145"/>
      <c r="AR90" s="145"/>
      <c r="AS90" s="145"/>
      <c r="AT90" s="145"/>
      <c r="AU90" s="145"/>
      <c r="AV90" s="145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HQ90"/>
      <c r="HR90"/>
      <c r="HS90"/>
      <c r="HT90"/>
      <c r="HU90"/>
      <c r="HV90"/>
      <c r="HW90"/>
      <c r="HX90"/>
      <c r="IG90"/>
      <c r="IH90"/>
      <c r="II90"/>
      <c r="IJ90"/>
      <c r="IK90"/>
      <c r="IL90"/>
      <c r="IM90"/>
      <c r="IN90"/>
      <c r="IO90"/>
      <c r="IP90"/>
      <c r="IQ90"/>
      <c r="IR90"/>
      <c r="IS90"/>
      <c r="NV90"/>
      <c r="NW90"/>
      <c r="NX90"/>
      <c r="NY90"/>
      <c r="NZ90"/>
      <c r="OA90"/>
      <c r="OB90"/>
      <c r="OC90"/>
      <c r="OD90"/>
      <c r="OE90"/>
      <c r="OF90"/>
      <c r="OG90"/>
      <c r="OH90"/>
      <c r="OI90"/>
      <c r="OJ90"/>
      <c r="PA90"/>
      <c r="PB90"/>
      <c r="PC90"/>
      <c r="PD90"/>
      <c r="PE90"/>
      <c r="PF90"/>
      <c r="PG90"/>
      <c r="PH90"/>
      <c r="PI90"/>
      <c r="PJ90"/>
      <c r="PK90"/>
      <c r="PL90"/>
      <c r="PM90"/>
      <c r="PN90"/>
      <c r="PO90"/>
      <c r="PP90"/>
      <c r="PR90" s="690"/>
      <c r="PS90" s="690"/>
      <c r="PT90" s="690"/>
      <c r="PU90" s="690"/>
      <c r="PV90" s="690"/>
      <c r="PW90" s="690"/>
      <c r="PX90" s="690"/>
      <c r="PY90" s="690"/>
      <c r="PZ90" s="690"/>
      <c r="QA90" s="690"/>
      <c r="QB90" s="690"/>
      <c r="QC90" s="690"/>
      <c r="QD90" s="690"/>
      <c r="QE90" s="690"/>
      <c r="QF90" s="690"/>
      <c r="QG90" s="690"/>
      <c r="QX90" s="690"/>
      <c r="QY90" s="690"/>
      <c r="QZ90" s="690"/>
      <c r="RA90" s="690"/>
      <c r="RB90" s="690"/>
      <c r="RC90" s="125"/>
      <c r="RD90" s="125"/>
      <c r="RE90" s="125"/>
      <c r="RF90" s="125"/>
      <c r="RG90" s="125"/>
      <c r="RH90" s="125"/>
      <c r="RI90" s="125"/>
      <c r="RJ90" s="125"/>
      <c r="RK90" s="125"/>
      <c r="RL90" s="125"/>
      <c r="RM90" s="125"/>
      <c r="RN90" s="671">
        <v>90</v>
      </c>
      <c r="RO90" s="689" t="s">
        <v>1004</v>
      </c>
      <c r="RP90" s="669"/>
      <c r="RQ90" s="758"/>
      <c r="RR90" s="758"/>
      <c r="RS90" s="758"/>
      <c r="RT90" s="758">
        <v>12155.32</v>
      </c>
      <c r="RU90" s="766">
        <v>12155.32</v>
      </c>
      <c r="RV90" s="758">
        <v>286192.42</v>
      </c>
      <c r="RW90" s="766">
        <v>298347.74</v>
      </c>
      <c r="RX90" s="758">
        <v>549992.38</v>
      </c>
      <c r="RY90" s="766">
        <v>848340.12</v>
      </c>
      <c r="RZ90" s="758">
        <v>350623.00000000006</v>
      </c>
      <c r="SA90" s="766">
        <v>1198963.1200000001</v>
      </c>
      <c r="SB90" s="758">
        <v>197051.68000000095</v>
      </c>
      <c r="SC90" s="766">
        <v>1396014.800000001</v>
      </c>
      <c r="SD90" s="690"/>
      <c r="SE90" s="690"/>
      <c r="SF90" s="690"/>
      <c r="SG90" s="690"/>
      <c r="SH90" s="690"/>
      <c r="SI90" s="690"/>
      <c r="SJ90" s="690"/>
      <c r="SK90" s="690"/>
      <c r="SL90" s="690"/>
      <c r="SM90" s="690"/>
      <c r="SN90" s="690"/>
      <c r="SO90" s="690"/>
      <c r="SP90" s="690"/>
      <c r="SQ90" s="690"/>
      <c r="SR90" s="690"/>
      <c r="SS90" s="690"/>
      <c r="ST90" s="690"/>
      <c r="SU90" s="690"/>
    </row>
    <row r="91" spans="2:515" x14ac:dyDescent="0.25">
      <c r="B91" s="145"/>
      <c r="C91" s="145"/>
      <c r="D91" s="145"/>
      <c r="E91" s="145"/>
      <c r="F91" s="145"/>
      <c r="G91" s="145"/>
      <c r="H91" s="145"/>
      <c r="I91" s="145"/>
      <c r="J91" s="145"/>
      <c r="K91" s="145"/>
      <c r="L91" s="145"/>
      <c r="M91" s="145"/>
      <c r="N91" s="145"/>
      <c r="O91" s="145"/>
      <c r="P91" s="145"/>
      <c r="Y91" s="145"/>
      <c r="Z91" s="145"/>
      <c r="AA91" s="145"/>
      <c r="AB91" s="145"/>
      <c r="AC91" s="145"/>
      <c r="AD91" s="145"/>
      <c r="AE91" s="145"/>
      <c r="AF91" s="145"/>
      <c r="AH91" s="145"/>
      <c r="AI91" s="145"/>
      <c r="AJ91" s="145"/>
      <c r="AK91" s="145"/>
      <c r="AL91" s="145"/>
      <c r="AM91" s="145"/>
      <c r="AN91" s="145"/>
      <c r="AO91" s="145"/>
      <c r="AP91" s="145"/>
      <c r="AQ91" s="145"/>
      <c r="AR91" s="145"/>
      <c r="AS91" s="145"/>
      <c r="AT91" s="145"/>
      <c r="AU91" s="145"/>
      <c r="AV91" s="145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HQ91"/>
      <c r="HR91"/>
      <c r="HS91"/>
      <c r="HT91"/>
      <c r="HU91"/>
      <c r="HV91"/>
      <c r="HW91"/>
      <c r="HX91"/>
      <c r="IG91"/>
      <c r="IH91"/>
      <c r="II91"/>
      <c r="IJ91"/>
      <c r="IK91"/>
      <c r="IL91"/>
      <c r="IM91"/>
      <c r="IN91"/>
      <c r="IO91"/>
      <c r="IP91"/>
      <c r="IQ91"/>
      <c r="IR91"/>
      <c r="IS91"/>
      <c r="NV91"/>
      <c r="NW91"/>
      <c r="NX91"/>
      <c r="NY91"/>
      <c r="NZ91"/>
      <c r="OA91"/>
      <c r="OB91"/>
      <c r="OC91"/>
      <c r="OD91"/>
      <c r="OE91"/>
      <c r="OF91"/>
      <c r="OG91"/>
      <c r="OH91"/>
      <c r="OI91"/>
      <c r="OJ91"/>
      <c r="PA91"/>
      <c r="PB91"/>
      <c r="PC91"/>
      <c r="PD91"/>
      <c r="PE91"/>
      <c r="PF91"/>
      <c r="PG91"/>
      <c r="PH91"/>
      <c r="PI91"/>
      <c r="PJ91"/>
      <c r="PK91"/>
      <c r="PL91"/>
      <c r="PM91"/>
      <c r="PN91"/>
      <c r="PO91"/>
      <c r="PP91"/>
      <c r="PR91" s="690"/>
      <c r="PS91" s="690"/>
      <c r="PT91" s="690"/>
      <c r="PU91" s="690"/>
      <c r="PV91" s="690"/>
      <c r="PW91" s="690"/>
      <c r="PX91" s="690"/>
      <c r="PY91" s="690"/>
      <c r="PZ91" s="690"/>
      <c r="QA91" s="690"/>
      <c r="QB91" s="690"/>
      <c r="QC91" s="690"/>
      <c r="QD91" s="690"/>
      <c r="QE91" s="690"/>
      <c r="QF91" s="690"/>
      <c r="QG91" s="690"/>
      <c r="QX91" s="690"/>
      <c r="QY91" s="690"/>
      <c r="QZ91" s="690"/>
      <c r="RA91" s="690"/>
      <c r="RB91" s="690"/>
      <c r="RC91" s="125"/>
      <c r="RD91" s="125"/>
      <c r="RE91" s="125"/>
      <c r="RF91" s="125"/>
      <c r="RG91" s="125"/>
      <c r="RH91" s="125"/>
      <c r="RI91" s="125"/>
      <c r="RJ91" s="125"/>
      <c r="RK91" s="125"/>
      <c r="RL91" s="125"/>
      <c r="RM91" s="125"/>
      <c r="RN91" s="671">
        <v>91</v>
      </c>
      <c r="RO91" s="689" t="s">
        <v>1005</v>
      </c>
      <c r="RP91" s="669"/>
      <c r="RQ91" s="760"/>
      <c r="RR91" s="760"/>
      <c r="RS91" s="760"/>
      <c r="RT91" s="760">
        <v>397467.96224199998</v>
      </c>
      <c r="RU91" s="767">
        <v>397467.96224199998</v>
      </c>
      <c r="RV91" s="760">
        <v>4291709.2236720007</v>
      </c>
      <c r="RW91" s="767">
        <v>4689177.1859140005</v>
      </c>
      <c r="RX91" s="760">
        <v>5346283.0976360003</v>
      </c>
      <c r="RY91" s="767">
        <v>10035460.283550002</v>
      </c>
      <c r="RZ91" s="760">
        <v>7502931.6947260015</v>
      </c>
      <c r="SA91" s="767">
        <v>17538391.978276003</v>
      </c>
      <c r="SB91" s="760">
        <v>5709093.0718640033</v>
      </c>
      <c r="SC91" s="767">
        <v>23247485.050140008</v>
      </c>
      <c r="SD91" s="690"/>
      <c r="SE91" s="690"/>
      <c r="SF91" s="690"/>
      <c r="SG91" s="690"/>
      <c r="SH91" s="690"/>
      <c r="SI91" s="690"/>
      <c r="SJ91" s="690"/>
      <c r="SK91" s="690"/>
      <c r="SL91" s="690"/>
      <c r="SM91" s="690"/>
      <c r="SN91" s="690"/>
      <c r="SO91" s="690"/>
      <c r="SP91" s="690"/>
      <c r="SQ91" s="690"/>
      <c r="SR91" s="690"/>
      <c r="SS91" s="690"/>
      <c r="ST91" s="690"/>
      <c r="SU91" s="690"/>
    </row>
    <row r="92" spans="2:515" x14ac:dyDescent="0.25">
      <c r="B92" s="145"/>
      <c r="C92" s="145"/>
      <c r="D92" s="145"/>
      <c r="E92" s="145"/>
      <c r="F92" s="145"/>
      <c r="G92" s="145"/>
      <c r="H92" s="145"/>
      <c r="I92" s="145"/>
      <c r="J92" s="145"/>
      <c r="K92" s="145"/>
      <c r="L92" s="145"/>
      <c r="M92" s="145"/>
      <c r="N92" s="145"/>
      <c r="O92" s="145"/>
      <c r="P92" s="145"/>
      <c r="Y92" s="145"/>
      <c r="Z92" s="145"/>
      <c r="AA92" s="145"/>
      <c r="AB92" s="145"/>
      <c r="AC92" s="145"/>
      <c r="AD92" s="145"/>
      <c r="AE92" s="145"/>
      <c r="AF92" s="145"/>
      <c r="AH92" s="145"/>
      <c r="AI92" s="145"/>
      <c r="AJ92" s="145"/>
      <c r="AK92" s="145"/>
      <c r="AL92" s="145"/>
      <c r="AM92" s="145"/>
      <c r="AN92" s="145"/>
      <c r="AO92" s="145"/>
      <c r="AP92" s="145"/>
      <c r="AQ92" s="145"/>
      <c r="AR92" s="145"/>
      <c r="AS92" s="145"/>
      <c r="AT92" s="145"/>
      <c r="AU92" s="145"/>
      <c r="AV92" s="145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HQ92"/>
      <c r="HR92"/>
      <c r="HS92"/>
      <c r="HT92"/>
      <c r="HU92"/>
      <c r="HV92"/>
      <c r="HW92"/>
      <c r="HX92"/>
      <c r="IG92"/>
      <c r="IH92"/>
      <c r="II92"/>
      <c r="IJ92"/>
      <c r="IK92"/>
      <c r="IL92"/>
      <c r="IM92"/>
      <c r="IN92"/>
      <c r="IO92"/>
      <c r="IP92"/>
      <c r="IQ92"/>
      <c r="IR92"/>
      <c r="IS92"/>
      <c r="NV92"/>
      <c r="NW92"/>
      <c r="NX92"/>
      <c r="NY92"/>
      <c r="NZ92"/>
      <c r="OA92"/>
      <c r="OB92"/>
      <c r="OC92"/>
      <c r="OD92"/>
      <c r="OE92"/>
      <c r="OF92"/>
      <c r="OG92"/>
      <c r="OH92"/>
      <c r="OI92"/>
      <c r="OJ92"/>
      <c r="PA92"/>
      <c r="PB92"/>
      <c r="PC92"/>
      <c r="PD92"/>
      <c r="PE92"/>
      <c r="PF92"/>
      <c r="PG92"/>
      <c r="PH92"/>
      <c r="PI92"/>
      <c r="PJ92"/>
      <c r="PK92"/>
      <c r="PL92"/>
      <c r="PM92"/>
      <c r="PN92"/>
      <c r="PO92"/>
      <c r="PP92"/>
      <c r="PR92" s="690"/>
      <c r="PS92" s="690"/>
      <c r="PT92" s="690"/>
      <c r="PU92" s="690"/>
      <c r="PV92" s="690"/>
      <c r="PW92" s="690"/>
      <c r="PX92" s="690"/>
      <c r="PY92" s="690"/>
      <c r="PZ92" s="690"/>
      <c r="QA92" s="690"/>
      <c r="QB92" s="690"/>
      <c r="QC92" s="690"/>
      <c r="QD92" s="690"/>
      <c r="QE92" s="690"/>
      <c r="QF92" s="690"/>
      <c r="QG92" s="690"/>
      <c r="QX92" s="690"/>
      <c r="QY92" s="690"/>
      <c r="QZ92" s="690"/>
      <c r="RA92" s="690"/>
      <c r="RB92" s="690"/>
      <c r="RC92" s="125"/>
      <c r="RD92" s="125"/>
      <c r="RE92" s="125"/>
      <c r="RF92" s="125"/>
      <c r="RG92" s="125"/>
      <c r="RH92" s="125"/>
      <c r="RI92" s="125"/>
      <c r="RJ92" s="125"/>
      <c r="RK92" s="125"/>
      <c r="RL92" s="125"/>
      <c r="RM92" s="125"/>
      <c r="RN92" s="671">
        <v>92</v>
      </c>
      <c r="RO92" s="689" t="s">
        <v>1006</v>
      </c>
      <c r="RP92" s="669"/>
      <c r="RQ92" s="816"/>
      <c r="RR92" s="816"/>
      <c r="RS92" s="816"/>
      <c r="RT92" s="816">
        <v>1263199.8845320002</v>
      </c>
      <c r="RU92" s="816">
        <v>1263199.8845320002</v>
      </c>
      <c r="RV92" s="816">
        <v>15660457.203766555</v>
      </c>
      <c r="RW92" s="816">
        <v>16923657.088298555</v>
      </c>
      <c r="RX92" s="816">
        <v>14136690.791464366</v>
      </c>
      <c r="RY92" s="816">
        <v>31060347.879762921</v>
      </c>
      <c r="RZ92" s="816">
        <v>21229040.892154988</v>
      </c>
      <c r="SA92" s="816">
        <v>52289388.771917909</v>
      </c>
      <c r="SB92" s="816">
        <v>14559433.122443685</v>
      </c>
      <c r="SC92" s="816">
        <v>66848821.8943616</v>
      </c>
      <c r="SD92" s="690"/>
      <c r="SE92" s="690"/>
      <c r="SF92" s="690"/>
      <c r="SG92" s="690"/>
      <c r="SH92" s="690"/>
      <c r="SI92" s="690"/>
      <c r="SJ92" s="690"/>
      <c r="SK92" s="690"/>
      <c r="SL92" s="690"/>
      <c r="SM92" s="690"/>
      <c r="SN92" s="690"/>
      <c r="SO92" s="690"/>
      <c r="SP92" s="690"/>
      <c r="SQ92" s="690"/>
      <c r="SR92" s="690"/>
      <c r="SS92" s="690"/>
      <c r="ST92" s="690"/>
      <c r="SU92" s="690"/>
    </row>
    <row r="93" spans="2:515" x14ac:dyDescent="0.25">
      <c r="B93" s="145"/>
      <c r="C93" s="145"/>
      <c r="D93" s="145"/>
      <c r="E93" s="145"/>
      <c r="F93" s="145"/>
      <c r="G93" s="145"/>
      <c r="H93" s="145"/>
      <c r="I93" s="145"/>
      <c r="J93" s="145"/>
      <c r="K93" s="145"/>
      <c r="L93" s="145"/>
      <c r="M93" s="145"/>
      <c r="N93" s="145"/>
      <c r="O93" s="145"/>
      <c r="P93" s="145"/>
      <c r="Y93" s="145"/>
      <c r="Z93" s="145"/>
      <c r="AA93" s="145"/>
      <c r="AB93" s="145"/>
      <c r="AC93" s="145"/>
      <c r="AD93" s="145"/>
      <c r="AE93" s="145"/>
      <c r="AF93" s="145"/>
      <c r="AH93" s="145"/>
      <c r="AI93" s="145"/>
      <c r="AJ93" s="145"/>
      <c r="AK93" s="145"/>
      <c r="AL93" s="145"/>
      <c r="AM93" s="145"/>
      <c r="AN93" s="145"/>
      <c r="AO93" s="145"/>
      <c r="AP93" s="145"/>
      <c r="AQ93" s="145"/>
      <c r="AR93" s="145"/>
      <c r="AS93" s="145"/>
      <c r="AT93" s="145"/>
      <c r="AU93" s="145"/>
      <c r="AV93" s="145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HQ93"/>
      <c r="HR93"/>
      <c r="HS93"/>
      <c r="HT93"/>
      <c r="HU93"/>
      <c r="HV93"/>
      <c r="HW93"/>
      <c r="HX93"/>
      <c r="IG93"/>
      <c r="IH93"/>
      <c r="II93"/>
      <c r="IJ93"/>
      <c r="IK93"/>
      <c r="IL93"/>
      <c r="IM93"/>
      <c r="IN93"/>
      <c r="IO93"/>
      <c r="IP93"/>
      <c r="IQ93"/>
      <c r="IR93"/>
      <c r="IS93"/>
      <c r="NV93"/>
      <c r="NW93"/>
      <c r="NX93"/>
      <c r="NY93"/>
      <c r="NZ93"/>
      <c r="OA93"/>
      <c r="OB93"/>
      <c r="OC93"/>
      <c r="OD93"/>
      <c r="OE93"/>
      <c r="OF93"/>
      <c r="OG93"/>
      <c r="OH93"/>
      <c r="OI93"/>
      <c r="OJ93"/>
      <c r="PA93"/>
      <c r="PB93"/>
      <c r="PC93"/>
      <c r="PD93"/>
      <c r="PE93"/>
      <c r="PF93"/>
      <c r="PG93"/>
      <c r="PH93"/>
      <c r="PI93"/>
      <c r="PJ93"/>
      <c r="PK93"/>
      <c r="PL93"/>
      <c r="PM93"/>
      <c r="PN93"/>
      <c r="PO93"/>
      <c r="PP93"/>
      <c r="PR93" s="690"/>
      <c r="PS93" s="690"/>
      <c r="PT93" s="690"/>
      <c r="PU93" s="690"/>
      <c r="PV93" s="690"/>
      <c r="PW93" s="690"/>
      <c r="PX93" s="690"/>
      <c r="PY93" s="690"/>
      <c r="PZ93" s="690"/>
      <c r="QA93" s="690"/>
      <c r="QB93" s="690"/>
      <c r="QC93" s="690"/>
      <c r="QD93" s="690"/>
      <c r="QE93" s="690"/>
      <c r="QF93" s="690"/>
      <c r="QG93" s="690"/>
      <c r="QX93" s="690"/>
      <c r="QY93" s="690"/>
      <c r="QZ93" s="690"/>
      <c r="RA93" s="690"/>
      <c r="RB93" s="690"/>
      <c r="RC93" s="125"/>
      <c r="RD93" s="125"/>
      <c r="RE93" s="125"/>
      <c r="RF93" s="125"/>
      <c r="RG93" s="125"/>
      <c r="RH93" s="125"/>
      <c r="RI93" s="125"/>
      <c r="RJ93" s="125"/>
      <c r="RK93" s="125"/>
      <c r="RL93" s="125"/>
      <c r="RM93" s="125"/>
      <c r="RN93" s="671">
        <v>93</v>
      </c>
      <c r="RO93" s="689"/>
      <c r="RP93" s="669"/>
      <c r="RQ93" s="816"/>
      <c r="RR93" s="816"/>
      <c r="RS93" s="816"/>
      <c r="RT93" s="816"/>
      <c r="RU93" s="816"/>
      <c r="RV93" s="816"/>
      <c r="RW93" s="816"/>
      <c r="RX93" s="816"/>
      <c r="RY93" s="816"/>
      <c r="RZ93" s="816"/>
      <c r="SA93" s="816"/>
      <c r="SB93" s="816"/>
      <c r="SC93" s="816"/>
      <c r="SD93" s="690"/>
      <c r="SE93" s="690"/>
      <c r="SF93" s="690"/>
      <c r="SG93" s="690"/>
      <c r="SH93" s="690"/>
      <c r="SI93" s="690"/>
      <c r="SJ93" s="690"/>
      <c r="SK93" s="690"/>
      <c r="SL93" s="690"/>
      <c r="SM93" s="690"/>
      <c r="SN93" s="690"/>
      <c r="SO93" s="690"/>
      <c r="SP93" s="690"/>
      <c r="SQ93" s="690"/>
      <c r="SR93" s="690"/>
      <c r="SS93" s="690"/>
      <c r="ST93" s="690"/>
      <c r="SU93" s="690"/>
    </row>
    <row r="94" spans="2:515" x14ac:dyDescent="0.25">
      <c r="B94" s="145"/>
      <c r="C94" s="145"/>
      <c r="D94" s="145"/>
      <c r="E94" s="145"/>
      <c r="F94" s="145"/>
      <c r="G94" s="145"/>
      <c r="H94" s="145"/>
      <c r="I94" s="145"/>
      <c r="J94" s="145"/>
      <c r="K94" s="145"/>
      <c r="L94" s="145"/>
      <c r="M94" s="145"/>
      <c r="N94" s="145"/>
      <c r="O94" s="145"/>
      <c r="P94" s="145"/>
      <c r="Y94" s="145"/>
      <c r="Z94" s="145"/>
      <c r="AA94" s="145"/>
      <c r="AB94" s="145"/>
      <c r="AC94" s="145"/>
      <c r="AD94" s="145"/>
      <c r="AE94" s="145"/>
      <c r="AF94" s="145"/>
      <c r="AH94" s="145"/>
      <c r="AI94" s="145"/>
      <c r="AJ94" s="145"/>
      <c r="AK94" s="145"/>
      <c r="AL94" s="145"/>
      <c r="AM94" s="145"/>
      <c r="AN94" s="145"/>
      <c r="AO94" s="145"/>
      <c r="AP94" s="145"/>
      <c r="AQ94" s="145"/>
      <c r="AR94" s="145"/>
      <c r="AS94" s="145"/>
      <c r="AT94" s="145"/>
      <c r="AU94" s="145"/>
      <c r="AV94" s="145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HQ94"/>
      <c r="HR94"/>
      <c r="HS94"/>
      <c r="HT94"/>
      <c r="HU94"/>
      <c r="HV94"/>
      <c r="HW94"/>
      <c r="HX94"/>
      <c r="IG94"/>
      <c r="IH94"/>
      <c r="II94"/>
      <c r="IJ94"/>
      <c r="IK94"/>
      <c r="IL94"/>
      <c r="IM94"/>
      <c r="IN94"/>
      <c r="IO94"/>
      <c r="IP94"/>
      <c r="IQ94"/>
      <c r="IR94"/>
      <c r="IS94"/>
      <c r="NV94"/>
      <c r="NW94"/>
      <c r="NX94"/>
      <c r="NY94"/>
      <c r="NZ94"/>
      <c r="OA94"/>
      <c r="OB94"/>
      <c r="OC94"/>
      <c r="OD94"/>
      <c r="OE94"/>
      <c r="OF94"/>
      <c r="OG94"/>
      <c r="OH94"/>
      <c r="OI94"/>
      <c r="OJ94"/>
      <c r="PA94"/>
      <c r="PB94"/>
      <c r="PC94"/>
      <c r="PD94"/>
      <c r="PE94"/>
      <c r="PF94"/>
      <c r="PG94"/>
      <c r="PH94"/>
      <c r="PI94"/>
      <c r="PJ94"/>
      <c r="PK94"/>
      <c r="PL94"/>
      <c r="PM94"/>
      <c r="PN94"/>
      <c r="PO94"/>
      <c r="PP94"/>
      <c r="PR94" s="690"/>
      <c r="PS94" s="690"/>
      <c r="PT94" s="690"/>
      <c r="PU94" s="690"/>
      <c r="PV94" s="690"/>
      <c r="PW94" s="690"/>
      <c r="PX94" s="690"/>
      <c r="PY94" s="690"/>
      <c r="PZ94" s="690"/>
      <c r="QA94" s="690"/>
      <c r="QB94" s="690"/>
      <c r="QC94" s="690"/>
      <c r="QD94" s="690"/>
      <c r="QE94" s="690"/>
      <c r="QF94" s="690"/>
      <c r="QG94" s="690"/>
      <c r="QX94" s="690"/>
      <c r="QY94" s="690"/>
      <c r="QZ94" s="690"/>
      <c r="RA94" s="690"/>
      <c r="RB94" s="690"/>
      <c r="RC94" s="125"/>
      <c r="RD94" s="125"/>
      <c r="RE94" s="125"/>
      <c r="RF94" s="125"/>
      <c r="RG94" s="125"/>
      <c r="RH94" s="125"/>
      <c r="RI94" s="125"/>
      <c r="RJ94" s="125"/>
      <c r="RK94" s="125"/>
      <c r="RL94" s="125"/>
      <c r="RM94" s="125"/>
      <c r="RN94" s="671">
        <v>94</v>
      </c>
      <c r="RO94" s="689" t="s">
        <v>291</v>
      </c>
      <c r="RP94" s="669"/>
      <c r="RQ94" s="816"/>
      <c r="RR94" s="816"/>
      <c r="RS94" s="816"/>
      <c r="RT94" s="816">
        <v>1263199.8845320002</v>
      </c>
      <c r="RU94" s="816">
        <v>1263199.8845320002</v>
      </c>
      <c r="RV94" s="816">
        <v>15660457.203766555</v>
      </c>
      <c r="RW94" s="816">
        <v>16923657.088298555</v>
      </c>
      <c r="RX94" s="816">
        <v>14136690.791464366</v>
      </c>
      <c r="RY94" s="816">
        <v>31060347.879762921</v>
      </c>
      <c r="RZ94" s="816">
        <v>21229040.892154988</v>
      </c>
      <c r="SA94" s="816">
        <v>52289388.771917909</v>
      </c>
      <c r="SB94" s="816">
        <v>14559433.122443685</v>
      </c>
      <c r="SC94" s="816">
        <v>66848821.8943616</v>
      </c>
      <c r="SD94" s="690"/>
      <c r="SE94" s="690"/>
      <c r="SF94" s="690"/>
      <c r="SG94" s="690"/>
      <c r="SH94" s="690"/>
      <c r="SI94" s="690"/>
      <c r="SJ94" s="690"/>
      <c r="SK94" s="690"/>
      <c r="SL94" s="690"/>
      <c r="SM94" s="690"/>
      <c r="SN94" s="690"/>
      <c r="SO94" s="690"/>
      <c r="SP94" s="690"/>
      <c r="SQ94" s="690"/>
      <c r="SR94" s="690"/>
      <c r="SS94" s="690"/>
      <c r="ST94" s="690"/>
      <c r="SU94" s="690"/>
    </row>
    <row r="95" spans="2:515" x14ac:dyDescent="0.25">
      <c r="B95" s="145"/>
      <c r="C95" s="145"/>
      <c r="D95" s="145"/>
      <c r="E95" s="145"/>
      <c r="F95" s="145"/>
      <c r="G95" s="145"/>
      <c r="H95" s="145"/>
      <c r="I95" s="145"/>
      <c r="J95" s="145"/>
      <c r="K95" s="145"/>
      <c r="L95" s="145"/>
      <c r="M95" s="145"/>
      <c r="N95" s="145"/>
      <c r="O95" s="145"/>
      <c r="P95" s="145"/>
      <c r="Y95" s="145"/>
      <c r="Z95" s="145"/>
      <c r="AA95" s="145"/>
      <c r="AB95" s="145"/>
      <c r="AC95" s="145"/>
      <c r="AD95" s="145"/>
      <c r="AE95" s="145"/>
      <c r="AF95" s="145"/>
      <c r="AH95" s="145"/>
      <c r="AI95" s="145"/>
      <c r="AJ95" s="145"/>
      <c r="AK95" s="145"/>
      <c r="AL95" s="145"/>
      <c r="AM95" s="145"/>
      <c r="AN95" s="145"/>
      <c r="AO95" s="145"/>
      <c r="AP95" s="145"/>
      <c r="AQ95" s="145"/>
      <c r="AR95" s="145"/>
      <c r="AS95" s="145"/>
      <c r="AT95" s="145"/>
      <c r="AU95" s="145"/>
      <c r="AV95" s="14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HQ95"/>
      <c r="HR95"/>
      <c r="HS95"/>
      <c r="HT95"/>
      <c r="HU95"/>
      <c r="HV95"/>
      <c r="HW95"/>
      <c r="HX95"/>
      <c r="IG95"/>
      <c r="IH95"/>
      <c r="II95"/>
      <c r="IJ95"/>
      <c r="IK95"/>
      <c r="IL95"/>
      <c r="IM95"/>
      <c r="IN95"/>
      <c r="IO95"/>
      <c r="IP95"/>
      <c r="IQ95"/>
      <c r="IR95"/>
      <c r="IS95"/>
      <c r="NV95"/>
      <c r="NW95"/>
      <c r="NX95"/>
      <c r="NY95"/>
      <c r="NZ95"/>
      <c r="OA95"/>
      <c r="OB95"/>
      <c r="OC95"/>
      <c r="OD95"/>
      <c r="OE95"/>
      <c r="OF95"/>
      <c r="OG95"/>
      <c r="OH95"/>
      <c r="OI95"/>
      <c r="OJ95"/>
      <c r="PA95"/>
      <c r="PB95"/>
      <c r="PC95"/>
      <c r="PD95"/>
      <c r="PE95"/>
      <c r="PF95"/>
      <c r="PG95"/>
      <c r="PH95"/>
      <c r="PI95"/>
      <c r="PJ95"/>
      <c r="PK95"/>
      <c r="PL95"/>
      <c r="PM95"/>
      <c r="PN95"/>
      <c r="PO95"/>
      <c r="PP95"/>
      <c r="PR95" s="690"/>
      <c r="PS95" s="690"/>
      <c r="PT95" s="690"/>
      <c r="PU95" s="690"/>
      <c r="PV95" s="690"/>
      <c r="PW95" s="690"/>
      <c r="PX95" s="690"/>
      <c r="PY95" s="690"/>
      <c r="PZ95" s="690"/>
      <c r="QA95" s="690"/>
      <c r="QB95" s="690"/>
      <c r="QC95" s="690"/>
      <c r="QD95" s="690"/>
      <c r="QE95" s="690"/>
      <c r="QF95" s="690"/>
      <c r="QG95" s="690"/>
      <c r="QX95" s="690"/>
      <c r="QY95" s="690"/>
      <c r="QZ95" s="690"/>
      <c r="RA95" s="690"/>
      <c r="RB95" s="690"/>
      <c r="RC95" s="125"/>
      <c r="RD95" s="125"/>
      <c r="RE95" s="125"/>
      <c r="RF95" s="125"/>
      <c r="RG95" s="125"/>
      <c r="RH95" s="125"/>
      <c r="RI95" s="125"/>
      <c r="RJ95" s="125"/>
      <c r="RK95" s="125"/>
      <c r="RL95" s="125"/>
      <c r="RM95" s="125"/>
      <c r="RN95" s="671">
        <v>95</v>
      </c>
      <c r="RO95" s="689"/>
      <c r="RP95" s="669"/>
      <c r="RQ95" s="708"/>
      <c r="RR95" s="708"/>
      <c r="RS95" s="708"/>
      <c r="RT95" s="708"/>
      <c r="RU95" s="708"/>
      <c r="RV95" s="708"/>
      <c r="RW95" s="708"/>
      <c r="RX95" s="708"/>
      <c r="RY95" s="708"/>
      <c r="RZ95" s="708"/>
      <c r="SA95" s="708"/>
      <c r="SB95" s="708"/>
      <c r="SC95" s="708"/>
      <c r="SD95" s="690"/>
      <c r="SE95" s="690"/>
      <c r="SF95" s="690"/>
      <c r="SG95" s="690"/>
      <c r="SH95" s="690"/>
      <c r="SI95" s="690"/>
      <c r="SJ95" s="690"/>
      <c r="SK95" s="690"/>
      <c r="SL95" s="690"/>
      <c r="SM95" s="690"/>
      <c r="SN95" s="690"/>
      <c r="SO95" s="690"/>
      <c r="SP95" s="690"/>
      <c r="SQ95" s="690"/>
      <c r="SR95" s="690"/>
      <c r="SS95" s="690"/>
      <c r="ST95" s="690"/>
      <c r="SU95" s="690"/>
    </row>
    <row r="96" spans="2:515" x14ac:dyDescent="0.25">
      <c r="B96" s="145"/>
      <c r="C96" s="145"/>
      <c r="D96" s="145"/>
      <c r="E96" s="145"/>
      <c r="F96" s="145"/>
      <c r="G96" s="145"/>
      <c r="H96" s="145"/>
      <c r="I96" s="145"/>
      <c r="J96" s="145"/>
      <c r="K96" s="145"/>
      <c r="L96" s="145"/>
      <c r="M96" s="145"/>
      <c r="N96" s="145"/>
      <c r="O96" s="145"/>
      <c r="P96" s="145"/>
      <c r="Y96" s="145"/>
      <c r="Z96" s="145"/>
      <c r="AA96" s="145"/>
      <c r="AB96" s="145"/>
      <c r="AC96" s="145"/>
      <c r="AD96" s="145"/>
      <c r="AE96" s="145"/>
      <c r="AF96" s="145"/>
      <c r="AH96" s="145"/>
      <c r="AI96" s="145"/>
      <c r="AJ96" s="145"/>
      <c r="AK96" s="145"/>
      <c r="AL96" s="145"/>
      <c r="AM96" s="145"/>
      <c r="AN96" s="145"/>
      <c r="AO96" s="145"/>
      <c r="AP96" s="145"/>
      <c r="AQ96" s="145"/>
      <c r="AR96" s="145"/>
      <c r="AS96" s="145"/>
      <c r="AT96" s="145"/>
      <c r="AU96" s="145"/>
      <c r="AV96" s="145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HQ96"/>
      <c r="HR96"/>
      <c r="HS96"/>
      <c r="HT96"/>
      <c r="HU96"/>
      <c r="HV96"/>
      <c r="HW96"/>
      <c r="HX96"/>
      <c r="IG96"/>
      <c r="IH96"/>
      <c r="II96"/>
      <c r="IJ96"/>
      <c r="IK96"/>
      <c r="IL96"/>
      <c r="IM96"/>
      <c r="IN96"/>
      <c r="IO96"/>
      <c r="IP96"/>
      <c r="IQ96"/>
      <c r="IR96"/>
      <c r="IS96"/>
      <c r="NV96"/>
      <c r="NW96"/>
      <c r="NX96"/>
      <c r="NY96"/>
      <c r="NZ96"/>
      <c r="OA96"/>
      <c r="OB96"/>
      <c r="OC96"/>
      <c r="OD96"/>
      <c r="OE96"/>
      <c r="OF96"/>
      <c r="OG96"/>
      <c r="OH96"/>
      <c r="OI96"/>
      <c r="OJ96"/>
      <c r="PA96"/>
      <c r="PB96"/>
      <c r="PC96"/>
      <c r="PD96"/>
      <c r="PE96"/>
      <c r="PF96"/>
      <c r="PG96"/>
      <c r="PH96"/>
      <c r="PI96"/>
      <c r="PJ96"/>
      <c r="PK96"/>
      <c r="PL96"/>
      <c r="PM96"/>
      <c r="PN96"/>
      <c r="PO96"/>
      <c r="PP96"/>
      <c r="PR96" s="690"/>
      <c r="PS96" s="690"/>
      <c r="PT96" s="690"/>
      <c r="PU96" s="690"/>
      <c r="PV96" s="690"/>
      <c r="PW96" s="690"/>
      <c r="PX96" s="690"/>
      <c r="PY96" s="690"/>
      <c r="PZ96" s="690"/>
      <c r="QA96" s="690"/>
      <c r="QB96" s="690"/>
      <c r="QC96" s="690"/>
      <c r="QD96" s="690"/>
      <c r="QE96" s="690"/>
      <c r="QF96" s="690"/>
      <c r="QG96" s="690"/>
      <c r="QX96" s="690"/>
      <c r="QY96" s="690"/>
      <c r="QZ96" s="690"/>
      <c r="RA96" s="690"/>
      <c r="RB96" s="690"/>
      <c r="RC96" s="125"/>
      <c r="RD96" s="125"/>
      <c r="RE96" s="125"/>
      <c r="RF96" s="125"/>
      <c r="RG96" s="125"/>
      <c r="RH96" s="125"/>
      <c r="RI96" s="125"/>
      <c r="RJ96" s="125"/>
      <c r="RK96" s="125"/>
      <c r="RL96" s="125"/>
      <c r="RM96" s="125"/>
      <c r="RN96" s="671">
        <v>96</v>
      </c>
      <c r="RO96" s="689" t="s">
        <v>247</v>
      </c>
      <c r="RP96" s="669">
        <v>0.21</v>
      </c>
      <c r="RQ96" s="767"/>
      <c r="RR96" s="767"/>
      <c r="RS96" s="767"/>
      <c r="RT96" s="767">
        <v>-265271.97575172002</v>
      </c>
      <c r="RU96" s="767">
        <v>-265271.97575172002</v>
      </c>
      <c r="RV96" s="767">
        <v>-3288696.0127909766</v>
      </c>
      <c r="RW96" s="767">
        <v>-3553967.9885426965</v>
      </c>
      <c r="RX96" s="767">
        <v>-2968705.0662075169</v>
      </c>
      <c r="RY96" s="767">
        <v>-6522673.0547502134</v>
      </c>
      <c r="RZ96" s="767">
        <v>-4458098.5873525469</v>
      </c>
      <c r="SA96" s="767">
        <v>-10980771.642102761</v>
      </c>
      <c r="SB96" s="767">
        <v>-3057480.9557131738</v>
      </c>
      <c r="SC96" s="767">
        <v>-14038252.597815936</v>
      </c>
      <c r="SD96" s="690"/>
      <c r="SE96" s="690"/>
      <c r="SF96" s="690"/>
      <c r="SG96" s="690"/>
      <c r="SH96" s="690"/>
      <c r="SI96" s="690"/>
      <c r="SJ96" s="690"/>
      <c r="SK96" s="690"/>
      <c r="SL96" s="690"/>
      <c r="SM96" s="690"/>
      <c r="SN96" s="690"/>
      <c r="SO96" s="690"/>
      <c r="SP96" s="690"/>
      <c r="SQ96" s="690"/>
      <c r="SR96" s="690"/>
      <c r="SS96" s="690"/>
      <c r="ST96" s="690"/>
      <c r="SU96" s="690"/>
    </row>
    <row r="97" spans="1:515" x14ac:dyDescent="0.25">
      <c r="B97" s="145"/>
      <c r="C97" s="145"/>
      <c r="D97" s="145"/>
      <c r="E97" s="145"/>
      <c r="F97" s="145"/>
      <c r="G97" s="145"/>
      <c r="H97" s="145"/>
      <c r="I97" s="145"/>
      <c r="J97" s="145"/>
      <c r="K97" s="145"/>
      <c r="L97" s="145"/>
      <c r="M97" s="145"/>
      <c r="N97" s="145"/>
      <c r="O97" s="145"/>
      <c r="P97" s="145"/>
      <c r="Y97" s="145"/>
      <c r="Z97" s="145"/>
      <c r="AA97" s="145"/>
      <c r="AB97" s="145"/>
      <c r="AC97" s="145"/>
      <c r="AD97" s="145"/>
      <c r="AE97" s="145"/>
      <c r="AF97" s="145"/>
      <c r="AH97" s="145"/>
      <c r="AI97" s="145"/>
      <c r="AJ97" s="145"/>
      <c r="AK97" s="145"/>
      <c r="AL97" s="145"/>
      <c r="AM97" s="145"/>
      <c r="AN97" s="145"/>
      <c r="AO97" s="145"/>
      <c r="AP97" s="145"/>
      <c r="AQ97" s="145"/>
      <c r="AR97" s="145"/>
      <c r="AS97" s="145"/>
      <c r="AT97" s="145"/>
      <c r="AU97" s="145"/>
      <c r="AV97" s="145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HQ97"/>
      <c r="HR97"/>
      <c r="HS97"/>
      <c r="HT97"/>
      <c r="HU97"/>
      <c r="HV97"/>
      <c r="HW97"/>
      <c r="HX97"/>
      <c r="IG97"/>
      <c r="IH97"/>
      <c r="II97"/>
      <c r="IJ97"/>
      <c r="IK97"/>
      <c r="IL97"/>
      <c r="IM97"/>
      <c r="IN97"/>
      <c r="IO97"/>
      <c r="IP97"/>
      <c r="IQ97"/>
      <c r="IR97"/>
      <c r="IS97"/>
      <c r="NV97"/>
      <c r="NW97"/>
      <c r="NX97"/>
      <c r="NY97"/>
      <c r="NZ97"/>
      <c r="OA97"/>
      <c r="OB97"/>
      <c r="OC97"/>
      <c r="OD97"/>
      <c r="OE97"/>
      <c r="OF97"/>
      <c r="OG97"/>
      <c r="OH97"/>
      <c r="OI97"/>
      <c r="OJ97"/>
      <c r="PA97"/>
      <c r="PB97"/>
      <c r="PC97"/>
      <c r="PD97"/>
      <c r="PE97"/>
      <c r="PF97"/>
      <c r="PG97"/>
      <c r="PH97"/>
      <c r="PI97"/>
      <c r="PJ97"/>
      <c r="PK97"/>
      <c r="PL97"/>
      <c r="PM97"/>
      <c r="PN97"/>
      <c r="PO97"/>
      <c r="PP97"/>
      <c r="PR97" s="690"/>
      <c r="PS97" s="690"/>
      <c r="PT97" s="690"/>
      <c r="PU97" s="690"/>
      <c r="PV97" s="690"/>
      <c r="PW97" s="690"/>
      <c r="PX97" s="690"/>
      <c r="PY97" s="690"/>
      <c r="PZ97" s="690"/>
      <c r="QA97" s="690"/>
      <c r="QB97" s="690"/>
      <c r="QC97" s="690"/>
      <c r="QD97" s="690"/>
      <c r="QE97" s="690"/>
      <c r="QF97" s="690"/>
      <c r="QG97" s="690"/>
      <c r="QX97" s="690"/>
      <c r="QY97" s="690"/>
      <c r="QZ97" s="690"/>
      <c r="RA97" s="690"/>
      <c r="RB97" s="690"/>
      <c r="RC97" s="125"/>
      <c r="RD97" s="125"/>
      <c r="RE97" s="125"/>
      <c r="RF97" s="125"/>
      <c r="RG97" s="125"/>
      <c r="RH97" s="125"/>
      <c r="RI97" s="125"/>
      <c r="RJ97" s="125"/>
      <c r="RK97" s="125"/>
      <c r="RL97" s="125"/>
      <c r="RM97" s="125"/>
      <c r="RN97" s="671">
        <v>97</v>
      </c>
      <c r="RO97" s="689"/>
      <c r="RP97" s="669"/>
      <c r="RQ97" s="817"/>
      <c r="RR97" s="817"/>
      <c r="RS97" s="817"/>
      <c r="RT97" s="817"/>
      <c r="RU97" s="817"/>
      <c r="RV97" s="817"/>
      <c r="RW97" s="817"/>
      <c r="RX97" s="817"/>
      <c r="RY97" s="817"/>
      <c r="RZ97" s="817"/>
      <c r="SA97" s="817"/>
      <c r="SB97" s="817"/>
      <c r="SC97" s="817"/>
      <c r="SD97" s="690"/>
      <c r="SE97" s="690"/>
      <c r="SF97" s="690"/>
      <c r="SG97" s="690"/>
      <c r="SH97" s="690"/>
      <c r="SI97" s="690"/>
      <c r="SJ97" s="690"/>
      <c r="SK97" s="690"/>
      <c r="SL97" s="690"/>
      <c r="SM97" s="690"/>
      <c r="SN97" s="690"/>
      <c r="SO97" s="690"/>
      <c r="SP97" s="690"/>
      <c r="SQ97" s="690"/>
      <c r="SR97" s="690"/>
      <c r="SS97" s="690"/>
      <c r="ST97" s="690"/>
      <c r="SU97" s="690"/>
    </row>
    <row r="98" spans="1:515" ht="15.75" thickBot="1" x14ac:dyDescent="0.3">
      <c r="B98" s="145"/>
      <c r="C98" s="145"/>
      <c r="D98" s="145"/>
      <c r="E98" s="145"/>
      <c r="F98" s="145"/>
      <c r="G98" s="145"/>
      <c r="H98" s="145"/>
      <c r="I98" s="145"/>
      <c r="J98" s="145"/>
      <c r="K98" s="145"/>
      <c r="L98" s="145"/>
      <c r="M98" s="145"/>
      <c r="N98" s="145"/>
      <c r="O98" s="145"/>
      <c r="P98" s="145"/>
      <c r="Y98" s="145"/>
      <c r="Z98" s="145"/>
      <c r="AA98" s="145"/>
      <c r="AB98" s="145"/>
      <c r="AC98" s="145"/>
      <c r="AD98" s="145"/>
      <c r="AE98" s="145"/>
      <c r="AF98" s="145"/>
      <c r="AH98" s="145"/>
      <c r="AI98" s="145"/>
      <c r="AJ98" s="145"/>
      <c r="AK98" s="145"/>
      <c r="AL98" s="145"/>
      <c r="AM98" s="145"/>
      <c r="AN98" s="145"/>
      <c r="AO98" s="145"/>
      <c r="AP98" s="145"/>
      <c r="AQ98" s="145"/>
      <c r="AR98" s="145"/>
      <c r="AS98" s="145"/>
      <c r="AT98" s="145"/>
      <c r="AU98" s="145"/>
      <c r="AV98" s="145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HQ98"/>
      <c r="HR98"/>
      <c r="HS98"/>
      <c r="HT98"/>
      <c r="HU98"/>
      <c r="HV98"/>
      <c r="HW98"/>
      <c r="HX98"/>
      <c r="IG98"/>
      <c r="IH98"/>
      <c r="II98"/>
      <c r="IJ98"/>
      <c r="IK98"/>
      <c r="IL98"/>
      <c r="IM98"/>
      <c r="IN98"/>
      <c r="IO98"/>
      <c r="IP98"/>
      <c r="IQ98"/>
      <c r="IR98"/>
      <c r="IS98"/>
      <c r="NV98"/>
      <c r="NW98"/>
      <c r="NX98"/>
      <c r="NY98"/>
      <c r="NZ98"/>
      <c r="OA98"/>
      <c r="OB98"/>
      <c r="OC98"/>
      <c r="OD98"/>
      <c r="OE98"/>
      <c r="OF98"/>
      <c r="OG98"/>
      <c r="OH98"/>
      <c r="OI98"/>
      <c r="OJ98"/>
      <c r="PA98"/>
      <c r="PB98"/>
      <c r="PC98"/>
      <c r="PD98"/>
      <c r="PE98"/>
      <c r="PF98"/>
      <c r="PG98"/>
      <c r="PH98"/>
      <c r="PI98"/>
      <c r="PJ98"/>
      <c r="PK98"/>
      <c r="PL98"/>
      <c r="PM98"/>
      <c r="PN98"/>
      <c r="PO98"/>
      <c r="PP98"/>
      <c r="PR98" s="690"/>
      <c r="PS98" s="690"/>
      <c r="PT98" s="690"/>
      <c r="PU98" s="690"/>
      <c r="PV98" s="690"/>
      <c r="PW98" s="690"/>
      <c r="PX98" s="690"/>
      <c r="PY98" s="690"/>
      <c r="PZ98" s="690"/>
      <c r="QA98" s="690"/>
      <c r="QB98" s="690"/>
      <c r="QC98" s="690"/>
      <c r="QD98" s="690"/>
      <c r="QE98" s="690"/>
      <c r="QF98" s="690"/>
      <c r="QG98" s="690"/>
      <c r="QX98" s="690"/>
      <c r="QY98" s="690"/>
      <c r="QZ98" s="690"/>
      <c r="RA98" s="690"/>
      <c r="RB98" s="690"/>
      <c r="RC98" s="125"/>
      <c r="RD98" s="125"/>
      <c r="RE98" s="125"/>
      <c r="RF98" s="125"/>
      <c r="RG98" s="125"/>
      <c r="RH98" s="125"/>
      <c r="RI98" s="125"/>
      <c r="RJ98" s="125"/>
      <c r="RK98" s="125"/>
      <c r="RL98" s="125"/>
      <c r="RM98" s="125"/>
      <c r="RN98" s="671">
        <v>98</v>
      </c>
      <c r="RO98" s="689" t="s">
        <v>242</v>
      </c>
      <c r="RP98" s="669"/>
      <c r="RQ98" s="818"/>
      <c r="RR98" s="818"/>
      <c r="RS98" s="818"/>
      <c r="RT98" s="818">
        <v>-997927.90878028015</v>
      </c>
      <c r="RU98" s="818">
        <v>-997927.90878028015</v>
      </c>
      <c r="RV98" s="818">
        <v>-12371761.190975579</v>
      </c>
      <c r="RW98" s="818">
        <v>-13369689.099755859</v>
      </c>
      <c r="RX98" s="818">
        <v>-11167985.725256849</v>
      </c>
      <c r="RY98" s="818">
        <v>-24537674.825012706</v>
      </c>
      <c r="RZ98" s="818">
        <v>-16770942.30480244</v>
      </c>
      <c r="SA98" s="818">
        <v>-41308617.129815146</v>
      </c>
      <c r="SB98" s="818">
        <v>-11501952.166730512</v>
      </c>
      <c r="SC98" s="818">
        <v>-52810569.296545662</v>
      </c>
      <c r="SD98" s="690"/>
      <c r="SE98" s="690"/>
      <c r="SF98" s="690"/>
      <c r="SG98" s="690"/>
      <c r="SH98" s="690"/>
      <c r="SI98" s="690"/>
      <c r="SJ98" s="690"/>
      <c r="SK98" s="690"/>
      <c r="SL98" s="690"/>
      <c r="SM98" s="690"/>
      <c r="SN98" s="690"/>
      <c r="SO98" s="690"/>
      <c r="SP98" s="690"/>
      <c r="SQ98" s="690"/>
      <c r="SR98" s="690"/>
      <c r="SS98" s="690"/>
      <c r="ST98" s="690"/>
      <c r="SU98" s="690"/>
    </row>
    <row r="99" spans="1:515" ht="15.75" thickTop="1" x14ac:dyDescent="0.25">
      <c r="B99" s="145"/>
      <c r="C99" s="145"/>
      <c r="D99" s="145"/>
      <c r="E99" s="145"/>
      <c r="F99" s="145"/>
      <c r="G99" s="145"/>
      <c r="H99" s="145"/>
      <c r="I99" s="145"/>
      <c r="J99" s="145"/>
      <c r="K99" s="145"/>
      <c r="L99" s="145"/>
      <c r="M99" s="145"/>
      <c r="N99" s="145"/>
      <c r="O99" s="145"/>
      <c r="P99" s="145"/>
      <c r="Y99" s="145"/>
      <c r="Z99" s="145"/>
      <c r="AA99" s="145"/>
      <c r="AB99" s="145"/>
      <c r="AC99" s="145"/>
      <c r="AD99" s="145"/>
      <c r="AE99" s="145"/>
      <c r="AF99" s="145"/>
      <c r="AH99" s="145"/>
      <c r="AI99" s="145"/>
      <c r="AJ99" s="145"/>
      <c r="AK99" s="145"/>
      <c r="AL99" s="145"/>
      <c r="AM99" s="145"/>
      <c r="AN99" s="145"/>
      <c r="AO99" s="145"/>
      <c r="AP99" s="145"/>
      <c r="AQ99" s="145"/>
      <c r="AR99" s="145"/>
      <c r="AS99" s="145"/>
      <c r="AT99" s="145"/>
      <c r="AU99" s="145"/>
      <c r="AV99" s="145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HQ99"/>
      <c r="HR99"/>
      <c r="HS99"/>
      <c r="HT99"/>
      <c r="HU99"/>
      <c r="HV99"/>
      <c r="HW99"/>
      <c r="HX99"/>
      <c r="IG99"/>
      <c r="IH99"/>
      <c r="II99"/>
      <c r="IJ99"/>
      <c r="IK99"/>
      <c r="IL99"/>
      <c r="IM99"/>
      <c r="IN99"/>
      <c r="IO99"/>
      <c r="IP99"/>
      <c r="IQ99"/>
      <c r="IR99"/>
      <c r="IS99"/>
      <c r="NV99"/>
      <c r="NW99"/>
      <c r="NX99"/>
      <c r="NY99"/>
      <c r="NZ99"/>
      <c r="OA99"/>
      <c r="OB99"/>
      <c r="OC99"/>
      <c r="OD99"/>
      <c r="OE99"/>
      <c r="OF99"/>
      <c r="OG99"/>
      <c r="OH99"/>
      <c r="OI99"/>
      <c r="OJ99"/>
      <c r="PA99"/>
      <c r="PB99"/>
      <c r="PC99"/>
      <c r="PD99"/>
      <c r="PE99"/>
      <c r="PF99"/>
      <c r="PG99"/>
      <c r="PH99"/>
      <c r="PI99"/>
      <c r="PJ99"/>
      <c r="PK99"/>
      <c r="PL99"/>
      <c r="PM99"/>
      <c r="PN99"/>
      <c r="PO99"/>
      <c r="PP99"/>
      <c r="PR99" s="690"/>
      <c r="PS99" s="690"/>
      <c r="PT99" s="690"/>
      <c r="PU99" s="690"/>
      <c r="PV99" s="690"/>
      <c r="PW99" s="690"/>
      <c r="PX99" s="690"/>
      <c r="PY99" s="690"/>
      <c r="PZ99" s="690"/>
      <c r="QA99" s="690"/>
      <c r="QB99" s="690"/>
      <c r="QC99" s="690"/>
      <c r="QD99" s="690"/>
      <c r="QE99" s="690"/>
      <c r="QF99" s="690"/>
      <c r="QG99" s="690"/>
      <c r="QX99" s="690"/>
      <c r="QY99" s="690"/>
      <c r="QZ99" s="690"/>
      <c r="RA99" s="690"/>
      <c r="RB99" s="690"/>
      <c r="RC99" s="125"/>
      <c r="RD99" s="125"/>
      <c r="RE99" s="125"/>
      <c r="RF99" s="125"/>
      <c r="RG99" s="125"/>
      <c r="RH99" s="125"/>
      <c r="RI99" s="125"/>
      <c r="RJ99" s="125"/>
      <c r="RK99" s="125"/>
      <c r="RL99" s="125"/>
      <c r="RM99" s="125"/>
      <c r="RN99" s="671">
        <v>99</v>
      </c>
      <c r="RO99" s="689"/>
      <c r="RP99" s="689"/>
      <c r="RQ99" s="706"/>
      <c r="RR99" s="706"/>
      <c r="RS99" s="706"/>
      <c r="RT99" s="706"/>
      <c r="RU99" s="706"/>
      <c r="RV99" s="706"/>
      <c r="RW99" s="706"/>
      <c r="RX99" s="706"/>
      <c r="RY99" s="706"/>
      <c r="RZ99" s="706"/>
      <c r="SA99" s="706"/>
      <c r="SB99" s="706"/>
      <c r="SC99" s="706"/>
      <c r="SD99" s="690"/>
      <c r="SE99" s="690"/>
      <c r="SF99" s="690"/>
      <c r="SG99" s="690"/>
      <c r="SH99" s="690"/>
      <c r="SI99" s="690"/>
      <c r="SJ99" s="690"/>
      <c r="SK99" s="690"/>
      <c r="SL99" s="690"/>
      <c r="SM99" s="690"/>
      <c r="SN99" s="690"/>
      <c r="SO99" s="690"/>
      <c r="SP99" s="690"/>
      <c r="SQ99" s="690"/>
      <c r="SR99" s="690"/>
      <c r="SS99" s="690"/>
      <c r="ST99" s="690"/>
      <c r="SU99" s="690"/>
    </row>
    <row r="100" spans="1:515" x14ac:dyDescent="0.25">
      <c r="B100" s="145"/>
      <c r="C100" s="145"/>
      <c r="D100" s="145"/>
      <c r="E100" s="145"/>
      <c r="F100" s="145"/>
      <c r="G100" s="145"/>
      <c r="H100" s="145"/>
      <c r="I100" s="145"/>
      <c r="J100" s="145"/>
      <c r="K100" s="145"/>
      <c r="L100" s="145"/>
      <c r="M100" s="145"/>
      <c r="N100" s="145"/>
      <c r="O100" s="145"/>
      <c r="P100" s="145"/>
      <c r="Y100" s="145"/>
      <c r="Z100" s="145"/>
      <c r="AA100" s="145"/>
      <c r="AB100" s="145"/>
      <c r="AC100" s="145"/>
      <c r="AD100" s="145"/>
      <c r="AE100" s="145"/>
      <c r="AF100" s="145"/>
      <c r="AH100" s="145"/>
      <c r="AI100" s="145"/>
      <c r="AJ100" s="145"/>
      <c r="AK100" s="145"/>
      <c r="AL100" s="145"/>
      <c r="AM100" s="145"/>
      <c r="AN100" s="145"/>
      <c r="AO100" s="145"/>
      <c r="AP100" s="145"/>
      <c r="AQ100" s="145"/>
      <c r="AR100" s="145"/>
      <c r="AS100" s="145"/>
      <c r="AT100" s="145"/>
      <c r="AU100" s="145"/>
      <c r="AV100" s="145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HQ100"/>
      <c r="HR100"/>
      <c r="HS100"/>
      <c r="HT100"/>
      <c r="HU100"/>
      <c r="HV100"/>
      <c r="HW100"/>
      <c r="HX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NV100"/>
      <c r="NW100"/>
      <c r="NX100"/>
      <c r="NY100"/>
      <c r="NZ100"/>
      <c r="OA100"/>
      <c r="OB100"/>
      <c r="OC100"/>
      <c r="OD100"/>
      <c r="OE100"/>
      <c r="OF100"/>
      <c r="OG100"/>
      <c r="OH100"/>
      <c r="OI100"/>
      <c r="OJ100"/>
      <c r="PA100"/>
      <c r="PB100"/>
      <c r="PC100"/>
      <c r="PD100"/>
      <c r="PE100"/>
      <c r="PF100"/>
      <c r="PG100"/>
      <c r="PH100"/>
      <c r="PI100"/>
      <c r="PJ100"/>
      <c r="PK100"/>
      <c r="PL100"/>
      <c r="PM100"/>
      <c r="PN100"/>
      <c r="PO100"/>
      <c r="PP100"/>
      <c r="PR100" s="690"/>
      <c r="PS100" s="690"/>
      <c r="PT100" s="690"/>
      <c r="PU100" s="690"/>
      <c r="PV100" s="690"/>
      <c r="PW100" s="690"/>
      <c r="PX100" s="690"/>
      <c r="PY100" s="690"/>
      <c r="PZ100" s="690"/>
      <c r="QA100" s="690"/>
      <c r="QB100" s="690"/>
      <c r="QC100" s="690"/>
      <c r="QD100" s="690"/>
      <c r="QE100" s="690"/>
      <c r="QF100" s="690"/>
      <c r="QG100" s="690"/>
      <c r="QX100" s="690"/>
      <c r="QY100" s="690"/>
      <c r="QZ100" s="690"/>
      <c r="RA100" s="690"/>
      <c r="RB100" s="690"/>
      <c r="RC100" s="125"/>
      <c r="RD100" s="125"/>
      <c r="RE100" s="125"/>
      <c r="RF100" s="125"/>
      <c r="RG100" s="125"/>
      <c r="RH100" s="125"/>
      <c r="RI100" s="125"/>
      <c r="RJ100" s="125"/>
      <c r="RK100" s="125"/>
      <c r="RL100" s="125"/>
      <c r="RM100" s="125"/>
      <c r="RN100" s="671">
        <v>100</v>
      </c>
      <c r="RO100" s="717" t="s">
        <v>1080</v>
      </c>
      <c r="RP100" s="689"/>
      <c r="RQ100" s="815"/>
      <c r="RR100" s="815"/>
      <c r="RS100" s="815"/>
      <c r="RT100" s="815">
        <v>124266739.91732</v>
      </c>
      <c r="RU100" s="815">
        <v>124266739.91732</v>
      </c>
      <c r="RV100" s="815">
        <v>457785935.57669449</v>
      </c>
      <c r="RW100" s="815">
        <v>582052675.4940145</v>
      </c>
      <c r="RX100" s="815">
        <v>148514445.04901004</v>
      </c>
      <c r="RY100" s="815">
        <v>730567120.54302454</v>
      </c>
      <c r="RZ100" s="815">
        <v>392141549.39373207</v>
      </c>
      <c r="SA100" s="815">
        <v>1122708669.9367566</v>
      </c>
      <c r="SB100" s="815">
        <v>318588808.81419587</v>
      </c>
      <c r="SC100" s="815">
        <v>1441297478.7509525</v>
      </c>
      <c r="SD100" s="690"/>
      <c r="SE100" s="690"/>
      <c r="SF100" s="690"/>
      <c r="SG100" s="690"/>
      <c r="SH100" s="690"/>
      <c r="SI100" s="690"/>
      <c r="SJ100" s="690"/>
      <c r="SK100" s="690"/>
      <c r="SL100" s="690"/>
      <c r="SM100" s="690"/>
      <c r="SN100" s="690"/>
      <c r="SO100" s="690"/>
      <c r="SP100" s="690"/>
      <c r="SQ100" s="690"/>
      <c r="SR100" s="690"/>
      <c r="SS100" s="690"/>
      <c r="ST100" s="690"/>
      <c r="SU100" s="690"/>
    </row>
    <row r="101" spans="1:515" x14ac:dyDescent="0.25">
      <c r="B101" s="145"/>
      <c r="C101" s="145"/>
      <c r="D101" s="145"/>
      <c r="E101" s="145"/>
      <c r="F101" s="145"/>
      <c r="G101" s="145"/>
      <c r="H101" s="145"/>
      <c r="I101" s="145"/>
      <c r="J101" s="145"/>
      <c r="K101" s="145"/>
      <c r="L101" s="145"/>
      <c r="M101" s="145"/>
      <c r="N101" s="145"/>
      <c r="O101" s="145"/>
      <c r="P101" s="145"/>
      <c r="Y101" s="145"/>
      <c r="Z101" s="145"/>
      <c r="AA101" s="145"/>
      <c r="AB101" s="145"/>
      <c r="AC101" s="145"/>
      <c r="AD101" s="145"/>
      <c r="AE101" s="145"/>
      <c r="AF101" s="145"/>
      <c r="AH101" s="145"/>
      <c r="AI101" s="145"/>
      <c r="AJ101" s="145"/>
      <c r="AK101" s="145"/>
      <c r="AL101" s="145"/>
      <c r="AM101" s="145"/>
      <c r="AN101" s="145"/>
      <c r="AO101" s="145"/>
      <c r="AP101" s="145"/>
      <c r="AQ101" s="145"/>
      <c r="AR101" s="145"/>
      <c r="AS101" s="145"/>
      <c r="AT101" s="145"/>
      <c r="AU101" s="145"/>
      <c r="AV101" s="145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HQ101"/>
      <c r="HR101"/>
      <c r="HS101"/>
      <c r="HT101"/>
      <c r="HU101"/>
      <c r="HV101"/>
      <c r="HW101"/>
      <c r="HX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NV101"/>
      <c r="NW101"/>
      <c r="NX101"/>
      <c r="NY101"/>
      <c r="NZ101"/>
      <c r="OA101"/>
      <c r="OB101"/>
      <c r="OC101"/>
      <c r="OD101"/>
      <c r="OE101"/>
      <c r="OF101"/>
      <c r="OG101"/>
      <c r="OH101"/>
      <c r="OI101"/>
      <c r="OJ101"/>
      <c r="PA101"/>
      <c r="PB101"/>
      <c r="PC101"/>
      <c r="PD101"/>
      <c r="PE101"/>
      <c r="PF101"/>
      <c r="PG101"/>
      <c r="PH101"/>
      <c r="PI101"/>
      <c r="PJ101"/>
      <c r="PK101"/>
      <c r="PL101"/>
      <c r="PM101"/>
      <c r="PN101"/>
      <c r="PO101"/>
      <c r="PP101"/>
      <c r="PR101" s="690"/>
      <c r="PS101" s="690"/>
      <c r="PT101" s="690"/>
      <c r="PU101" s="690"/>
      <c r="PV101" s="690"/>
      <c r="PW101" s="690"/>
      <c r="PX101" s="690"/>
      <c r="PY101" s="690"/>
      <c r="PZ101" s="690"/>
      <c r="QA101" s="690"/>
      <c r="QB101" s="690"/>
      <c r="QC101" s="690"/>
      <c r="QD101" s="690"/>
      <c r="QE101" s="690"/>
      <c r="QF101" s="690"/>
      <c r="QG101" s="690"/>
      <c r="QX101" s="690"/>
      <c r="QY101" s="690"/>
      <c r="QZ101" s="690"/>
      <c r="RA101" s="690"/>
      <c r="RB101" s="690"/>
      <c r="RC101" s="125"/>
      <c r="RD101" s="125"/>
      <c r="RE101" s="125"/>
      <c r="RF101" s="125"/>
      <c r="RG101" s="125"/>
      <c r="RH101" s="125"/>
      <c r="RI101" s="125"/>
      <c r="RJ101" s="125"/>
      <c r="RK101" s="125"/>
      <c r="RL101" s="125"/>
      <c r="RM101" s="125"/>
      <c r="RN101" s="671">
        <v>101</v>
      </c>
      <c r="RO101" s="717" t="s">
        <v>1081</v>
      </c>
      <c r="RP101" s="689"/>
      <c r="RQ101" s="766"/>
      <c r="RR101" s="766"/>
      <c r="RS101" s="766"/>
      <c r="RT101" s="766">
        <v>-1263199.8845319999</v>
      </c>
      <c r="RU101" s="766">
        <v>-1263199.8845319999</v>
      </c>
      <c r="RV101" s="766">
        <v>-16923657.088298555</v>
      </c>
      <c r="RW101" s="766">
        <v>-18186856.972830556</v>
      </c>
      <c r="RX101" s="766">
        <v>-14225072.074536461</v>
      </c>
      <c r="RY101" s="766">
        <v>-32411929.047367014</v>
      </c>
      <c r="RZ101" s="766">
        <v>-41827106.874134399</v>
      </c>
      <c r="SA101" s="766">
        <v>-74239035.921501413</v>
      </c>
      <c r="SB101" s="766">
        <v>-59532534.086690724</v>
      </c>
      <c r="SC101" s="766">
        <v>-133771570.00819215</v>
      </c>
      <c r="SD101" s="690"/>
      <c r="SE101" s="690"/>
      <c r="SF101" s="690"/>
      <c r="SG101" s="690"/>
      <c r="SH101" s="690"/>
      <c r="SI101" s="690"/>
      <c r="SJ101" s="690"/>
      <c r="SK101" s="690"/>
      <c r="SL101" s="690"/>
      <c r="SM101" s="690"/>
      <c r="SN101" s="690"/>
      <c r="SO101" s="690"/>
      <c r="SP101" s="690"/>
      <c r="SQ101" s="690"/>
      <c r="SR101" s="690"/>
      <c r="SS101" s="690"/>
      <c r="ST101" s="690"/>
      <c r="SU101" s="690"/>
    </row>
    <row r="102" spans="1:515" x14ac:dyDescent="0.25">
      <c r="B102" s="145"/>
      <c r="C102" s="145"/>
      <c r="D102" s="145"/>
      <c r="E102" s="145"/>
      <c r="F102" s="145"/>
      <c r="G102" s="145"/>
      <c r="H102" s="145"/>
      <c r="I102" s="145"/>
      <c r="J102" s="145"/>
      <c r="K102" s="145"/>
      <c r="L102" s="145"/>
      <c r="M102" s="145"/>
      <c r="N102" s="145"/>
      <c r="O102" s="145"/>
      <c r="P102" s="145"/>
      <c r="Y102" s="145"/>
      <c r="Z102" s="145"/>
      <c r="AA102" s="145"/>
      <c r="AB102" s="145"/>
      <c r="AC102" s="145"/>
      <c r="AD102" s="145"/>
      <c r="AE102" s="145"/>
      <c r="AF102" s="145"/>
      <c r="AH102" s="145"/>
      <c r="AI102" s="145"/>
      <c r="AJ102" s="145"/>
      <c r="AK102" s="145"/>
      <c r="AL102" s="145"/>
      <c r="AM102" s="145"/>
      <c r="AN102" s="145"/>
      <c r="AO102" s="145"/>
      <c r="AP102" s="145"/>
      <c r="AQ102" s="145"/>
      <c r="AR102" s="145"/>
      <c r="AS102" s="145"/>
      <c r="AT102" s="145"/>
      <c r="AU102" s="145"/>
      <c r="AV102" s="145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HQ102"/>
      <c r="HR102"/>
      <c r="HS102"/>
      <c r="HT102"/>
      <c r="HU102"/>
      <c r="HV102"/>
      <c r="HW102"/>
      <c r="HX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NV102"/>
      <c r="NW102"/>
      <c r="NX102"/>
      <c r="NY102"/>
      <c r="NZ102"/>
      <c r="OA102"/>
      <c r="OB102"/>
      <c r="OC102"/>
      <c r="OD102"/>
      <c r="OE102"/>
      <c r="OF102"/>
      <c r="OG102"/>
      <c r="OH102"/>
      <c r="OI102"/>
      <c r="OJ102"/>
      <c r="PA102"/>
      <c r="PB102"/>
      <c r="PC102"/>
      <c r="PD102"/>
      <c r="PE102"/>
      <c r="PF102"/>
      <c r="PG102"/>
      <c r="PH102"/>
      <c r="PI102"/>
      <c r="PJ102"/>
      <c r="PK102"/>
      <c r="PL102"/>
      <c r="PM102"/>
      <c r="PN102"/>
      <c r="PO102"/>
      <c r="PP102"/>
      <c r="PR102" s="690"/>
      <c r="PS102" s="690"/>
      <c r="PT102" s="690"/>
      <c r="PU102" s="690"/>
      <c r="PV102" s="690"/>
      <c r="PW102" s="690"/>
      <c r="PX102" s="690"/>
      <c r="PY102" s="690"/>
      <c r="PZ102" s="690"/>
      <c r="QA102" s="690"/>
      <c r="QB102" s="690"/>
      <c r="QC102" s="690"/>
      <c r="QD102" s="690"/>
      <c r="QE102" s="690"/>
      <c r="QF102" s="690"/>
      <c r="QG102" s="690"/>
      <c r="QX102" s="690"/>
      <c r="QY102" s="690"/>
      <c r="QZ102" s="690"/>
      <c r="RA102" s="690"/>
      <c r="RB102" s="690"/>
      <c r="RC102" s="125"/>
      <c r="RD102" s="125"/>
      <c r="RE102" s="125"/>
      <c r="RF102" s="125"/>
      <c r="RG102" s="125"/>
      <c r="RH102" s="125"/>
      <c r="RI102" s="125"/>
      <c r="RJ102" s="125"/>
      <c r="RK102" s="125"/>
      <c r="RL102" s="125"/>
      <c r="RM102" s="125"/>
      <c r="RN102" s="671">
        <v>102</v>
      </c>
      <c r="RO102" s="717" t="s">
        <v>1082</v>
      </c>
      <c r="RP102" s="689"/>
      <c r="RQ102" s="767"/>
      <c r="RR102" s="767"/>
      <c r="RS102" s="767"/>
      <c r="RT102" s="767">
        <v>-921612.010442</v>
      </c>
      <c r="RU102" s="767">
        <v>-921612.010442</v>
      </c>
      <c r="RV102" s="767">
        <v>-2924155.1976415836</v>
      </c>
      <c r="RW102" s="767">
        <v>-3845767.2080835835</v>
      </c>
      <c r="RX102" s="767">
        <v>-4774614.8456126787</v>
      </c>
      <c r="RY102" s="767">
        <v>-8620382.0536962617</v>
      </c>
      <c r="RZ102" s="767">
        <v>-11763642.895485578</v>
      </c>
      <c r="SA102" s="767">
        <v>-20384024.94918184</v>
      </c>
      <c r="SB102" s="767">
        <v>-14389841.076441303</v>
      </c>
      <c r="SC102" s="767">
        <v>-34773866.025623143</v>
      </c>
      <c r="SD102" s="690"/>
      <c r="SE102" s="690"/>
      <c r="SF102" s="690"/>
      <c r="SG102" s="690"/>
      <c r="SH102" s="690"/>
      <c r="SI102" s="690"/>
      <c r="SJ102" s="690"/>
      <c r="SK102" s="690"/>
      <c r="SL102" s="690"/>
      <c r="SM102" s="690"/>
      <c r="SN102" s="690"/>
      <c r="SO102" s="690"/>
      <c r="SP102" s="690"/>
      <c r="SQ102" s="690"/>
      <c r="SR102" s="690"/>
      <c r="SS102" s="690"/>
      <c r="ST102" s="690"/>
      <c r="SU102" s="690"/>
    </row>
    <row r="103" spans="1:515" ht="15.75" thickBot="1" x14ac:dyDescent="0.3">
      <c r="B103" s="145"/>
      <c r="C103" s="145"/>
      <c r="D103" s="145"/>
      <c r="E103" s="145"/>
      <c r="F103" s="145"/>
      <c r="G103" s="145"/>
      <c r="H103" s="145"/>
      <c r="I103" s="145"/>
      <c r="J103" s="145"/>
      <c r="K103" s="145"/>
      <c r="L103" s="145"/>
      <c r="M103" s="145"/>
      <c r="N103" s="145"/>
      <c r="O103" s="145"/>
      <c r="P103" s="145"/>
      <c r="Y103" s="145"/>
      <c r="Z103" s="145"/>
      <c r="AA103" s="145"/>
      <c r="AB103" s="145"/>
      <c r="AC103" s="145"/>
      <c r="AD103" s="145"/>
      <c r="AE103" s="145"/>
      <c r="AF103" s="145"/>
      <c r="AH103" s="145"/>
      <c r="AI103" s="145"/>
      <c r="AJ103" s="145"/>
      <c r="AK103" s="145"/>
      <c r="AL103" s="145"/>
      <c r="AM103" s="145"/>
      <c r="AN103" s="145"/>
      <c r="AO103" s="145"/>
      <c r="AP103" s="145"/>
      <c r="AQ103" s="145"/>
      <c r="AR103" s="145"/>
      <c r="AS103" s="145"/>
      <c r="AT103" s="145"/>
      <c r="AU103" s="145"/>
      <c r="AV103" s="145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HQ103"/>
      <c r="HR103"/>
      <c r="HS103"/>
      <c r="HT103"/>
      <c r="HU103"/>
      <c r="HV103"/>
      <c r="HW103"/>
      <c r="HX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NV103"/>
      <c r="NW103"/>
      <c r="NX103"/>
      <c r="NY103"/>
      <c r="NZ103"/>
      <c r="OA103"/>
      <c r="OB103"/>
      <c r="OC103"/>
      <c r="OD103"/>
      <c r="OE103"/>
      <c r="OF103"/>
      <c r="OG103"/>
      <c r="OH103"/>
      <c r="OI103"/>
      <c r="OJ103"/>
      <c r="PA103"/>
      <c r="PB103"/>
      <c r="PC103"/>
      <c r="PD103"/>
      <c r="PE103"/>
      <c r="PF103"/>
      <c r="PG103"/>
      <c r="PH103"/>
      <c r="PI103"/>
      <c r="PJ103"/>
      <c r="PK103"/>
      <c r="PL103"/>
      <c r="PM103"/>
      <c r="PN103"/>
      <c r="PO103"/>
      <c r="PP103"/>
      <c r="PR103" s="690"/>
      <c r="PS103" s="690"/>
      <c r="PT103" s="690"/>
      <c r="PU103" s="690"/>
      <c r="PV103" s="690"/>
      <c r="PW103" s="690"/>
      <c r="PX103" s="690"/>
      <c r="PY103" s="690"/>
      <c r="PZ103" s="690"/>
      <c r="QA103" s="690"/>
      <c r="QB103" s="690"/>
      <c r="QC103" s="690"/>
      <c r="QD103" s="690"/>
      <c r="QE103" s="690"/>
      <c r="QF103" s="690"/>
      <c r="QG103" s="690"/>
      <c r="QX103" s="690"/>
      <c r="QY103" s="690"/>
      <c r="QZ103" s="690"/>
      <c r="RA103" s="690"/>
      <c r="RB103" s="690"/>
      <c r="RC103" s="125"/>
      <c r="RD103" s="125"/>
      <c r="RE103" s="125"/>
      <c r="RF103" s="125"/>
      <c r="RG103" s="125"/>
      <c r="RH103" s="125"/>
      <c r="RI103" s="125"/>
      <c r="RJ103" s="125"/>
      <c r="RK103" s="125"/>
      <c r="RL103" s="125"/>
      <c r="RM103" s="125"/>
      <c r="RN103" s="671">
        <v>103</v>
      </c>
      <c r="RO103" s="689" t="s">
        <v>1008</v>
      </c>
      <c r="RP103" s="689"/>
      <c r="RQ103" s="819"/>
      <c r="RR103" s="819"/>
      <c r="RS103" s="819"/>
      <c r="RT103" s="819">
        <v>122081928.02234599</v>
      </c>
      <c r="RU103" s="819">
        <v>122081928.02234599</v>
      </c>
      <c r="RV103" s="819">
        <v>437938123.29075432</v>
      </c>
      <c r="RW103" s="819">
        <v>560020051.31310034</v>
      </c>
      <c r="RX103" s="819">
        <v>129514758.12886089</v>
      </c>
      <c r="RY103" s="819">
        <v>689534809.44196129</v>
      </c>
      <c r="RZ103" s="819">
        <v>338550799.62411207</v>
      </c>
      <c r="SA103" s="819">
        <v>1028085609.0660734</v>
      </c>
      <c r="SB103" s="819">
        <v>244666433.65106386</v>
      </c>
      <c r="SC103" s="819">
        <v>1272752042.7171373</v>
      </c>
      <c r="SD103" s="690"/>
      <c r="SE103" s="690"/>
      <c r="SF103" s="690"/>
      <c r="SG103" s="690"/>
      <c r="SH103" s="690"/>
      <c r="SI103" s="690"/>
      <c r="SJ103" s="690"/>
      <c r="SK103" s="690"/>
      <c r="SL103" s="690"/>
      <c r="SM103" s="690"/>
      <c r="SN103" s="690"/>
      <c r="SO103" s="690"/>
      <c r="SP103" s="690"/>
      <c r="SQ103" s="690"/>
      <c r="SR103" s="690"/>
      <c r="SS103" s="690"/>
      <c r="ST103" s="690"/>
      <c r="SU103" s="690"/>
    </row>
    <row r="104" spans="1:515" ht="15.75" thickTop="1" x14ac:dyDescent="0.25">
      <c r="B104" s="145"/>
      <c r="C104" s="145"/>
      <c r="D104" s="145"/>
      <c r="E104" s="145"/>
      <c r="F104" s="145"/>
      <c r="G104" s="145"/>
      <c r="H104" s="145"/>
      <c r="I104" s="145"/>
      <c r="J104" s="145"/>
      <c r="K104" s="145"/>
      <c r="L104" s="145"/>
      <c r="M104" s="145"/>
      <c r="N104" s="145"/>
      <c r="O104" s="145"/>
      <c r="P104" s="145"/>
      <c r="Y104" s="145"/>
      <c r="Z104" s="145"/>
      <c r="AA104" s="145"/>
      <c r="AB104" s="145"/>
      <c r="AC104" s="145"/>
      <c r="AD104" s="145"/>
      <c r="AE104" s="145"/>
      <c r="AF104" s="145"/>
      <c r="AH104" s="145"/>
      <c r="AI104" s="145"/>
      <c r="AJ104" s="145"/>
      <c r="AK104" s="145"/>
      <c r="AL104" s="145"/>
      <c r="AM104" s="145"/>
      <c r="AN104" s="145"/>
      <c r="AO104" s="145"/>
      <c r="AP104" s="145"/>
      <c r="AQ104" s="145"/>
      <c r="AR104" s="145"/>
      <c r="AS104" s="145"/>
      <c r="AT104" s="145"/>
      <c r="AU104" s="145"/>
      <c r="AV104" s="145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HQ104"/>
      <c r="HR104"/>
      <c r="HS104"/>
      <c r="HT104"/>
      <c r="HU104"/>
      <c r="HV104"/>
      <c r="HW104"/>
      <c r="HX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NV104"/>
      <c r="NW104"/>
      <c r="NX104"/>
      <c r="NY104"/>
      <c r="NZ104"/>
      <c r="OA104"/>
      <c r="OB104"/>
      <c r="OC104"/>
      <c r="OD104"/>
      <c r="OE104"/>
      <c r="OF104"/>
      <c r="OG104"/>
      <c r="OH104"/>
      <c r="OI104"/>
      <c r="OJ104"/>
      <c r="PA104"/>
      <c r="PB104"/>
      <c r="PC104"/>
      <c r="PD104"/>
      <c r="PE104"/>
      <c r="PF104"/>
      <c r="PG104"/>
      <c r="PH104"/>
      <c r="PI104"/>
      <c r="PJ104"/>
      <c r="PK104"/>
      <c r="PL104"/>
      <c r="PM104"/>
      <c r="PN104"/>
      <c r="PO104"/>
      <c r="PP104"/>
      <c r="PR104" s="690"/>
      <c r="PS104" s="690"/>
      <c r="PT104" s="690"/>
      <c r="PU104" s="690"/>
      <c r="PV104" s="690"/>
      <c r="PW104" s="690"/>
      <c r="PX104" s="690"/>
      <c r="PY104" s="690"/>
      <c r="PZ104" s="690"/>
      <c r="QA104" s="690"/>
      <c r="QB104" s="690"/>
      <c r="QC104" s="690"/>
      <c r="QD104" s="690"/>
      <c r="QE104" s="690"/>
      <c r="QF104" s="690"/>
      <c r="QG104" s="690"/>
      <c r="QX104" s="690"/>
      <c r="QY104" s="690"/>
      <c r="QZ104" s="690"/>
      <c r="RA104" s="690"/>
      <c r="RB104" s="690"/>
      <c r="RC104" s="125"/>
      <c r="RD104" s="125"/>
      <c r="RE104" s="125"/>
      <c r="RF104" s="125"/>
      <c r="RG104" s="125"/>
      <c r="RH104" s="125"/>
      <c r="RI104" s="125"/>
      <c r="RJ104" s="125"/>
      <c r="RK104" s="125"/>
      <c r="RL104" s="125"/>
      <c r="RM104" s="125"/>
      <c r="RN104" s="690"/>
      <c r="RO104" s="690"/>
      <c r="RP104" s="690"/>
      <c r="RQ104" s="690"/>
      <c r="RR104" s="690"/>
      <c r="RS104" s="690"/>
      <c r="RT104" s="690"/>
      <c r="RU104" s="690"/>
      <c r="RV104" s="690"/>
      <c r="RW104" s="690"/>
      <c r="RX104" s="690"/>
      <c r="RY104" s="690"/>
      <c r="RZ104" s="690"/>
      <c r="SA104" s="690"/>
      <c r="SB104" s="690"/>
      <c r="SC104" s="690"/>
      <c r="SD104" s="690"/>
      <c r="SE104" s="690"/>
      <c r="SF104" s="690"/>
      <c r="SG104" s="690"/>
      <c r="SH104" s="690"/>
      <c r="SI104" s="690"/>
      <c r="SJ104" s="690"/>
      <c r="SK104" s="690"/>
      <c r="SL104" s="690"/>
      <c r="SM104" s="690"/>
      <c r="SN104" s="690"/>
      <c r="SO104" s="690"/>
      <c r="SP104" s="690"/>
      <c r="SQ104" s="690"/>
      <c r="SR104" s="690"/>
      <c r="SS104" s="690"/>
      <c r="ST104" s="690"/>
      <c r="SU104" s="690"/>
    </row>
    <row r="105" spans="1:515" x14ac:dyDescent="0.25">
      <c r="B105" s="145"/>
      <c r="C105" s="145"/>
      <c r="D105" s="145"/>
      <c r="E105" s="145"/>
      <c r="F105" s="145"/>
      <c r="G105" s="145"/>
      <c r="H105" s="145"/>
      <c r="I105" s="145"/>
      <c r="J105" s="145"/>
      <c r="K105" s="145"/>
      <c r="L105" s="145"/>
      <c r="M105" s="145"/>
      <c r="N105" s="145"/>
      <c r="O105" s="145"/>
      <c r="P105" s="145"/>
      <c r="Y105" s="145"/>
      <c r="Z105" s="145"/>
      <c r="AA105" s="145"/>
      <c r="AB105" s="145"/>
      <c r="AC105" s="145"/>
      <c r="AD105" s="145"/>
      <c r="AE105" s="145"/>
      <c r="AF105" s="145"/>
      <c r="AH105" s="145"/>
      <c r="AI105" s="145"/>
      <c r="AJ105" s="145"/>
      <c r="AK105" s="145"/>
      <c r="AL105" s="145"/>
      <c r="AM105" s="145"/>
      <c r="AN105" s="145"/>
      <c r="AO105" s="145"/>
      <c r="AP105" s="145"/>
      <c r="AQ105" s="145"/>
      <c r="AR105" s="145"/>
      <c r="AS105" s="145"/>
      <c r="AT105" s="145"/>
      <c r="AU105" s="145"/>
      <c r="AV105" s="14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HQ105"/>
      <c r="HR105"/>
      <c r="HS105"/>
      <c r="HT105"/>
      <c r="HU105"/>
      <c r="HV105"/>
      <c r="HW105"/>
      <c r="HX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NV105"/>
      <c r="NW105"/>
      <c r="NX105"/>
      <c r="NY105"/>
      <c r="NZ105"/>
      <c r="OA105"/>
      <c r="OB105"/>
      <c r="OC105"/>
      <c r="OD105"/>
      <c r="OE105"/>
      <c r="OF105"/>
      <c r="OG105"/>
      <c r="OH105"/>
      <c r="OI105"/>
      <c r="OJ105"/>
      <c r="PA105"/>
      <c r="PB105"/>
      <c r="PC105"/>
      <c r="PD105"/>
      <c r="PE105"/>
      <c r="PF105"/>
      <c r="PG105"/>
      <c r="PH105"/>
      <c r="PI105"/>
      <c r="PJ105"/>
      <c r="PK105"/>
      <c r="PL105"/>
      <c r="PM105"/>
      <c r="PN105"/>
      <c r="PO105"/>
      <c r="PP105"/>
      <c r="PR105" s="690"/>
      <c r="PS105" s="690"/>
      <c r="PT105" s="690"/>
      <c r="PU105" s="690"/>
      <c r="PV105" s="690"/>
      <c r="PW105" s="690"/>
      <c r="PX105" s="690"/>
      <c r="PY105" s="690"/>
      <c r="PZ105" s="690"/>
      <c r="QA105" s="690"/>
      <c r="QB105" s="690"/>
      <c r="QC105" s="690"/>
      <c r="QD105" s="690"/>
      <c r="QE105" s="690"/>
      <c r="QF105" s="690"/>
      <c r="QG105" s="690"/>
      <c r="QX105" s="690"/>
      <c r="QY105" s="690"/>
      <c r="QZ105" s="690"/>
      <c r="RA105" s="690"/>
      <c r="RB105" s="690"/>
      <c r="RC105" s="125"/>
      <c r="RD105" s="125"/>
      <c r="RE105" s="125"/>
      <c r="RF105" s="125"/>
      <c r="RG105" s="125"/>
      <c r="RH105" s="125"/>
      <c r="RI105" s="125"/>
      <c r="RJ105" s="125"/>
      <c r="RK105" s="125"/>
      <c r="RL105" s="125"/>
      <c r="RM105" s="125"/>
      <c r="RN105" s="690"/>
      <c r="RO105" s="690"/>
      <c r="RP105" s="690"/>
      <c r="RQ105" s="690"/>
      <c r="RR105" s="690"/>
      <c r="RS105" s="690"/>
      <c r="RT105" s="690"/>
      <c r="RU105" s="690"/>
      <c r="RV105" s="690"/>
      <c r="RW105" s="690"/>
      <c r="RX105" s="690"/>
      <c r="RY105" s="690"/>
      <c r="RZ105" s="690"/>
      <c r="SA105" s="690"/>
      <c r="SB105" s="690"/>
      <c r="SC105" s="690"/>
      <c r="SD105" s="690"/>
      <c r="SE105" s="690"/>
      <c r="SF105" s="690"/>
      <c r="SG105" s="690"/>
      <c r="SH105" s="690"/>
      <c r="SI105" s="690"/>
      <c r="SJ105" s="690"/>
      <c r="SK105" s="690"/>
      <c r="SL105" s="690"/>
      <c r="SM105" s="690"/>
      <c r="SN105" s="690"/>
      <c r="SO105" s="690"/>
      <c r="SP105" s="690"/>
      <c r="SQ105" s="690"/>
      <c r="SR105" s="690"/>
      <c r="SS105" s="690"/>
      <c r="ST105" s="690"/>
      <c r="SU105" s="690"/>
    </row>
    <row r="106" spans="1:515" x14ac:dyDescent="0.25">
      <c r="B106" s="145"/>
      <c r="C106" s="145"/>
      <c r="D106" s="145"/>
      <c r="E106" s="145"/>
      <c r="F106" s="145"/>
      <c r="G106" s="145"/>
      <c r="H106" s="145"/>
      <c r="I106" s="145"/>
      <c r="J106" s="145"/>
      <c r="K106" s="145"/>
      <c r="L106" s="145"/>
      <c r="M106" s="145"/>
      <c r="N106" s="145"/>
      <c r="O106" s="145"/>
      <c r="P106" s="145"/>
      <c r="Y106" s="145"/>
      <c r="Z106" s="145"/>
      <c r="AA106" s="145"/>
      <c r="AB106" s="145"/>
      <c r="AC106" s="145"/>
      <c r="AD106" s="145"/>
      <c r="AE106" s="145"/>
      <c r="AF106" s="145"/>
      <c r="AH106" s="145"/>
      <c r="AI106" s="145"/>
      <c r="AJ106" s="145"/>
      <c r="AK106" s="145"/>
      <c r="AL106" s="145"/>
      <c r="AM106" s="145"/>
      <c r="AN106" s="145"/>
      <c r="AO106" s="145"/>
      <c r="AP106" s="145"/>
      <c r="AQ106" s="145"/>
      <c r="AR106" s="145"/>
      <c r="AS106" s="145"/>
      <c r="AT106" s="145"/>
      <c r="AU106" s="145"/>
      <c r="AV106" s="145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HQ106"/>
      <c r="HR106"/>
      <c r="HS106"/>
      <c r="HT106"/>
      <c r="HU106"/>
      <c r="HV106"/>
      <c r="HW106"/>
      <c r="HX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NV106"/>
      <c r="NW106"/>
      <c r="NX106"/>
      <c r="NY106"/>
      <c r="NZ106"/>
      <c r="OA106"/>
      <c r="OB106"/>
      <c r="OC106"/>
      <c r="OD106"/>
      <c r="OE106"/>
      <c r="OF106"/>
      <c r="OG106"/>
      <c r="OH106"/>
      <c r="OI106"/>
      <c r="OJ106"/>
      <c r="PA106"/>
      <c r="PB106"/>
      <c r="PC106"/>
      <c r="PD106"/>
      <c r="PE106"/>
      <c r="PF106"/>
      <c r="PG106"/>
      <c r="PH106"/>
      <c r="PI106"/>
      <c r="PJ106"/>
      <c r="PK106"/>
      <c r="PL106"/>
      <c r="PM106"/>
      <c r="PN106"/>
      <c r="PO106"/>
      <c r="PP106"/>
      <c r="PR106" s="690"/>
      <c r="PS106" s="690"/>
      <c r="PT106" s="690"/>
      <c r="PU106" s="690"/>
      <c r="PV106" s="690"/>
      <c r="PW106" s="690"/>
      <c r="PX106" s="690"/>
      <c r="PY106" s="690"/>
      <c r="PZ106" s="690"/>
      <c r="QA106" s="690"/>
      <c r="QB106" s="690"/>
      <c r="QC106" s="690"/>
      <c r="QD106" s="690"/>
      <c r="QE106" s="690"/>
      <c r="QF106" s="690"/>
      <c r="QG106" s="690"/>
      <c r="QX106" s="690"/>
      <c r="QY106" s="690"/>
      <c r="QZ106" s="690"/>
      <c r="RA106" s="690"/>
      <c r="RB106" s="690"/>
      <c r="RC106" s="125"/>
      <c r="RD106" s="125"/>
      <c r="RE106" s="125"/>
      <c r="RF106" s="125"/>
      <c r="RG106" s="125"/>
      <c r="RH106" s="125"/>
      <c r="RI106" s="125"/>
      <c r="RJ106" s="125"/>
      <c r="RK106" s="125"/>
      <c r="RL106" s="125"/>
      <c r="RM106" s="125"/>
      <c r="RN106" s="690"/>
      <c r="RO106" s="690"/>
      <c r="RP106" s="690"/>
      <c r="RQ106" s="690"/>
      <c r="RR106" s="690"/>
      <c r="RS106" s="690"/>
      <c r="RT106" s="690"/>
      <c r="RU106" s="690"/>
      <c r="RV106" s="690"/>
      <c r="RW106" s="690"/>
      <c r="RX106" s="690"/>
      <c r="RY106" s="690"/>
      <c r="RZ106" s="690"/>
      <c r="SA106" s="690"/>
      <c r="SB106" s="690"/>
      <c r="SC106" s="690"/>
      <c r="SD106" s="690"/>
      <c r="SE106" s="690"/>
      <c r="SF106" s="690"/>
      <c r="SG106" s="690"/>
      <c r="SH106" s="690"/>
      <c r="SI106" s="690"/>
      <c r="SJ106" s="690"/>
      <c r="SK106" s="690"/>
      <c r="SL106" s="690"/>
      <c r="SM106" s="690"/>
      <c r="SN106" s="690"/>
      <c r="SO106" s="690"/>
      <c r="SP106" s="690"/>
      <c r="SQ106" s="690"/>
      <c r="SR106" s="690"/>
      <c r="SS106" s="690"/>
      <c r="ST106" s="690"/>
      <c r="SU106" s="690"/>
    </row>
    <row r="107" spans="1:515" x14ac:dyDescent="0.25">
      <c r="B107" s="145"/>
      <c r="C107" s="145"/>
      <c r="D107" s="145"/>
      <c r="E107" s="145"/>
      <c r="F107" s="145"/>
      <c r="G107" s="145"/>
      <c r="H107" s="145"/>
      <c r="I107" s="145"/>
      <c r="J107" s="145"/>
      <c r="K107" s="145"/>
      <c r="L107" s="145"/>
      <c r="M107" s="145"/>
      <c r="N107" s="145"/>
      <c r="O107" s="145"/>
      <c r="P107" s="145"/>
      <c r="Y107" s="145"/>
      <c r="Z107" s="145"/>
      <c r="AA107" s="145"/>
      <c r="AB107" s="145"/>
      <c r="AC107" s="145"/>
      <c r="AD107" s="145"/>
      <c r="AE107" s="145"/>
      <c r="AF107" s="145"/>
      <c r="AH107" s="145"/>
      <c r="AI107" s="145"/>
      <c r="AJ107" s="145"/>
      <c r="AK107" s="145"/>
      <c r="AL107" s="145"/>
      <c r="AM107" s="145"/>
      <c r="AN107" s="145"/>
      <c r="AO107" s="145"/>
      <c r="AP107" s="145"/>
      <c r="AQ107" s="145"/>
      <c r="AR107" s="145"/>
      <c r="AS107" s="145"/>
      <c r="AT107" s="145"/>
      <c r="AU107" s="145"/>
      <c r="AV107" s="145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HQ107"/>
      <c r="HR107"/>
      <c r="HS107"/>
      <c r="HT107"/>
      <c r="HU107"/>
      <c r="HV107"/>
      <c r="HW107"/>
      <c r="HX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PA107"/>
      <c r="PB107"/>
      <c r="PC107"/>
      <c r="PD107"/>
      <c r="PE107"/>
      <c r="PF107"/>
      <c r="PG107"/>
      <c r="PH107"/>
      <c r="PI107"/>
      <c r="PJ107"/>
      <c r="PK107"/>
      <c r="PL107"/>
      <c r="PM107"/>
      <c r="PN107"/>
      <c r="PO107"/>
      <c r="PP107"/>
      <c r="PR107" s="690"/>
      <c r="PS107" s="690"/>
      <c r="PT107" s="690"/>
      <c r="PU107" s="690"/>
      <c r="PV107" s="690"/>
      <c r="PW107" s="690"/>
      <c r="PX107" s="690"/>
      <c r="PY107" s="690"/>
      <c r="PZ107" s="690"/>
      <c r="QA107" s="690"/>
      <c r="QB107" s="690"/>
      <c r="QC107" s="690"/>
      <c r="QD107" s="690"/>
      <c r="QE107" s="690"/>
      <c r="QF107" s="690"/>
      <c r="QG107" s="690"/>
      <c r="QX107" s="690"/>
      <c r="QY107" s="690"/>
      <c r="QZ107" s="690"/>
      <c r="RA107" s="690"/>
      <c r="RB107" s="690"/>
      <c r="RC107" s="125"/>
      <c r="RD107" s="125"/>
      <c r="RE107" s="125"/>
      <c r="RF107" s="125"/>
      <c r="RG107" s="125"/>
      <c r="RH107" s="125"/>
      <c r="RI107" s="125"/>
      <c r="RJ107" s="125"/>
      <c r="RK107" s="125"/>
      <c r="RL107" s="125"/>
      <c r="RM107" s="125"/>
      <c r="RN107" s="690"/>
      <c r="RO107" s="690"/>
      <c r="RP107" s="690"/>
      <c r="RQ107" s="690"/>
      <c r="RR107" s="690"/>
      <c r="RS107" s="690"/>
      <c r="RT107" s="690"/>
      <c r="RU107" s="690"/>
      <c r="RV107" s="690"/>
      <c r="RW107" s="690"/>
      <c r="RX107" s="690"/>
      <c r="RY107" s="690"/>
      <c r="RZ107" s="690"/>
      <c r="SA107" s="690"/>
      <c r="SB107" s="690"/>
      <c r="SC107" s="690"/>
      <c r="SD107" s="690"/>
      <c r="SE107" s="690"/>
      <c r="SF107" s="690"/>
      <c r="SG107" s="690"/>
      <c r="SH107" s="690"/>
      <c r="SI107" s="690"/>
      <c r="SJ107" s="690"/>
      <c r="SK107" s="690"/>
      <c r="SL107" s="690"/>
      <c r="SM107" s="690"/>
      <c r="SN107" s="690"/>
      <c r="SO107" s="690"/>
      <c r="SP107" s="690"/>
      <c r="SQ107" s="690"/>
      <c r="SR107" s="690"/>
      <c r="SS107" s="690"/>
      <c r="ST107" s="690"/>
      <c r="SU107" s="690"/>
    </row>
    <row r="108" spans="1:515" x14ac:dyDescent="0.25">
      <c r="B108" s="145"/>
      <c r="C108" s="145"/>
      <c r="D108" s="145"/>
      <c r="E108" s="145"/>
      <c r="F108" s="145"/>
      <c r="G108" s="145"/>
      <c r="H108" s="145"/>
      <c r="I108" s="145"/>
      <c r="J108" s="145"/>
      <c r="K108" s="145"/>
      <c r="L108" s="145"/>
      <c r="M108" s="145"/>
      <c r="N108" s="145"/>
      <c r="O108" s="145"/>
      <c r="P108" s="145"/>
      <c r="Y108" s="145"/>
      <c r="Z108" s="145"/>
      <c r="AA108" s="145"/>
      <c r="AB108" s="145"/>
      <c r="AC108" s="145"/>
      <c r="AD108" s="145"/>
      <c r="AE108" s="145"/>
      <c r="AF108" s="145"/>
      <c r="AH108" s="145"/>
      <c r="AI108" s="145"/>
      <c r="AJ108" s="145"/>
      <c r="AK108" s="145"/>
      <c r="AL108" s="145"/>
      <c r="AM108" s="145"/>
      <c r="AN108" s="145"/>
      <c r="AO108" s="145"/>
      <c r="AP108" s="145"/>
      <c r="AQ108" s="145"/>
      <c r="AR108" s="145"/>
      <c r="AS108" s="145"/>
      <c r="AT108" s="145"/>
      <c r="AU108" s="145"/>
      <c r="AV108" s="145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HQ108"/>
      <c r="HR108"/>
      <c r="HS108"/>
      <c r="HT108"/>
      <c r="HU108"/>
      <c r="HV108"/>
      <c r="HW108"/>
      <c r="HX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PA108"/>
      <c r="PB108"/>
      <c r="PC108"/>
      <c r="PD108"/>
      <c r="PE108"/>
      <c r="PF108"/>
      <c r="PG108"/>
      <c r="PH108"/>
      <c r="PI108"/>
      <c r="PJ108"/>
      <c r="PK108"/>
      <c r="PL108"/>
      <c r="PM108"/>
      <c r="PN108"/>
      <c r="PO108"/>
      <c r="PP108"/>
      <c r="PR108" s="690"/>
      <c r="PS108" s="690"/>
      <c r="PT108" s="690"/>
      <c r="PU108" s="690"/>
      <c r="PV108" s="690"/>
      <c r="PW108" s="690"/>
      <c r="PX108" s="690"/>
      <c r="PY108" s="690"/>
      <c r="PZ108" s="690"/>
      <c r="QA108" s="690"/>
      <c r="QB108" s="690"/>
      <c r="QC108" s="690"/>
      <c r="QD108" s="690"/>
      <c r="QE108" s="690"/>
      <c r="QF108" s="690"/>
      <c r="QG108" s="690"/>
      <c r="QX108" s="690"/>
      <c r="QY108" s="690"/>
      <c r="QZ108" s="690"/>
      <c r="RA108" s="690"/>
      <c r="RB108" s="690"/>
      <c r="RC108" s="125"/>
      <c r="RD108" s="125"/>
      <c r="RE108" s="125"/>
      <c r="RF108" s="125"/>
      <c r="RG108" s="125"/>
      <c r="RH108" s="125"/>
      <c r="RI108" s="125"/>
      <c r="RJ108" s="125"/>
      <c r="RK108" s="125"/>
      <c r="RL108" s="125"/>
      <c r="RM108" s="125"/>
      <c r="RN108" s="690"/>
      <c r="RO108" s="690"/>
      <c r="RP108" s="690"/>
      <c r="RQ108" s="690"/>
      <c r="RR108" s="690"/>
      <c r="RS108" s="690"/>
      <c r="RT108" s="690"/>
      <c r="RU108" s="690"/>
      <c r="RV108" s="690"/>
      <c r="RW108" s="690"/>
      <c r="RX108" s="690"/>
      <c r="RY108" s="690"/>
      <c r="RZ108" s="690"/>
      <c r="SA108" s="690"/>
      <c r="SB108" s="690"/>
      <c r="SC108" s="690"/>
      <c r="SD108" s="690"/>
      <c r="SE108" s="690"/>
      <c r="SF108" s="690"/>
      <c r="SG108" s="690"/>
      <c r="SH108" s="690"/>
      <c r="SI108" s="690"/>
      <c r="SJ108" s="690"/>
      <c r="SK108" s="690"/>
      <c r="SL108" s="690"/>
      <c r="SM108" s="690"/>
      <c r="SN108" s="690"/>
      <c r="SO108" s="690"/>
      <c r="SP108" s="690"/>
      <c r="SQ108" s="690"/>
      <c r="SR108" s="690"/>
      <c r="SS108" s="690"/>
      <c r="ST108" s="690"/>
      <c r="SU108" s="690"/>
    </row>
    <row r="109" spans="1:515" x14ac:dyDescent="0.25">
      <c r="B109" s="145"/>
      <c r="C109" s="145"/>
      <c r="D109" s="145"/>
      <c r="E109" s="145"/>
      <c r="F109" s="145"/>
      <c r="G109" s="145"/>
      <c r="H109" s="145"/>
      <c r="I109" s="145"/>
      <c r="J109" s="145"/>
      <c r="K109" s="145"/>
      <c r="L109" s="145"/>
      <c r="M109" s="145"/>
      <c r="N109" s="145"/>
      <c r="O109" s="145"/>
      <c r="P109" s="145"/>
      <c r="Y109" s="145"/>
      <c r="Z109" s="145"/>
      <c r="AA109" s="145"/>
      <c r="AB109" s="145"/>
      <c r="AC109" s="145"/>
      <c r="AD109" s="145"/>
      <c r="AE109" s="145"/>
      <c r="AF109" s="145"/>
      <c r="AH109" s="145"/>
      <c r="AI109" s="145"/>
      <c r="AJ109" s="145"/>
      <c r="AK109" s="145"/>
      <c r="AL109" s="145"/>
      <c r="AM109" s="145"/>
      <c r="AN109" s="145"/>
      <c r="AO109" s="145"/>
      <c r="AP109" s="145"/>
      <c r="AQ109" s="145"/>
      <c r="AR109" s="145"/>
      <c r="AS109" s="145"/>
      <c r="AT109" s="145"/>
      <c r="AU109" s="145"/>
      <c r="AV109" s="145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HQ109"/>
      <c r="HR109"/>
      <c r="HS109"/>
      <c r="HT109"/>
      <c r="HU109"/>
      <c r="HV109"/>
      <c r="HW109"/>
      <c r="HX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PA109"/>
      <c r="PB109"/>
      <c r="PC109"/>
      <c r="PD109"/>
      <c r="PE109"/>
      <c r="PF109"/>
      <c r="PG109"/>
      <c r="PH109"/>
      <c r="PI109"/>
      <c r="PJ109"/>
      <c r="PK109"/>
      <c r="PL109"/>
      <c r="PM109"/>
      <c r="PN109"/>
      <c r="PO109"/>
      <c r="PP109"/>
      <c r="PR109" s="690"/>
      <c r="PS109" s="690"/>
      <c r="PT109" s="690"/>
      <c r="PU109" s="690"/>
      <c r="PV109" s="690"/>
      <c r="PW109" s="690"/>
      <c r="PX109" s="690"/>
      <c r="PY109" s="690"/>
      <c r="PZ109" s="690"/>
      <c r="QA109" s="690"/>
      <c r="QB109" s="690"/>
      <c r="QC109" s="690"/>
      <c r="QD109" s="690"/>
      <c r="QE109" s="690"/>
      <c r="QF109" s="690"/>
      <c r="QG109" s="690"/>
      <c r="QX109" s="690"/>
      <c r="QY109" s="690"/>
      <c r="QZ109" s="690"/>
      <c r="RA109" s="690"/>
      <c r="RB109" s="690"/>
      <c r="RC109" s="125"/>
      <c r="RD109" s="125"/>
      <c r="RE109" s="125"/>
      <c r="RF109" s="125"/>
      <c r="RG109" s="125"/>
      <c r="RH109" s="125"/>
      <c r="RI109" s="125"/>
      <c r="RJ109" s="125"/>
      <c r="RK109" s="125"/>
      <c r="RL109" s="125"/>
      <c r="RM109" s="125"/>
      <c r="RN109" s="690"/>
      <c r="RO109" s="690"/>
      <c r="RP109" s="690"/>
      <c r="RQ109" s="690"/>
      <c r="RR109" s="690"/>
      <c r="RS109" s="690"/>
      <c r="RT109" s="690"/>
      <c r="RU109" s="690"/>
      <c r="RV109" s="690"/>
      <c r="RW109" s="690"/>
      <c r="RX109" s="690"/>
      <c r="RY109" s="690"/>
      <c r="RZ109" s="690"/>
      <c r="SA109" s="690"/>
      <c r="SB109" s="690"/>
      <c r="SC109" s="690"/>
      <c r="SD109" s="690"/>
      <c r="SE109" s="690"/>
      <c r="SF109" s="690"/>
      <c r="SG109" s="690"/>
      <c r="SH109" s="690"/>
      <c r="SI109" s="690"/>
      <c r="SJ109" s="690"/>
      <c r="SK109" s="690"/>
      <c r="SL109" s="690"/>
      <c r="SM109" s="690"/>
      <c r="SN109" s="690"/>
      <c r="SO109" s="690"/>
      <c r="SP109" s="690"/>
      <c r="SQ109" s="690"/>
      <c r="SR109" s="690"/>
      <c r="SS109" s="690"/>
      <c r="ST109" s="690"/>
      <c r="SU109" s="690"/>
    </row>
    <row r="110" spans="1:515" x14ac:dyDescent="0.25">
      <c r="A110" s="249"/>
      <c r="B110" s="145"/>
      <c r="C110" s="145"/>
      <c r="D110" s="145"/>
      <c r="E110" s="145"/>
      <c r="F110" s="145"/>
      <c r="G110" s="145"/>
      <c r="H110" s="145"/>
      <c r="I110" s="145"/>
      <c r="J110" s="145"/>
      <c r="K110" s="145"/>
      <c r="L110" s="145"/>
      <c r="M110" s="145"/>
      <c r="N110" s="145"/>
      <c r="O110" s="145"/>
      <c r="P110" s="145"/>
      <c r="Y110" s="145"/>
      <c r="Z110" s="145"/>
      <c r="AA110" s="145"/>
      <c r="AB110" s="145"/>
      <c r="AC110" s="145"/>
      <c r="AD110" s="145"/>
      <c r="AE110" s="145"/>
      <c r="AF110" s="145"/>
      <c r="AH110" s="145"/>
      <c r="AI110" s="145"/>
      <c r="AJ110" s="145"/>
      <c r="AK110" s="145"/>
      <c r="AL110" s="145"/>
      <c r="AM110" s="145"/>
      <c r="AN110" s="145"/>
      <c r="AO110" s="145"/>
      <c r="AP110" s="145"/>
      <c r="AQ110" s="145"/>
      <c r="AR110" s="145"/>
      <c r="AS110" s="145"/>
      <c r="AT110" s="145"/>
      <c r="AU110" s="145"/>
      <c r="AV110" s="145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HQ110"/>
      <c r="HR110"/>
      <c r="HS110"/>
      <c r="HT110"/>
      <c r="HU110"/>
      <c r="HV110"/>
      <c r="HW110"/>
      <c r="HX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PA110"/>
      <c r="PB110"/>
      <c r="PC110"/>
      <c r="PD110"/>
      <c r="PE110"/>
      <c r="PF110"/>
      <c r="PG110"/>
      <c r="PH110"/>
      <c r="PI110"/>
      <c r="PJ110"/>
      <c r="PK110"/>
      <c r="PL110"/>
      <c r="PM110"/>
      <c r="PN110"/>
      <c r="PO110"/>
      <c r="PP110"/>
      <c r="PR110" s="690"/>
      <c r="PS110" s="690"/>
      <c r="PT110" s="690"/>
      <c r="PU110" s="690"/>
      <c r="PV110" s="690"/>
      <c r="PW110" s="690"/>
      <c r="PX110" s="690"/>
      <c r="PY110" s="690"/>
      <c r="PZ110" s="690"/>
      <c r="QA110" s="690"/>
      <c r="QB110" s="690"/>
      <c r="QC110" s="690"/>
      <c r="QD110" s="690"/>
      <c r="QE110" s="690"/>
      <c r="QF110" s="690"/>
      <c r="QG110" s="690"/>
      <c r="QX110" s="690"/>
      <c r="QY110" s="690"/>
      <c r="QZ110" s="690"/>
      <c r="RA110" s="690"/>
      <c r="RB110" s="690"/>
      <c r="RC110" s="125"/>
      <c r="RD110" s="125"/>
      <c r="RE110" s="125"/>
      <c r="RF110" s="125"/>
      <c r="RG110" s="125"/>
      <c r="RH110" s="125"/>
      <c r="RI110" s="125"/>
      <c r="RJ110" s="125"/>
      <c r="RK110" s="125"/>
      <c r="RL110" s="125"/>
      <c r="RM110" s="125"/>
      <c r="RN110" s="690"/>
      <c r="RO110" s="690"/>
      <c r="RP110" s="690"/>
      <c r="RQ110" s="690"/>
      <c r="RR110" s="690"/>
      <c r="RS110" s="690"/>
      <c r="RT110" s="690"/>
      <c r="RU110" s="690"/>
      <c r="RV110" s="690"/>
      <c r="RW110" s="690"/>
      <c r="RX110" s="690"/>
      <c r="RY110" s="690"/>
      <c r="RZ110" s="690"/>
      <c r="SA110" s="690"/>
      <c r="SB110" s="690"/>
      <c r="SC110" s="690"/>
      <c r="SD110" s="690"/>
      <c r="SE110" s="690"/>
      <c r="SF110" s="690"/>
      <c r="SG110" s="690"/>
      <c r="SH110" s="690"/>
      <c r="SI110" s="690"/>
      <c r="SJ110" s="690"/>
      <c r="SK110" s="690"/>
      <c r="SL110" s="690"/>
      <c r="SM110" s="690"/>
      <c r="SN110" s="690"/>
      <c r="SO110" s="690"/>
      <c r="SP110" s="690"/>
      <c r="SQ110" s="690"/>
      <c r="SR110" s="690"/>
      <c r="SS110" s="690"/>
      <c r="ST110" s="690"/>
      <c r="SU110" s="690"/>
    </row>
    <row r="111" spans="1:515" x14ac:dyDescent="0.25">
      <c r="A111" s="283"/>
      <c r="B111" s="145"/>
      <c r="C111" s="145"/>
      <c r="D111" s="145"/>
      <c r="E111" s="145"/>
      <c r="F111" s="145"/>
      <c r="G111" s="145"/>
      <c r="H111" s="145"/>
      <c r="I111" s="145"/>
      <c r="J111" s="145"/>
      <c r="K111" s="145"/>
      <c r="L111" s="145"/>
      <c r="M111" s="145"/>
      <c r="N111" s="145"/>
      <c r="O111" s="145"/>
      <c r="P111" s="145"/>
      <c r="Y111" s="145"/>
      <c r="Z111" s="145"/>
      <c r="AA111" s="145"/>
      <c r="AB111" s="145"/>
      <c r="AC111" s="145"/>
      <c r="AD111" s="145"/>
      <c r="AE111" s="145"/>
      <c r="AF111" s="145"/>
      <c r="AH111" s="145"/>
      <c r="AI111" s="145"/>
      <c r="AJ111" s="145"/>
      <c r="AK111" s="145"/>
      <c r="AL111" s="145"/>
      <c r="AM111" s="145"/>
      <c r="AN111" s="145"/>
      <c r="AO111" s="145"/>
      <c r="AP111" s="145"/>
      <c r="AQ111" s="145"/>
      <c r="AR111" s="145"/>
      <c r="AS111" s="145"/>
      <c r="AT111" s="145"/>
      <c r="AU111" s="145"/>
      <c r="AV111" s="145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HQ111"/>
      <c r="HR111"/>
      <c r="HS111"/>
      <c r="HT111"/>
      <c r="HU111"/>
      <c r="HV111"/>
      <c r="HW111"/>
      <c r="HX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PA111"/>
      <c r="PB111"/>
      <c r="PC111"/>
      <c r="PD111"/>
      <c r="PE111"/>
      <c r="PF111"/>
      <c r="PG111"/>
      <c r="PH111"/>
      <c r="PI111"/>
      <c r="PJ111"/>
      <c r="PK111"/>
      <c r="PL111"/>
      <c r="PM111"/>
      <c r="PN111"/>
      <c r="PO111"/>
      <c r="PP111"/>
      <c r="PR111" s="690"/>
      <c r="PS111" s="690"/>
      <c r="PT111" s="690"/>
      <c r="PU111" s="690"/>
      <c r="PV111" s="690"/>
      <c r="PW111" s="690"/>
      <c r="PX111" s="690"/>
      <c r="PY111" s="690"/>
      <c r="PZ111" s="690"/>
      <c r="QA111" s="690"/>
      <c r="QB111" s="690"/>
      <c r="QC111" s="690"/>
      <c r="QD111" s="690"/>
      <c r="QE111" s="690"/>
      <c r="QF111" s="690"/>
      <c r="QG111" s="690"/>
      <c r="QX111" s="690"/>
      <c r="QY111" s="690"/>
      <c r="QZ111" s="690"/>
      <c r="RA111" s="690"/>
      <c r="RB111" s="690"/>
      <c r="RC111" s="125"/>
      <c r="RD111" s="125"/>
      <c r="RE111" s="125"/>
      <c r="RF111" s="125"/>
      <c r="RG111" s="125"/>
      <c r="RH111" s="125"/>
      <c r="RI111" s="125"/>
      <c r="RJ111" s="125"/>
      <c r="RK111" s="125"/>
      <c r="RL111" s="125"/>
      <c r="RM111" s="125"/>
      <c r="RN111" s="690"/>
      <c r="RO111" s="690"/>
      <c r="RP111" s="690"/>
      <c r="RQ111" s="690"/>
      <c r="RR111" s="690"/>
      <c r="RS111" s="690"/>
      <c r="RT111" s="690"/>
      <c r="RU111" s="690"/>
      <c r="RV111" s="690"/>
      <c r="RW111" s="690"/>
      <c r="RX111" s="690"/>
      <c r="RY111" s="690"/>
      <c r="RZ111" s="690"/>
      <c r="SA111" s="690"/>
      <c r="SB111" s="690"/>
      <c r="SC111" s="690"/>
      <c r="SD111" s="690"/>
      <c r="SE111" s="690"/>
      <c r="SF111" s="690"/>
      <c r="SG111" s="690"/>
      <c r="SH111" s="690"/>
      <c r="SI111" s="690"/>
      <c r="SJ111" s="690"/>
      <c r="SK111" s="690"/>
      <c r="SL111" s="690"/>
      <c r="SM111" s="690"/>
      <c r="SN111" s="690"/>
      <c r="SO111" s="690"/>
      <c r="SP111" s="690"/>
      <c r="SQ111" s="690"/>
      <c r="SR111" s="690"/>
      <c r="SS111" s="690"/>
      <c r="ST111" s="690"/>
      <c r="SU111" s="690"/>
    </row>
    <row r="112" spans="1:515" x14ac:dyDescent="0.25">
      <c r="A112" s="302"/>
      <c r="B112" s="145"/>
      <c r="C112" s="145"/>
      <c r="D112" s="145"/>
      <c r="E112" s="145"/>
      <c r="F112" s="145"/>
      <c r="G112" s="145"/>
      <c r="H112" s="145"/>
      <c r="I112" s="145"/>
      <c r="J112" s="145"/>
      <c r="K112" s="145"/>
      <c r="L112" s="145"/>
      <c r="M112" s="145"/>
      <c r="N112" s="145"/>
      <c r="O112" s="145"/>
      <c r="P112" s="145"/>
      <c r="Y112" s="145"/>
      <c r="Z112" s="145"/>
      <c r="AA112" s="145"/>
      <c r="AB112" s="145"/>
      <c r="AC112" s="145"/>
      <c r="AD112" s="145"/>
      <c r="AE112" s="145"/>
      <c r="AF112" s="145"/>
      <c r="AH112" s="145"/>
      <c r="AI112" s="145"/>
      <c r="AJ112" s="145"/>
      <c r="AK112" s="145"/>
      <c r="AL112" s="145"/>
      <c r="AM112" s="145"/>
      <c r="AN112" s="145"/>
      <c r="AO112" s="145"/>
      <c r="AP112" s="145"/>
      <c r="AQ112" s="145"/>
      <c r="AR112" s="145"/>
      <c r="AS112" s="145"/>
      <c r="AT112" s="145"/>
      <c r="AU112" s="145"/>
      <c r="AV112" s="145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HQ112"/>
      <c r="HR112"/>
      <c r="HS112"/>
      <c r="HT112"/>
      <c r="HU112"/>
      <c r="HV112"/>
      <c r="HW112"/>
      <c r="HX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PA112"/>
      <c r="PB112"/>
      <c r="PC112"/>
      <c r="PD112"/>
      <c r="PE112"/>
      <c r="PF112"/>
      <c r="PG112"/>
      <c r="PH112"/>
      <c r="PI112"/>
      <c r="PJ112"/>
      <c r="PK112"/>
      <c r="PL112"/>
      <c r="PM112"/>
      <c r="PN112"/>
      <c r="PO112"/>
      <c r="PP112"/>
      <c r="PR112" s="690"/>
      <c r="PS112" s="690"/>
      <c r="PT112" s="690"/>
      <c r="PU112" s="690"/>
      <c r="PV112" s="690"/>
      <c r="PW112" s="690"/>
      <c r="PX112" s="690"/>
      <c r="PY112" s="690"/>
      <c r="PZ112" s="690"/>
      <c r="QA112" s="690"/>
      <c r="QB112" s="690"/>
      <c r="QC112" s="690"/>
      <c r="QD112" s="690"/>
      <c r="QE112" s="690"/>
      <c r="QF112" s="690"/>
      <c r="QG112" s="690"/>
      <c r="QX112" s="690"/>
      <c r="QY112" s="690"/>
      <c r="QZ112" s="690"/>
      <c r="RA112" s="690"/>
      <c r="RB112" s="690"/>
      <c r="RC112" s="125"/>
      <c r="RD112" s="125"/>
      <c r="RE112" s="125"/>
      <c r="RF112" s="125"/>
      <c r="RG112" s="125"/>
      <c r="RH112" s="125"/>
      <c r="RI112" s="125"/>
      <c r="RJ112" s="125"/>
      <c r="RK112" s="125"/>
      <c r="RL112" s="125"/>
      <c r="RM112" s="125"/>
      <c r="RN112" s="690"/>
      <c r="RO112" s="690"/>
      <c r="RP112" s="690"/>
      <c r="RQ112" s="690"/>
      <c r="RR112" s="690"/>
      <c r="RS112" s="690"/>
      <c r="RT112" s="690"/>
      <c r="RU112" s="690"/>
      <c r="RV112" s="690"/>
      <c r="RW112" s="690"/>
      <c r="RX112" s="690"/>
      <c r="RY112" s="690"/>
      <c r="RZ112" s="690"/>
      <c r="SA112" s="690"/>
      <c r="SB112" s="690"/>
      <c r="SC112" s="690"/>
      <c r="SD112" s="690"/>
      <c r="SE112" s="690"/>
      <c r="SF112" s="690"/>
      <c r="SG112" s="690"/>
      <c r="SH112" s="690"/>
      <c r="SI112" s="690"/>
      <c r="SJ112" s="690"/>
      <c r="SK112" s="690"/>
      <c r="SL112" s="690"/>
      <c r="SM112" s="690"/>
      <c r="SN112" s="690"/>
      <c r="SO112" s="690"/>
      <c r="SP112" s="690"/>
      <c r="SQ112" s="690"/>
      <c r="SR112" s="690"/>
      <c r="SS112" s="690"/>
      <c r="ST112" s="690"/>
      <c r="SU112" s="690"/>
    </row>
    <row r="113" spans="2:515" x14ac:dyDescent="0.25">
      <c r="B113" s="145"/>
      <c r="C113" s="145"/>
      <c r="D113" s="145"/>
      <c r="E113" s="145"/>
      <c r="F113" s="145"/>
      <c r="G113" s="145"/>
      <c r="H113" s="145"/>
      <c r="I113" s="145"/>
      <c r="J113" s="145"/>
      <c r="K113" s="145"/>
      <c r="L113" s="145"/>
      <c r="M113" s="145"/>
      <c r="N113" s="145"/>
      <c r="O113" s="145"/>
      <c r="P113" s="145"/>
      <c r="Y113" s="145"/>
      <c r="Z113" s="145"/>
      <c r="AA113" s="145"/>
      <c r="AB113" s="145"/>
      <c r="AC113" s="145"/>
      <c r="AD113" s="145"/>
      <c r="AE113" s="145"/>
      <c r="AF113" s="145"/>
      <c r="AH113" s="145"/>
      <c r="AI113" s="145"/>
      <c r="AJ113" s="145"/>
      <c r="AK113" s="145"/>
      <c r="AL113" s="145"/>
      <c r="AM113" s="145"/>
      <c r="AN113" s="145"/>
      <c r="AO113" s="145"/>
      <c r="AP113" s="145"/>
      <c r="AQ113" s="145"/>
      <c r="AR113" s="145"/>
      <c r="AS113" s="145"/>
      <c r="AT113" s="145"/>
      <c r="AU113" s="145"/>
      <c r="AV113" s="145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HQ113"/>
      <c r="HR113"/>
      <c r="HS113"/>
      <c r="HT113"/>
      <c r="HU113"/>
      <c r="HV113"/>
      <c r="HW113"/>
      <c r="HX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PA113"/>
      <c r="PB113"/>
      <c r="PC113"/>
      <c r="PD113"/>
      <c r="PE113"/>
      <c r="PF113"/>
      <c r="PG113"/>
      <c r="PH113"/>
      <c r="PI113"/>
      <c r="PJ113"/>
      <c r="PK113"/>
      <c r="PL113"/>
      <c r="PM113"/>
      <c r="PN113"/>
      <c r="PO113"/>
      <c r="PP113"/>
      <c r="PR113" s="690"/>
      <c r="PS113" s="690"/>
      <c r="PT113" s="690"/>
      <c r="PU113" s="690"/>
      <c r="PV113" s="690"/>
      <c r="PW113" s="690"/>
      <c r="PX113" s="690"/>
      <c r="PY113" s="690"/>
      <c r="PZ113" s="690"/>
      <c r="QA113" s="690"/>
      <c r="QB113" s="690"/>
      <c r="QC113" s="690"/>
      <c r="QD113" s="690"/>
      <c r="QE113" s="690"/>
      <c r="QF113" s="690"/>
      <c r="QG113" s="690"/>
      <c r="QX113" s="690"/>
      <c r="QY113" s="690"/>
      <c r="QZ113" s="690"/>
      <c r="RA113" s="690"/>
      <c r="RB113" s="690"/>
      <c r="RC113" s="125"/>
      <c r="RD113" s="125"/>
      <c r="RE113" s="125"/>
      <c r="RF113" s="125"/>
      <c r="RG113" s="125"/>
      <c r="RH113" s="125"/>
      <c r="RI113" s="125"/>
      <c r="RJ113" s="125"/>
      <c r="RK113" s="125"/>
      <c r="RL113" s="125"/>
      <c r="RM113" s="125"/>
      <c r="RN113" s="690"/>
      <c r="RO113" s="690"/>
      <c r="RP113" s="690"/>
      <c r="RQ113" s="690"/>
      <c r="RR113" s="690"/>
      <c r="RS113" s="690"/>
      <c r="RT113" s="690"/>
      <c r="RU113" s="690"/>
      <c r="RV113" s="690"/>
      <c r="RW113" s="690"/>
      <c r="RX113" s="690"/>
      <c r="RY113" s="690"/>
      <c r="RZ113" s="690"/>
      <c r="SA113" s="690"/>
      <c r="SB113" s="690"/>
      <c r="SC113" s="690"/>
      <c r="SD113" s="690"/>
      <c r="SE113" s="690"/>
      <c r="SF113" s="690"/>
      <c r="SG113" s="690"/>
      <c r="SH113" s="690"/>
      <c r="SI113" s="690"/>
      <c r="SJ113" s="690"/>
      <c r="SK113" s="690"/>
      <c r="SL113" s="690"/>
      <c r="SM113" s="690"/>
      <c r="SN113" s="690"/>
      <c r="SO113" s="690"/>
      <c r="SP113" s="690"/>
      <c r="SQ113" s="690"/>
      <c r="SR113" s="690"/>
      <c r="SS113" s="690"/>
      <c r="ST113" s="690"/>
      <c r="SU113" s="690"/>
    </row>
    <row r="114" spans="2:515" x14ac:dyDescent="0.25">
      <c r="B114" s="145"/>
      <c r="C114" s="145"/>
      <c r="D114" s="145"/>
      <c r="E114" s="145"/>
      <c r="F114" s="145"/>
      <c r="G114" s="145"/>
      <c r="H114" s="145"/>
      <c r="I114" s="145"/>
      <c r="J114" s="145"/>
      <c r="K114" s="145"/>
      <c r="L114" s="145"/>
      <c r="M114" s="145"/>
      <c r="N114" s="145"/>
      <c r="O114" s="145"/>
      <c r="P114" s="145"/>
      <c r="Y114" s="145"/>
      <c r="Z114" s="145"/>
      <c r="AA114" s="145"/>
      <c r="AB114" s="145"/>
      <c r="AC114" s="145"/>
      <c r="AD114" s="145"/>
      <c r="AE114" s="145"/>
      <c r="AF114" s="145"/>
      <c r="AH114" s="145"/>
      <c r="AI114" s="145"/>
      <c r="AJ114" s="145"/>
      <c r="AK114" s="145"/>
      <c r="AL114" s="145"/>
      <c r="AM114" s="145"/>
      <c r="AN114" s="145"/>
      <c r="AO114" s="145"/>
      <c r="AP114" s="145"/>
      <c r="AQ114" s="145"/>
      <c r="AR114" s="145"/>
      <c r="AS114" s="145"/>
      <c r="AT114" s="145"/>
      <c r="AU114" s="145"/>
      <c r="AV114" s="145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HQ114"/>
      <c r="HR114"/>
      <c r="HS114"/>
      <c r="HT114"/>
      <c r="HU114"/>
      <c r="HV114"/>
      <c r="HW114"/>
      <c r="HX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PA114"/>
      <c r="PB114"/>
      <c r="PC114"/>
      <c r="PD114"/>
      <c r="PE114"/>
      <c r="PF114"/>
      <c r="PG114"/>
      <c r="PH114"/>
      <c r="PI114"/>
      <c r="PJ114"/>
      <c r="PK114"/>
      <c r="PL114"/>
      <c r="PM114"/>
      <c r="PN114"/>
      <c r="PO114"/>
      <c r="PP114"/>
      <c r="PR114" s="690"/>
      <c r="PS114" s="690"/>
      <c r="PT114" s="690"/>
      <c r="PU114" s="690"/>
      <c r="PV114" s="690"/>
      <c r="PW114" s="690"/>
      <c r="PX114" s="690"/>
      <c r="PY114" s="690"/>
      <c r="PZ114" s="690"/>
      <c r="QA114" s="690"/>
      <c r="QB114" s="690"/>
      <c r="QC114" s="690"/>
      <c r="QD114" s="690"/>
      <c r="QE114" s="690"/>
      <c r="QF114" s="690"/>
      <c r="QG114" s="690"/>
      <c r="QX114" s="690"/>
      <c r="QY114" s="690"/>
      <c r="QZ114" s="690"/>
      <c r="RA114" s="690"/>
      <c r="RB114" s="690"/>
      <c r="RC114" s="125"/>
      <c r="RD114" s="125"/>
      <c r="RE114" s="125"/>
      <c r="RF114" s="125"/>
      <c r="RG114" s="125"/>
      <c r="RH114" s="125"/>
      <c r="RI114" s="125"/>
      <c r="RJ114" s="125"/>
      <c r="RK114" s="125"/>
      <c r="RL114" s="125"/>
      <c r="RM114" s="125"/>
      <c r="RN114" s="690"/>
      <c r="RO114" s="690"/>
      <c r="RP114" s="690"/>
      <c r="RQ114" s="690"/>
      <c r="RR114" s="690"/>
      <c r="RS114" s="690"/>
      <c r="RT114" s="690"/>
      <c r="RU114" s="690"/>
      <c r="RV114" s="690"/>
      <c r="RW114" s="690"/>
      <c r="RX114" s="690"/>
      <c r="RY114" s="690"/>
      <c r="RZ114" s="690"/>
      <c r="SA114" s="690"/>
      <c r="SB114" s="690"/>
      <c r="SC114" s="690"/>
      <c r="SD114" s="690"/>
      <c r="SE114" s="690"/>
      <c r="SF114" s="690"/>
      <c r="SG114" s="690"/>
      <c r="SH114" s="690"/>
      <c r="SI114" s="690"/>
      <c r="SJ114" s="690"/>
      <c r="SK114" s="690"/>
      <c r="SL114" s="690"/>
      <c r="SM114" s="690"/>
      <c r="SN114" s="690"/>
      <c r="SO114" s="690"/>
      <c r="SP114" s="690"/>
      <c r="SQ114" s="690"/>
      <c r="SR114" s="690"/>
      <c r="SS114" s="690"/>
      <c r="ST114" s="690"/>
      <c r="SU114" s="690"/>
    </row>
    <row r="115" spans="2:515" x14ac:dyDescent="0.25">
      <c r="B115" s="145"/>
      <c r="C115" s="145"/>
      <c r="D115" s="145"/>
      <c r="E115" s="145"/>
      <c r="F115" s="145"/>
      <c r="G115" s="145"/>
      <c r="H115" s="145"/>
      <c r="I115" s="145"/>
      <c r="J115" s="145"/>
      <c r="K115" s="145"/>
      <c r="L115" s="145"/>
      <c r="M115" s="145"/>
      <c r="N115" s="145"/>
      <c r="O115" s="145"/>
      <c r="P115" s="145"/>
      <c r="Y115" s="145"/>
      <c r="Z115" s="145"/>
      <c r="AA115" s="145"/>
      <c r="AB115" s="145"/>
      <c r="AC115" s="145"/>
      <c r="AD115" s="145"/>
      <c r="AE115" s="145"/>
      <c r="AF115" s="145"/>
      <c r="AH115" s="145"/>
      <c r="AI115" s="145"/>
      <c r="AJ115" s="145"/>
      <c r="AK115" s="145"/>
      <c r="AL115" s="145"/>
      <c r="AM115" s="145"/>
      <c r="AN115" s="145"/>
      <c r="AO115" s="145"/>
      <c r="AP115" s="145"/>
      <c r="AQ115" s="145"/>
      <c r="AR115" s="145"/>
      <c r="AS115" s="145"/>
      <c r="AT115" s="145"/>
      <c r="AU115" s="145"/>
      <c r="AV115" s="14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HQ115"/>
      <c r="HR115"/>
      <c r="HS115"/>
      <c r="HT115"/>
      <c r="HU115"/>
      <c r="HV115"/>
      <c r="HW115"/>
      <c r="HX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PA115"/>
      <c r="PB115"/>
      <c r="PC115"/>
      <c r="PD115"/>
      <c r="PE115"/>
      <c r="PF115"/>
      <c r="PG115"/>
      <c r="PH115"/>
      <c r="PI115"/>
      <c r="PJ115"/>
      <c r="PK115"/>
      <c r="PL115"/>
      <c r="PM115"/>
      <c r="PN115"/>
      <c r="PO115"/>
      <c r="PP115"/>
      <c r="PR115" s="690"/>
      <c r="PS115" s="690"/>
      <c r="PT115" s="690"/>
      <c r="PU115" s="690"/>
      <c r="PV115" s="690"/>
      <c r="PW115" s="690"/>
      <c r="PX115" s="690"/>
      <c r="PY115" s="690"/>
      <c r="PZ115" s="690"/>
      <c r="QA115" s="690"/>
      <c r="QB115" s="690"/>
      <c r="QC115" s="690"/>
      <c r="QD115" s="690"/>
      <c r="QE115" s="690"/>
      <c r="QF115" s="690"/>
      <c r="QG115" s="690"/>
      <c r="QX115" s="690"/>
      <c r="QY115" s="690"/>
      <c r="QZ115" s="690"/>
      <c r="RA115" s="690"/>
      <c r="RB115" s="690"/>
      <c r="RC115" s="125"/>
      <c r="RD115" s="125"/>
      <c r="RE115" s="125"/>
      <c r="RF115" s="125"/>
      <c r="RG115" s="125"/>
      <c r="RH115" s="125"/>
      <c r="RI115" s="125"/>
      <c r="RJ115" s="125"/>
      <c r="RK115" s="125"/>
      <c r="RL115" s="125"/>
      <c r="RM115" s="125"/>
      <c r="RN115" s="690"/>
      <c r="RO115" s="690"/>
      <c r="RP115" s="690"/>
      <c r="RQ115" s="690"/>
      <c r="RR115" s="690"/>
      <c r="RS115" s="690"/>
      <c r="RT115" s="690"/>
      <c r="RU115" s="690"/>
      <c r="RV115" s="690"/>
      <c r="RW115" s="690"/>
      <c r="RX115" s="690"/>
      <c r="RY115" s="690"/>
      <c r="RZ115" s="690"/>
      <c r="SA115" s="690"/>
      <c r="SB115" s="690"/>
      <c r="SC115" s="690"/>
      <c r="SD115" s="690"/>
      <c r="SE115" s="690"/>
      <c r="SF115" s="690"/>
      <c r="SG115" s="690"/>
      <c r="SH115" s="690"/>
      <c r="SI115" s="690"/>
      <c r="SJ115" s="690"/>
      <c r="SK115" s="690"/>
      <c r="SL115" s="690"/>
      <c r="SM115" s="690"/>
      <c r="SN115" s="690"/>
      <c r="SO115" s="690"/>
      <c r="SP115" s="690"/>
      <c r="SQ115" s="690"/>
      <c r="SR115" s="690"/>
      <c r="SS115" s="690"/>
      <c r="ST115" s="690"/>
      <c r="SU115" s="690"/>
    </row>
    <row r="116" spans="2:515" x14ac:dyDescent="0.25">
      <c r="B116" s="145"/>
      <c r="C116" s="145"/>
      <c r="D116" s="145"/>
      <c r="E116" s="145"/>
      <c r="F116" s="145"/>
      <c r="G116" s="145"/>
      <c r="H116" s="145"/>
      <c r="I116" s="145"/>
      <c r="J116" s="145"/>
      <c r="K116" s="145"/>
      <c r="L116" s="145"/>
      <c r="M116" s="145"/>
      <c r="N116" s="145"/>
      <c r="O116" s="145"/>
      <c r="P116" s="145"/>
      <c r="Y116" s="145"/>
      <c r="Z116" s="145"/>
      <c r="AA116" s="145"/>
      <c r="AB116" s="145"/>
      <c r="AC116" s="145"/>
      <c r="AD116" s="145"/>
      <c r="AE116" s="145"/>
      <c r="AF116" s="145"/>
      <c r="AH116" s="145"/>
      <c r="AI116" s="145"/>
      <c r="AJ116" s="145"/>
      <c r="AK116" s="145"/>
      <c r="AL116" s="145"/>
      <c r="AM116" s="145"/>
      <c r="AN116" s="145"/>
      <c r="AO116" s="145"/>
      <c r="AP116" s="145"/>
      <c r="AQ116" s="145"/>
      <c r="AR116" s="145"/>
      <c r="AS116" s="145"/>
      <c r="AT116" s="145"/>
      <c r="AU116" s="145"/>
      <c r="AV116" s="145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HQ116"/>
      <c r="HR116"/>
      <c r="HS116"/>
      <c r="HT116"/>
      <c r="HU116"/>
      <c r="HV116"/>
      <c r="HW116"/>
      <c r="HX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PA116"/>
      <c r="PB116"/>
      <c r="PC116"/>
      <c r="PD116"/>
      <c r="PE116"/>
      <c r="PF116"/>
      <c r="PG116"/>
      <c r="PH116"/>
      <c r="PI116"/>
      <c r="PJ116"/>
      <c r="PK116"/>
      <c r="PL116"/>
      <c r="PM116"/>
      <c r="PN116"/>
      <c r="PO116"/>
      <c r="PP116"/>
      <c r="PR116" s="690"/>
      <c r="PS116" s="690"/>
      <c r="PT116" s="690"/>
      <c r="PU116" s="690"/>
      <c r="PV116" s="690"/>
      <c r="PW116" s="690"/>
      <c r="PX116" s="690"/>
      <c r="PY116" s="690"/>
      <c r="PZ116" s="690"/>
      <c r="QA116" s="690"/>
      <c r="QB116" s="690"/>
      <c r="QC116" s="690"/>
      <c r="QD116" s="690"/>
      <c r="QE116" s="690"/>
      <c r="QF116" s="690"/>
      <c r="QG116" s="690"/>
      <c r="QX116" s="690"/>
      <c r="QY116" s="690"/>
      <c r="QZ116" s="690"/>
      <c r="RA116" s="690"/>
      <c r="RB116" s="690"/>
      <c r="RC116" s="125"/>
      <c r="RD116" s="125"/>
      <c r="RE116" s="125"/>
      <c r="RF116" s="125"/>
      <c r="RG116" s="125"/>
      <c r="RH116" s="125"/>
      <c r="RI116" s="125"/>
      <c r="RJ116" s="125"/>
      <c r="RK116" s="125"/>
      <c r="RL116" s="125"/>
      <c r="RM116" s="125"/>
      <c r="RN116" s="690"/>
      <c r="RO116" s="690"/>
      <c r="RP116" s="690"/>
      <c r="RQ116" s="690"/>
      <c r="RR116" s="690"/>
      <c r="RS116" s="690"/>
      <c r="RT116" s="690"/>
      <c r="RU116" s="690"/>
      <c r="RV116" s="690"/>
      <c r="RW116" s="690"/>
      <c r="RX116" s="690"/>
      <c r="RY116" s="690"/>
      <c r="RZ116" s="690"/>
      <c r="SA116" s="690"/>
      <c r="SB116" s="690"/>
      <c r="SC116" s="690"/>
      <c r="SD116" s="690"/>
      <c r="SE116" s="690"/>
      <c r="SF116" s="690"/>
      <c r="SG116" s="690"/>
      <c r="SH116" s="690"/>
      <c r="SI116" s="690"/>
      <c r="SJ116" s="690"/>
      <c r="SK116" s="690"/>
      <c r="SL116" s="690"/>
      <c r="SM116" s="690"/>
      <c r="SN116" s="690"/>
      <c r="SO116" s="690"/>
      <c r="SP116" s="690"/>
      <c r="SQ116" s="690"/>
      <c r="SR116" s="690"/>
      <c r="SS116" s="690"/>
      <c r="ST116" s="690"/>
      <c r="SU116" s="690"/>
    </row>
    <row r="117" spans="2:515" x14ac:dyDescent="0.25">
      <c r="B117" s="145"/>
      <c r="C117" s="145"/>
      <c r="D117" s="145"/>
      <c r="E117" s="145"/>
      <c r="F117" s="145"/>
      <c r="G117" s="145"/>
      <c r="H117" s="145"/>
      <c r="I117" s="145"/>
      <c r="J117" s="145"/>
      <c r="K117" s="145"/>
      <c r="L117" s="145"/>
      <c r="M117" s="145"/>
      <c r="N117" s="145"/>
      <c r="O117" s="145"/>
      <c r="P117" s="145"/>
      <c r="Y117" s="145"/>
      <c r="Z117" s="145"/>
      <c r="AA117" s="145"/>
      <c r="AB117" s="145"/>
      <c r="AC117" s="145"/>
      <c r="AD117" s="145"/>
      <c r="AE117" s="145"/>
      <c r="AF117" s="145"/>
      <c r="AH117" s="145"/>
      <c r="AI117" s="145"/>
      <c r="AJ117" s="145"/>
      <c r="AK117" s="145"/>
      <c r="AL117" s="145"/>
      <c r="AM117" s="145"/>
      <c r="AN117" s="145"/>
      <c r="AO117" s="145"/>
      <c r="AP117" s="145"/>
      <c r="AQ117" s="145"/>
      <c r="AR117" s="145"/>
      <c r="AS117" s="145"/>
      <c r="AT117" s="145"/>
      <c r="AU117" s="145"/>
      <c r="AV117" s="145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HQ117"/>
      <c r="HR117"/>
      <c r="HS117"/>
      <c r="HT117"/>
      <c r="HU117"/>
      <c r="HV117"/>
      <c r="HW117"/>
      <c r="HX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PA117"/>
      <c r="PB117"/>
      <c r="PC117"/>
      <c r="PD117"/>
      <c r="PE117"/>
      <c r="PF117"/>
      <c r="PG117"/>
      <c r="PH117"/>
      <c r="PI117"/>
      <c r="PJ117"/>
      <c r="PK117"/>
      <c r="PL117"/>
      <c r="PM117"/>
      <c r="PN117"/>
      <c r="PO117"/>
      <c r="PP117"/>
      <c r="PR117" s="690"/>
      <c r="PS117" s="690"/>
      <c r="PT117" s="690"/>
      <c r="PU117" s="690"/>
      <c r="PV117" s="690"/>
      <c r="PW117" s="690"/>
      <c r="PX117" s="690"/>
      <c r="PY117" s="690"/>
      <c r="PZ117" s="690"/>
      <c r="QA117" s="690"/>
      <c r="QB117" s="690"/>
      <c r="QC117" s="690"/>
      <c r="QD117" s="690"/>
      <c r="QE117" s="690"/>
      <c r="QF117" s="690"/>
      <c r="QG117" s="690"/>
      <c r="QX117" s="690"/>
      <c r="QY117" s="690"/>
      <c r="QZ117" s="690"/>
      <c r="RA117" s="690"/>
      <c r="RB117" s="690"/>
      <c r="RC117" s="690"/>
      <c r="RD117" s="690"/>
      <c r="RE117" s="690"/>
      <c r="RF117" s="690"/>
      <c r="RG117" s="690"/>
      <c r="RH117" s="690"/>
      <c r="RI117" s="690"/>
      <c r="RJ117" s="690"/>
      <c r="RK117" s="690"/>
      <c r="RL117" s="690"/>
      <c r="RM117" s="690"/>
      <c r="RN117" s="690"/>
      <c r="RO117" s="690"/>
      <c r="RP117" s="690"/>
      <c r="RQ117" s="690"/>
      <c r="RR117" s="690"/>
      <c r="RS117" s="690"/>
      <c r="RT117" s="690"/>
      <c r="RU117" s="690"/>
      <c r="RV117" s="690"/>
      <c r="RW117" s="690"/>
      <c r="RX117" s="690"/>
      <c r="RY117" s="690"/>
      <c r="RZ117" s="690"/>
      <c r="SA117" s="690"/>
      <c r="SB117" s="690"/>
      <c r="SC117" s="690"/>
      <c r="SD117" s="690"/>
      <c r="SE117" s="690"/>
      <c r="SF117" s="690"/>
      <c r="SG117" s="690"/>
      <c r="SH117" s="690"/>
      <c r="SI117" s="690"/>
      <c r="SJ117" s="690"/>
    </row>
    <row r="118" spans="2:515" x14ac:dyDescent="0.25">
      <c r="B118" s="145"/>
      <c r="C118" s="145"/>
      <c r="D118" s="145"/>
      <c r="E118" s="145"/>
      <c r="F118" s="145"/>
      <c r="G118" s="145"/>
      <c r="H118" s="145"/>
      <c r="I118" s="145"/>
      <c r="J118" s="145"/>
      <c r="K118" s="145"/>
      <c r="L118" s="145"/>
      <c r="M118" s="145"/>
      <c r="N118" s="145"/>
      <c r="O118" s="145"/>
      <c r="P118" s="145"/>
      <c r="Y118" s="145"/>
      <c r="Z118" s="145"/>
      <c r="AA118" s="145"/>
      <c r="AB118" s="145"/>
      <c r="AC118" s="145"/>
      <c r="AD118" s="145"/>
      <c r="AE118" s="145"/>
      <c r="AF118" s="145"/>
      <c r="AH118" s="145"/>
      <c r="AI118" s="145"/>
      <c r="AJ118" s="145"/>
      <c r="AK118" s="145"/>
      <c r="AL118" s="145"/>
      <c r="AM118" s="145"/>
      <c r="AN118" s="145"/>
      <c r="AO118" s="145"/>
      <c r="AP118" s="145"/>
      <c r="AQ118" s="145"/>
      <c r="AR118" s="145"/>
      <c r="AS118" s="145"/>
      <c r="AT118" s="145"/>
      <c r="AU118" s="145"/>
      <c r="AV118" s="145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HQ118"/>
      <c r="HR118"/>
      <c r="HS118"/>
      <c r="HT118"/>
      <c r="HU118"/>
      <c r="HV118"/>
      <c r="HW118"/>
      <c r="HX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PA118"/>
      <c r="PB118"/>
      <c r="PC118"/>
      <c r="PD118"/>
      <c r="PE118"/>
      <c r="PF118"/>
      <c r="PG118"/>
      <c r="PH118"/>
      <c r="PI118"/>
      <c r="PJ118"/>
      <c r="PK118"/>
      <c r="PL118"/>
      <c r="PM118"/>
      <c r="PN118"/>
      <c r="PO118"/>
      <c r="PP118"/>
      <c r="PR118" s="690"/>
      <c r="PS118" s="690"/>
      <c r="PT118" s="690"/>
      <c r="PU118" s="690"/>
      <c r="PV118" s="690"/>
      <c r="PW118" s="690"/>
      <c r="PX118" s="690"/>
      <c r="PY118" s="690"/>
      <c r="PZ118" s="690"/>
      <c r="QA118" s="690"/>
      <c r="QB118" s="690"/>
      <c r="QC118" s="690"/>
      <c r="QD118" s="690"/>
      <c r="QE118" s="690"/>
      <c r="QF118" s="690"/>
      <c r="QG118" s="690"/>
      <c r="QX118" s="690"/>
      <c r="QY118" s="690"/>
      <c r="QZ118" s="690"/>
      <c r="RA118" s="690"/>
      <c r="RB118" s="690"/>
      <c r="RC118" s="690"/>
      <c r="RD118" s="690"/>
      <c r="RE118" s="690"/>
      <c r="RF118" s="690"/>
      <c r="RG118" s="690"/>
      <c r="RH118" s="690"/>
      <c r="RI118" s="690"/>
      <c r="RJ118" s="690"/>
      <c r="RK118" s="690"/>
      <c r="RL118" s="690"/>
      <c r="RM118" s="690"/>
      <c r="RN118" s="690"/>
      <c r="RO118" s="690"/>
      <c r="RP118" s="690"/>
      <c r="RQ118" s="690"/>
      <c r="RR118" s="690"/>
      <c r="RS118" s="690"/>
      <c r="RT118" s="690"/>
      <c r="RU118" s="690"/>
      <c r="RV118" s="690"/>
      <c r="RW118" s="690"/>
      <c r="RX118" s="690"/>
      <c r="RY118" s="690"/>
      <c r="RZ118" s="690"/>
      <c r="SA118" s="690"/>
      <c r="SB118" s="690"/>
      <c r="SC118" s="690"/>
      <c r="SD118" s="690"/>
      <c r="SE118" s="690"/>
      <c r="SF118" s="690"/>
      <c r="SG118" s="690"/>
      <c r="SH118" s="690"/>
      <c r="SI118" s="690"/>
      <c r="SJ118" s="690"/>
    </row>
    <row r="119" spans="2:515" x14ac:dyDescent="0.25">
      <c r="B119" s="145"/>
      <c r="C119" s="145"/>
      <c r="D119" s="145"/>
      <c r="E119" s="145"/>
      <c r="F119" s="145"/>
      <c r="G119" s="145"/>
      <c r="H119" s="145"/>
      <c r="I119" s="145"/>
      <c r="J119" s="145"/>
      <c r="K119" s="145"/>
      <c r="L119" s="145"/>
      <c r="M119" s="145"/>
      <c r="N119" s="145"/>
      <c r="O119" s="145"/>
      <c r="P119" s="145"/>
      <c r="Y119" s="145"/>
      <c r="Z119" s="145"/>
      <c r="AA119" s="145"/>
      <c r="AB119" s="145"/>
      <c r="AC119" s="145"/>
      <c r="AD119" s="145"/>
      <c r="AE119" s="145"/>
      <c r="AF119" s="145"/>
      <c r="AH119" s="145"/>
      <c r="AI119" s="145"/>
      <c r="AJ119" s="145"/>
      <c r="AK119" s="145"/>
      <c r="AL119" s="145"/>
      <c r="AM119" s="145"/>
      <c r="AN119" s="145"/>
      <c r="AO119" s="145"/>
      <c r="AP119" s="145"/>
      <c r="AQ119" s="145"/>
      <c r="AR119" s="145"/>
      <c r="AS119" s="145"/>
      <c r="AT119" s="145"/>
      <c r="AU119" s="145"/>
      <c r="AV119" s="145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HQ119"/>
      <c r="HR119"/>
      <c r="HS119"/>
      <c r="HT119"/>
      <c r="HU119"/>
      <c r="HV119"/>
      <c r="HW119"/>
      <c r="HX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PA119"/>
      <c r="PB119"/>
      <c r="PC119"/>
      <c r="PD119"/>
      <c r="PE119"/>
      <c r="PF119"/>
      <c r="PG119"/>
      <c r="PH119"/>
      <c r="PI119"/>
      <c r="PJ119"/>
      <c r="PK119"/>
      <c r="PL119"/>
      <c r="PM119"/>
      <c r="PN119"/>
      <c r="PO119"/>
      <c r="PP119"/>
      <c r="PR119" s="690"/>
      <c r="PS119" s="690"/>
      <c r="PT119" s="690"/>
      <c r="PU119" s="690"/>
      <c r="PV119" s="690"/>
      <c r="PW119" s="690"/>
      <c r="PX119" s="690"/>
      <c r="PY119" s="690"/>
      <c r="PZ119" s="690"/>
      <c r="QA119" s="690"/>
      <c r="QB119" s="690"/>
      <c r="QC119" s="690"/>
      <c r="QD119" s="690"/>
      <c r="QE119" s="690"/>
      <c r="QF119" s="690"/>
      <c r="QG119" s="690"/>
      <c r="QX119" s="690"/>
      <c r="QY119" s="690"/>
      <c r="QZ119" s="690"/>
      <c r="RA119" s="690"/>
      <c r="RB119" s="690"/>
      <c r="RC119" s="690"/>
      <c r="RD119" s="690"/>
      <c r="RE119" s="690"/>
      <c r="RF119" s="690"/>
      <c r="RG119" s="690"/>
      <c r="RH119" s="690"/>
      <c r="RI119" s="690"/>
      <c r="RJ119" s="690"/>
      <c r="RK119" s="690"/>
      <c r="RL119" s="690"/>
      <c r="RM119" s="690"/>
      <c r="RN119" s="690"/>
      <c r="RO119" s="690"/>
      <c r="RP119" s="690"/>
      <c r="RQ119" s="690"/>
      <c r="RR119" s="690"/>
      <c r="RS119" s="690"/>
      <c r="RT119" s="690"/>
      <c r="RU119" s="690"/>
      <c r="RV119" s="690"/>
      <c r="RW119" s="690"/>
      <c r="RX119" s="690"/>
      <c r="RY119" s="690"/>
      <c r="RZ119" s="690"/>
      <c r="SA119" s="690"/>
      <c r="SB119" s="690"/>
      <c r="SC119" s="690"/>
      <c r="SD119" s="690"/>
      <c r="SE119" s="690"/>
      <c r="SF119" s="690"/>
      <c r="SG119" s="690"/>
      <c r="SH119" s="690"/>
      <c r="SI119" s="690"/>
      <c r="SJ119" s="690"/>
    </row>
    <row r="120" spans="2:515" x14ac:dyDescent="0.25">
      <c r="B120" s="145"/>
      <c r="C120" s="145"/>
      <c r="D120" s="145"/>
      <c r="E120" s="145"/>
      <c r="F120" s="145"/>
      <c r="G120" s="145"/>
      <c r="H120" s="145"/>
      <c r="I120" s="145"/>
      <c r="J120" s="145"/>
      <c r="K120" s="145"/>
      <c r="L120" s="145"/>
      <c r="M120" s="145"/>
      <c r="N120" s="145"/>
      <c r="O120" s="145"/>
      <c r="P120" s="145"/>
      <c r="Y120" s="145"/>
      <c r="Z120" s="145"/>
      <c r="AA120" s="145"/>
      <c r="AB120" s="145"/>
      <c r="AC120" s="145"/>
      <c r="AD120" s="145"/>
      <c r="AE120" s="145"/>
      <c r="AF120" s="145"/>
      <c r="AH120" s="145"/>
      <c r="AI120" s="145"/>
      <c r="AJ120" s="145"/>
      <c r="AK120" s="145"/>
      <c r="AL120" s="145"/>
      <c r="AM120" s="145"/>
      <c r="AN120" s="145"/>
      <c r="AO120" s="145"/>
      <c r="AP120" s="145"/>
      <c r="AQ120" s="145"/>
      <c r="AR120" s="145"/>
      <c r="AS120" s="145"/>
      <c r="AT120" s="145"/>
      <c r="AU120" s="145"/>
      <c r="AV120" s="145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HQ120"/>
      <c r="HR120"/>
      <c r="HS120"/>
      <c r="HT120"/>
      <c r="HU120"/>
      <c r="HV120"/>
      <c r="HW120"/>
      <c r="HX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PA120"/>
      <c r="PB120"/>
      <c r="PC120"/>
      <c r="PD120"/>
      <c r="PE120"/>
      <c r="PF120"/>
      <c r="PG120"/>
      <c r="PH120"/>
      <c r="PI120"/>
      <c r="PJ120"/>
      <c r="PK120"/>
      <c r="PL120"/>
      <c r="PM120"/>
      <c r="PN120"/>
      <c r="PO120"/>
      <c r="PP120"/>
      <c r="PR120" s="690"/>
      <c r="PS120" s="690"/>
      <c r="PT120" s="690"/>
      <c r="PU120" s="690"/>
      <c r="PV120" s="690"/>
      <c r="PW120" s="690"/>
      <c r="PX120" s="690"/>
      <c r="PY120" s="690"/>
      <c r="PZ120" s="690"/>
      <c r="QA120" s="690"/>
      <c r="QB120" s="690"/>
      <c r="QC120" s="690"/>
      <c r="QD120" s="690"/>
      <c r="QE120" s="690"/>
      <c r="QF120" s="690"/>
      <c r="QG120" s="690"/>
      <c r="QX120" s="690"/>
      <c r="QY120" s="690"/>
      <c r="QZ120" s="690"/>
      <c r="RA120" s="690"/>
      <c r="RB120" s="690"/>
      <c r="RC120" s="690"/>
      <c r="RD120" s="690"/>
      <c r="RE120" s="690"/>
      <c r="RF120" s="690"/>
      <c r="RG120" s="690"/>
      <c r="RH120" s="690"/>
      <c r="RI120" s="690"/>
      <c r="RJ120" s="690"/>
      <c r="RK120" s="690"/>
      <c r="RL120" s="690"/>
      <c r="RM120" s="690"/>
      <c r="RN120" s="690"/>
      <c r="RO120" s="690"/>
      <c r="RP120" s="690"/>
      <c r="RQ120" s="690"/>
      <c r="RR120" s="690"/>
      <c r="RS120" s="690"/>
      <c r="RT120" s="690"/>
      <c r="RU120" s="690"/>
      <c r="RV120" s="690"/>
      <c r="RW120" s="690"/>
      <c r="RX120" s="690"/>
      <c r="RY120" s="690"/>
      <c r="RZ120" s="690"/>
      <c r="SA120" s="690"/>
      <c r="SB120" s="690"/>
      <c r="SC120" s="690"/>
      <c r="SD120" s="690"/>
      <c r="SE120" s="690"/>
      <c r="SF120" s="690"/>
      <c r="SG120" s="690"/>
      <c r="SH120" s="690"/>
      <c r="SI120" s="690"/>
      <c r="SJ120" s="690"/>
    </row>
    <row r="121" spans="2:515" x14ac:dyDescent="0.25">
      <c r="B121" s="145"/>
      <c r="C121" s="145"/>
      <c r="D121" s="145"/>
      <c r="E121" s="145"/>
      <c r="F121" s="145"/>
      <c r="G121" s="145"/>
      <c r="H121" s="145"/>
      <c r="I121" s="145"/>
      <c r="J121" s="145"/>
      <c r="K121" s="145"/>
      <c r="L121" s="145"/>
      <c r="M121" s="145"/>
      <c r="N121" s="145"/>
      <c r="O121" s="145"/>
      <c r="P121" s="145"/>
      <c r="Y121" s="145"/>
      <c r="Z121" s="145"/>
      <c r="AA121" s="145"/>
      <c r="AB121" s="145"/>
      <c r="AC121" s="145"/>
      <c r="AD121" s="145"/>
      <c r="AE121" s="145"/>
      <c r="AF121" s="145"/>
      <c r="AH121" s="145"/>
      <c r="AI121" s="145"/>
      <c r="AJ121" s="145"/>
      <c r="AK121" s="145"/>
      <c r="AL121" s="145"/>
      <c r="AM121" s="145"/>
      <c r="AN121" s="145"/>
      <c r="AO121" s="145"/>
      <c r="AP121" s="145"/>
      <c r="AQ121" s="145"/>
      <c r="AR121" s="145"/>
      <c r="AS121" s="145"/>
      <c r="AT121" s="145"/>
      <c r="AU121" s="145"/>
      <c r="AV121" s="145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HQ121"/>
      <c r="HR121"/>
      <c r="HS121"/>
      <c r="HT121"/>
      <c r="HU121"/>
      <c r="HV121"/>
      <c r="HW121"/>
      <c r="HX121"/>
      <c r="PA121"/>
      <c r="PB121"/>
      <c r="PC121"/>
      <c r="PD121"/>
      <c r="PE121"/>
      <c r="PF121"/>
      <c r="PG121"/>
      <c r="PH121"/>
      <c r="PI121"/>
      <c r="PJ121"/>
      <c r="PK121"/>
      <c r="PL121"/>
      <c r="PM121"/>
      <c r="PN121"/>
      <c r="PO121"/>
      <c r="PP121"/>
      <c r="PR121" s="690"/>
      <c r="PS121" s="690"/>
      <c r="PT121" s="690"/>
      <c r="PU121" s="690"/>
      <c r="PV121" s="690"/>
      <c r="PW121" s="690"/>
      <c r="PX121" s="690"/>
      <c r="PY121" s="690"/>
      <c r="PZ121" s="690"/>
      <c r="QA121" s="690"/>
      <c r="QB121" s="690"/>
      <c r="QC121" s="690"/>
      <c r="QD121" s="690"/>
      <c r="QE121" s="690"/>
      <c r="QF121" s="690"/>
      <c r="QG121" s="690"/>
      <c r="QX121" s="690"/>
      <c r="QY121" s="690"/>
      <c r="QZ121" s="690"/>
      <c r="RA121" s="690"/>
      <c r="RB121" s="690"/>
      <c r="RC121" s="690"/>
      <c r="RD121" s="690"/>
      <c r="RE121" s="690"/>
      <c r="RF121" s="690"/>
      <c r="RG121" s="690"/>
      <c r="RH121" s="690"/>
      <c r="RI121" s="690"/>
      <c r="RJ121" s="690"/>
      <c r="RK121" s="690"/>
      <c r="RL121" s="690"/>
      <c r="RM121" s="690"/>
      <c r="RN121" s="690"/>
      <c r="RO121" s="690"/>
      <c r="RP121" s="690"/>
      <c r="RQ121" s="690"/>
      <c r="RR121" s="690"/>
      <c r="RS121" s="690"/>
      <c r="RT121" s="690"/>
      <c r="RU121" s="690"/>
      <c r="RV121" s="690"/>
      <c r="RW121" s="690"/>
      <c r="RX121" s="690"/>
      <c r="RY121" s="690"/>
      <c r="RZ121" s="690"/>
      <c r="SA121" s="690"/>
      <c r="SB121" s="690"/>
      <c r="SC121" s="690"/>
      <c r="SD121" s="690"/>
      <c r="SE121" s="690"/>
      <c r="SF121" s="690"/>
      <c r="SG121" s="690"/>
      <c r="SH121" s="690"/>
      <c r="SI121" s="690"/>
      <c r="SJ121" s="690"/>
    </row>
    <row r="122" spans="2:515" x14ac:dyDescent="0.25">
      <c r="B122" s="145"/>
      <c r="C122" s="145"/>
      <c r="D122" s="145"/>
      <c r="E122" s="145"/>
      <c r="F122" s="145"/>
      <c r="G122" s="145"/>
      <c r="H122" s="145"/>
      <c r="I122" s="145"/>
      <c r="J122" s="145"/>
      <c r="K122" s="145"/>
      <c r="L122" s="145"/>
      <c r="M122" s="145"/>
      <c r="N122" s="145"/>
      <c r="O122" s="145"/>
      <c r="P122" s="145"/>
      <c r="Y122" s="145"/>
      <c r="Z122" s="145"/>
      <c r="AA122" s="145"/>
      <c r="AB122" s="145"/>
      <c r="AC122" s="145"/>
      <c r="AD122" s="145"/>
      <c r="AE122" s="145"/>
      <c r="AF122" s="145"/>
      <c r="AH122" s="145"/>
      <c r="AI122" s="145"/>
      <c r="AJ122" s="145"/>
      <c r="AK122" s="145"/>
      <c r="AL122" s="145"/>
      <c r="AM122" s="145"/>
      <c r="AN122" s="145"/>
      <c r="AO122" s="145"/>
      <c r="AP122" s="145"/>
      <c r="AQ122" s="145"/>
      <c r="AR122" s="145"/>
      <c r="AS122" s="145"/>
      <c r="AT122" s="145"/>
      <c r="AU122" s="145"/>
      <c r="AV122" s="145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HQ122"/>
      <c r="HR122"/>
      <c r="HS122"/>
      <c r="HT122"/>
      <c r="HU122"/>
      <c r="HV122"/>
      <c r="HW122"/>
      <c r="HX122"/>
      <c r="PA122"/>
      <c r="PB122"/>
      <c r="PC122"/>
      <c r="PD122"/>
      <c r="PE122"/>
      <c r="PF122"/>
      <c r="PG122"/>
      <c r="PH122"/>
      <c r="PI122"/>
      <c r="PJ122"/>
      <c r="PK122"/>
      <c r="PL122"/>
      <c r="PM122"/>
      <c r="PN122"/>
      <c r="PO122"/>
      <c r="PP122"/>
      <c r="PR122" s="690"/>
      <c r="PS122" s="690"/>
      <c r="PT122" s="690"/>
      <c r="PU122" s="690"/>
      <c r="PV122" s="690"/>
      <c r="PW122" s="690"/>
      <c r="PX122" s="690"/>
      <c r="PY122" s="690"/>
      <c r="PZ122" s="690"/>
      <c r="QA122" s="690"/>
      <c r="QB122" s="690"/>
      <c r="QC122" s="690"/>
      <c r="QD122" s="690"/>
      <c r="QE122" s="690"/>
      <c r="QF122" s="690"/>
      <c r="QG122" s="690"/>
      <c r="QX122" s="690"/>
      <c r="QY122" s="690"/>
      <c r="QZ122" s="690"/>
      <c r="RA122" s="690"/>
      <c r="RB122" s="690"/>
      <c r="RC122" s="690"/>
      <c r="RD122" s="690"/>
      <c r="RE122" s="690"/>
      <c r="RF122" s="690"/>
      <c r="RG122" s="690"/>
      <c r="RH122" s="690"/>
      <c r="RI122" s="690"/>
      <c r="RJ122" s="690"/>
      <c r="RK122" s="690"/>
      <c r="RL122" s="690"/>
      <c r="RM122" s="690"/>
      <c r="RN122" s="690"/>
      <c r="RO122" s="690"/>
      <c r="RP122" s="690"/>
      <c r="RQ122" s="690"/>
      <c r="RR122" s="690"/>
      <c r="RS122" s="690"/>
      <c r="RT122" s="690"/>
      <c r="RU122" s="690"/>
      <c r="RV122" s="690"/>
      <c r="RW122" s="690"/>
      <c r="RX122" s="690"/>
      <c r="RY122" s="690"/>
      <c r="RZ122" s="690"/>
      <c r="SA122" s="690"/>
      <c r="SB122" s="690"/>
      <c r="SC122" s="690"/>
      <c r="SD122" s="690"/>
      <c r="SE122" s="690"/>
      <c r="SF122" s="690"/>
      <c r="SG122" s="690"/>
      <c r="SH122" s="690"/>
      <c r="SI122" s="690"/>
      <c r="SJ122" s="690"/>
    </row>
    <row r="123" spans="2:515" x14ac:dyDescent="0.25">
      <c r="B123" s="145"/>
      <c r="C123" s="145"/>
      <c r="D123" s="145"/>
      <c r="E123" s="145"/>
      <c r="F123" s="145"/>
      <c r="G123" s="145"/>
      <c r="H123" s="145"/>
      <c r="I123" s="145"/>
      <c r="J123" s="145"/>
      <c r="K123" s="145"/>
      <c r="L123" s="145"/>
      <c r="M123" s="145"/>
      <c r="N123" s="145"/>
      <c r="O123" s="145"/>
      <c r="P123" s="145"/>
      <c r="Y123" s="145"/>
      <c r="Z123" s="145"/>
      <c r="AA123" s="145"/>
      <c r="AB123" s="145"/>
      <c r="AC123" s="145"/>
      <c r="AD123" s="145"/>
      <c r="AE123" s="145"/>
      <c r="AF123" s="145"/>
      <c r="AH123" s="145"/>
      <c r="AI123" s="145"/>
      <c r="AJ123" s="145"/>
      <c r="AK123" s="145"/>
      <c r="AL123" s="145"/>
      <c r="AM123" s="145"/>
      <c r="AN123" s="145"/>
      <c r="AO123" s="145"/>
      <c r="AP123" s="145"/>
      <c r="AQ123" s="145"/>
      <c r="AR123" s="145"/>
      <c r="AS123" s="145"/>
      <c r="AT123" s="145"/>
      <c r="AU123" s="145"/>
      <c r="AV123" s="145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HQ123"/>
      <c r="HR123"/>
      <c r="HS123"/>
      <c r="HT123"/>
      <c r="HU123"/>
      <c r="HV123"/>
      <c r="HW123"/>
      <c r="HX123"/>
      <c r="PA123"/>
      <c r="PB123"/>
      <c r="PC123"/>
      <c r="PD123"/>
      <c r="PE123"/>
      <c r="PF123"/>
      <c r="PG123"/>
      <c r="PH123"/>
      <c r="PI123"/>
      <c r="PJ123"/>
      <c r="PK123"/>
      <c r="PL123"/>
      <c r="PM123"/>
      <c r="PN123"/>
      <c r="PO123"/>
      <c r="PP123"/>
      <c r="PR123" s="690"/>
      <c r="PS123" s="690"/>
      <c r="PT123" s="690"/>
      <c r="PU123" s="690"/>
      <c r="PV123" s="690"/>
      <c r="PW123" s="690"/>
      <c r="PX123" s="690"/>
      <c r="PY123" s="690"/>
      <c r="PZ123" s="690"/>
      <c r="QA123" s="690"/>
      <c r="QB123" s="690"/>
      <c r="QC123" s="690"/>
      <c r="QD123" s="690"/>
      <c r="QE123" s="690"/>
      <c r="QF123" s="690"/>
      <c r="QG123" s="690"/>
      <c r="QX123" s="690"/>
      <c r="QY123" s="690"/>
      <c r="QZ123" s="690"/>
      <c r="RA123" s="690"/>
      <c r="RB123" s="690"/>
      <c r="RC123" s="690"/>
      <c r="RD123" s="690"/>
      <c r="RE123" s="690"/>
      <c r="RF123" s="690"/>
      <c r="RG123" s="690"/>
      <c r="RH123" s="690"/>
      <c r="RI123" s="690"/>
      <c r="RJ123" s="690"/>
      <c r="RK123" s="690"/>
      <c r="RL123" s="690"/>
      <c r="RM123" s="690"/>
      <c r="RN123" s="690"/>
      <c r="RO123" s="690"/>
      <c r="RP123" s="690"/>
      <c r="RQ123" s="690"/>
      <c r="RR123" s="690"/>
      <c r="RS123" s="690"/>
      <c r="RT123" s="690"/>
      <c r="RU123" s="690"/>
      <c r="RV123" s="690"/>
      <c r="RW123" s="690"/>
      <c r="RX123" s="690"/>
      <c r="RY123" s="690"/>
      <c r="RZ123" s="690"/>
      <c r="SA123" s="690"/>
      <c r="SB123" s="690"/>
      <c r="SC123" s="690"/>
      <c r="SD123" s="690"/>
      <c r="SE123" s="690"/>
      <c r="SF123" s="690"/>
      <c r="SG123" s="690"/>
      <c r="SH123" s="690"/>
      <c r="SI123" s="690"/>
      <c r="SJ123" s="690"/>
    </row>
    <row r="124" spans="2:515" x14ac:dyDescent="0.25">
      <c r="B124" s="145"/>
      <c r="C124" s="145"/>
      <c r="D124" s="145"/>
      <c r="E124" s="145"/>
      <c r="F124" s="145"/>
      <c r="G124" s="145"/>
      <c r="H124" s="145"/>
      <c r="I124" s="145"/>
      <c r="J124" s="145"/>
      <c r="K124" s="145"/>
      <c r="L124" s="145"/>
      <c r="M124" s="145"/>
      <c r="N124" s="145"/>
      <c r="O124" s="145"/>
      <c r="P124" s="145"/>
      <c r="Y124" s="145"/>
      <c r="Z124" s="145"/>
      <c r="AA124" s="145"/>
      <c r="AB124" s="145"/>
      <c r="AC124" s="145"/>
      <c r="AD124" s="145"/>
      <c r="AE124" s="145"/>
      <c r="AF124" s="145"/>
      <c r="AH124" s="145"/>
      <c r="AI124" s="145"/>
      <c r="AJ124" s="145"/>
      <c r="AK124" s="145"/>
      <c r="AL124" s="145"/>
      <c r="AM124" s="145"/>
      <c r="AN124" s="145"/>
      <c r="AO124" s="145"/>
      <c r="AP124" s="145"/>
      <c r="AQ124" s="145"/>
      <c r="AR124" s="145"/>
      <c r="AS124" s="145"/>
      <c r="AT124" s="145"/>
      <c r="AU124" s="145"/>
      <c r="AV124" s="145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HQ124"/>
      <c r="HR124"/>
      <c r="HS124"/>
      <c r="HT124"/>
      <c r="HU124"/>
      <c r="HV124"/>
      <c r="HW124"/>
      <c r="HX124"/>
      <c r="PA124"/>
      <c r="PB124"/>
      <c r="PC124"/>
      <c r="PD124"/>
      <c r="PE124"/>
      <c r="PF124"/>
      <c r="PG124"/>
      <c r="PH124"/>
      <c r="PI124"/>
      <c r="PJ124"/>
      <c r="PK124"/>
      <c r="PL124"/>
      <c r="PM124"/>
      <c r="PN124"/>
      <c r="PO124"/>
      <c r="PP124"/>
      <c r="PR124" s="690"/>
      <c r="PS124" s="690"/>
      <c r="PT124" s="690"/>
      <c r="PU124" s="690"/>
      <c r="PV124" s="690"/>
      <c r="PW124" s="690"/>
      <c r="PX124" s="690"/>
      <c r="PY124" s="690"/>
      <c r="PZ124" s="690"/>
      <c r="QA124" s="690"/>
      <c r="QB124" s="690"/>
      <c r="QC124" s="690"/>
      <c r="QD124" s="690"/>
      <c r="QE124" s="690"/>
      <c r="QF124" s="690"/>
      <c r="QG124" s="690"/>
      <c r="QX124" s="690"/>
      <c r="QY124" s="690"/>
      <c r="QZ124" s="690"/>
      <c r="RA124" s="690"/>
      <c r="RB124" s="690"/>
      <c r="RC124" s="690"/>
      <c r="RD124" s="690"/>
      <c r="RE124" s="690"/>
      <c r="RF124" s="690"/>
      <c r="RG124" s="690"/>
      <c r="RH124" s="690"/>
      <c r="RI124" s="690"/>
      <c r="RJ124" s="690"/>
      <c r="RK124" s="690"/>
      <c r="RL124" s="690"/>
      <c r="RM124" s="690"/>
      <c r="RN124" s="690"/>
      <c r="RO124" s="690"/>
      <c r="RP124" s="690"/>
      <c r="RQ124" s="690"/>
      <c r="RR124" s="690"/>
      <c r="RS124" s="690"/>
      <c r="RT124" s="690"/>
      <c r="RU124" s="690"/>
      <c r="RV124" s="690"/>
      <c r="RW124" s="690"/>
      <c r="RX124" s="690"/>
      <c r="RY124" s="690"/>
      <c r="RZ124" s="690"/>
      <c r="SA124" s="690"/>
      <c r="SB124" s="690"/>
      <c r="SC124" s="690"/>
      <c r="SD124" s="690"/>
      <c r="SE124" s="690"/>
      <c r="SF124" s="690"/>
      <c r="SG124" s="690"/>
      <c r="SH124" s="690"/>
      <c r="SI124" s="690"/>
      <c r="SJ124" s="690"/>
    </row>
    <row r="125" spans="2:515" x14ac:dyDescent="0.25">
      <c r="B125" s="145"/>
      <c r="C125" s="145"/>
      <c r="D125" s="145"/>
      <c r="E125" s="145"/>
      <c r="F125" s="145"/>
      <c r="G125" s="145"/>
      <c r="H125" s="145"/>
      <c r="I125" s="145"/>
      <c r="J125" s="145"/>
      <c r="K125" s="145"/>
      <c r="L125" s="145"/>
      <c r="M125" s="145"/>
      <c r="N125" s="145"/>
      <c r="O125" s="145"/>
      <c r="P125" s="145"/>
      <c r="Y125" s="145"/>
      <c r="Z125" s="145"/>
      <c r="AA125" s="145"/>
      <c r="AB125" s="145"/>
      <c r="AC125" s="145"/>
      <c r="AD125" s="145"/>
      <c r="AE125" s="145"/>
      <c r="AF125" s="145"/>
      <c r="AH125" s="145"/>
      <c r="AI125" s="145"/>
      <c r="AJ125" s="145"/>
      <c r="AK125" s="145"/>
      <c r="AL125" s="145"/>
      <c r="AM125" s="145"/>
      <c r="AN125" s="145"/>
      <c r="AO125" s="145"/>
      <c r="AP125" s="145"/>
      <c r="AQ125" s="145"/>
      <c r="AR125" s="145"/>
      <c r="AS125" s="145"/>
      <c r="AT125" s="145"/>
      <c r="AU125" s="145"/>
      <c r="AV125" s="14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HQ125"/>
      <c r="HR125"/>
      <c r="HS125"/>
      <c r="HT125"/>
      <c r="HU125"/>
      <c r="HV125"/>
      <c r="HW125"/>
      <c r="HX125"/>
      <c r="PA125"/>
      <c r="PB125"/>
      <c r="PC125"/>
      <c r="PD125"/>
      <c r="PE125"/>
      <c r="PF125"/>
      <c r="PG125"/>
      <c r="PH125"/>
      <c r="PI125"/>
      <c r="PJ125"/>
      <c r="PK125"/>
      <c r="PL125"/>
      <c r="PM125"/>
      <c r="PN125"/>
      <c r="PO125"/>
      <c r="PP125"/>
      <c r="PR125" s="690"/>
      <c r="PS125" s="690"/>
      <c r="PT125" s="690"/>
      <c r="PU125" s="690"/>
      <c r="PV125" s="690"/>
      <c r="PW125" s="690"/>
      <c r="PX125" s="690"/>
      <c r="PY125" s="690"/>
      <c r="PZ125" s="690"/>
      <c r="QA125" s="690"/>
      <c r="QB125" s="690"/>
      <c r="QC125" s="690"/>
      <c r="QD125" s="690"/>
      <c r="QE125" s="690"/>
      <c r="QF125" s="690"/>
      <c r="QG125" s="690"/>
      <c r="QX125" s="690"/>
      <c r="QY125" s="690"/>
      <c r="QZ125" s="690"/>
      <c r="RA125" s="690"/>
      <c r="RB125" s="690"/>
      <c r="RC125" s="690"/>
      <c r="RD125" s="690"/>
      <c r="RE125" s="690"/>
      <c r="RF125" s="690"/>
      <c r="RG125" s="690"/>
      <c r="RH125" s="690"/>
      <c r="RI125" s="690"/>
      <c r="RJ125" s="690"/>
      <c r="RK125" s="690"/>
      <c r="RL125" s="690"/>
      <c r="RM125" s="690"/>
      <c r="RN125" s="690"/>
      <c r="RO125" s="690"/>
      <c r="RP125" s="690"/>
      <c r="RQ125" s="690"/>
      <c r="RR125" s="690"/>
      <c r="RS125" s="690"/>
      <c r="RT125" s="690"/>
      <c r="RU125" s="690"/>
      <c r="RV125" s="690"/>
      <c r="RW125" s="690"/>
      <c r="RX125" s="690"/>
      <c r="RY125" s="690"/>
      <c r="RZ125" s="690"/>
      <c r="SA125" s="690"/>
      <c r="SB125" s="690"/>
      <c r="SC125" s="690"/>
      <c r="SD125" s="690"/>
      <c r="SE125" s="690"/>
      <c r="SF125" s="690"/>
      <c r="SG125" s="690"/>
      <c r="SH125" s="690"/>
      <c r="SI125" s="690"/>
      <c r="SJ125" s="690"/>
    </row>
    <row r="126" spans="2:515" x14ac:dyDescent="0.25">
      <c r="B126" s="145"/>
      <c r="C126" s="145"/>
      <c r="D126" s="145"/>
      <c r="E126" s="145"/>
      <c r="F126" s="145"/>
      <c r="G126" s="145"/>
      <c r="H126" s="145"/>
      <c r="I126" s="145"/>
      <c r="J126" s="145"/>
      <c r="K126" s="145"/>
      <c r="L126" s="145"/>
      <c r="M126" s="145"/>
      <c r="N126" s="145"/>
      <c r="O126" s="145"/>
      <c r="P126" s="145"/>
      <c r="Y126" s="145"/>
      <c r="Z126" s="145"/>
      <c r="AA126" s="145"/>
      <c r="AB126" s="145"/>
      <c r="AC126" s="145"/>
      <c r="AD126" s="145"/>
      <c r="AE126" s="145"/>
      <c r="AF126" s="145"/>
      <c r="AH126" s="145"/>
      <c r="AI126" s="145"/>
      <c r="AJ126" s="145"/>
      <c r="AK126" s="145"/>
      <c r="AL126" s="145"/>
      <c r="AM126" s="145"/>
      <c r="AN126" s="145"/>
      <c r="AO126" s="145"/>
      <c r="AP126" s="145"/>
      <c r="AQ126" s="145"/>
      <c r="AR126" s="145"/>
      <c r="AS126" s="145"/>
      <c r="AT126" s="145"/>
      <c r="AU126" s="145"/>
      <c r="AV126" s="145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HQ126"/>
      <c r="HR126"/>
      <c r="HS126"/>
      <c r="HT126"/>
      <c r="HU126"/>
      <c r="HV126"/>
      <c r="HW126"/>
      <c r="HX126"/>
      <c r="PA126"/>
      <c r="PB126"/>
      <c r="PC126"/>
      <c r="PD126"/>
      <c r="PE126"/>
      <c r="PF126"/>
      <c r="PG126"/>
      <c r="PH126"/>
      <c r="PI126"/>
      <c r="PJ126"/>
      <c r="PK126"/>
      <c r="PL126"/>
      <c r="PM126"/>
      <c r="PN126"/>
      <c r="PO126"/>
      <c r="PP126"/>
      <c r="PR126" s="690"/>
      <c r="PS126" s="690"/>
      <c r="PT126" s="690"/>
      <c r="PU126" s="690"/>
      <c r="PV126" s="690"/>
      <c r="PW126" s="690"/>
      <c r="PX126" s="690"/>
      <c r="PY126" s="690"/>
      <c r="PZ126" s="690"/>
      <c r="QA126" s="690"/>
      <c r="QB126" s="690"/>
      <c r="QC126" s="690"/>
      <c r="QD126" s="690"/>
      <c r="QE126" s="690"/>
      <c r="QF126" s="690"/>
      <c r="QG126" s="690"/>
      <c r="QX126" s="690"/>
      <c r="QY126" s="690"/>
      <c r="QZ126" s="690"/>
      <c r="RA126" s="690"/>
      <c r="RB126" s="690"/>
      <c r="RC126" s="690"/>
      <c r="RD126" s="690"/>
      <c r="RE126" s="690"/>
      <c r="RF126" s="690"/>
      <c r="RG126" s="690"/>
      <c r="RH126" s="690"/>
      <c r="RI126" s="690"/>
      <c r="RJ126" s="690"/>
      <c r="RK126" s="690"/>
      <c r="RL126" s="690"/>
      <c r="RM126" s="690"/>
      <c r="RN126" s="690"/>
      <c r="RO126" s="690"/>
      <c r="RP126" s="690"/>
      <c r="RQ126" s="690"/>
      <c r="RR126" s="690"/>
      <c r="RS126" s="690"/>
      <c r="RT126" s="690"/>
      <c r="RU126" s="690"/>
      <c r="RV126" s="690"/>
      <c r="RW126" s="690"/>
      <c r="RX126" s="690"/>
      <c r="RY126" s="690"/>
      <c r="RZ126" s="690"/>
      <c r="SA126" s="690"/>
      <c r="SB126" s="690"/>
      <c r="SC126" s="690"/>
      <c r="SD126" s="690"/>
      <c r="SE126" s="690"/>
      <c r="SF126" s="690"/>
      <c r="SG126" s="690"/>
      <c r="SH126" s="690"/>
      <c r="SI126" s="690"/>
      <c r="SJ126" s="690"/>
    </row>
    <row r="127" spans="2:515" x14ac:dyDescent="0.25">
      <c r="B127" s="145"/>
      <c r="C127" s="145"/>
      <c r="D127" s="145"/>
      <c r="E127" s="145"/>
      <c r="F127" s="145"/>
      <c r="G127" s="145"/>
      <c r="H127" s="145"/>
      <c r="I127" s="145"/>
      <c r="J127" s="145"/>
      <c r="K127" s="145"/>
      <c r="L127" s="145"/>
      <c r="M127" s="145"/>
      <c r="N127" s="145"/>
      <c r="O127" s="145"/>
      <c r="P127" s="145"/>
      <c r="Y127" s="145"/>
      <c r="Z127" s="145"/>
      <c r="AA127" s="145"/>
      <c r="AB127" s="145"/>
      <c r="AC127" s="145"/>
      <c r="AD127" s="145"/>
      <c r="AE127" s="145"/>
      <c r="AF127" s="145"/>
      <c r="AH127" s="145"/>
      <c r="AI127" s="145"/>
      <c r="AJ127" s="145"/>
      <c r="AK127" s="145"/>
      <c r="AL127" s="145"/>
      <c r="AM127" s="145"/>
      <c r="AN127" s="145"/>
      <c r="AO127" s="145"/>
      <c r="AP127" s="145"/>
      <c r="AQ127" s="145"/>
      <c r="AR127" s="145"/>
      <c r="AS127" s="145"/>
      <c r="AT127" s="145"/>
      <c r="AU127" s="145"/>
      <c r="AV127" s="145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HQ127"/>
      <c r="HR127"/>
      <c r="HS127"/>
      <c r="HT127"/>
      <c r="HU127"/>
      <c r="HV127"/>
      <c r="HW127"/>
      <c r="HX127"/>
      <c r="PA127"/>
      <c r="PB127"/>
      <c r="PC127"/>
      <c r="PD127"/>
      <c r="PE127"/>
      <c r="PF127"/>
      <c r="PG127"/>
      <c r="PH127"/>
      <c r="PI127"/>
      <c r="PJ127"/>
      <c r="PK127"/>
      <c r="PL127"/>
      <c r="PM127"/>
      <c r="PN127"/>
      <c r="PO127"/>
      <c r="PP127"/>
      <c r="PR127" s="690"/>
      <c r="PS127" s="690"/>
      <c r="PT127" s="690"/>
      <c r="PU127" s="690"/>
      <c r="PV127" s="690"/>
      <c r="PW127" s="690"/>
      <c r="PX127" s="690"/>
      <c r="PY127" s="690"/>
      <c r="PZ127" s="690"/>
      <c r="QA127" s="690"/>
      <c r="QB127" s="690"/>
      <c r="QC127" s="690"/>
      <c r="QD127" s="690"/>
      <c r="QE127" s="690"/>
      <c r="QF127" s="690"/>
      <c r="QG127" s="690"/>
      <c r="QX127" s="690"/>
      <c r="QY127" s="690"/>
      <c r="QZ127" s="690"/>
      <c r="RA127" s="690"/>
      <c r="RB127" s="690"/>
      <c r="RC127" s="690"/>
      <c r="RD127" s="690"/>
      <c r="RE127" s="690"/>
      <c r="RF127" s="690"/>
      <c r="RG127" s="690"/>
      <c r="RH127" s="690"/>
      <c r="RI127" s="690"/>
      <c r="RJ127" s="690"/>
      <c r="RK127" s="690"/>
      <c r="RL127" s="690"/>
      <c r="RM127" s="690"/>
      <c r="RN127" s="690"/>
      <c r="RO127" s="690"/>
      <c r="RP127" s="690"/>
      <c r="RQ127" s="690"/>
      <c r="RR127" s="690"/>
      <c r="RS127" s="690"/>
      <c r="RT127" s="690"/>
      <c r="RU127" s="690"/>
      <c r="RV127" s="690"/>
      <c r="RW127" s="690"/>
      <c r="RX127" s="690"/>
      <c r="RY127" s="690"/>
      <c r="RZ127" s="690"/>
      <c r="SA127" s="690"/>
      <c r="SB127" s="690"/>
      <c r="SC127" s="690"/>
      <c r="SD127" s="690"/>
      <c r="SE127" s="690"/>
      <c r="SF127" s="690"/>
      <c r="SG127" s="690"/>
      <c r="SH127" s="690"/>
      <c r="SI127" s="690"/>
      <c r="SJ127" s="690"/>
    </row>
    <row r="128" spans="2:515" x14ac:dyDescent="0.25">
      <c r="B128" s="145"/>
      <c r="C128" s="145"/>
      <c r="D128" s="145"/>
      <c r="E128" s="145"/>
      <c r="F128" s="145"/>
      <c r="G128" s="145"/>
      <c r="H128" s="145"/>
      <c r="I128" s="145"/>
      <c r="J128" s="145"/>
      <c r="K128" s="145"/>
      <c r="L128" s="145"/>
      <c r="M128" s="145"/>
      <c r="N128" s="145"/>
      <c r="O128" s="145"/>
      <c r="P128" s="145"/>
      <c r="Y128" s="145"/>
      <c r="Z128" s="145"/>
      <c r="AA128" s="145"/>
      <c r="AB128" s="145"/>
      <c r="AC128" s="145"/>
      <c r="AD128" s="145"/>
      <c r="AE128" s="145"/>
      <c r="AF128" s="145"/>
      <c r="AH128" s="145"/>
      <c r="AI128" s="145"/>
      <c r="AJ128" s="145"/>
      <c r="AK128" s="145"/>
      <c r="AL128" s="145"/>
      <c r="AM128" s="145"/>
      <c r="AN128" s="145"/>
      <c r="AO128" s="145"/>
      <c r="AP128" s="145"/>
      <c r="AQ128" s="145"/>
      <c r="AR128" s="145"/>
      <c r="AS128" s="145"/>
      <c r="AT128" s="145"/>
      <c r="AU128" s="145"/>
      <c r="AV128" s="145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HQ128"/>
      <c r="HR128"/>
      <c r="HS128"/>
      <c r="HT128"/>
      <c r="HU128"/>
      <c r="HV128"/>
      <c r="HW128"/>
      <c r="HX128"/>
      <c r="PA128"/>
      <c r="PB128"/>
      <c r="PC128"/>
      <c r="PD128"/>
      <c r="PE128"/>
      <c r="PF128"/>
      <c r="PG128"/>
      <c r="PH128"/>
      <c r="PI128"/>
      <c r="PJ128"/>
      <c r="PK128"/>
      <c r="PL128"/>
      <c r="PM128"/>
      <c r="PN128"/>
      <c r="PO128"/>
      <c r="PP128"/>
      <c r="PR128" s="690"/>
      <c r="PS128" s="690"/>
      <c r="PT128" s="690"/>
      <c r="PU128" s="690"/>
      <c r="PV128" s="690"/>
      <c r="PW128" s="690"/>
      <c r="PX128" s="690"/>
      <c r="PY128" s="690"/>
      <c r="PZ128" s="690"/>
      <c r="QA128" s="690"/>
      <c r="QB128" s="690"/>
      <c r="QC128" s="690"/>
      <c r="QD128" s="690"/>
      <c r="QE128" s="690"/>
      <c r="QF128" s="690"/>
      <c r="QG128" s="690"/>
      <c r="QX128" s="690"/>
      <c r="QY128" s="690"/>
      <c r="QZ128" s="690"/>
      <c r="RA128" s="690"/>
      <c r="RB128" s="690"/>
      <c r="RC128" s="690"/>
      <c r="RD128" s="690"/>
      <c r="RE128" s="690"/>
      <c r="RF128" s="690"/>
      <c r="RG128" s="690"/>
      <c r="RH128" s="690"/>
      <c r="RI128" s="690"/>
      <c r="RJ128" s="690"/>
      <c r="RK128" s="690"/>
      <c r="RL128" s="690"/>
      <c r="RM128" s="690"/>
      <c r="RN128" s="690"/>
      <c r="RO128" s="690"/>
      <c r="RP128" s="690"/>
      <c r="RQ128" s="690"/>
      <c r="RR128" s="690"/>
      <c r="RS128" s="690"/>
      <c r="RT128" s="690"/>
      <c r="RU128" s="690"/>
      <c r="RV128" s="690"/>
      <c r="RW128" s="690"/>
      <c r="RX128" s="690"/>
      <c r="RY128" s="690"/>
      <c r="RZ128" s="690"/>
      <c r="SA128" s="690"/>
      <c r="SB128" s="690"/>
      <c r="SC128" s="690"/>
      <c r="SD128" s="690"/>
      <c r="SE128" s="690"/>
      <c r="SF128" s="690"/>
      <c r="SG128" s="690"/>
      <c r="SH128" s="690"/>
      <c r="SI128" s="690"/>
      <c r="SJ128" s="690"/>
    </row>
    <row r="129" spans="2:504" x14ac:dyDescent="0.25">
      <c r="B129" s="145"/>
      <c r="C129" s="145"/>
      <c r="D129" s="145"/>
      <c r="E129" s="145"/>
      <c r="F129" s="145"/>
      <c r="G129" s="145"/>
      <c r="H129" s="145"/>
      <c r="I129" s="145"/>
      <c r="J129" s="145"/>
      <c r="K129" s="145"/>
      <c r="L129" s="145"/>
      <c r="M129" s="145"/>
      <c r="N129" s="145"/>
      <c r="O129" s="145"/>
      <c r="P129" s="145"/>
      <c r="Y129" s="145"/>
      <c r="Z129" s="145"/>
      <c r="AA129" s="145"/>
      <c r="AB129" s="145"/>
      <c r="AC129" s="145"/>
      <c r="AD129" s="145"/>
      <c r="AE129" s="145"/>
      <c r="AF129" s="145"/>
      <c r="AH129" s="145"/>
      <c r="AI129" s="145"/>
      <c r="AJ129" s="145"/>
      <c r="AK129" s="145"/>
      <c r="AL129" s="145"/>
      <c r="AM129" s="145"/>
      <c r="AN129" s="145"/>
      <c r="AO129" s="145"/>
      <c r="AP129" s="145"/>
      <c r="AQ129" s="145"/>
      <c r="AR129" s="145"/>
      <c r="AS129" s="145"/>
      <c r="AT129" s="145"/>
      <c r="AU129" s="145"/>
      <c r="AV129" s="145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HQ129"/>
      <c r="HR129"/>
      <c r="HS129"/>
      <c r="HT129"/>
      <c r="HU129"/>
      <c r="HV129"/>
      <c r="HW129"/>
      <c r="HX129"/>
      <c r="PA129"/>
      <c r="PB129"/>
      <c r="PC129"/>
      <c r="PD129"/>
      <c r="PE129"/>
      <c r="PF129"/>
      <c r="PG129"/>
      <c r="PH129"/>
      <c r="PI129"/>
      <c r="PJ129"/>
      <c r="PK129"/>
      <c r="PL129"/>
      <c r="PM129"/>
      <c r="PN129"/>
      <c r="PO129"/>
      <c r="PP129"/>
      <c r="PR129" s="690"/>
      <c r="PS129" s="690"/>
      <c r="PT129" s="690"/>
      <c r="PU129" s="690"/>
      <c r="PV129" s="690"/>
      <c r="PW129" s="690"/>
      <c r="PX129" s="690"/>
      <c r="PY129" s="690"/>
      <c r="PZ129" s="690"/>
      <c r="QA129" s="690"/>
      <c r="QB129" s="690"/>
      <c r="QC129" s="690"/>
      <c r="QD129" s="690"/>
      <c r="QE129" s="690"/>
      <c r="QF129" s="690"/>
      <c r="QG129" s="690"/>
      <c r="QX129" s="690"/>
      <c r="QY129" s="690"/>
      <c r="QZ129" s="690"/>
      <c r="RA129" s="690"/>
      <c r="RB129" s="690"/>
      <c r="RC129" s="690"/>
      <c r="RD129" s="690"/>
      <c r="RE129" s="690"/>
      <c r="RF129" s="690"/>
      <c r="RG129" s="690"/>
      <c r="RH129" s="690"/>
      <c r="RI129" s="690"/>
      <c r="RJ129" s="690"/>
      <c r="RK129" s="690"/>
      <c r="RL129" s="690"/>
      <c r="RM129" s="690"/>
      <c r="RN129" s="690"/>
      <c r="RO129" s="690"/>
      <c r="RP129" s="690"/>
      <c r="RQ129" s="690"/>
      <c r="RR129" s="690"/>
      <c r="RS129" s="690"/>
      <c r="RT129" s="690"/>
      <c r="RU129" s="690"/>
      <c r="RV129" s="690"/>
      <c r="RW129" s="690"/>
      <c r="RX129" s="690"/>
      <c r="RY129" s="690"/>
      <c r="RZ129" s="690"/>
      <c r="SA129" s="690"/>
      <c r="SB129" s="690"/>
      <c r="SC129" s="690"/>
      <c r="SD129" s="690"/>
      <c r="SE129" s="690"/>
      <c r="SF129" s="690"/>
      <c r="SG129" s="690"/>
      <c r="SH129" s="690"/>
      <c r="SI129" s="690"/>
      <c r="SJ129" s="690"/>
    </row>
    <row r="130" spans="2:504" x14ac:dyDescent="0.25">
      <c r="B130" s="145"/>
      <c r="C130" s="145"/>
      <c r="D130" s="145"/>
      <c r="E130" s="145"/>
      <c r="F130" s="145"/>
      <c r="G130" s="145"/>
      <c r="H130" s="145"/>
      <c r="I130" s="145"/>
      <c r="J130" s="145"/>
      <c r="K130" s="145"/>
      <c r="L130" s="145"/>
      <c r="M130" s="145"/>
      <c r="N130" s="145"/>
      <c r="O130" s="145"/>
      <c r="P130" s="145"/>
      <c r="Y130" s="145"/>
      <c r="Z130" s="145"/>
      <c r="AA130" s="145"/>
      <c r="AB130" s="145"/>
      <c r="AC130" s="145"/>
      <c r="AD130" s="145"/>
      <c r="AE130" s="145"/>
      <c r="AF130" s="145"/>
      <c r="AH130" s="145"/>
      <c r="AI130" s="145"/>
      <c r="AJ130" s="145"/>
      <c r="AK130" s="145"/>
      <c r="AL130" s="145"/>
      <c r="AM130" s="145"/>
      <c r="AN130" s="145"/>
      <c r="AO130" s="145"/>
      <c r="AP130" s="145"/>
      <c r="AQ130" s="145"/>
      <c r="AR130" s="145"/>
      <c r="AS130" s="145"/>
      <c r="AT130" s="145"/>
      <c r="AU130" s="145"/>
      <c r="AV130" s="145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HQ130"/>
      <c r="HR130"/>
      <c r="HS130"/>
      <c r="HT130"/>
      <c r="HU130"/>
      <c r="HV130"/>
      <c r="HW130"/>
      <c r="HX130"/>
      <c r="PA130"/>
      <c r="PB130"/>
      <c r="PC130"/>
      <c r="PD130"/>
      <c r="PE130"/>
      <c r="PF130"/>
      <c r="PG130"/>
      <c r="PH130"/>
      <c r="PI130"/>
      <c r="PJ130"/>
      <c r="PK130"/>
      <c r="PL130"/>
      <c r="PM130"/>
      <c r="PN130"/>
      <c r="PO130"/>
      <c r="PP130"/>
      <c r="PR130" s="690"/>
      <c r="PS130" s="690"/>
      <c r="PT130" s="690"/>
      <c r="PU130" s="690"/>
      <c r="PV130" s="690"/>
      <c r="PW130" s="690"/>
      <c r="PX130" s="690"/>
      <c r="PY130" s="690"/>
      <c r="PZ130" s="690"/>
      <c r="QA130" s="690"/>
      <c r="QB130" s="690"/>
      <c r="QC130" s="690"/>
      <c r="QD130" s="690"/>
      <c r="QE130" s="690"/>
      <c r="QF130" s="690"/>
      <c r="QG130" s="690"/>
      <c r="QX130" s="690"/>
      <c r="QY130" s="690"/>
      <c r="QZ130" s="690"/>
      <c r="RA130" s="690"/>
      <c r="RB130" s="690"/>
      <c r="RC130" s="690"/>
      <c r="RD130" s="690"/>
      <c r="RE130" s="690"/>
      <c r="RF130" s="690"/>
      <c r="RG130" s="690"/>
      <c r="RH130" s="690"/>
      <c r="RI130" s="690"/>
      <c r="RJ130" s="690"/>
      <c r="RK130" s="690"/>
      <c r="RL130" s="690"/>
      <c r="RM130" s="690"/>
      <c r="RN130" s="690"/>
      <c r="RO130" s="690"/>
      <c r="RP130" s="690"/>
      <c r="RQ130" s="690"/>
      <c r="RR130" s="690"/>
      <c r="RS130" s="690"/>
      <c r="RT130" s="690"/>
      <c r="RU130" s="690"/>
      <c r="RV130" s="690"/>
      <c r="RW130" s="690"/>
      <c r="RX130" s="690"/>
      <c r="RY130" s="690"/>
      <c r="RZ130" s="690"/>
      <c r="SA130" s="690"/>
      <c r="SB130" s="690"/>
      <c r="SC130" s="690"/>
      <c r="SD130" s="690"/>
      <c r="SE130" s="690"/>
      <c r="SF130" s="690"/>
      <c r="SG130" s="690"/>
      <c r="SH130" s="690"/>
      <c r="SI130" s="690"/>
      <c r="SJ130" s="690"/>
    </row>
    <row r="131" spans="2:504" x14ac:dyDescent="0.25">
      <c r="B131" s="145"/>
      <c r="C131" s="145"/>
      <c r="D131" s="145"/>
      <c r="E131" s="145"/>
      <c r="F131" s="145"/>
      <c r="G131" s="145"/>
      <c r="H131" s="145"/>
      <c r="I131" s="145"/>
      <c r="J131" s="145"/>
      <c r="K131" s="145"/>
      <c r="L131" s="145"/>
      <c r="M131" s="145"/>
      <c r="N131" s="145"/>
      <c r="O131" s="145"/>
      <c r="P131" s="145"/>
      <c r="Y131" s="145"/>
      <c r="Z131" s="145"/>
      <c r="AA131" s="145"/>
      <c r="AB131" s="145"/>
      <c r="AC131" s="145"/>
      <c r="AD131" s="145"/>
      <c r="AE131" s="145"/>
      <c r="AF131" s="145"/>
      <c r="AH131" s="145"/>
      <c r="AI131" s="145"/>
      <c r="AJ131" s="145"/>
      <c r="AK131" s="145"/>
      <c r="AL131" s="145"/>
      <c r="AM131" s="145"/>
      <c r="AN131" s="145"/>
      <c r="AO131" s="145"/>
      <c r="AP131" s="145"/>
      <c r="AQ131" s="145"/>
      <c r="AR131" s="145"/>
      <c r="AS131" s="145"/>
      <c r="AT131" s="145"/>
      <c r="AU131" s="145"/>
      <c r="AV131" s="145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HQ131"/>
      <c r="HR131"/>
      <c r="HS131"/>
      <c r="HT131"/>
      <c r="HU131"/>
      <c r="HV131"/>
      <c r="HW131"/>
      <c r="HX131"/>
      <c r="PA131"/>
      <c r="PB131"/>
      <c r="PC131"/>
      <c r="PD131"/>
      <c r="PE131"/>
      <c r="PF131"/>
      <c r="PG131"/>
      <c r="PH131"/>
      <c r="PI131"/>
      <c r="PJ131"/>
      <c r="PK131"/>
      <c r="PL131"/>
      <c r="PM131"/>
      <c r="PN131"/>
      <c r="PO131"/>
      <c r="PP131"/>
      <c r="PR131" s="690"/>
      <c r="PS131" s="690"/>
      <c r="PT131" s="690"/>
      <c r="PU131" s="690"/>
      <c r="PV131" s="690"/>
      <c r="PW131" s="690"/>
      <c r="PX131" s="690"/>
      <c r="PY131" s="690"/>
      <c r="PZ131" s="690"/>
      <c r="QA131" s="690"/>
      <c r="QB131" s="690"/>
      <c r="QC131" s="690"/>
      <c r="QD131" s="690"/>
      <c r="QE131" s="690"/>
      <c r="QF131" s="690"/>
      <c r="QG131" s="690"/>
      <c r="QX131" s="690"/>
      <c r="QY131" s="690"/>
      <c r="QZ131" s="690"/>
      <c r="RA131" s="690"/>
      <c r="RB131" s="690"/>
      <c r="RC131" s="690"/>
      <c r="RD131" s="690"/>
      <c r="RE131" s="690"/>
      <c r="RF131" s="690"/>
      <c r="RG131" s="690"/>
      <c r="RH131" s="690"/>
      <c r="RI131" s="690"/>
      <c r="RJ131" s="690"/>
      <c r="RK131" s="690"/>
      <c r="RL131" s="690"/>
      <c r="RM131" s="690"/>
      <c r="RN131" s="690"/>
      <c r="RO131" s="690"/>
      <c r="RP131" s="690"/>
      <c r="RQ131" s="690"/>
      <c r="RR131" s="690"/>
      <c r="RS131" s="690"/>
      <c r="RT131" s="690"/>
      <c r="RU131" s="690"/>
      <c r="RV131" s="690"/>
      <c r="RW131" s="690"/>
      <c r="RX131" s="690"/>
      <c r="RY131" s="690"/>
      <c r="RZ131" s="690"/>
      <c r="SA131" s="690"/>
      <c r="SB131" s="690"/>
      <c r="SC131" s="690"/>
      <c r="SD131" s="690"/>
      <c r="SE131" s="690"/>
      <c r="SF131" s="690"/>
      <c r="SG131" s="690"/>
      <c r="SH131" s="690"/>
      <c r="SI131" s="690"/>
      <c r="SJ131" s="690"/>
    </row>
    <row r="132" spans="2:504" x14ac:dyDescent="0.25">
      <c r="B132" s="145"/>
      <c r="C132" s="145"/>
      <c r="D132" s="145"/>
      <c r="E132" s="145"/>
      <c r="F132" s="145"/>
      <c r="G132" s="145"/>
      <c r="H132" s="145"/>
      <c r="I132" s="145"/>
      <c r="J132" s="145"/>
      <c r="K132" s="145"/>
      <c r="L132" s="145"/>
      <c r="M132" s="145"/>
      <c r="N132" s="145"/>
      <c r="O132" s="145"/>
      <c r="P132" s="145"/>
      <c r="Y132" s="145"/>
      <c r="Z132" s="145"/>
      <c r="AA132" s="145"/>
      <c r="AB132" s="145"/>
      <c r="AC132" s="145"/>
      <c r="AD132" s="145"/>
      <c r="AE132" s="145"/>
      <c r="AF132" s="145"/>
      <c r="AH132" s="145"/>
      <c r="AI132" s="145"/>
      <c r="AJ132" s="145"/>
      <c r="AK132" s="145"/>
      <c r="AL132" s="145"/>
      <c r="AM132" s="145"/>
      <c r="AN132" s="145"/>
      <c r="AO132" s="145"/>
      <c r="AP132" s="145"/>
      <c r="AQ132" s="145"/>
      <c r="AR132" s="145"/>
      <c r="AS132" s="145"/>
      <c r="AT132" s="145"/>
      <c r="AU132" s="145"/>
      <c r="AV132" s="145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HQ132"/>
      <c r="HR132"/>
      <c r="HS132"/>
      <c r="HT132"/>
      <c r="HU132"/>
      <c r="HV132"/>
      <c r="HW132"/>
      <c r="HX132"/>
      <c r="PA132"/>
      <c r="PB132"/>
      <c r="PC132"/>
      <c r="PD132"/>
      <c r="PE132"/>
      <c r="PF132"/>
      <c r="PG132"/>
      <c r="PH132"/>
      <c r="PI132"/>
      <c r="PJ132"/>
      <c r="PK132"/>
      <c r="PL132"/>
      <c r="PM132"/>
      <c r="PN132"/>
      <c r="PO132"/>
      <c r="PP132"/>
      <c r="PR132" s="690"/>
      <c r="PS132" s="690"/>
      <c r="PT132" s="690"/>
      <c r="PU132" s="690"/>
      <c r="PV132" s="690"/>
      <c r="PW132" s="690"/>
      <c r="PX132" s="690"/>
      <c r="PY132" s="690"/>
      <c r="PZ132" s="690"/>
      <c r="QA132" s="690"/>
      <c r="QB132" s="690"/>
      <c r="QC132" s="690"/>
      <c r="QD132" s="690"/>
      <c r="QE132" s="690"/>
      <c r="QF132" s="690"/>
      <c r="QG132" s="690"/>
      <c r="QX132" s="690"/>
      <c r="QY132" s="690"/>
      <c r="QZ132" s="690"/>
      <c r="RA132" s="690"/>
      <c r="RB132" s="690"/>
      <c r="RC132" s="690"/>
      <c r="RD132" s="690"/>
      <c r="RE132" s="690"/>
      <c r="RF132" s="690"/>
      <c r="RG132" s="690"/>
      <c r="RH132" s="690"/>
      <c r="RI132" s="690"/>
      <c r="RJ132" s="690"/>
      <c r="RK132" s="690"/>
      <c r="RL132" s="690"/>
      <c r="RM132" s="690"/>
      <c r="RN132" s="690"/>
      <c r="RO132" s="690"/>
      <c r="RP132" s="690"/>
      <c r="RQ132" s="690"/>
      <c r="RR132" s="690"/>
      <c r="RS132" s="690"/>
      <c r="RT132" s="690"/>
      <c r="RU132" s="690"/>
      <c r="RV132" s="690"/>
      <c r="RW132" s="690"/>
      <c r="RX132" s="690"/>
      <c r="RY132" s="690"/>
      <c r="RZ132" s="690"/>
      <c r="SA132" s="690"/>
      <c r="SB132" s="690"/>
      <c r="SC132" s="690"/>
      <c r="SD132" s="690"/>
      <c r="SE132" s="690"/>
      <c r="SF132" s="690"/>
      <c r="SG132" s="690"/>
      <c r="SH132" s="690"/>
      <c r="SI132" s="690"/>
      <c r="SJ132" s="690"/>
    </row>
    <row r="133" spans="2:504" x14ac:dyDescent="0.25">
      <c r="B133" s="145"/>
      <c r="C133" s="145"/>
      <c r="D133" s="145"/>
      <c r="E133" s="145"/>
      <c r="F133" s="145"/>
      <c r="G133" s="145"/>
      <c r="H133" s="145"/>
      <c r="I133" s="145"/>
      <c r="J133" s="145"/>
      <c r="K133" s="145"/>
      <c r="L133" s="145"/>
      <c r="M133" s="145"/>
      <c r="N133" s="145"/>
      <c r="O133" s="145"/>
      <c r="P133" s="145"/>
      <c r="Y133" s="145"/>
      <c r="Z133" s="145"/>
      <c r="AA133" s="145"/>
      <c r="AB133" s="145"/>
      <c r="AC133" s="145"/>
      <c r="AD133" s="145"/>
      <c r="AE133" s="145"/>
      <c r="AF133" s="145"/>
      <c r="AH133" s="145"/>
      <c r="AI133" s="145"/>
      <c r="AJ133" s="145"/>
      <c r="AK133" s="145"/>
      <c r="AL133" s="145"/>
      <c r="AM133" s="145"/>
      <c r="AN133" s="145"/>
      <c r="AO133" s="145"/>
      <c r="AP133" s="145"/>
      <c r="AQ133" s="145"/>
      <c r="AR133" s="145"/>
      <c r="AS133" s="145"/>
      <c r="AT133" s="145"/>
      <c r="AU133" s="145"/>
      <c r="AV133" s="145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HQ133"/>
      <c r="HR133"/>
      <c r="HS133"/>
      <c r="HT133"/>
      <c r="HU133"/>
      <c r="HV133"/>
      <c r="HW133"/>
      <c r="HX133"/>
      <c r="PA133"/>
      <c r="PB133"/>
      <c r="PC133"/>
      <c r="PD133"/>
      <c r="PE133"/>
      <c r="PF133"/>
      <c r="PG133"/>
      <c r="PH133"/>
      <c r="PI133"/>
      <c r="PJ133"/>
      <c r="PK133"/>
      <c r="PL133"/>
      <c r="PM133"/>
      <c r="PN133"/>
      <c r="PO133"/>
      <c r="PP133"/>
      <c r="PR133" s="690"/>
      <c r="PS133" s="690"/>
      <c r="PT133" s="690"/>
      <c r="PU133" s="690"/>
      <c r="PV133" s="690"/>
      <c r="PW133" s="690"/>
      <c r="PX133" s="690"/>
      <c r="PY133" s="690"/>
      <c r="PZ133" s="690"/>
      <c r="QA133" s="690"/>
      <c r="QB133" s="690"/>
      <c r="QC133" s="690"/>
      <c r="QD133" s="690"/>
      <c r="QE133" s="690"/>
      <c r="QF133" s="690"/>
      <c r="QG133" s="690"/>
      <c r="QX133" s="690"/>
      <c r="QY133" s="690"/>
      <c r="QZ133" s="690"/>
      <c r="RA133" s="690"/>
      <c r="RB133" s="690"/>
      <c r="RC133" s="690"/>
      <c r="RD133" s="690"/>
      <c r="RE133" s="690"/>
      <c r="RF133" s="690"/>
      <c r="RG133" s="690"/>
      <c r="RH133" s="690"/>
      <c r="RI133" s="690"/>
      <c r="RJ133" s="690"/>
      <c r="RK133" s="690"/>
      <c r="RL133" s="690"/>
      <c r="RM133" s="690"/>
      <c r="RN133" s="690"/>
      <c r="RO133" s="690"/>
      <c r="RP133" s="690"/>
      <c r="RQ133" s="690"/>
      <c r="RR133" s="690"/>
      <c r="RS133" s="690"/>
      <c r="RT133" s="690"/>
      <c r="RU133" s="690"/>
      <c r="RV133" s="690"/>
      <c r="RW133" s="690"/>
      <c r="RX133" s="690"/>
      <c r="RY133" s="690"/>
      <c r="RZ133" s="690"/>
      <c r="SA133" s="690"/>
      <c r="SB133" s="690"/>
      <c r="SC133" s="690"/>
      <c r="SD133" s="690"/>
      <c r="SE133" s="690"/>
      <c r="SF133" s="690"/>
      <c r="SG133" s="690"/>
      <c r="SH133" s="690"/>
      <c r="SI133" s="690"/>
      <c r="SJ133" s="690"/>
    </row>
    <row r="134" spans="2:504" x14ac:dyDescent="0.25">
      <c r="B134" s="145"/>
      <c r="C134" s="145"/>
      <c r="D134" s="145"/>
      <c r="E134" s="145"/>
      <c r="F134" s="145"/>
      <c r="G134" s="145"/>
      <c r="H134" s="145"/>
      <c r="I134" s="145"/>
      <c r="J134" s="145"/>
      <c r="K134" s="145"/>
      <c r="L134" s="145"/>
      <c r="M134" s="145"/>
      <c r="N134" s="145"/>
      <c r="O134" s="145"/>
      <c r="P134" s="145"/>
      <c r="Y134" s="145"/>
      <c r="Z134" s="145"/>
      <c r="AA134" s="145"/>
      <c r="AB134" s="145"/>
      <c r="AC134" s="145"/>
      <c r="AD134" s="145"/>
      <c r="AE134" s="145"/>
      <c r="AF134" s="145"/>
      <c r="AH134" s="145"/>
      <c r="AI134" s="145"/>
      <c r="AJ134" s="145"/>
      <c r="AK134" s="145"/>
      <c r="AL134" s="145"/>
      <c r="AM134" s="145"/>
      <c r="AN134" s="145"/>
      <c r="AO134" s="145"/>
      <c r="AP134" s="145"/>
      <c r="AQ134" s="145"/>
      <c r="AR134" s="145"/>
      <c r="AS134" s="145"/>
      <c r="AT134" s="145"/>
      <c r="AU134" s="145"/>
      <c r="AV134" s="145"/>
      <c r="HQ134"/>
      <c r="HR134"/>
      <c r="HS134"/>
      <c r="HT134"/>
      <c r="HU134"/>
      <c r="HV134"/>
      <c r="HW134"/>
      <c r="HX134"/>
      <c r="PA134"/>
      <c r="PB134"/>
      <c r="PC134"/>
      <c r="PD134"/>
      <c r="PE134"/>
      <c r="PF134"/>
      <c r="PG134"/>
      <c r="PH134"/>
      <c r="PI134"/>
      <c r="PJ134"/>
      <c r="PR134" s="690"/>
      <c r="PS134" s="690"/>
      <c r="PT134" s="690"/>
      <c r="PU134" s="690"/>
      <c r="PV134" s="690"/>
      <c r="PW134" s="690"/>
      <c r="PX134" s="690"/>
      <c r="PY134" s="690"/>
      <c r="PZ134" s="690"/>
      <c r="QA134" s="690"/>
      <c r="QB134" s="690"/>
      <c r="QC134" s="690"/>
      <c r="QD134" s="690"/>
      <c r="QE134" s="690"/>
      <c r="QF134" s="690"/>
      <c r="QG134" s="690"/>
      <c r="QX134" s="690"/>
      <c r="QY134" s="690"/>
      <c r="QZ134" s="690"/>
      <c r="RA134" s="690"/>
      <c r="RB134" s="690"/>
      <c r="RC134" s="690"/>
      <c r="RD134" s="690"/>
      <c r="RE134" s="690"/>
      <c r="RF134" s="690"/>
      <c r="RG134" s="690"/>
      <c r="RH134" s="690"/>
      <c r="RI134" s="690"/>
      <c r="RJ134" s="690"/>
      <c r="RK134" s="690"/>
      <c r="RL134" s="690"/>
      <c r="RM134" s="690"/>
      <c r="RN134" s="690"/>
      <c r="RO134" s="690"/>
      <c r="RP134" s="690"/>
      <c r="RQ134" s="690"/>
      <c r="RR134" s="690"/>
      <c r="RS134" s="690"/>
      <c r="RT134" s="690"/>
      <c r="RU134" s="690"/>
      <c r="RV134" s="690"/>
      <c r="RW134" s="690"/>
      <c r="RX134" s="690"/>
      <c r="RY134" s="690"/>
      <c r="RZ134" s="690"/>
      <c r="SA134" s="690"/>
      <c r="SB134" s="690"/>
      <c r="SC134" s="690"/>
      <c r="SD134" s="690"/>
      <c r="SE134" s="690"/>
      <c r="SF134" s="690"/>
      <c r="SG134" s="690"/>
      <c r="SH134" s="690"/>
      <c r="SI134" s="690"/>
      <c r="SJ134" s="690"/>
    </row>
    <row r="135" spans="2:504" x14ac:dyDescent="0.25">
      <c r="B135" s="145"/>
      <c r="C135" s="145"/>
      <c r="D135" s="145"/>
      <c r="E135" s="145"/>
      <c r="F135" s="145"/>
      <c r="G135" s="145"/>
      <c r="H135" s="145"/>
      <c r="I135" s="145"/>
      <c r="J135" s="145"/>
      <c r="K135" s="145"/>
      <c r="L135" s="145"/>
      <c r="M135" s="145"/>
      <c r="N135" s="145"/>
      <c r="O135" s="145"/>
      <c r="P135" s="145"/>
      <c r="Y135" s="145"/>
      <c r="Z135" s="145"/>
      <c r="AA135" s="145"/>
      <c r="AB135" s="145"/>
      <c r="AC135" s="145"/>
      <c r="AD135" s="145"/>
      <c r="AE135" s="145"/>
      <c r="AF135" s="145"/>
      <c r="AH135" s="145"/>
      <c r="AI135" s="145"/>
      <c r="AJ135" s="145"/>
      <c r="AK135" s="145"/>
      <c r="AL135" s="145"/>
      <c r="AM135" s="145"/>
      <c r="AN135" s="145"/>
      <c r="AO135" s="145"/>
      <c r="AP135" s="145"/>
      <c r="AQ135" s="145"/>
      <c r="AR135" s="145"/>
      <c r="AS135" s="145"/>
      <c r="AT135" s="145"/>
      <c r="AU135" s="145"/>
      <c r="AV135" s="145"/>
      <c r="HQ135"/>
      <c r="HR135"/>
      <c r="HS135"/>
      <c r="HT135"/>
      <c r="HU135"/>
      <c r="HV135"/>
      <c r="HW135"/>
      <c r="HX135"/>
      <c r="PA135"/>
      <c r="PB135"/>
      <c r="PC135"/>
      <c r="PD135"/>
      <c r="PE135"/>
      <c r="PF135"/>
      <c r="PG135"/>
      <c r="PH135"/>
      <c r="PI135"/>
      <c r="PJ135"/>
      <c r="PK135" s="139"/>
      <c r="PL135" s="139"/>
      <c r="PM135" s="139"/>
      <c r="PN135" s="139"/>
      <c r="PO135" s="139"/>
      <c r="PP135" s="139"/>
      <c r="PR135" s="690"/>
      <c r="PS135" s="690"/>
      <c r="PT135" s="690"/>
      <c r="PU135" s="690"/>
      <c r="PV135" s="690"/>
      <c r="PW135" s="690"/>
      <c r="PX135" s="690"/>
      <c r="PY135" s="690"/>
      <c r="PZ135" s="690"/>
      <c r="QA135" s="690"/>
      <c r="QB135" s="690"/>
      <c r="QC135" s="690"/>
      <c r="QD135" s="690"/>
      <c r="QE135" s="690"/>
      <c r="QF135" s="690"/>
      <c r="QG135" s="690"/>
      <c r="QX135" s="690"/>
      <c r="QY135" s="690"/>
      <c r="QZ135" s="690"/>
      <c r="RA135" s="690"/>
      <c r="RB135" s="690"/>
      <c r="RC135" s="690"/>
      <c r="RD135" s="690"/>
      <c r="RE135" s="690"/>
      <c r="RF135" s="690"/>
      <c r="RG135" s="690"/>
      <c r="RH135" s="690"/>
      <c r="RI135" s="690"/>
      <c r="RJ135" s="690"/>
      <c r="RK135" s="690"/>
      <c r="RL135" s="690"/>
      <c r="RM135" s="690"/>
      <c r="RN135" s="690"/>
      <c r="RO135" s="690"/>
      <c r="RP135" s="690"/>
      <c r="RQ135" s="690"/>
      <c r="RR135" s="690"/>
      <c r="RS135" s="690"/>
      <c r="RT135" s="690"/>
      <c r="RU135" s="690"/>
      <c r="RV135" s="690"/>
      <c r="RW135" s="690"/>
      <c r="RX135" s="690"/>
      <c r="RY135" s="690"/>
      <c r="RZ135" s="690"/>
      <c r="SA135" s="690"/>
      <c r="SB135" s="690"/>
      <c r="SC135" s="690"/>
      <c r="SD135" s="690"/>
      <c r="SE135" s="690"/>
      <c r="SF135" s="690"/>
      <c r="SG135" s="690"/>
      <c r="SH135" s="690"/>
      <c r="SI135" s="690"/>
      <c r="SJ135" s="690"/>
    </row>
    <row r="136" spans="2:504" x14ac:dyDescent="0.25">
      <c r="B136" s="145"/>
      <c r="C136" s="145"/>
      <c r="D136" s="145"/>
      <c r="E136" s="145"/>
      <c r="F136" s="145"/>
      <c r="G136" s="145"/>
      <c r="H136" s="145"/>
      <c r="I136" s="145"/>
      <c r="J136" s="145"/>
      <c r="K136" s="145"/>
      <c r="L136" s="145"/>
      <c r="M136" s="145"/>
      <c r="N136" s="145"/>
      <c r="O136" s="145"/>
      <c r="P136" s="145"/>
      <c r="Y136" s="145"/>
      <c r="Z136" s="145"/>
      <c r="AA136" s="145"/>
      <c r="AB136" s="145"/>
      <c r="AC136" s="145"/>
      <c r="AD136" s="145"/>
      <c r="AE136" s="145"/>
      <c r="AF136" s="145"/>
      <c r="AH136" s="145"/>
      <c r="AI136" s="145"/>
      <c r="AJ136" s="145"/>
      <c r="AK136" s="145"/>
      <c r="AL136" s="145"/>
      <c r="AM136" s="145"/>
      <c r="AN136" s="145"/>
      <c r="AO136" s="145"/>
      <c r="AP136" s="145"/>
      <c r="AQ136" s="145"/>
      <c r="AR136" s="145"/>
      <c r="AS136" s="145"/>
      <c r="AT136" s="145"/>
      <c r="AU136" s="145"/>
      <c r="AV136" s="145"/>
      <c r="HQ136"/>
      <c r="HR136"/>
      <c r="HS136"/>
      <c r="HT136"/>
      <c r="HU136"/>
      <c r="HV136"/>
      <c r="HW136"/>
      <c r="HX136"/>
      <c r="PA136"/>
      <c r="PB136"/>
      <c r="PC136"/>
      <c r="PD136"/>
      <c r="PE136"/>
      <c r="PF136"/>
      <c r="PG136"/>
      <c r="PH136"/>
      <c r="PI136"/>
      <c r="PJ136"/>
      <c r="PK136" s="139"/>
      <c r="PL136" s="139"/>
      <c r="PM136" s="139"/>
      <c r="PN136" s="139"/>
      <c r="PO136" s="139"/>
      <c r="PP136" s="139"/>
      <c r="PR136" s="690"/>
      <c r="PS136" s="690"/>
      <c r="PT136" s="690"/>
      <c r="PU136" s="690"/>
      <c r="PV136" s="690"/>
      <c r="PW136" s="690"/>
      <c r="PX136" s="690"/>
      <c r="PY136" s="690"/>
      <c r="PZ136" s="690"/>
      <c r="QA136" s="690"/>
      <c r="QB136" s="690"/>
      <c r="QC136" s="690"/>
      <c r="QD136" s="690"/>
      <c r="QE136" s="690"/>
      <c r="QF136" s="690"/>
      <c r="QG136" s="690"/>
      <c r="QX136" s="690"/>
      <c r="QY136" s="690"/>
      <c r="QZ136" s="690"/>
      <c r="RA136" s="690"/>
      <c r="RB136" s="690"/>
      <c r="RC136" s="690"/>
      <c r="RD136" s="690"/>
      <c r="RE136" s="690"/>
      <c r="RF136" s="690"/>
      <c r="RG136" s="690"/>
      <c r="RH136" s="690"/>
      <c r="RI136" s="690"/>
      <c r="RJ136" s="690"/>
      <c r="RK136" s="690"/>
      <c r="RL136" s="690"/>
      <c r="RM136" s="690"/>
      <c r="RN136" s="690"/>
      <c r="RO136" s="690"/>
      <c r="RP136" s="690"/>
      <c r="RQ136" s="690"/>
      <c r="RR136" s="690"/>
      <c r="RS136" s="690"/>
      <c r="RT136" s="690"/>
      <c r="RU136" s="690"/>
      <c r="RV136" s="690"/>
      <c r="RW136" s="690"/>
      <c r="RX136" s="690"/>
      <c r="RY136" s="690"/>
      <c r="RZ136" s="690"/>
      <c r="SA136" s="690"/>
      <c r="SB136" s="690"/>
      <c r="SC136" s="690"/>
      <c r="SD136" s="690"/>
      <c r="SE136" s="690"/>
      <c r="SF136" s="690"/>
      <c r="SG136" s="690"/>
      <c r="SH136" s="690"/>
      <c r="SI136" s="690"/>
      <c r="SJ136" s="690"/>
    </row>
    <row r="137" spans="2:504" x14ac:dyDescent="0.25">
      <c r="B137" s="145"/>
      <c r="C137" s="145"/>
      <c r="D137" s="145"/>
      <c r="E137" s="145"/>
      <c r="F137" s="145"/>
      <c r="G137" s="145"/>
      <c r="H137" s="145"/>
      <c r="I137" s="145"/>
      <c r="J137" s="145"/>
      <c r="K137" s="145"/>
      <c r="L137" s="145"/>
      <c r="M137" s="145"/>
      <c r="N137" s="145"/>
      <c r="O137" s="145"/>
      <c r="P137" s="145"/>
      <c r="Y137" s="145"/>
      <c r="Z137" s="145"/>
      <c r="AA137" s="145"/>
      <c r="AB137" s="145"/>
      <c r="AC137" s="145"/>
      <c r="AD137" s="145"/>
      <c r="AE137" s="145"/>
      <c r="AF137" s="145"/>
      <c r="HQ137"/>
      <c r="HR137"/>
      <c r="HS137"/>
      <c r="HT137"/>
      <c r="HU137"/>
      <c r="HV137"/>
      <c r="HW137"/>
      <c r="HX137"/>
      <c r="PA137"/>
      <c r="PB137"/>
      <c r="PC137"/>
      <c r="PD137"/>
      <c r="PE137"/>
      <c r="PF137"/>
      <c r="PG137"/>
      <c r="PH137"/>
      <c r="PI137"/>
      <c r="PJ137"/>
      <c r="PR137" s="690"/>
      <c r="PS137" s="690"/>
      <c r="PT137" s="690"/>
      <c r="PU137" s="690"/>
      <c r="PV137" s="690"/>
      <c r="PW137" s="690"/>
      <c r="PX137" s="690"/>
      <c r="PY137" s="690"/>
      <c r="PZ137" s="690"/>
      <c r="QA137" s="690"/>
      <c r="QB137" s="690"/>
      <c r="QC137" s="690"/>
      <c r="QD137" s="690"/>
      <c r="QE137" s="690"/>
      <c r="QF137" s="690"/>
      <c r="QG137" s="690"/>
      <c r="QX137" s="690"/>
      <c r="QY137" s="690"/>
      <c r="QZ137" s="690"/>
      <c r="RA137" s="690"/>
      <c r="RB137" s="690"/>
      <c r="RC137" s="690"/>
      <c r="RD137" s="690"/>
      <c r="RE137" s="690"/>
      <c r="RF137" s="690"/>
      <c r="RG137" s="690"/>
      <c r="RH137" s="690"/>
      <c r="RI137" s="690"/>
      <c r="RJ137" s="690"/>
      <c r="RK137" s="690"/>
      <c r="RL137" s="690"/>
      <c r="RM137" s="690"/>
      <c r="RN137" s="690"/>
      <c r="RO137" s="690"/>
      <c r="RP137" s="690"/>
      <c r="RQ137" s="690"/>
      <c r="RR137" s="690"/>
      <c r="RS137" s="690"/>
      <c r="RT137" s="690"/>
      <c r="RU137" s="690"/>
      <c r="RV137" s="690"/>
      <c r="RW137" s="690"/>
      <c r="RX137" s="690"/>
      <c r="RY137" s="690"/>
      <c r="RZ137" s="690"/>
      <c r="SA137" s="690"/>
      <c r="SB137" s="690"/>
      <c r="SC137" s="690"/>
      <c r="SD137" s="690"/>
      <c r="SE137" s="690"/>
      <c r="SF137" s="690"/>
      <c r="SG137" s="690"/>
      <c r="SH137" s="690"/>
      <c r="SI137" s="690"/>
      <c r="SJ137" s="690"/>
    </row>
    <row r="138" spans="2:504" x14ac:dyDescent="0.25">
      <c r="B138" s="145"/>
      <c r="C138" s="145"/>
      <c r="D138" s="145"/>
      <c r="E138" s="145"/>
      <c r="F138" s="145"/>
      <c r="G138" s="145"/>
      <c r="H138" s="145"/>
      <c r="I138" s="145"/>
      <c r="J138" s="145"/>
      <c r="K138" s="145"/>
      <c r="L138" s="145"/>
      <c r="M138" s="145"/>
      <c r="N138" s="145"/>
      <c r="O138" s="145"/>
      <c r="P138" s="145"/>
      <c r="Y138" s="145"/>
      <c r="Z138" s="145"/>
      <c r="AA138" s="145"/>
      <c r="AB138" s="145"/>
      <c r="AC138" s="145"/>
      <c r="AD138" s="145"/>
      <c r="AE138" s="145"/>
      <c r="AF138" s="145"/>
      <c r="HQ138"/>
      <c r="HR138"/>
      <c r="HS138"/>
      <c r="HT138"/>
      <c r="HU138"/>
      <c r="HV138"/>
      <c r="HW138"/>
      <c r="HX138"/>
      <c r="PA138"/>
      <c r="PB138"/>
      <c r="PC138"/>
      <c r="PD138"/>
      <c r="PE138"/>
      <c r="PF138"/>
      <c r="PG138"/>
      <c r="PH138"/>
      <c r="PI138"/>
      <c r="PJ138"/>
      <c r="PK138" s="139"/>
      <c r="PL138" s="139"/>
      <c r="PM138" s="139"/>
      <c r="PN138" s="139"/>
      <c r="PO138" s="139"/>
      <c r="PP138" s="139"/>
      <c r="PR138" s="690"/>
      <c r="PS138" s="690"/>
      <c r="PT138" s="690"/>
      <c r="PU138" s="690"/>
      <c r="PV138" s="690"/>
      <c r="PW138" s="690"/>
      <c r="PX138" s="690"/>
      <c r="PY138" s="690"/>
      <c r="PZ138" s="690"/>
      <c r="QA138" s="690"/>
      <c r="QB138" s="690"/>
      <c r="QC138" s="690"/>
      <c r="QD138" s="690"/>
      <c r="QE138" s="690"/>
      <c r="QF138" s="690"/>
      <c r="QG138" s="690"/>
      <c r="QX138" s="690"/>
      <c r="QY138" s="690"/>
      <c r="QZ138" s="690"/>
      <c r="RA138" s="690"/>
      <c r="RB138" s="690"/>
      <c r="RC138" s="690"/>
      <c r="RD138" s="690"/>
      <c r="RE138" s="690"/>
      <c r="RF138" s="690"/>
      <c r="RG138" s="690"/>
      <c r="RH138" s="690"/>
      <c r="RI138" s="690"/>
      <c r="RJ138" s="690"/>
      <c r="RK138" s="690"/>
      <c r="RL138" s="690"/>
      <c r="RM138" s="690"/>
      <c r="RN138" s="690"/>
      <c r="RO138" s="690"/>
      <c r="RP138" s="690"/>
      <c r="RQ138" s="690"/>
      <c r="RR138" s="690"/>
      <c r="RS138" s="690"/>
      <c r="RT138" s="690"/>
      <c r="RU138" s="690"/>
      <c r="RV138" s="690"/>
      <c r="RW138" s="690"/>
      <c r="RX138" s="690"/>
      <c r="RY138" s="690"/>
      <c r="RZ138" s="690"/>
      <c r="SA138" s="690"/>
      <c r="SB138" s="690"/>
      <c r="SC138" s="690"/>
      <c r="SD138" s="690"/>
      <c r="SE138" s="690"/>
      <c r="SF138" s="690"/>
      <c r="SG138" s="690"/>
      <c r="SH138" s="690"/>
      <c r="SI138" s="690"/>
      <c r="SJ138" s="690"/>
    </row>
    <row r="139" spans="2:504" x14ac:dyDescent="0.25">
      <c r="B139" s="145"/>
      <c r="C139" s="145"/>
      <c r="D139" s="145"/>
      <c r="E139" s="145"/>
      <c r="F139" s="145"/>
      <c r="G139" s="145"/>
      <c r="H139" s="145"/>
      <c r="I139" s="145"/>
      <c r="J139" s="145"/>
      <c r="K139" s="145"/>
      <c r="L139" s="145"/>
      <c r="M139" s="145"/>
      <c r="N139" s="145"/>
      <c r="O139" s="145"/>
      <c r="P139" s="145"/>
      <c r="Y139" s="145"/>
      <c r="Z139" s="145"/>
      <c r="AA139" s="145"/>
      <c r="AB139" s="145"/>
      <c r="AC139" s="145"/>
      <c r="AD139" s="145"/>
      <c r="AE139" s="145"/>
      <c r="AF139" s="145"/>
      <c r="HQ139"/>
      <c r="HR139"/>
      <c r="HS139"/>
      <c r="HT139"/>
      <c r="HU139"/>
      <c r="HV139"/>
      <c r="HW139"/>
      <c r="HX139"/>
      <c r="PA139"/>
      <c r="PB139"/>
      <c r="PC139"/>
      <c r="PD139"/>
      <c r="PE139"/>
      <c r="PF139"/>
      <c r="PG139"/>
      <c r="PH139"/>
      <c r="PI139"/>
      <c r="PJ139"/>
      <c r="PK139" s="139"/>
      <c r="PL139" s="139"/>
      <c r="PM139" s="139"/>
      <c r="PN139" s="139"/>
      <c r="PO139" s="139"/>
      <c r="PP139" s="139"/>
      <c r="PR139" s="690"/>
      <c r="PS139" s="690"/>
      <c r="PT139" s="690"/>
      <c r="PU139" s="690"/>
      <c r="PV139" s="690"/>
      <c r="PW139" s="690"/>
      <c r="PX139" s="690"/>
      <c r="PY139" s="690"/>
      <c r="PZ139" s="690"/>
      <c r="QA139" s="690"/>
      <c r="QB139" s="690"/>
      <c r="QC139" s="690"/>
      <c r="QD139" s="690"/>
      <c r="QE139" s="690"/>
      <c r="QF139" s="690"/>
      <c r="QG139" s="690"/>
      <c r="QX139" s="690"/>
      <c r="QY139" s="690"/>
      <c r="QZ139" s="690"/>
      <c r="RA139" s="690"/>
      <c r="RB139" s="690"/>
      <c r="RC139" s="690"/>
      <c r="RD139" s="690"/>
      <c r="RE139" s="690"/>
      <c r="RF139" s="690"/>
      <c r="RG139" s="690"/>
      <c r="RH139" s="690"/>
      <c r="RI139" s="690"/>
      <c r="RJ139" s="690"/>
      <c r="RK139" s="690"/>
      <c r="RL139" s="690"/>
      <c r="RM139" s="690"/>
      <c r="RN139" s="690"/>
      <c r="RO139" s="690"/>
      <c r="RP139" s="690"/>
      <c r="RQ139" s="690"/>
      <c r="RR139" s="690"/>
      <c r="RS139" s="690"/>
      <c r="RT139" s="690"/>
      <c r="RU139" s="690"/>
      <c r="RV139" s="690"/>
      <c r="RW139" s="690"/>
      <c r="RX139" s="690"/>
      <c r="RY139" s="690"/>
      <c r="RZ139" s="690"/>
      <c r="SA139" s="690"/>
      <c r="SB139" s="690"/>
      <c r="SC139" s="690"/>
      <c r="SD139" s="690"/>
      <c r="SE139" s="690"/>
      <c r="SF139" s="690"/>
      <c r="SG139" s="690"/>
      <c r="SH139" s="690"/>
      <c r="SI139" s="690"/>
      <c r="SJ139" s="690"/>
    </row>
    <row r="140" spans="2:504" x14ac:dyDescent="0.25">
      <c r="B140" s="145"/>
      <c r="C140" s="145"/>
      <c r="D140" s="145"/>
      <c r="E140" s="145"/>
      <c r="F140" s="145"/>
      <c r="G140" s="145"/>
      <c r="H140" s="145"/>
      <c r="I140" s="145"/>
      <c r="J140" s="145"/>
      <c r="K140" s="145"/>
      <c r="L140" s="145"/>
      <c r="M140" s="145"/>
      <c r="N140" s="145"/>
      <c r="O140" s="145"/>
      <c r="P140" s="145"/>
      <c r="Y140" s="145"/>
      <c r="Z140" s="145"/>
      <c r="AA140" s="145"/>
      <c r="AB140" s="145"/>
      <c r="AC140" s="145"/>
      <c r="AD140" s="145"/>
      <c r="AE140" s="145"/>
      <c r="AF140" s="145"/>
      <c r="HQ140"/>
      <c r="HR140"/>
      <c r="HS140"/>
      <c r="HT140"/>
      <c r="HU140"/>
      <c r="HV140"/>
      <c r="HW140"/>
      <c r="HX140"/>
      <c r="PA140"/>
      <c r="PB140"/>
      <c r="PC140"/>
      <c r="PD140"/>
      <c r="PE140"/>
      <c r="PF140"/>
      <c r="PG140"/>
      <c r="PH140"/>
      <c r="PI140"/>
      <c r="PJ140"/>
      <c r="PR140" s="690"/>
      <c r="PS140" s="690"/>
      <c r="PT140" s="690"/>
      <c r="PU140" s="690"/>
      <c r="PV140" s="690"/>
      <c r="PW140" s="690"/>
      <c r="PX140" s="690"/>
      <c r="PY140" s="690"/>
      <c r="PZ140" s="690"/>
      <c r="QA140" s="690"/>
      <c r="QB140" s="690"/>
      <c r="QC140" s="690"/>
      <c r="QD140" s="690"/>
      <c r="QE140" s="690"/>
      <c r="QF140" s="690"/>
      <c r="QG140" s="690"/>
      <c r="QX140" s="690"/>
      <c r="QY140" s="690"/>
      <c r="QZ140" s="690"/>
      <c r="RA140" s="690"/>
      <c r="RB140" s="690"/>
      <c r="RC140" s="690"/>
      <c r="RD140" s="690"/>
      <c r="RE140" s="690"/>
      <c r="RF140" s="690"/>
      <c r="RG140" s="690"/>
      <c r="RH140" s="690"/>
      <c r="RI140" s="690"/>
      <c r="RJ140" s="690"/>
      <c r="RK140" s="690"/>
      <c r="RL140" s="690"/>
      <c r="RM140" s="690"/>
      <c r="RN140" s="690"/>
      <c r="RO140" s="690"/>
      <c r="RP140" s="690"/>
      <c r="RQ140" s="690"/>
      <c r="RR140" s="690"/>
      <c r="RS140" s="690"/>
      <c r="RT140" s="690"/>
      <c r="RU140" s="690"/>
      <c r="RV140" s="690"/>
      <c r="RW140" s="690"/>
      <c r="RX140" s="690"/>
      <c r="RY140" s="690"/>
      <c r="RZ140" s="690"/>
      <c r="SA140" s="690"/>
      <c r="SB140" s="690"/>
      <c r="SC140" s="690"/>
      <c r="SD140" s="690"/>
      <c r="SE140" s="690"/>
      <c r="SF140" s="690"/>
      <c r="SG140" s="690"/>
      <c r="SH140" s="690"/>
      <c r="SI140" s="690"/>
      <c r="SJ140" s="690"/>
    </row>
    <row r="141" spans="2:504" x14ac:dyDescent="0.25">
      <c r="B141" s="145"/>
      <c r="C141" s="145"/>
      <c r="D141" s="145"/>
      <c r="E141" s="145"/>
      <c r="F141" s="145"/>
      <c r="G141" s="145"/>
      <c r="H141" s="145"/>
      <c r="I141" s="145"/>
      <c r="J141" s="145"/>
      <c r="K141" s="145"/>
      <c r="L141" s="145"/>
      <c r="M141" s="145"/>
      <c r="N141" s="145"/>
      <c r="O141" s="145"/>
      <c r="P141" s="145"/>
      <c r="PA141"/>
      <c r="PB141"/>
      <c r="PC141"/>
      <c r="PD141"/>
      <c r="PE141"/>
      <c r="PF141"/>
      <c r="PG141"/>
      <c r="PH141"/>
      <c r="PI141"/>
      <c r="PJ141"/>
      <c r="PR141" s="690"/>
      <c r="PS141" s="690"/>
      <c r="PT141" s="690"/>
      <c r="PU141" s="690"/>
      <c r="PV141" s="690"/>
      <c r="PW141" s="690"/>
      <c r="PX141" s="690"/>
      <c r="PY141" s="690"/>
      <c r="PZ141" s="690"/>
      <c r="QA141" s="690"/>
      <c r="QB141" s="690"/>
      <c r="QC141" s="690"/>
      <c r="QD141" s="690"/>
      <c r="QE141" s="690"/>
      <c r="QF141" s="690"/>
      <c r="QG141" s="690"/>
      <c r="QX141" s="690"/>
      <c r="QY141" s="690"/>
      <c r="QZ141" s="690"/>
      <c r="RA141" s="690"/>
      <c r="RB141" s="690"/>
      <c r="RC141" s="690"/>
      <c r="RD141" s="690"/>
      <c r="RE141" s="690"/>
      <c r="RF141" s="690"/>
      <c r="RG141" s="690"/>
      <c r="RH141" s="690"/>
      <c r="RI141" s="690"/>
      <c r="RJ141" s="690"/>
      <c r="RK141" s="690"/>
      <c r="RL141" s="690"/>
      <c r="RM141" s="690"/>
      <c r="RN141" s="690"/>
      <c r="RO141" s="690"/>
      <c r="RP141" s="690"/>
      <c r="RQ141" s="690"/>
      <c r="RR141" s="690"/>
      <c r="RS141" s="690"/>
      <c r="RT141" s="690"/>
      <c r="RU141" s="690"/>
      <c r="RV141" s="690"/>
      <c r="RW141" s="690"/>
      <c r="RX141" s="690"/>
      <c r="RY141" s="690"/>
      <c r="RZ141" s="690"/>
      <c r="SA141" s="690"/>
      <c r="SB141" s="690"/>
      <c r="SC141" s="690"/>
      <c r="SD141" s="690"/>
      <c r="SE141" s="690"/>
      <c r="SF141" s="690"/>
      <c r="SG141" s="690"/>
      <c r="SH141" s="690"/>
      <c r="SI141" s="690"/>
      <c r="SJ141" s="690"/>
    </row>
    <row r="142" spans="2:504" x14ac:dyDescent="0.25">
      <c r="B142" s="145"/>
      <c r="C142" s="145"/>
      <c r="D142" s="145"/>
      <c r="E142" s="145"/>
      <c r="F142" s="145"/>
      <c r="G142" s="145"/>
      <c r="H142" s="145"/>
      <c r="I142" s="145"/>
      <c r="J142" s="145"/>
      <c r="K142" s="145"/>
      <c r="L142" s="145"/>
      <c r="M142" s="145"/>
      <c r="N142" s="145"/>
      <c r="O142" s="145"/>
      <c r="P142" s="145"/>
      <c r="PA142"/>
      <c r="PB142"/>
      <c r="PC142"/>
      <c r="PD142"/>
      <c r="PE142"/>
      <c r="PF142"/>
      <c r="PG142"/>
      <c r="PH142"/>
      <c r="PI142"/>
      <c r="PJ142"/>
      <c r="PR142" s="690"/>
      <c r="PS142" s="690"/>
      <c r="PT142" s="690"/>
      <c r="PU142" s="690"/>
      <c r="PV142" s="690"/>
      <c r="PW142" s="690"/>
      <c r="PX142" s="690"/>
      <c r="PY142" s="690"/>
      <c r="PZ142" s="690"/>
      <c r="QA142" s="690"/>
      <c r="QB142" s="690"/>
      <c r="QC142" s="690"/>
      <c r="QD142" s="690"/>
      <c r="QE142" s="690"/>
      <c r="QF142" s="690"/>
      <c r="QG142" s="690"/>
      <c r="QX142" s="690"/>
      <c r="QY142" s="690"/>
      <c r="QZ142" s="690"/>
      <c r="RA142" s="690"/>
      <c r="RB142" s="690"/>
      <c r="RC142" s="690"/>
      <c r="RD142" s="690"/>
      <c r="RE142" s="690"/>
      <c r="RF142" s="690"/>
      <c r="RG142" s="690"/>
      <c r="RH142" s="690"/>
      <c r="RI142" s="690"/>
      <c r="RJ142" s="690"/>
      <c r="RK142" s="690"/>
      <c r="RL142" s="690"/>
      <c r="RM142" s="690"/>
      <c r="RN142" s="690"/>
      <c r="RO142" s="690"/>
      <c r="RP142" s="690"/>
      <c r="RQ142" s="690"/>
      <c r="RR142" s="690"/>
      <c r="RS142" s="690"/>
      <c r="RT142" s="690"/>
      <c r="RU142" s="690"/>
      <c r="RV142" s="690"/>
      <c r="RW142" s="690"/>
      <c r="RX142" s="690"/>
      <c r="RY142" s="690"/>
      <c r="RZ142" s="690"/>
      <c r="SA142" s="690"/>
      <c r="SB142" s="690"/>
      <c r="SC142" s="690"/>
      <c r="SD142" s="690"/>
      <c r="SE142" s="690"/>
      <c r="SF142" s="690"/>
      <c r="SG142" s="690"/>
      <c r="SH142" s="690"/>
      <c r="SI142" s="690"/>
      <c r="SJ142" s="690"/>
    </row>
    <row r="143" spans="2:504" x14ac:dyDescent="0.25">
      <c r="B143" s="145"/>
      <c r="C143" s="145"/>
      <c r="D143" s="145"/>
      <c r="E143" s="145"/>
      <c r="F143" s="145"/>
      <c r="G143" s="145"/>
      <c r="H143" s="145"/>
      <c r="I143" s="145"/>
      <c r="J143" s="145"/>
      <c r="K143" s="145"/>
      <c r="L143" s="145"/>
      <c r="M143" s="145"/>
      <c r="N143" s="145"/>
      <c r="O143" s="145"/>
      <c r="P143" s="145"/>
      <c r="PA143"/>
      <c r="PB143"/>
      <c r="PC143"/>
      <c r="PD143"/>
      <c r="PE143"/>
      <c r="PF143"/>
      <c r="PG143"/>
      <c r="PH143"/>
      <c r="PI143"/>
      <c r="PJ143"/>
      <c r="PR143" s="690"/>
      <c r="PS143" s="690"/>
      <c r="PT143" s="690"/>
      <c r="PU143" s="690"/>
      <c r="PV143" s="690"/>
      <c r="PW143" s="690"/>
      <c r="PX143" s="690"/>
      <c r="PY143" s="690"/>
      <c r="PZ143" s="690"/>
      <c r="QA143" s="690"/>
      <c r="QB143" s="690"/>
      <c r="QC143" s="690"/>
      <c r="QD143" s="690"/>
      <c r="QE143" s="690"/>
      <c r="QF143" s="690"/>
      <c r="QG143" s="690"/>
      <c r="QX143" s="690"/>
      <c r="QY143" s="690"/>
      <c r="QZ143" s="690"/>
      <c r="RA143" s="690"/>
      <c r="RB143" s="690"/>
      <c r="RC143" s="690"/>
      <c r="RD143" s="690"/>
      <c r="RE143" s="690"/>
      <c r="RF143" s="690"/>
      <c r="RG143" s="690"/>
      <c r="RH143" s="690"/>
      <c r="RI143" s="690"/>
      <c r="RJ143" s="690"/>
      <c r="RK143" s="690"/>
      <c r="RL143" s="690"/>
      <c r="RM143" s="690"/>
      <c r="RN143" s="690"/>
      <c r="RO143" s="690"/>
      <c r="RP143" s="690"/>
      <c r="RQ143" s="690"/>
      <c r="RR143" s="690"/>
      <c r="RS143" s="690"/>
      <c r="RT143" s="690"/>
      <c r="RU143" s="690"/>
      <c r="RV143" s="690"/>
      <c r="RW143" s="690"/>
      <c r="RX143" s="690"/>
      <c r="RY143" s="690"/>
      <c r="RZ143" s="690"/>
      <c r="SA143" s="690"/>
      <c r="SB143" s="690"/>
      <c r="SC143" s="690"/>
      <c r="SD143" s="690"/>
      <c r="SE143" s="690"/>
      <c r="SF143" s="690"/>
      <c r="SG143" s="690"/>
      <c r="SH143" s="690"/>
      <c r="SI143" s="690"/>
      <c r="SJ143" s="690"/>
    </row>
    <row r="144" spans="2:504" x14ac:dyDescent="0.25">
      <c r="B144" s="145"/>
      <c r="C144" s="145"/>
      <c r="D144" s="145"/>
      <c r="E144" s="145"/>
      <c r="F144" s="145"/>
      <c r="G144" s="145"/>
      <c r="H144" s="145"/>
      <c r="I144" s="145"/>
      <c r="J144" s="145"/>
      <c r="K144" s="145"/>
      <c r="L144" s="145"/>
      <c r="M144" s="145"/>
      <c r="N144" s="145"/>
      <c r="O144" s="145"/>
      <c r="P144" s="145"/>
      <c r="PA144"/>
      <c r="PB144"/>
      <c r="PC144"/>
      <c r="PD144"/>
      <c r="PE144"/>
      <c r="PF144"/>
      <c r="PG144"/>
      <c r="PH144"/>
      <c r="PI144"/>
      <c r="PJ144"/>
      <c r="PR144" s="690"/>
      <c r="PS144" s="690"/>
      <c r="PT144" s="690"/>
      <c r="PU144" s="690"/>
      <c r="PV144" s="690"/>
      <c r="PW144" s="690"/>
      <c r="PX144" s="690"/>
      <c r="PY144" s="690"/>
      <c r="PZ144" s="690"/>
      <c r="QA144" s="690"/>
      <c r="QB144" s="690"/>
      <c r="QC144" s="690"/>
      <c r="QD144" s="690"/>
      <c r="QE144" s="690"/>
      <c r="QF144" s="690"/>
      <c r="QG144" s="690"/>
      <c r="QX144" s="690"/>
      <c r="QY144" s="690"/>
      <c r="QZ144" s="690"/>
      <c r="RA144" s="690"/>
      <c r="RB144" s="690"/>
      <c r="RC144" s="690"/>
      <c r="RD144" s="690"/>
      <c r="RE144" s="690"/>
      <c r="RF144" s="690"/>
      <c r="RG144" s="690"/>
      <c r="RH144" s="690"/>
      <c r="RI144" s="690"/>
      <c r="RJ144" s="690"/>
      <c r="RK144" s="690"/>
      <c r="RL144" s="690"/>
      <c r="RM144" s="690"/>
      <c r="RN144" s="690"/>
      <c r="RO144" s="690"/>
      <c r="RP144" s="690"/>
      <c r="RQ144" s="690"/>
      <c r="RR144" s="690"/>
      <c r="RS144" s="690"/>
      <c r="RT144" s="690"/>
      <c r="RU144" s="690"/>
      <c r="RV144" s="690"/>
      <c r="RW144" s="690"/>
      <c r="RX144" s="690"/>
      <c r="RY144" s="690"/>
      <c r="RZ144" s="690"/>
      <c r="SA144" s="690"/>
      <c r="SB144" s="690"/>
      <c r="SC144" s="690"/>
      <c r="SD144" s="690"/>
      <c r="SE144" s="690"/>
      <c r="SF144" s="690"/>
      <c r="SG144" s="690"/>
      <c r="SH144" s="690"/>
      <c r="SI144" s="690"/>
      <c r="SJ144" s="690"/>
    </row>
    <row r="145" spans="2:504" x14ac:dyDescent="0.25">
      <c r="B145" s="145"/>
      <c r="C145" s="145"/>
      <c r="D145" s="145"/>
      <c r="E145" s="145"/>
      <c r="F145" s="145"/>
      <c r="G145" s="145"/>
      <c r="H145" s="145"/>
      <c r="PA145"/>
      <c r="PB145"/>
      <c r="PC145"/>
      <c r="PD145"/>
      <c r="PE145"/>
      <c r="PF145"/>
      <c r="PG145"/>
      <c r="PH145"/>
      <c r="PI145"/>
      <c r="PJ145"/>
      <c r="PR145" s="690"/>
      <c r="PS145" s="690"/>
      <c r="PT145" s="690"/>
      <c r="PU145" s="690"/>
      <c r="PV145" s="690"/>
      <c r="PW145" s="690"/>
      <c r="PX145" s="690"/>
      <c r="PY145" s="690"/>
      <c r="PZ145" s="690"/>
      <c r="QA145" s="690"/>
      <c r="QB145" s="690"/>
      <c r="QC145" s="690"/>
      <c r="QD145" s="690"/>
      <c r="QE145" s="690"/>
      <c r="QF145" s="690"/>
      <c r="QG145" s="690"/>
      <c r="QX145" s="690"/>
      <c r="QY145" s="690"/>
      <c r="QZ145" s="690"/>
      <c r="RA145" s="690"/>
      <c r="RB145" s="690"/>
      <c r="RC145" s="690"/>
      <c r="RD145" s="690"/>
      <c r="RE145" s="690"/>
      <c r="RF145" s="690"/>
      <c r="RG145" s="690"/>
      <c r="RH145" s="690"/>
      <c r="RI145" s="690"/>
      <c r="RJ145" s="690"/>
      <c r="RK145" s="690"/>
      <c r="RL145" s="690"/>
      <c r="RM145" s="690"/>
      <c r="RN145" s="690"/>
      <c r="RO145" s="690"/>
      <c r="RP145" s="690"/>
      <c r="RQ145" s="690"/>
      <c r="RR145" s="690"/>
      <c r="RS145" s="690"/>
      <c r="RT145" s="690"/>
      <c r="RU145" s="690"/>
      <c r="RV145" s="690"/>
      <c r="RW145" s="690"/>
      <c r="RX145" s="690"/>
      <c r="RY145" s="690"/>
      <c r="RZ145" s="690"/>
      <c r="SA145" s="690"/>
      <c r="SB145" s="690"/>
      <c r="SC145" s="690"/>
      <c r="SD145" s="690"/>
      <c r="SE145" s="690"/>
      <c r="SF145" s="690"/>
      <c r="SG145" s="690"/>
      <c r="SH145" s="690"/>
      <c r="SI145" s="690"/>
      <c r="SJ145" s="690"/>
    </row>
    <row r="146" spans="2:504" x14ac:dyDescent="0.25">
      <c r="PA146"/>
      <c r="PB146"/>
      <c r="PC146"/>
      <c r="PD146"/>
      <c r="PE146"/>
      <c r="PF146"/>
      <c r="PG146"/>
      <c r="PH146"/>
      <c r="PI146"/>
      <c r="PJ146"/>
      <c r="PR146" s="690"/>
      <c r="PS146" s="690"/>
      <c r="PT146" s="690"/>
      <c r="PU146" s="690"/>
      <c r="PV146" s="690"/>
      <c r="PW146" s="690"/>
      <c r="PX146" s="690"/>
      <c r="PY146" s="690"/>
      <c r="PZ146" s="690"/>
      <c r="QA146" s="690"/>
      <c r="QB146" s="690"/>
      <c r="QC146" s="690"/>
      <c r="QD146" s="690"/>
      <c r="QE146" s="690"/>
      <c r="QF146" s="690"/>
      <c r="QG146" s="690"/>
      <c r="QX146" s="690"/>
      <c r="QY146" s="690"/>
      <c r="QZ146" s="690"/>
      <c r="RA146" s="690"/>
      <c r="RB146" s="690"/>
      <c r="RC146" s="690"/>
      <c r="RD146" s="690"/>
      <c r="RE146" s="690"/>
      <c r="RF146" s="690"/>
      <c r="RG146" s="690"/>
      <c r="RH146" s="690"/>
      <c r="RI146" s="690"/>
      <c r="RJ146" s="690"/>
      <c r="RK146" s="690"/>
      <c r="RL146" s="690"/>
      <c r="RM146" s="690"/>
      <c r="RN146" s="690"/>
      <c r="RO146" s="690"/>
      <c r="RP146" s="690"/>
      <c r="RQ146" s="690"/>
      <c r="RR146" s="690"/>
      <c r="RS146" s="690"/>
      <c r="RT146" s="690"/>
      <c r="RU146" s="690"/>
      <c r="RV146" s="690"/>
      <c r="RW146" s="690"/>
      <c r="RX146" s="690"/>
      <c r="RY146" s="690"/>
      <c r="RZ146" s="690"/>
      <c r="SA146" s="690"/>
      <c r="SB146" s="690"/>
      <c r="SC146" s="690"/>
      <c r="SD146" s="690"/>
      <c r="SE146" s="690"/>
      <c r="SF146" s="690"/>
      <c r="SG146" s="690"/>
      <c r="SH146" s="690"/>
      <c r="SI146" s="690"/>
      <c r="SJ146" s="690"/>
    </row>
    <row r="147" spans="2:504" x14ac:dyDescent="0.25">
      <c r="PA147"/>
      <c r="PB147"/>
      <c r="PC147"/>
      <c r="PD147"/>
      <c r="PE147"/>
      <c r="PF147"/>
      <c r="PG147"/>
      <c r="PH147"/>
      <c r="PI147"/>
      <c r="PJ147"/>
      <c r="PR147" s="690"/>
      <c r="PS147" s="690"/>
      <c r="PT147" s="690"/>
      <c r="PU147" s="690"/>
      <c r="PV147" s="690"/>
      <c r="PW147" s="690"/>
      <c r="PX147" s="690"/>
      <c r="PY147" s="690"/>
      <c r="PZ147" s="690"/>
      <c r="QA147" s="690"/>
      <c r="QB147" s="690"/>
      <c r="QC147" s="690"/>
      <c r="QD147" s="690"/>
      <c r="QE147" s="690"/>
      <c r="QF147" s="690"/>
      <c r="QG147" s="690"/>
      <c r="QX147" s="690"/>
      <c r="QY147" s="690"/>
      <c r="QZ147" s="690"/>
      <c r="RA147" s="690"/>
      <c r="RB147" s="690"/>
      <c r="RC147" s="690"/>
      <c r="RD147" s="690"/>
      <c r="RE147" s="690"/>
      <c r="RF147" s="690"/>
      <c r="RG147" s="690"/>
      <c r="RH147" s="690"/>
      <c r="RI147" s="690"/>
      <c r="RJ147" s="690"/>
      <c r="RK147" s="690"/>
      <c r="RL147" s="690"/>
      <c r="RM147" s="690"/>
      <c r="RN147" s="690"/>
      <c r="RO147" s="690"/>
      <c r="RP147" s="690"/>
      <c r="RQ147" s="690"/>
      <c r="RR147" s="690"/>
      <c r="RS147" s="690"/>
      <c r="RT147" s="690"/>
      <c r="RU147" s="690"/>
      <c r="RV147" s="690"/>
      <c r="RW147" s="690"/>
      <c r="RX147" s="690"/>
      <c r="RY147" s="690"/>
      <c r="RZ147" s="690"/>
      <c r="SA147" s="690"/>
      <c r="SB147" s="690"/>
      <c r="SC147" s="690"/>
      <c r="SD147" s="690"/>
      <c r="SE147" s="690"/>
      <c r="SF147" s="690"/>
      <c r="SG147" s="690"/>
      <c r="SH147" s="690"/>
      <c r="SI147" s="690"/>
      <c r="SJ147" s="690"/>
    </row>
    <row r="148" spans="2:504" x14ac:dyDescent="0.25">
      <c r="PA148"/>
      <c r="PB148"/>
      <c r="PC148"/>
      <c r="PD148"/>
      <c r="PE148"/>
      <c r="PF148"/>
      <c r="PG148"/>
      <c r="PH148"/>
      <c r="PI148"/>
      <c r="PJ148"/>
      <c r="PR148" s="690"/>
      <c r="PS148" s="690"/>
      <c r="PT148" s="690"/>
      <c r="PU148" s="690"/>
      <c r="PV148" s="690"/>
      <c r="PW148" s="690"/>
      <c r="PX148" s="690"/>
      <c r="PY148" s="690"/>
      <c r="PZ148" s="690"/>
      <c r="QA148" s="690"/>
      <c r="QB148" s="690"/>
      <c r="QC148" s="690"/>
      <c r="QD148" s="690"/>
      <c r="QE148" s="690"/>
      <c r="QF148" s="690"/>
      <c r="QG148" s="690"/>
      <c r="QX148" s="690"/>
      <c r="QY148" s="690"/>
      <c r="QZ148" s="690"/>
      <c r="RA148" s="690"/>
      <c r="RB148" s="690"/>
      <c r="RC148" s="690"/>
      <c r="RD148" s="690"/>
      <c r="RE148" s="690"/>
      <c r="RF148" s="690"/>
      <c r="RG148" s="690"/>
      <c r="RH148" s="690"/>
      <c r="RI148" s="690"/>
      <c r="RJ148" s="690"/>
      <c r="RK148" s="690"/>
      <c r="RL148" s="690"/>
      <c r="RM148" s="690"/>
      <c r="RN148" s="690"/>
      <c r="RO148" s="690"/>
      <c r="RP148" s="690"/>
      <c r="RQ148" s="690"/>
      <c r="RR148" s="690"/>
      <c r="RS148" s="690"/>
      <c r="RT148" s="690"/>
      <c r="RU148" s="690"/>
      <c r="RV148" s="690"/>
      <c r="RW148" s="690"/>
      <c r="RX148" s="690"/>
      <c r="RY148" s="690"/>
      <c r="RZ148" s="690"/>
      <c r="SA148" s="690"/>
      <c r="SB148" s="690"/>
      <c r="SC148" s="690"/>
      <c r="SD148" s="690"/>
      <c r="SE148" s="690"/>
      <c r="SF148" s="690"/>
      <c r="SG148" s="690"/>
      <c r="SH148" s="690"/>
      <c r="SI148" s="690"/>
      <c r="SJ148" s="690"/>
    </row>
    <row r="149" spans="2:504" x14ac:dyDescent="0.25">
      <c r="PR149" s="690"/>
      <c r="PS149" s="690"/>
      <c r="PT149" s="690"/>
      <c r="PU149" s="690"/>
      <c r="PV149" s="690"/>
      <c r="PW149" s="690"/>
      <c r="PX149" s="690"/>
      <c r="PY149" s="690"/>
      <c r="PZ149" s="690"/>
      <c r="QA149" s="690"/>
      <c r="QB149" s="690"/>
      <c r="QC149" s="690"/>
      <c r="QD149" s="690"/>
      <c r="QE149" s="690"/>
      <c r="QF149" s="690"/>
      <c r="QG149" s="690"/>
      <c r="QX149" s="690"/>
      <c r="QY149" s="690"/>
      <c r="QZ149" s="690"/>
      <c r="RA149" s="690"/>
      <c r="RB149" s="690"/>
      <c r="RC149" s="690"/>
      <c r="RD149" s="690"/>
      <c r="RE149" s="690"/>
      <c r="RF149" s="690"/>
      <c r="RG149" s="690"/>
      <c r="RH149" s="690"/>
      <c r="RI149" s="690"/>
      <c r="RJ149" s="690"/>
      <c r="RK149" s="690"/>
      <c r="RL149" s="690"/>
      <c r="RM149" s="690"/>
      <c r="RN149" s="690"/>
      <c r="RO149" s="690"/>
      <c r="RP149" s="690"/>
      <c r="RQ149" s="690"/>
      <c r="RR149" s="690"/>
      <c r="RS149" s="690"/>
      <c r="RT149" s="690"/>
      <c r="RU149" s="690"/>
      <c r="RV149" s="690"/>
      <c r="RW149" s="690"/>
      <c r="RX149" s="690"/>
      <c r="RY149" s="690"/>
      <c r="RZ149" s="690"/>
      <c r="SA149" s="690"/>
      <c r="SB149" s="690"/>
      <c r="SC149" s="690"/>
      <c r="SD149" s="690"/>
      <c r="SE149" s="690"/>
      <c r="SF149" s="690"/>
      <c r="SG149" s="690"/>
      <c r="SH149" s="690"/>
      <c r="SI149" s="690"/>
      <c r="SJ149" s="690"/>
    </row>
    <row r="150" spans="2:504" x14ac:dyDescent="0.25">
      <c r="PR150" s="690"/>
      <c r="PS150" s="690"/>
      <c r="PT150" s="690"/>
      <c r="PU150" s="690"/>
      <c r="PV150" s="690"/>
      <c r="PW150" s="690"/>
      <c r="PX150" s="690"/>
      <c r="PY150" s="690"/>
      <c r="PZ150" s="690"/>
      <c r="QA150" s="690"/>
      <c r="QB150" s="690"/>
      <c r="QC150" s="690"/>
      <c r="QD150" s="690"/>
      <c r="QE150" s="690"/>
      <c r="QF150" s="690"/>
      <c r="QG150" s="690"/>
      <c r="QX150" s="690"/>
      <c r="QY150" s="690"/>
      <c r="QZ150" s="690"/>
      <c r="RA150" s="690"/>
      <c r="RB150" s="690"/>
      <c r="RC150" s="690"/>
      <c r="RD150" s="690"/>
      <c r="RE150" s="690"/>
      <c r="RF150" s="690"/>
      <c r="RG150" s="690"/>
      <c r="RH150" s="690"/>
      <c r="RI150" s="690"/>
      <c r="RJ150" s="690"/>
      <c r="RK150" s="690"/>
      <c r="RL150" s="690"/>
      <c r="RM150" s="690"/>
      <c r="RN150" s="690"/>
      <c r="RO150" s="690"/>
      <c r="RP150" s="690"/>
      <c r="RQ150" s="690"/>
      <c r="RR150" s="690"/>
      <c r="RS150" s="690"/>
      <c r="RT150" s="690"/>
      <c r="RU150" s="690"/>
      <c r="RV150" s="690"/>
      <c r="RW150" s="690"/>
      <c r="RX150" s="690"/>
      <c r="RY150" s="690"/>
      <c r="RZ150" s="690"/>
      <c r="SA150" s="690"/>
      <c r="SB150" s="690"/>
      <c r="SC150" s="690"/>
      <c r="SD150" s="690"/>
      <c r="SE150" s="690"/>
      <c r="SF150" s="690"/>
      <c r="SG150" s="690"/>
      <c r="SH150" s="690"/>
      <c r="SI150" s="690"/>
      <c r="SJ150" s="690"/>
    </row>
    <row r="151" spans="2:504" x14ac:dyDescent="0.25">
      <c r="PR151" s="690"/>
      <c r="PS151" s="690"/>
      <c r="PT151" s="690"/>
      <c r="PU151" s="690"/>
      <c r="PV151" s="690"/>
      <c r="PW151" s="690"/>
      <c r="PX151" s="690"/>
      <c r="PY151" s="690"/>
      <c r="PZ151" s="690"/>
      <c r="QA151" s="690"/>
      <c r="QB151" s="690"/>
      <c r="QC151" s="690"/>
      <c r="QD151" s="690"/>
      <c r="QE151" s="690"/>
      <c r="QF151" s="690"/>
      <c r="QG151" s="690"/>
      <c r="QX151" s="690"/>
      <c r="QY151" s="690"/>
      <c r="QZ151" s="690"/>
      <c r="RA151" s="690"/>
      <c r="RB151" s="690"/>
      <c r="RC151" s="690"/>
      <c r="RD151" s="690"/>
      <c r="RE151" s="690"/>
      <c r="RF151" s="690"/>
      <c r="RG151" s="690"/>
      <c r="RH151" s="690"/>
      <c r="RI151" s="690"/>
      <c r="RJ151" s="690"/>
      <c r="RK151" s="690"/>
      <c r="RL151" s="690"/>
      <c r="RM151" s="690"/>
      <c r="RN151" s="690"/>
      <c r="RO151" s="690"/>
      <c r="RP151" s="690"/>
      <c r="RQ151" s="690"/>
      <c r="RR151" s="690"/>
      <c r="RS151" s="690"/>
      <c r="RT151" s="690"/>
      <c r="RU151" s="690"/>
      <c r="RV151" s="690"/>
      <c r="RW151" s="690"/>
      <c r="RX151" s="690"/>
      <c r="RY151" s="690"/>
      <c r="RZ151" s="690"/>
      <c r="SA151" s="690"/>
      <c r="SB151" s="690"/>
      <c r="SC151" s="690"/>
      <c r="SD151" s="690"/>
      <c r="SE151" s="690"/>
      <c r="SF151" s="690"/>
      <c r="SG151" s="690"/>
      <c r="SH151" s="690"/>
      <c r="SI151" s="690"/>
      <c r="SJ151" s="690"/>
    </row>
    <row r="152" spans="2:504" x14ac:dyDescent="0.25">
      <c r="PR152" s="690"/>
      <c r="PS152" s="690"/>
      <c r="PT152" s="690"/>
      <c r="PU152" s="690"/>
      <c r="PV152" s="690"/>
      <c r="PW152" s="690"/>
      <c r="PX152" s="690"/>
      <c r="PY152" s="690"/>
      <c r="PZ152" s="690"/>
      <c r="QA152" s="690"/>
      <c r="QB152" s="690"/>
      <c r="QC152" s="690"/>
      <c r="QD152" s="690"/>
      <c r="QE152" s="690"/>
      <c r="QF152" s="690"/>
      <c r="QG152" s="690"/>
      <c r="QX152" s="690"/>
      <c r="QY152" s="690"/>
      <c r="QZ152" s="690"/>
      <c r="RA152" s="690"/>
      <c r="RB152" s="690"/>
      <c r="RC152" s="690"/>
      <c r="RD152" s="690"/>
      <c r="RE152" s="690"/>
      <c r="RF152" s="690"/>
      <c r="RG152" s="690"/>
      <c r="RH152" s="690"/>
      <c r="RI152" s="690"/>
      <c r="RJ152" s="690"/>
      <c r="RK152" s="690"/>
      <c r="RL152" s="690"/>
      <c r="RM152" s="690"/>
      <c r="RN152" s="690"/>
      <c r="RO152" s="690"/>
      <c r="RP152" s="690"/>
      <c r="RQ152" s="690"/>
      <c r="RR152" s="690"/>
      <c r="RS152" s="690"/>
      <c r="RT152" s="690"/>
      <c r="RU152" s="690"/>
      <c r="RV152" s="690"/>
      <c r="RW152" s="690"/>
      <c r="RX152" s="690"/>
      <c r="RY152" s="690"/>
      <c r="RZ152" s="690"/>
      <c r="SA152" s="690"/>
      <c r="SB152" s="690"/>
      <c r="SC152" s="690"/>
      <c r="SD152" s="690"/>
      <c r="SE152" s="690"/>
      <c r="SF152" s="690"/>
      <c r="SG152" s="690"/>
      <c r="SH152" s="690"/>
      <c r="SI152" s="690"/>
      <c r="SJ152" s="690"/>
    </row>
    <row r="153" spans="2:504" x14ac:dyDescent="0.25">
      <c r="PR153" s="690"/>
      <c r="PS153" s="690"/>
      <c r="PT153" s="690"/>
      <c r="PU153" s="690"/>
      <c r="PV153" s="690"/>
      <c r="PW153" s="690"/>
      <c r="PX153" s="690"/>
      <c r="PY153" s="690"/>
      <c r="PZ153" s="690"/>
      <c r="QA153" s="690"/>
      <c r="QB153" s="690"/>
      <c r="QC153" s="690"/>
      <c r="QD153" s="690"/>
      <c r="QE153" s="690"/>
      <c r="QF153" s="690"/>
      <c r="QG153" s="690"/>
      <c r="QX153" s="690"/>
      <c r="QY153" s="690"/>
      <c r="QZ153" s="690"/>
      <c r="RA153" s="690"/>
      <c r="RB153" s="690"/>
      <c r="RC153" s="690"/>
      <c r="RD153" s="690"/>
      <c r="RE153" s="690"/>
      <c r="RF153" s="690"/>
      <c r="RG153" s="690"/>
      <c r="RH153" s="690"/>
      <c r="RI153" s="690"/>
      <c r="RJ153" s="690"/>
      <c r="RK153" s="690"/>
      <c r="RL153" s="690"/>
      <c r="RM153" s="690"/>
      <c r="RN153" s="690"/>
      <c r="RO153" s="690"/>
      <c r="RP153" s="690"/>
      <c r="RQ153" s="690"/>
      <c r="RR153" s="690"/>
      <c r="RS153" s="690"/>
      <c r="RT153" s="690"/>
      <c r="RU153" s="690"/>
      <c r="RV153" s="690"/>
      <c r="RW153" s="690"/>
      <c r="RX153" s="690"/>
      <c r="RY153" s="690"/>
      <c r="RZ153" s="690"/>
      <c r="SA153" s="690"/>
      <c r="SB153" s="690"/>
      <c r="SC153" s="690"/>
      <c r="SD153" s="690"/>
      <c r="SE153" s="690"/>
      <c r="SF153" s="690"/>
      <c r="SG153" s="690"/>
      <c r="SH153" s="690"/>
      <c r="SI153" s="690"/>
      <c r="SJ153" s="690"/>
    </row>
    <row r="154" spans="2:504" x14ac:dyDescent="0.25">
      <c r="PR154" s="690"/>
      <c r="PS154" s="690"/>
      <c r="PT154" s="690"/>
      <c r="PU154" s="690"/>
      <c r="PV154" s="690"/>
      <c r="PW154" s="690"/>
      <c r="PX154" s="690"/>
      <c r="PY154" s="690"/>
      <c r="PZ154" s="690"/>
      <c r="QA154" s="690"/>
      <c r="QB154" s="690"/>
      <c r="QC154" s="690"/>
      <c r="QD154" s="690"/>
      <c r="QE154" s="690"/>
      <c r="QF154" s="690"/>
      <c r="QG154" s="690"/>
      <c r="QX154" s="690"/>
      <c r="QY154" s="690"/>
      <c r="QZ154" s="690"/>
      <c r="RA154" s="690"/>
      <c r="RB154" s="690"/>
      <c r="RC154" s="690"/>
      <c r="RD154" s="690"/>
      <c r="RE154" s="690"/>
      <c r="RF154" s="690"/>
      <c r="RG154" s="690"/>
      <c r="RH154" s="690"/>
      <c r="RI154" s="690"/>
      <c r="RJ154" s="690"/>
      <c r="RK154" s="690"/>
      <c r="RL154" s="690"/>
      <c r="RM154" s="690"/>
      <c r="RN154" s="690"/>
      <c r="RO154" s="690"/>
      <c r="RP154" s="690"/>
      <c r="RQ154" s="690"/>
      <c r="RR154" s="690"/>
      <c r="RS154" s="690"/>
      <c r="RT154" s="690"/>
      <c r="RU154" s="690"/>
      <c r="RV154" s="690"/>
      <c r="RW154" s="690"/>
      <c r="RX154" s="690"/>
      <c r="RY154" s="690"/>
      <c r="RZ154" s="690"/>
      <c r="SA154" s="690"/>
      <c r="SB154" s="690"/>
      <c r="SC154" s="690"/>
      <c r="SD154" s="690"/>
      <c r="SE154" s="690"/>
      <c r="SF154" s="690"/>
      <c r="SG154" s="690"/>
      <c r="SH154" s="690"/>
      <c r="SI154" s="690"/>
      <c r="SJ154" s="690"/>
    </row>
    <row r="155" spans="2:504" x14ac:dyDescent="0.25">
      <c r="PR155" s="690"/>
      <c r="PS155" s="690"/>
      <c r="PT155" s="690"/>
      <c r="PU155" s="690"/>
      <c r="PV155" s="690"/>
      <c r="PW155" s="690"/>
      <c r="PX155" s="690"/>
      <c r="PY155" s="690"/>
      <c r="PZ155" s="690"/>
      <c r="QA155" s="690"/>
      <c r="QB155" s="690"/>
      <c r="QC155" s="690"/>
      <c r="QD155" s="690"/>
      <c r="QE155" s="690"/>
      <c r="QF155" s="690"/>
      <c r="QG155" s="690"/>
      <c r="QX155" s="690"/>
      <c r="QY155" s="690"/>
      <c r="QZ155" s="690"/>
      <c r="RA155" s="690"/>
      <c r="RB155" s="690"/>
      <c r="RC155" s="690"/>
      <c r="RD155" s="690"/>
      <c r="RE155" s="690"/>
      <c r="RF155" s="690"/>
      <c r="RG155" s="690"/>
      <c r="RH155" s="690"/>
      <c r="RI155" s="690"/>
      <c r="RJ155" s="690"/>
      <c r="RK155" s="690"/>
      <c r="RL155" s="690"/>
      <c r="RM155" s="690"/>
      <c r="RN155" s="690"/>
      <c r="RO155" s="690"/>
      <c r="RP155" s="690"/>
      <c r="RQ155" s="690"/>
      <c r="RR155" s="690"/>
      <c r="RS155" s="690"/>
      <c r="RT155" s="690"/>
      <c r="RU155" s="690"/>
      <c r="RV155" s="690"/>
      <c r="RW155" s="690"/>
      <c r="RX155" s="690"/>
      <c r="RY155" s="690"/>
      <c r="RZ155" s="690"/>
      <c r="SA155" s="690"/>
      <c r="SB155" s="690"/>
      <c r="SC155" s="690"/>
      <c r="SD155" s="690"/>
      <c r="SE155" s="690"/>
      <c r="SF155" s="690"/>
      <c r="SG155" s="690"/>
      <c r="SH155" s="690"/>
      <c r="SI155" s="690"/>
      <c r="SJ155" s="690"/>
    </row>
    <row r="156" spans="2:504" x14ac:dyDescent="0.25">
      <c r="PR156" s="690"/>
      <c r="PS156" s="690"/>
      <c r="PT156" s="690"/>
      <c r="PU156" s="690"/>
      <c r="PV156" s="690"/>
      <c r="PW156" s="690"/>
      <c r="PX156" s="690"/>
      <c r="PY156" s="690"/>
      <c r="PZ156" s="690"/>
      <c r="QA156" s="690"/>
      <c r="QB156" s="690"/>
      <c r="QC156" s="690"/>
      <c r="QD156" s="690"/>
      <c r="QE156" s="690"/>
      <c r="QF156" s="690"/>
      <c r="QG156" s="690"/>
      <c r="QX156" s="690"/>
      <c r="QY156" s="690"/>
      <c r="QZ156" s="690"/>
      <c r="RA156" s="690"/>
      <c r="RB156" s="690"/>
      <c r="RC156" s="690"/>
      <c r="RD156" s="690"/>
      <c r="RE156" s="690"/>
      <c r="RF156" s="690"/>
      <c r="RG156" s="690"/>
      <c r="RH156" s="690"/>
      <c r="RI156" s="690"/>
      <c r="RJ156" s="690"/>
      <c r="RK156" s="690"/>
      <c r="RL156" s="690"/>
      <c r="RM156" s="690"/>
      <c r="RN156" s="690"/>
      <c r="RO156" s="690"/>
      <c r="RP156" s="690"/>
      <c r="RQ156" s="690"/>
      <c r="RR156" s="690"/>
      <c r="RS156" s="690"/>
      <c r="RT156" s="690"/>
      <c r="RU156" s="690"/>
      <c r="RV156" s="690"/>
      <c r="RW156" s="690"/>
      <c r="RX156" s="690"/>
      <c r="RY156" s="690"/>
      <c r="RZ156" s="690"/>
      <c r="SA156" s="690"/>
      <c r="SB156" s="690"/>
      <c r="SC156" s="690"/>
      <c r="SD156" s="690"/>
      <c r="SE156" s="690"/>
      <c r="SF156" s="690"/>
      <c r="SG156" s="690"/>
      <c r="SH156" s="690"/>
      <c r="SI156" s="690"/>
      <c r="SJ156" s="690"/>
    </row>
    <row r="157" spans="2:504" x14ac:dyDescent="0.25">
      <c r="PR157" s="690"/>
      <c r="PS157" s="690"/>
      <c r="PT157" s="690"/>
      <c r="PU157" s="690"/>
      <c r="PV157" s="690"/>
      <c r="PW157" s="690"/>
      <c r="PX157" s="690"/>
      <c r="PY157" s="690"/>
      <c r="PZ157" s="690"/>
      <c r="QA157" s="690"/>
      <c r="QB157" s="690"/>
      <c r="QC157" s="690"/>
      <c r="QD157" s="690"/>
      <c r="QE157" s="690"/>
      <c r="QF157" s="690"/>
      <c r="QG157" s="690"/>
      <c r="QX157" s="690"/>
      <c r="QY157" s="690"/>
      <c r="QZ157" s="690"/>
      <c r="RA157" s="690"/>
      <c r="RB157" s="690"/>
      <c r="RC157" s="690"/>
      <c r="RD157" s="690"/>
      <c r="RE157" s="690"/>
      <c r="RF157" s="690"/>
      <c r="RG157" s="690"/>
      <c r="RH157" s="690"/>
      <c r="RI157" s="690"/>
      <c r="RJ157" s="690"/>
      <c r="RK157" s="690"/>
      <c r="RL157" s="690"/>
      <c r="RM157" s="690"/>
      <c r="RN157" s="690"/>
      <c r="RO157" s="690"/>
      <c r="RP157" s="690"/>
      <c r="RQ157" s="690"/>
      <c r="RR157" s="690"/>
      <c r="RS157" s="690"/>
      <c r="RT157" s="690"/>
      <c r="RU157" s="690"/>
      <c r="RV157" s="690"/>
      <c r="RW157" s="690"/>
      <c r="RX157" s="690"/>
      <c r="RY157" s="690"/>
      <c r="RZ157" s="690"/>
      <c r="SA157" s="690"/>
      <c r="SB157" s="690"/>
      <c r="SC157" s="690"/>
      <c r="SD157" s="690"/>
      <c r="SE157" s="690"/>
      <c r="SF157" s="690"/>
      <c r="SG157" s="690"/>
      <c r="SH157" s="690"/>
      <c r="SI157" s="690"/>
      <c r="SJ157" s="690"/>
    </row>
    <row r="158" spans="2:504" x14ac:dyDescent="0.25">
      <c r="PR158" s="690"/>
      <c r="PS158" s="690"/>
      <c r="PT158" s="690"/>
      <c r="PU158" s="690"/>
      <c r="PV158" s="690"/>
      <c r="PW158" s="690"/>
      <c r="PX158" s="690"/>
      <c r="PY158" s="690"/>
      <c r="PZ158" s="690"/>
      <c r="QA158" s="690"/>
      <c r="QB158" s="690"/>
      <c r="QC158" s="690"/>
      <c r="QD158" s="690"/>
      <c r="QE158" s="690"/>
      <c r="QF158" s="690"/>
      <c r="QG158" s="690"/>
      <c r="QX158" s="690"/>
      <c r="QY158" s="690"/>
      <c r="QZ158" s="690"/>
      <c r="RA158" s="690"/>
      <c r="RB158" s="690"/>
      <c r="RC158" s="690"/>
      <c r="RD158" s="690"/>
      <c r="RE158" s="690"/>
      <c r="RF158" s="690"/>
      <c r="RG158" s="690"/>
      <c r="RH158" s="690"/>
      <c r="RI158" s="690"/>
      <c r="RJ158" s="690"/>
      <c r="RK158" s="690"/>
      <c r="RL158" s="690"/>
      <c r="RM158" s="690"/>
      <c r="RN158" s="690"/>
      <c r="RO158" s="690"/>
      <c r="RP158" s="690"/>
      <c r="RQ158" s="690"/>
      <c r="RR158" s="690"/>
      <c r="RS158" s="690"/>
      <c r="RT158" s="690"/>
      <c r="RU158" s="690"/>
      <c r="RV158" s="690"/>
      <c r="RW158" s="690"/>
      <c r="RX158" s="690"/>
      <c r="RY158" s="690"/>
      <c r="RZ158" s="690"/>
      <c r="SA158" s="690"/>
      <c r="SB158" s="690"/>
      <c r="SC158" s="690"/>
      <c r="SD158" s="690"/>
      <c r="SE158" s="690"/>
      <c r="SF158" s="690"/>
      <c r="SG158" s="690"/>
      <c r="SH158" s="690"/>
      <c r="SI158" s="690"/>
      <c r="SJ158" s="690"/>
    </row>
    <row r="159" spans="2:504" x14ac:dyDescent="0.25">
      <c r="PR159" s="690"/>
      <c r="PS159" s="690"/>
      <c r="PT159" s="690"/>
      <c r="PU159" s="690"/>
      <c r="PV159" s="690"/>
      <c r="PW159" s="690"/>
      <c r="PX159" s="690"/>
      <c r="PY159" s="690"/>
      <c r="PZ159" s="690"/>
      <c r="QA159" s="690"/>
      <c r="QB159" s="690"/>
      <c r="QC159" s="690"/>
      <c r="QD159" s="690"/>
      <c r="QE159" s="690"/>
      <c r="QF159" s="690"/>
      <c r="QG159" s="690"/>
      <c r="QX159" s="690"/>
      <c r="QY159" s="690"/>
      <c r="QZ159" s="690"/>
      <c r="RA159" s="690"/>
      <c r="RB159" s="690"/>
      <c r="RC159" s="690"/>
      <c r="RD159" s="690"/>
      <c r="RE159" s="690"/>
      <c r="RF159" s="690"/>
      <c r="RG159" s="690"/>
      <c r="RH159" s="690"/>
      <c r="RI159" s="690"/>
      <c r="RJ159" s="690"/>
      <c r="RK159" s="690"/>
      <c r="RL159" s="690"/>
      <c r="RM159" s="690"/>
      <c r="RN159" s="690"/>
      <c r="RO159" s="690"/>
      <c r="RP159" s="690"/>
      <c r="RQ159" s="690"/>
      <c r="RR159" s="690"/>
      <c r="RS159" s="690"/>
      <c r="RT159" s="690"/>
      <c r="RU159" s="690"/>
      <c r="RV159" s="690"/>
      <c r="RW159" s="690"/>
      <c r="RX159" s="690"/>
      <c r="RY159" s="690"/>
      <c r="RZ159" s="690"/>
      <c r="SA159" s="690"/>
      <c r="SB159" s="690"/>
      <c r="SC159" s="690"/>
      <c r="SD159" s="690"/>
      <c r="SE159" s="690"/>
      <c r="SF159" s="690"/>
      <c r="SG159" s="690"/>
      <c r="SH159" s="690"/>
      <c r="SI159" s="690"/>
      <c r="SJ159" s="690"/>
    </row>
    <row r="160" spans="2:504" x14ac:dyDescent="0.25">
      <c r="PR160" s="690"/>
      <c r="PS160" s="690"/>
      <c r="PT160" s="690"/>
      <c r="PU160" s="690"/>
      <c r="PV160" s="690"/>
      <c r="PW160" s="690"/>
      <c r="PX160" s="690"/>
      <c r="PY160" s="690"/>
      <c r="PZ160" s="690"/>
      <c r="QA160" s="690"/>
      <c r="QB160" s="690"/>
      <c r="QC160" s="690"/>
      <c r="QD160" s="690"/>
      <c r="QE160" s="690"/>
      <c r="QF160" s="690"/>
      <c r="QG160" s="690"/>
      <c r="QX160" s="690"/>
      <c r="QY160" s="690"/>
      <c r="QZ160" s="690"/>
      <c r="RA160" s="690"/>
      <c r="RB160" s="690"/>
      <c r="RC160" s="690"/>
      <c r="RD160" s="690"/>
      <c r="RE160" s="690"/>
      <c r="RF160" s="690"/>
      <c r="RG160" s="690"/>
      <c r="RH160" s="690"/>
      <c r="RI160" s="690"/>
      <c r="RJ160" s="690"/>
      <c r="RK160" s="690"/>
      <c r="RL160" s="690"/>
      <c r="RM160" s="690"/>
      <c r="RN160" s="690"/>
      <c r="RO160" s="690"/>
      <c r="RP160" s="690"/>
      <c r="RQ160" s="690"/>
      <c r="RR160" s="690"/>
      <c r="RS160" s="690"/>
      <c r="RT160" s="690"/>
      <c r="RU160" s="690"/>
      <c r="RV160" s="690"/>
      <c r="RW160" s="690"/>
      <c r="RX160" s="690"/>
      <c r="RY160" s="690"/>
      <c r="RZ160" s="690"/>
      <c r="SA160" s="690"/>
      <c r="SB160" s="690"/>
      <c r="SC160" s="690"/>
      <c r="SD160" s="690"/>
      <c r="SE160" s="690"/>
      <c r="SF160" s="690"/>
      <c r="SG160" s="690"/>
      <c r="SH160" s="690"/>
      <c r="SI160" s="690"/>
      <c r="SJ160" s="690"/>
    </row>
    <row r="161" spans="434:504" x14ac:dyDescent="0.25">
      <c r="PR161" s="690"/>
      <c r="PS161" s="690"/>
      <c r="PT161" s="690"/>
      <c r="PU161" s="690"/>
      <c r="PV161" s="690"/>
      <c r="PW161" s="690"/>
      <c r="PX161" s="690"/>
      <c r="PY161" s="690"/>
      <c r="PZ161" s="690"/>
      <c r="QA161" s="690"/>
      <c r="QB161" s="690"/>
      <c r="QC161" s="690"/>
      <c r="QD161" s="690"/>
      <c r="QE161" s="690"/>
      <c r="QF161" s="690"/>
      <c r="QG161" s="690"/>
      <c r="QX161" s="690"/>
      <c r="QY161" s="690"/>
      <c r="QZ161" s="690"/>
      <c r="RA161" s="690"/>
      <c r="RB161" s="690"/>
      <c r="RC161" s="690"/>
      <c r="RD161" s="690"/>
      <c r="RE161" s="690"/>
      <c r="RF161" s="690"/>
      <c r="RG161" s="690"/>
      <c r="RH161" s="690"/>
      <c r="RI161" s="690"/>
      <c r="RJ161" s="690"/>
      <c r="RK161" s="690"/>
      <c r="RL161" s="690"/>
      <c r="RM161" s="690"/>
      <c r="RN161" s="690"/>
      <c r="RO161" s="690"/>
      <c r="RP161" s="690"/>
      <c r="RQ161" s="690"/>
      <c r="RR161" s="690"/>
      <c r="RS161" s="690"/>
      <c r="RT161" s="690"/>
      <c r="RU161" s="690"/>
      <c r="RV161" s="690"/>
      <c r="RW161" s="690"/>
      <c r="RX161" s="690"/>
      <c r="RY161" s="690"/>
      <c r="RZ161" s="690"/>
      <c r="SA161" s="690"/>
      <c r="SB161" s="690"/>
      <c r="SC161" s="690"/>
      <c r="SD161" s="690"/>
      <c r="SE161" s="690"/>
      <c r="SF161" s="690"/>
      <c r="SG161" s="690"/>
      <c r="SH161" s="690"/>
      <c r="SI161" s="690"/>
      <c r="SJ161" s="690"/>
    </row>
    <row r="162" spans="434:504" x14ac:dyDescent="0.25">
      <c r="PR162" s="690"/>
      <c r="PS162" s="690"/>
      <c r="PT162" s="690"/>
      <c r="PU162" s="690"/>
      <c r="PV162" s="690"/>
      <c r="PW162" s="690"/>
      <c r="PX162" s="690"/>
      <c r="PY162" s="690"/>
      <c r="PZ162" s="690"/>
      <c r="QA162" s="690"/>
      <c r="QB162" s="690"/>
      <c r="QC162" s="690"/>
      <c r="QD162" s="690"/>
      <c r="QE162" s="690"/>
      <c r="QF162" s="690"/>
      <c r="QG162" s="690"/>
      <c r="QX162" s="690"/>
      <c r="QY162" s="690"/>
      <c r="QZ162" s="690"/>
      <c r="RA162" s="690"/>
      <c r="RB162" s="690"/>
      <c r="RC162" s="690"/>
      <c r="RD162" s="690"/>
      <c r="RE162" s="690"/>
      <c r="RF162" s="690"/>
      <c r="RG162" s="690"/>
      <c r="RH162" s="690"/>
      <c r="RI162" s="690"/>
      <c r="RJ162" s="690"/>
      <c r="RK162" s="690"/>
      <c r="RL162" s="690"/>
      <c r="RM162" s="690"/>
      <c r="RN162" s="690"/>
      <c r="RO162" s="690"/>
      <c r="RP162" s="690"/>
      <c r="RQ162" s="690"/>
      <c r="RR162" s="690"/>
      <c r="RS162" s="690"/>
      <c r="RT162" s="690"/>
      <c r="RU162" s="690"/>
      <c r="RV162" s="690"/>
      <c r="RW162" s="690"/>
      <c r="RX162" s="690"/>
      <c r="RY162" s="690"/>
      <c r="RZ162" s="690"/>
      <c r="SA162" s="690"/>
      <c r="SB162" s="690"/>
      <c r="SC162" s="690"/>
      <c r="SD162" s="690"/>
      <c r="SE162" s="690"/>
      <c r="SF162" s="690"/>
      <c r="SG162" s="690"/>
      <c r="SH162" s="690"/>
      <c r="SI162" s="690"/>
      <c r="SJ162" s="690"/>
    </row>
    <row r="163" spans="434:504" x14ac:dyDescent="0.25">
      <c r="PR163" s="690"/>
      <c r="PS163" s="690"/>
      <c r="PT163" s="690"/>
      <c r="PU163" s="690"/>
      <c r="PV163" s="690"/>
      <c r="PW163" s="690"/>
      <c r="PX163" s="690"/>
      <c r="PY163" s="690"/>
      <c r="PZ163" s="690"/>
      <c r="QA163" s="690"/>
      <c r="QB163" s="690"/>
      <c r="QC163" s="690"/>
      <c r="QD163" s="690"/>
      <c r="QE163" s="690"/>
      <c r="QF163" s="690"/>
      <c r="QG163" s="690"/>
      <c r="QX163" s="690"/>
      <c r="QY163" s="690"/>
      <c r="QZ163" s="690"/>
      <c r="RA163" s="690"/>
      <c r="RB163" s="690"/>
      <c r="RC163" s="690"/>
      <c r="RD163" s="690"/>
      <c r="RE163" s="690"/>
      <c r="RF163" s="690"/>
      <c r="RG163" s="690"/>
      <c r="RH163" s="690"/>
      <c r="RI163" s="690"/>
      <c r="RJ163" s="690"/>
      <c r="RK163" s="690"/>
      <c r="RL163" s="690"/>
      <c r="RM163" s="690"/>
      <c r="RN163" s="690"/>
      <c r="RO163" s="690"/>
      <c r="RP163" s="690"/>
      <c r="RQ163" s="690"/>
      <c r="RR163" s="690"/>
      <c r="RS163" s="690"/>
      <c r="RT163" s="690"/>
      <c r="RU163" s="690"/>
      <c r="RV163" s="690"/>
      <c r="RW163" s="690"/>
      <c r="RX163" s="690"/>
      <c r="RY163" s="690"/>
      <c r="RZ163" s="690"/>
      <c r="SA163" s="690"/>
      <c r="SB163" s="690"/>
      <c r="SC163" s="690"/>
      <c r="SD163" s="690"/>
      <c r="SE163" s="690"/>
      <c r="SF163" s="690"/>
      <c r="SG163" s="690"/>
      <c r="SH163" s="690"/>
      <c r="SI163" s="690"/>
      <c r="SJ163" s="690"/>
    </row>
    <row r="164" spans="434:504" x14ac:dyDescent="0.25">
      <c r="PR164" s="690"/>
      <c r="PS164" s="690"/>
      <c r="PT164" s="690"/>
      <c r="PU164" s="690"/>
      <c r="PV164" s="690"/>
      <c r="PW164" s="690"/>
      <c r="PX164" s="690"/>
      <c r="PY164" s="690"/>
      <c r="PZ164" s="690"/>
      <c r="QA164" s="690"/>
      <c r="QB164" s="690"/>
      <c r="QC164" s="690"/>
      <c r="QD164" s="690"/>
      <c r="QE164" s="690"/>
      <c r="QF164" s="690"/>
      <c r="QG164" s="690"/>
      <c r="QX164" s="690"/>
      <c r="QY164" s="690"/>
      <c r="QZ164" s="690"/>
      <c r="RA164" s="690"/>
      <c r="RB164" s="690"/>
      <c r="RC164" s="690"/>
      <c r="RD164" s="690"/>
      <c r="RE164" s="690"/>
      <c r="RF164" s="690"/>
      <c r="RG164" s="690"/>
      <c r="RH164" s="690"/>
      <c r="RI164" s="690"/>
      <c r="RJ164" s="690"/>
      <c r="RK164" s="690"/>
      <c r="RL164" s="690"/>
      <c r="RM164" s="690"/>
      <c r="RN164" s="690"/>
      <c r="RO164" s="690"/>
      <c r="RP164" s="690"/>
      <c r="RQ164" s="690"/>
      <c r="RR164" s="690"/>
      <c r="RS164" s="690"/>
      <c r="RT164" s="690"/>
      <c r="RU164" s="690"/>
      <c r="RV164" s="690"/>
      <c r="RW164" s="690"/>
      <c r="RX164" s="690"/>
      <c r="RY164" s="690"/>
      <c r="RZ164" s="690"/>
      <c r="SA164" s="690"/>
      <c r="SB164" s="690"/>
      <c r="SC164" s="690"/>
      <c r="SD164" s="690"/>
      <c r="SE164" s="690"/>
      <c r="SF164" s="690"/>
      <c r="SG164" s="690"/>
      <c r="SH164" s="690"/>
      <c r="SI164" s="690"/>
      <c r="SJ164" s="690"/>
    </row>
    <row r="165" spans="434:504" x14ac:dyDescent="0.25">
      <c r="PR165" s="690"/>
      <c r="PS165" s="690"/>
      <c r="PT165" s="690"/>
      <c r="PU165" s="690"/>
      <c r="PV165" s="690"/>
      <c r="PW165" s="690"/>
      <c r="PX165" s="690"/>
      <c r="PY165" s="690"/>
      <c r="PZ165" s="690"/>
      <c r="QA165" s="690"/>
      <c r="QB165" s="690"/>
      <c r="QC165" s="690"/>
      <c r="QD165" s="690"/>
      <c r="QE165" s="690"/>
      <c r="QF165" s="690"/>
      <c r="QG165" s="690"/>
      <c r="QX165" s="690"/>
      <c r="QY165" s="690"/>
      <c r="QZ165" s="690"/>
      <c r="RA165" s="690"/>
      <c r="RB165" s="690"/>
      <c r="RC165" s="690"/>
      <c r="RD165" s="690"/>
      <c r="RE165" s="690"/>
      <c r="RF165" s="690"/>
      <c r="RG165" s="690"/>
      <c r="RH165" s="690"/>
      <c r="RI165" s="690"/>
      <c r="RJ165" s="690"/>
      <c r="RK165" s="690"/>
      <c r="RL165" s="690"/>
      <c r="RM165" s="690"/>
      <c r="RN165" s="690"/>
      <c r="RO165" s="690"/>
      <c r="RP165" s="690"/>
      <c r="RQ165" s="690"/>
      <c r="RR165" s="690"/>
      <c r="RS165" s="690"/>
      <c r="RT165" s="690"/>
      <c r="RU165" s="690"/>
      <c r="RV165" s="690"/>
      <c r="RW165" s="690"/>
      <c r="RX165" s="690"/>
      <c r="RY165" s="690"/>
      <c r="RZ165" s="690"/>
      <c r="SA165" s="690"/>
      <c r="SB165" s="690"/>
      <c r="SC165" s="690"/>
      <c r="SD165" s="690"/>
      <c r="SE165" s="690"/>
      <c r="SF165" s="690"/>
      <c r="SG165" s="690"/>
      <c r="SH165" s="690"/>
      <c r="SI165" s="690"/>
      <c r="SJ165" s="690"/>
    </row>
    <row r="166" spans="434:504" x14ac:dyDescent="0.25">
      <c r="PR166" s="690"/>
      <c r="PS166" s="690"/>
      <c r="PT166" s="690"/>
      <c r="PU166" s="690"/>
      <c r="PV166" s="690"/>
      <c r="PW166" s="690"/>
      <c r="PX166" s="690"/>
      <c r="PY166" s="690"/>
      <c r="PZ166" s="690"/>
      <c r="QA166" s="690"/>
      <c r="QB166" s="690"/>
      <c r="QC166" s="690"/>
      <c r="QD166" s="690"/>
      <c r="QE166" s="690"/>
      <c r="QF166" s="690"/>
      <c r="QG166" s="690"/>
      <c r="QX166" s="690"/>
      <c r="QY166" s="690"/>
      <c r="QZ166" s="690"/>
      <c r="RA166" s="690"/>
      <c r="RB166" s="690"/>
      <c r="RC166" s="690"/>
      <c r="RD166" s="690"/>
      <c r="RE166" s="690"/>
      <c r="RF166" s="690"/>
      <c r="RG166" s="690"/>
      <c r="RH166" s="690"/>
      <c r="RI166" s="690"/>
      <c r="RJ166" s="690"/>
      <c r="RK166" s="690"/>
      <c r="RL166" s="690"/>
      <c r="RM166" s="690"/>
      <c r="RN166" s="690"/>
      <c r="RO166" s="690"/>
      <c r="RP166" s="690"/>
      <c r="RQ166" s="690"/>
      <c r="RR166" s="690"/>
      <c r="RS166" s="690"/>
      <c r="RT166" s="690"/>
      <c r="RU166" s="690"/>
      <c r="RV166" s="690"/>
      <c r="RW166" s="690"/>
      <c r="RX166" s="690"/>
      <c r="RY166" s="690"/>
      <c r="RZ166" s="690"/>
      <c r="SA166" s="690"/>
      <c r="SB166" s="690"/>
      <c r="SC166" s="690"/>
      <c r="SD166" s="690"/>
      <c r="SE166" s="690"/>
      <c r="SF166" s="690"/>
      <c r="SG166" s="690"/>
      <c r="SH166" s="690"/>
      <c r="SI166" s="690"/>
      <c r="SJ166" s="690"/>
    </row>
    <row r="167" spans="434:504" x14ac:dyDescent="0.25">
      <c r="PR167" s="690"/>
      <c r="PS167" s="690"/>
      <c r="PT167" s="690"/>
      <c r="PU167" s="690"/>
      <c r="PV167" s="690"/>
      <c r="PW167" s="690"/>
      <c r="PX167" s="690"/>
      <c r="PY167" s="690"/>
      <c r="PZ167" s="690"/>
      <c r="QA167" s="690"/>
      <c r="QB167" s="690"/>
      <c r="QC167" s="690"/>
      <c r="QD167" s="690"/>
      <c r="QE167" s="690"/>
      <c r="QF167" s="690"/>
      <c r="QG167" s="690"/>
      <c r="QX167" s="690"/>
      <c r="QY167" s="690"/>
      <c r="QZ167" s="690"/>
      <c r="RA167" s="690"/>
      <c r="RB167" s="690"/>
      <c r="RC167" s="690"/>
      <c r="RD167" s="690"/>
      <c r="RE167" s="690"/>
      <c r="RF167" s="690"/>
      <c r="RG167" s="690"/>
      <c r="RH167" s="690"/>
      <c r="RI167" s="690"/>
      <c r="RJ167" s="690"/>
      <c r="RK167" s="690"/>
      <c r="RL167" s="690"/>
      <c r="RM167" s="690"/>
      <c r="RN167" s="690"/>
      <c r="RO167" s="690"/>
      <c r="RP167" s="690"/>
      <c r="RQ167" s="690"/>
      <c r="RR167" s="690"/>
      <c r="RS167" s="690"/>
      <c r="RT167" s="690"/>
      <c r="RU167" s="690"/>
      <c r="RV167" s="690"/>
      <c r="RW167" s="690"/>
      <c r="RX167" s="690"/>
      <c r="RY167" s="690"/>
      <c r="RZ167" s="690"/>
      <c r="SA167" s="690"/>
      <c r="SB167" s="690"/>
      <c r="SC167" s="690"/>
      <c r="SD167" s="690"/>
      <c r="SE167" s="690"/>
      <c r="SF167" s="690"/>
      <c r="SG167" s="690"/>
      <c r="SH167" s="690"/>
      <c r="SI167" s="690"/>
      <c r="SJ167" s="690"/>
    </row>
    <row r="168" spans="434:504" x14ac:dyDescent="0.25">
      <c r="PR168" s="690"/>
      <c r="PS168" s="690"/>
      <c r="PT168" s="690"/>
      <c r="PU168" s="690"/>
      <c r="PV168" s="690"/>
      <c r="PW168" s="690"/>
      <c r="PX168" s="690"/>
      <c r="PY168" s="690"/>
      <c r="PZ168" s="690"/>
      <c r="QA168" s="690"/>
      <c r="QB168" s="690"/>
      <c r="QC168" s="690"/>
      <c r="QD168" s="690"/>
      <c r="QE168" s="690"/>
      <c r="QF168" s="690"/>
      <c r="QG168" s="690"/>
      <c r="QX168" s="690"/>
      <c r="QY168" s="690"/>
      <c r="QZ168" s="690"/>
      <c r="RA168" s="690"/>
      <c r="RB168" s="690"/>
      <c r="RC168" s="690"/>
      <c r="RD168" s="690"/>
      <c r="RE168" s="690"/>
      <c r="RF168" s="690"/>
      <c r="RG168" s="690"/>
      <c r="RH168" s="690"/>
      <c r="RI168" s="690"/>
      <c r="RJ168" s="690"/>
      <c r="RK168" s="690"/>
      <c r="RL168" s="690"/>
      <c r="RM168" s="690"/>
      <c r="RN168" s="690"/>
      <c r="RO168" s="690"/>
      <c r="RP168" s="690"/>
      <c r="RQ168" s="690"/>
      <c r="RR168" s="690"/>
      <c r="RS168" s="690"/>
      <c r="RT168" s="690"/>
      <c r="RU168" s="690"/>
      <c r="RV168" s="690"/>
      <c r="RW168" s="690"/>
      <c r="RX168" s="690"/>
      <c r="RY168" s="690"/>
      <c r="RZ168" s="690"/>
      <c r="SA168" s="690"/>
      <c r="SB168" s="690"/>
      <c r="SC168" s="690"/>
      <c r="SD168" s="690"/>
      <c r="SE168" s="690"/>
      <c r="SF168" s="690"/>
      <c r="SG168" s="690"/>
      <c r="SH168" s="690"/>
      <c r="SI168" s="690"/>
      <c r="SJ168" s="690"/>
    </row>
    <row r="169" spans="434:504" x14ac:dyDescent="0.25">
      <c r="PR169" s="690"/>
      <c r="PS169" s="690"/>
      <c r="PT169" s="690"/>
      <c r="PU169" s="690"/>
      <c r="PV169" s="690"/>
      <c r="PW169" s="690"/>
      <c r="PX169" s="690"/>
      <c r="PY169" s="690"/>
      <c r="PZ169" s="690"/>
      <c r="QA169" s="690"/>
      <c r="QB169" s="690"/>
      <c r="QC169" s="690"/>
      <c r="QD169" s="690"/>
      <c r="QE169" s="690"/>
      <c r="QF169" s="690"/>
      <c r="QG169" s="690"/>
      <c r="QX169" s="690"/>
      <c r="QY169" s="690"/>
      <c r="QZ169" s="690"/>
      <c r="RA169" s="690"/>
      <c r="RB169" s="690"/>
      <c r="RC169" s="690"/>
      <c r="RD169" s="690"/>
      <c r="RE169" s="690"/>
      <c r="RF169" s="690"/>
      <c r="RG169" s="690"/>
      <c r="RH169" s="690"/>
      <c r="RI169" s="690"/>
      <c r="RJ169" s="690"/>
      <c r="RK169" s="690"/>
      <c r="RL169" s="690"/>
      <c r="RM169" s="690"/>
      <c r="RN169" s="690"/>
      <c r="RO169" s="690"/>
      <c r="RP169" s="690"/>
      <c r="RQ169" s="690"/>
      <c r="RR169" s="690"/>
      <c r="RS169" s="690"/>
      <c r="RT169" s="690"/>
      <c r="RU169" s="690"/>
      <c r="RV169" s="690"/>
      <c r="RW169" s="690"/>
      <c r="RX169" s="690"/>
      <c r="RY169" s="690"/>
      <c r="RZ169" s="690"/>
      <c r="SA169" s="690"/>
      <c r="SB169" s="690"/>
      <c r="SC169" s="690"/>
      <c r="SD169" s="690"/>
      <c r="SE169" s="690"/>
      <c r="SF169" s="690"/>
      <c r="SG169" s="690"/>
      <c r="SH169" s="690"/>
      <c r="SI169" s="690"/>
      <c r="SJ169" s="690"/>
    </row>
    <row r="170" spans="434:504" x14ac:dyDescent="0.25">
      <c r="PR170" s="690"/>
      <c r="PS170" s="690"/>
      <c r="PT170" s="690"/>
      <c r="PU170" s="690"/>
      <c r="PV170" s="690"/>
      <c r="PW170" s="690"/>
      <c r="PX170" s="690"/>
      <c r="PY170" s="690"/>
      <c r="PZ170" s="690"/>
      <c r="QA170" s="690"/>
      <c r="QB170" s="690"/>
      <c r="QC170" s="690"/>
      <c r="QD170" s="690"/>
      <c r="QE170" s="690"/>
      <c r="QF170" s="690"/>
      <c r="QG170" s="690"/>
      <c r="QX170" s="690"/>
      <c r="QY170" s="690"/>
      <c r="QZ170" s="690"/>
      <c r="RA170" s="690"/>
      <c r="RB170" s="690"/>
      <c r="RC170" s="690"/>
      <c r="RD170" s="690"/>
      <c r="RE170" s="690"/>
      <c r="RF170" s="690"/>
      <c r="RG170" s="690"/>
      <c r="RH170" s="690"/>
      <c r="RI170" s="690"/>
      <c r="RJ170" s="690"/>
      <c r="RK170" s="690"/>
      <c r="RL170" s="690"/>
      <c r="RM170" s="690"/>
      <c r="RN170" s="690"/>
      <c r="RO170" s="690"/>
      <c r="RP170" s="690"/>
      <c r="RQ170" s="690"/>
      <c r="RR170" s="690"/>
      <c r="RS170" s="690"/>
      <c r="RT170" s="690"/>
      <c r="RU170" s="690"/>
      <c r="RV170" s="690"/>
      <c r="RW170" s="690"/>
      <c r="RX170" s="690"/>
      <c r="RY170" s="690"/>
      <c r="RZ170" s="690"/>
      <c r="SA170" s="690"/>
      <c r="SB170" s="690"/>
      <c r="SC170" s="690"/>
      <c r="SD170" s="690"/>
      <c r="SE170" s="690"/>
      <c r="SF170" s="690"/>
      <c r="SG170" s="690"/>
      <c r="SH170" s="690"/>
      <c r="SI170" s="690"/>
      <c r="SJ170" s="690"/>
    </row>
    <row r="171" spans="434:504" x14ac:dyDescent="0.25">
      <c r="PR171" s="690"/>
      <c r="PS171" s="690"/>
      <c r="PT171" s="690"/>
      <c r="PU171" s="690"/>
      <c r="PV171" s="690"/>
      <c r="PW171" s="690"/>
      <c r="PX171" s="690"/>
      <c r="PY171" s="690"/>
      <c r="PZ171" s="690"/>
      <c r="QA171" s="690"/>
      <c r="QB171" s="690"/>
      <c r="QC171" s="690"/>
      <c r="QD171" s="690"/>
      <c r="QE171" s="690"/>
      <c r="QF171" s="690"/>
      <c r="QG171" s="690"/>
      <c r="QX171" s="690"/>
      <c r="QY171" s="690"/>
      <c r="QZ171" s="690"/>
      <c r="RA171" s="690"/>
      <c r="RB171" s="690"/>
      <c r="RC171" s="690"/>
      <c r="RD171" s="690"/>
      <c r="RE171" s="690"/>
      <c r="RF171" s="690"/>
      <c r="RG171" s="690"/>
      <c r="RH171" s="690"/>
      <c r="RI171" s="690"/>
      <c r="RJ171" s="690"/>
      <c r="RK171" s="690"/>
      <c r="RL171" s="690"/>
      <c r="RM171" s="690"/>
      <c r="RN171" s="690"/>
      <c r="RO171" s="690"/>
      <c r="RP171" s="690"/>
      <c r="RQ171" s="690"/>
      <c r="RR171" s="690"/>
      <c r="RS171" s="690"/>
      <c r="RT171" s="690"/>
      <c r="RU171" s="690"/>
      <c r="RV171" s="690"/>
      <c r="RW171" s="690"/>
      <c r="RX171" s="690"/>
      <c r="RY171" s="690"/>
      <c r="RZ171" s="690"/>
      <c r="SA171" s="690"/>
      <c r="SB171" s="690"/>
      <c r="SC171" s="690"/>
      <c r="SD171" s="690"/>
      <c r="SE171" s="690"/>
      <c r="SF171" s="690"/>
      <c r="SG171" s="690"/>
      <c r="SH171" s="690"/>
      <c r="SI171" s="690"/>
      <c r="SJ171" s="690"/>
    </row>
    <row r="172" spans="434:504" x14ac:dyDescent="0.25">
      <c r="PR172" s="690"/>
      <c r="PS172" s="690"/>
      <c r="PT172" s="690"/>
      <c r="PU172" s="690"/>
      <c r="PV172" s="690"/>
      <c r="PW172" s="690"/>
      <c r="PX172" s="690"/>
      <c r="PY172" s="690"/>
      <c r="PZ172" s="690"/>
      <c r="QA172" s="690"/>
      <c r="QB172" s="690"/>
      <c r="QC172" s="690"/>
      <c r="QD172" s="690"/>
      <c r="QE172" s="690"/>
      <c r="QF172" s="690"/>
      <c r="QG172" s="690"/>
      <c r="QX172" s="690"/>
      <c r="QY172" s="690"/>
      <c r="QZ172" s="690"/>
      <c r="RA172" s="690"/>
      <c r="RB172" s="690"/>
      <c r="RC172" s="690"/>
      <c r="RD172" s="690"/>
      <c r="RE172" s="690"/>
      <c r="RF172" s="690"/>
      <c r="RG172" s="690"/>
      <c r="RH172" s="690"/>
      <c r="RI172" s="690"/>
      <c r="RJ172" s="690"/>
      <c r="RK172" s="690"/>
      <c r="RL172" s="690"/>
      <c r="RM172" s="690"/>
      <c r="RN172" s="690"/>
      <c r="RO172" s="690"/>
      <c r="RP172" s="690"/>
      <c r="RQ172" s="690"/>
      <c r="RR172" s="690"/>
      <c r="RS172" s="690"/>
      <c r="RT172" s="690"/>
      <c r="RU172" s="690"/>
      <c r="RV172" s="690"/>
      <c r="RW172" s="690"/>
      <c r="RX172" s="690"/>
      <c r="RY172" s="690"/>
      <c r="RZ172" s="690"/>
      <c r="SA172" s="690"/>
      <c r="SB172" s="690"/>
      <c r="SC172" s="690"/>
      <c r="SD172" s="690"/>
      <c r="SE172" s="690"/>
      <c r="SF172" s="690"/>
      <c r="SG172" s="690"/>
      <c r="SH172" s="690"/>
      <c r="SI172" s="690"/>
      <c r="SJ172" s="690"/>
    </row>
    <row r="173" spans="434:504" x14ac:dyDescent="0.25">
      <c r="PR173" s="690"/>
      <c r="PS173" s="690"/>
      <c r="PT173" s="690"/>
      <c r="PU173" s="690"/>
      <c r="PV173" s="690"/>
      <c r="PW173" s="690"/>
      <c r="PX173" s="690"/>
      <c r="PY173" s="690"/>
      <c r="PZ173" s="690"/>
      <c r="QA173" s="690"/>
      <c r="QB173" s="690"/>
      <c r="QC173" s="690"/>
      <c r="QD173" s="690"/>
      <c r="QE173" s="690"/>
      <c r="QF173" s="690"/>
      <c r="QG173" s="690"/>
      <c r="QX173" s="690"/>
      <c r="QY173" s="690"/>
      <c r="QZ173" s="690"/>
      <c r="RA173" s="690"/>
      <c r="RB173" s="690"/>
      <c r="RC173" s="690"/>
      <c r="RD173" s="690"/>
      <c r="RE173" s="690"/>
      <c r="RF173" s="690"/>
      <c r="RG173" s="690"/>
      <c r="RH173" s="690"/>
      <c r="RI173" s="690"/>
      <c r="RJ173" s="690"/>
      <c r="RK173" s="690"/>
      <c r="RL173" s="690"/>
      <c r="RM173" s="690"/>
      <c r="RN173" s="690"/>
      <c r="RO173" s="690"/>
      <c r="RP173" s="690"/>
      <c r="RQ173" s="690"/>
      <c r="RR173" s="690"/>
      <c r="RS173" s="690"/>
      <c r="RT173" s="690"/>
      <c r="RU173" s="690"/>
      <c r="RV173" s="690"/>
      <c r="RW173" s="690"/>
      <c r="RX173" s="690"/>
      <c r="RY173" s="690"/>
      <c r="RZ173" s="690"/>
      <c r="SA173" s="690"/>
      <c r="SB173" s="690"/>
      <c r="SC173" s="690"/>
      <c r="SD173" s="690"/>
      <c r="SE173" s="690"/>
      <c r="SF173" s="690"/>
      <c r="SG173" s="690"/>
      <c r="SH173" s="690"/>
      <c r="SI173" s="690"/>
      <c r="SJ173" s="690"/>
    </row>
    <row r="174" spans="434:504" x14ac:dyDescent="0.25">
      <c r="PR174" s="690"/>
      <c r="PS174" s="690"/>
      <c r="PT174" s="690"/>
      <c r="PU174" s="690"/>
      <c r="PV174" s="690"/>
      <c r="PW174" s="690"/>
      <c r="PX174" s="690"/>
      <c r="PY174" s="690"/>
      <c r="PZ174" s="690"/>
      <c r="QA174" s="690"/>
      <c r="QB174" s="690"/>
      <c r="QC174" s="690"/>
      <c r="QD174" s="690"/>
      <c r="QE174" s="690"/>
      <c r="QF174" s="690"/>
      <c r="QG174" s="690"/>
      <c r="QX174" s="690"/>
      <c r="QY174" s="690"/>
      <c r="QZ174" s="690"/>
      <c r="RA174" s="690"/>
      <c r="RB174" s="690"/>
      <c r="RC174" s="690"/>
      <c r="RD174" s="690"/>
      <c r="RE174" s="690"/>
      <c r="RF174" s="690"/>
      <c r="RG174" s="690"/>
      <c r="RH174" s="690"/>
      <c r="RI174" s="690"/>
      <c r="RJ174" s="690"/>
      <c r="RK174" s="690"/>
      <c r="RL174" s="690"/>
      <c r="RM174" s="690"/>
      <c r="RN174" s="690"/>
      <c r="RO174" s="690"/>
      <c r="RP174" s="690"/>
      <c r="RQ174" s="690"/>
      <c r="RR174" s="690"/>
      <c r="RS174" s="690"/>
      <c r="RT174" s="690"/>
      <c r="RU174" s="690"/>
      <c r="RV174" s="690"/>
      <c r="RW174" s="690"/>
      <c r="RX174" s="690"/>
      <c r="RY174" s="690"/>
      <c r="RZ174" s="690"/>
      <c r="SA174" s="690"/>
      <c r="SB174" s="690"/>
      <c r="SC174" s="690"/>
      <c r="SD174" s="690"/>
      <c r="SE174" s="690"/>
      <c r="SF174" s="690"/>
      <c r="SG174" s="690"/>
      <c r="SH174" s="690"/>
      <c r="SI174" s="690"/>
      <c r="SJ174" s="690"/>
    </row>
    <row r="175" spans="434:504" x14ac:dyDescent="0.25">
      <c r="PR175" s="690"/>
      <c r="PS175" s="690"/>
      <c r="PT175" s="690"/>
      <c r="PU175" s="690"/>
      <c r="PV175" s="690"/>
      <c r="PW175" s="690"/>
      <c r="PX175" s="690"/>
      <c r="PY175" s="690"/>
      <c r="PZ175" s="690"/>
      <c r="QA175" s="690"/>
      <c r="QB175" s="690"/>
      <c r="QC175" s="690"/>
      <c r="QD175" s="690"/>
      <c r="QE175" s="690"/>
      <c r="QF175" s="690"/>
      <c r="QG175" s="690"/>
      <c r="QX175" s="690"/>
      <c r="QY175" s="690"/>
      <c r="QZ175" s="690"/>
      <c r="RA175" s="690"/>
      <c r="RB175" s="690"/>
      <c r="RC175" s="690"/>
      <c r="RD175" s="690"/>
      <c r="RE175" s="690"/>
      <c r="RF175" s="690"/>
      <c r="RG175" s="690"/>
      <c r="RH175" s="690"/>
      <c r="RI175" s="690"/>
      <c r="RJ175" s="690"/>
      <c r="RK175" s="690"/>
      <c r="RL175" s="690"/>
      <c r="RM175" s="690"/>
      <c r="RN175" s="690"/>
      <c r="RO175" s="690"/>
      <c r="RP175" s="690"/>
      <c r="RQ175" s="690"/>
      <c r="RR175" s="690"/>
      <c r="RS175" s="690"/>
      <c r="RT175" s="690"/>
      <c r="RU175" s="690"/>
      <c r="RV175" s="690"/>
      <c r="RW175" s="690"/>
      <c r="RX175" s="690"/>
      <c r="RY175" s="690"/>
      <c r="RZ175" s="690"/>
      <c r="SA175" s="690"/>
      <c r="SB175" s="690"/>
      <c r="SC175" s="690"/>
      <c r="SD175" s="690"/>
      <c r="SE175" s="690"/>
      <c r="SF175" s="690"/>
      <c r="SG175" s="690"/>
      <c r="SH175" s="690"/>
      <c r="SI175" s="690"/>
      <c r="SJ175" s="690"/>
    </row>
    <row r="176" spans="434:504" x14ac:dyDescent="0.25">
      <c r="PR176" s="690"/>
      <c r="PS176" s="690"/>
      <c r="PT176" s="690"/>
      <c r="PU176" s="690"/>
      <c r="PV176" s="690"/>
      <c r="PW176" s="690"/>
      <c r="PX176" s="690"/>
      <c r="PY176" s="690"/>
      <c r="PZ176" s="690"/>
      <c r="QA176" s="690"/>
      <c r="QB176" s="690"/>
      <c r="QC176" s="690"/>
      <c r="QD176" s="690"/>
      <c r="QE176" s="690"/>
      <c r="QF176" s="690"/>
      <c r="QG176" s="690"/>
      <c r="QX176" s="690"/>
      <c r="QY176" s="690"/>
      <c r="QZ176" s="690"/>
      <c r="RA176" s="690"/>
      <c r="RB176" s="690"/>
      <c r="RC176" s="690"/>
      <c r="RD176" s="690"/>
      <c r="RE176" s="690"/>
      <c r="RF176" s="690"/>
      <c r="RG176" s="690"/>
      <c r="RH176" s="690"/>
      <c r="RI176" s="690"/>
      <c r="RJ176" s="690"/>
      <c r="RK176" s="690"/>
      <c r="RL176" s="690"/>
      <c r="RM176" s="690"/>
      <c r="RN176" s="690"/>
      <c r="RO176" s="690"/>
      <c r="RP176" s="690"/>
      <c r="RQ176" s="690"/>
      <c r="RR176" s="690"/>
      <c r="RS176" s="690"/>
      <c r="RT176" s="690"/>
      <c r="RU176" s="690"/>
      <c r="RV176" s="690"/>
      <c r="RW176" s="690"/>
      <c r="RX176" s="690"/>
      <c r="RY176" s="690"/>
      <c r="RZ176" s="690"/>
      <c r="SA176" s="690"/>
      <c r="SB176" s="690"/>
      <c r="SC176" s="690"/>
      <c r="SD176" s="690"/>
      <c r="SE176" s="690"/>
      <c r="SF176" s="690"/>
      <c r="SG176" s="690"/>
      <c r="SH176" s="690"/>
      <c r="SI176" s="690"/>
      <c r="SJ176" s="690"/>
    </row>
    <row r="177" spans="434:504" x14ac:dyDescent="0.25">
      <c r="PR177" s="690"/>
      <c r="PS177" s="690"/>
      <c r="PT177" s="690"/>
      <c r="PU177" s="690"/>
      <c r="PV177" s="690"/>
      <c r="PW177" s="690"/>
      <c r="PX177" s="690"/>
      <c r="PY177" s="690"/>
      <c r="PZ177" s="690"/>
      <c r="QA177" s="690"/>
      <c r="QB177" s="690"/>
      <c r="QC177" s="690"/>
      <c r="QD177" s="690"/>
      <c r="QE177" s="690"/>
      <c r="QF177" s="690"/>
      <c r="QG177" s="690"/>
      <c r="QX177" s="690"/>
      <c r="QY177" s="690"/>
      <c r="QZ177" s="690"/>
      <c r="RA177" s="690"/>
      <c r="RB177" s="690"/>
      <c r="RC177" s="690"/>
      <c r="RD177" s="690"/>
      <c r="RE177" s="690"/>
      <c r="RF177" s="690"/>
      <c r="RG177" s="690"/>
      <c r="RH177" s="690"/>
      <c r="RI177" s="690"/>
      <c r="RJ177" s="690"/>
      <c r="RK177" s="690"/>
      <c r="RL177" s="690"/>
      <c r="RM177" s="690"/>
      <c r="RN177" s="690"/>
      <c r="RO177" s="690"/>
      <c r="RP177" s="690"/>
      <c r="RQ177" s="690"/>
      <c r="RR177" s="690"/>
      <c r="RS177" s="690"/>
      <c r="RT177" s="690"/>
      <c r="RU177" s="690"/>
      <c r="RV177" s="690"/>
      <c r="RW177" s="690"/>
      <c r="RX177" s="690"/>
      <c r="RY177" s="690"/>
      <c r="RZ177" s="690"/>
      <c r="SA177" s="690"/>
      <c r="SB177" s="690"/>
      <c r="SC177" s="690"/>
      <c r="SD177" s="690"/>
      <c r="SE177" s="690"/>
      <c r="SF177" s="690"/>
      <c r="SG177" s="690"/>
      <c r="SH177" s="690"/>
      <c r="SI177" s="690"/>
      <c r="SJ177" s="690"/>
    </row>
    <row r="178" spans="434:504" x14ac:dyDescent="0.25">
      <c r="PR178" s="690"/>
      <c r="PS178" s="690"/>
      <c r="PT178" s="690"/>
      <c r="PU178" s="690"/>
      <c r="PV178" s="690"/>
      <c r="PW178" s="690"/>
      <c r="PX178" s="690"/>
      <c r="PY178" s="690"/>
      <c r="PZ178" s="690"/>
      <c r="QA178" s="690"/>
      <c r="QB178" s="690"/>
      <c r="QC178" s="690"/>
      <c r="QD178" s="690"/>
      <c r="QE178" s="690"/>
      <c r="QF178" s="690"/>
      <c r="QG178" s="690"/>
      <c r="QX178" s="690"/>
      <c r="QY178" s="690"/>
      <c r="QZ178" s="690"/>
      <c r="RA178" s="690"/>
      <c r="RB178" s="690"/>
      <c r="RC178" s="690"/>
      <c r="RD178" s="690"/>
      <c r="RE178" s="690"/>
      <c r="RF178" s="690"/>
      <c r="RG178" s="690"/>
      <c r="RH178" s="690"/>
      <c r="RI178" s="690"/>
      <c r="RJ178" s="690"/>
      <c r="RK178" s="690"/>
      <c r="RL178" s="690"/>
      <c r="RM178" s="690"/>
      <c r="RN178" s="690"/>
      <c r="RO178" s="690"/>
      <c r="RP178" s="690"/>
      <c r="RQ178" s="690"/>
      <c r="RR178" s="690"/>
      <c r="RS178" s="690"/>
      <c r="RT178" s="690"/>
      <c r="RU178" s="690"/>
      <c r="RV178" s="690"/>
      <c r="RW178" s="690"/>
      <c r="RX178" s="690"/>
      <c r="RY178" s="690"/>
      <c r="RZ178" s="690"/>
      <c r="SA178" s="690"/>
      <c r="SB178" s="690"/>
      <c r="SC178" s="690"/>
      <c r="SD178" s="690"/>
      <c r="SE178" s="690"/>
      <c r="SF178" s="690"/>
      <c r="SG178" s="690"/>
      <c r="SH178" s="690"/>
      <c r="SI178" s="690"/>
      <c r="SJ178" s="690"/>
    </row>
    <row r="179" spans="434:504" x14ac:dyDescent="0.25">
      <c r="PR179" s="690"/>
      <c r="PS179" s="690"/>
      <c r="PT179" s="690"/>
      <c r="PU179" s="690"/>
      <c r="PV179" s="690"/>
      <c r="PW179" s="690"/>
      <c r="PX179" s="690"/>
      <c r="PY179" s="690"/>
      <c r="PZ179" s="690"/>
      <c r="QA179" s="690"/>
      <c r="QB179" s="690"/>
      <c r="QC179" s="690"/>
      <c r="QD179" s="690"/>
      <c r="QE179" s="690"/>
      <c r="QF179" s="690"/>
      <c r="QG179" s="690"/>
      <c r="QX179" s="690"/>
      <c r="QY179" s="690"/>
      <c r="QZ179" s="690"/>
      <c r="RA179" s="690"/>
      <c r="RB179" s="690"/>
      <c r="RC179" s="690"/>
      <c r="RD179" s="690"/>
      <c r="RE179" s="690"/>
      <c r="RF179" s="690"/>
      <c r="RG179" s="690"/>
      <c r="RH179" s="690"/>
      <c r="RI179" s="690"/>
      <c r="RJ179" s="690"/>
      <c r="RK179" s="690"/>
      <c r="RL179" s="690"/>
      <c r="RM179" s="690"/>
      <c r="RN179" s="690"/>
      <c r="RO179" s="690"/>
      <c r="RP179" s="690"/>
      <c r="RQ179" s="690"/>
      <c r="RR179" s="690"/>
      <c r="RS179" s="690"/>
      <c r="RT179" s="690"/>
      <c r="RU179" s="690"/>
      <c r="RV179" s="690"/>
      <c r="RW179" s="690"/>
      <c r="RX179" s="690"/>
      <c r="RY179" s="690"/>
      <c r="RZ179" s="690"/>
      <c r="SA179" s="690"/>
      <c r="SB179" s="690"/>
      <c r="SC179" s="690"/>
      <c r="SD179" s="690"/>
      <c r="SE179" s="690"/>
      <c r="SF179" s="690"/>
      <c r="SG179" s="690"/>
      <c r="SH179" s="690"/>
      <c r="SI179" s="690"/>
      <c r="SJ179" s="690"/>
    </row>
    <row r="180" spans="434:504" x14ac:dyDescent="0.25">
      <c r="PR180" s="690"/>
      <c r="PS180" s="690"/>
      <c r="PT180" s="690"/>
      <c r="PU180" s="690"/>
      <c r="PV180" s="690"/>
      <c r="PW180" s="690"/>
      <c r="PX180" s="690"/>
      <c r="PY180" s="690"/>
      <c r="PZ180" s="690"/>
      <c r="QA180" s="690"/>
      <c r="QB180" s="690"/>
      <c r="QC180" s="690"/>
      <c r="QD180" s="690"/>
      <c r="QE180" s="690"/>
      <c r="QF180" s="690"/>
      <c r="QG180" s="690"/>
      <c r="QX180" s="690"/>
      <c r="QY180" s="690"/>
      <c r="QZ180" s="690"/>
      <c r="RA180" s="690"/>
      <c r="RB180" s="690"/>
      <c r="RC180" s="690"/>
      <c r="RD180" s="690"/>
      <c r="RE180" s="690"/>
      <c r="RF180" s="690"/>
      <c r="RG180" s="690"/>
      <c r="RH180" s="690"/>
      <c r="RI180" s="690"/>
      <c r="RJ180" s="690"/>
      <c r="RK180" s="690"/>
      <c r="RL180" s="690"/>
      <c r="RM180" s="690"/>
      <c r="RN180" s="690"/>
      <c r="RO180" s="690"/>
      <c r="RP180" s="690"/>
      <c r="RQ180" s="690"/>
      <c r="RR180" s="690"/>
      <c r="RS180" s="690"/>
      <c r="RT180" s="690"/>
      <c r="RU180" s="690"/>
      <c r="RV180" s="690"/>
      <c r="RW180" s="690"/>
      <c r="RX180" s="690"/>
      <c r="RY180" s="690"/>
      <c r="RZ180" s="690"/>
      <c r="SA180" s="690"/>
      <c r="SB180" s="690"/>
      <c r="SC180" s="690"/>
      <c r="SD180" s="690"/>
      <c r="SE180" s="690"/>
      <c r="SF180" s="690"/>
      <c r="SG180" s="690"/>
      <c r="SH180" s="690"/>
      <c r="SI180" s="690"/>
      <c r="SJ180" s="690"/>
    </row>
    <row r="181" spans="434:504" x14ac:dyDescent="0.25">
      <c r="PR181" s="690"/>
      <c r="PS181" s="690"/>
      <c r="PT181" s="690"/>
      <c r="PU181" s="690"/>
      <c r="PV181" s="690"/>
      <c r="PW181" s="690"/>
      <c r="PX181" s="690"/>
      <c r="PY181" s="690"/>
      <c r="PZ181" s="690"/>
      <c r="QA181" s="690"/>
      <c r="QB181" s="690"/>
      <c r="QC181" s="690"/>
      <c r="QD181" s="690"/>
      <c r="QE181" s="690"/>
      <c r="QF181" s="690"/>
      <c r="QG181" s="690"/>
      <c r="QX181" s="690"/>
      <c r="QY181" s="690"/>
      <c r="QZ181" s="690"/>
      <c r="RA181" s="690"/>
      <c r="RB181" s="690"/>
      <c r="RC181" s="690"/>
      <c r="RD181" s="690"/>
      <c r="RE181" s="690"/>
      <c r="RF181" s="690"/>
      <c r="RG181" s="690"/>
      <c r="RH181" s="690"/>
      <c r="RI181" s="690"/>
      <c r="RJ181" s="690"/>
      <c r="RK181" s="690"/>
      <c r="RL181" s="690"/>
      <c r="RM181" s="690"/>
      <c r="RN181" s="690"/>
      <c r="RO181" s="690"/>
      <c r="RP181" s="690"/>
      <c r="RQ181" s="690"/>
      <c r="RR181" s="690"/>
      <c r="RS181" s="690"/>
      <c r="RT181" s="690"/>
      <c r="RU181" s="690"/>
      <c r="RV181" s="690"/>
      <c r="RW181" s="690"/>
      <c r="RX181" s="690"/>
      <c r="RY181" s="690"/>
      <c r="RZ181" s="690"/>
      <c r="SA181" s="690"/>
      <c r="SB181" s="690"/>
      <c r="SC181" s="690"/>
      <c r="SD181" s="690"/>
      <c r="SE181" s="690"/>
      <c r="SF181" s="690"/>
      <c r="SG181" s="690"/>
      <c r="SH181" s="690"/>
      <c r="SI181" s="690"/>
      <c r="SJ181" s="690"/>
    </row>
    <row r="182" spans="434:504" x14ac:dyDescent="0.25">
      <c r="PR182" s="690"/>
      <c r="PS182" s="690"/>
      <c r="PT182" s="690"/>
      <c r="PU182" s="690"/>
      <c r="PV182" s="690"/>
      <c r="PW182" s="690"/>
      <c r="PX182" s="690"/>
      <c r="PY182" s="690"/>
      <c r="PZ182" s="690"/>
      <c r="QA182" s="690"/>
      <c r="QB182" s="690"/>
      <c r="QC182" s="690"/>
      <c r="QD182" s="690"/>
      <c r="QE182" s="690"/>
      <c r="QF182" s="690"/>
      <c r="QG182" s="690"/>
      <c r="QX182" s="690"/>
      <c r="QY182" s="690"/>
      <c r="QZ182" s="690"/>
      <c r="RA182" s="690"/>
      <c r="RB182" s="690"/>
      <c r="RC182" s="690"/>
      <c r="RD182" s="690"/>
      <c r="RE182" s="690"/>
      <c r="RF182" s="690"/>
      <c r="RG182" s="690"/>
      <c r="RH182" s="690"/>
      <c r="RI182" s="690"/>
      <c r="RJ182" s="690"/>
      <c r="RK182" s="690"/>
      <c r="RL182" s="690"/>
      <c r="RM182" s="690"/>
      <c r="RN182" s="690"/>
      <c r="RO182" s="690"/>
      <c r="RP182" s="690"/>
      <c r="RQ182" s="690"/>
      <c r="RR182" s="690"/>
      <c r="RS182" s="690"/>
      <c r="RT182" s="690"/>
      <c r="RU182" s="690"/>
      <c r="RV182" s="690"/>
      <c r="RW182" s="690"/>
      <c r="RX182" s="690"/>
      <c r="RY182" s="690"/>
      <c r="RZ182" s="690"/>
      <c r="SA182" s="690"/>
      <c r="SB182" s="690"/>
      <c r="SC182" s="690"/>
      <c r="SD182" s="690"/>
      <c r="SE182" s="690"/>
      <c r="SF182" s="690"/>
      <c r="SG182" s="690"/>
      <c r="SH182" s="690"/>
      <c r="SI182" s="690"/>
      <c r="SJ182" s="690"/>
    </row>
    <row r="183" spans="434:504" x14ac:dyDescent="0.25">
      <c r="PR183" s="690"/>
      <c r="PS183" s="690"/>
      <c r="PT183" s="690"/>
      <c r="PU183" s="690"/>
      <c r="PV183" s="690"/>
      <c r="PW183" s="690"/>
      <c r="PX183" s="690"/>
      <c r="PY183" s="690"/>
      <c r="PZ183" s="690"/>
      <c r="QA183" s="690"/>
      <c r="QB183" s="690"/>
      <c r="QC183" s="690"/>
      <c r="QD183" s="690"/>
      <c r="QE183" s="690"/>
      <c r="QF183" s="690"/>
      <c r="QG183" s="690"/>
      <c r="QX183" s="690"/>
      <c r="QY183" s="690"/>
      <c r="QZ183" s="690"/>
      <c r="RA183" s="690"/>
      <c r="RB183" s="690"/>
      <c r="RC183" s="690"/>
      <c r="RD183" s="690"/>
      <c r="RE183" s="690"/>
      <c r="RF183" s="690"/>
      <c r="RG183" s="690"/>
      <c r="RH183" s="690"/>
      <c r="RI183" s="690"/>
      <c r="RJ183" s="690"/>
      <c r="RK183" s="690"/>
      <c r="RL183" s="690"/>
      <c r="RM183" s="690"/>
      <c r="RN183" s="690"/>
      <c r="RO183" s="690"/>
      <c r="RP183" s="690"/>
      <c r="RQ183" s="690"/>
      <c r="RR183" s="690"/>
      <c r="RS183" s="690"/>
      <c r="RT183" s="690"/>
      <c r="RU183" s="690"/>
      <c r="RV183" s="690"/>
      <c r="RW183" s="690"/>
      <c r="RX183" s="690"/>
      <c r="RY183" s="690"/>
      <c r="RZ183" s="690"/>
      <c r="SA183" s="690"/>
      <c r="SB183" s="690"/>
      <c r="SC183" s="690"/>
      <c r="SD183" s="690"/>
      <c r="SE183" s="690"/>
      <c r="SF183" s="690"/>
      <c r="SG183" s="690"/>
      <c r="SH183" s="690"/>
      <c r="SI183" s="690"/>
      <c r="SJ183" s="690"/>
    </row>
    <row r="184" spans="434:504" x14ac:dyDescent="0.25">
      <c r="PR184" s="690"/>
      <c r="PS184" s="690"/>
      <c r="PT184" s="690"/>
      <c r="PU184" s="690"/>
      <c r="PV184" s="690"/>
      <c r="PW184" s="690"/>
      <c r="PX184" s="690"/>
      <c r="PY184" s="690"/>
      <c r="PZ184" s="690"/>
      <c r="QA184" s="690"/>
      <c r="QB184" s="690"/>
      <c r="QC184" s="690"/>
      <c r="QD184" s="690"/>
      <c r="QE184" s="690"/>
      <c r="QF184" s="690"/>
      <c r="QG184" s="690"/>
      <c r="QX184" s="690"/>
      <c r="QY184" s="690"/>
      <c r="QZ184" s="690"/>
      <c r="RA184" s="690"/>
      <c r="RB184" s="690"/>
      <c r="RC184" s="690"/>
      <c r="RD184" s="690"/>
      <c r="RE184" s="690"/>
      <c r="RF184" s="690"/>
      <c r="RG184" s="690"/>
      <c r="RH184" s="690"/>
      <c r="RI184" s="690"/>
      <c r="RJ184" s="690"/>
      <c r="RK184" s="690"/>
      <c r="RL184" s="690"/>
      <c r="RM184" s="690"/>
      <c r="RN184" s="690"/>
      <c r="RO184" s="690"/>
      <c r="RP184" s="690"/>
      <c r="RQ184" s="690"/>
      <c r="RR184" s="690"/>
      <c r="RS184" s="690"/>
      <c r="RT184" s="690"/>
      <c r="RU184" s="690"/>
      <c r="RV184" s="690"/>
      <c r="RW184" s="690"/>
      <c r="RX184" s="690"/>
      <c r="RY184" s="690"/>
      <c r="RZ184" s="690"/>
      <c r="SA184" s="690"/>
      <c r="SB184" s="690"/>
      <c r="SC184" s="690"/>
      <c r="SD184" s="690"/>
      <c r="SE184" s="690"/>
      <c r="SF184" s="690"/>
      <c r="SG184" s="690"/>
      <c r="SH184" s="690"/>
      <c r="SI184" s="690"/>
      <c r="SJ184" s="690"/>
    </row>
    <row r="185" spans="434:504" x14ac:dyDescent="0.25">
      <c r="PR185" s="690"/>
      <c r="PS185" s="690"/>
      <c r="PT185" s="690"/>
      <c r="PU185" s="690"/>
      <c r="PV185" s="690"/>
      <c r="PW185" s="690"/>
      <c r="PX185" s="690"/>
      <c r="PY185" s="690"/>
      <c r="PZ185" s="690"/>
      <c r="QA185" s="690"/>
      <c r="QB185" s="690"/>
      <c r="QC185" s="690"/>
      <c r="QD185" s="690"/>
      <c r="QE185" s="690"/>
      <c r="QF185" s="690"/>
      <c r="QG185" s="690"/>
      <c r="QX185" s="690"/>
      <c r="QY185" s="690"/>
      <c r="QZ185" s="690"/>
      <c r="RA185" s="690"/>
      <c r="RB185" s="690"/>
      <c r="RC185" s="690"/>
      <c r="RD185" s="690"/>
      <c r="RE185" s="690"/>
      <c r="RF185" s="690"/>
      <c r="RG185" s="690"/>
      <c r="RH185" s="690"/>
      <c r="RI185" s="690"/>
      <c r="RJ185" s="690"/>
      <c r="RK185" s="690"/>
      <c r="RL185" s="690"/>
      <c r="RM185" s="690"/>
      <c r="RN185" s="690"/>
      <c r="RO185" s="690"/>
      <c r="RP185" s="690"/>
      <c r="RQ185" s="690"/>
      <c r="RR185" s="690"/>
      <c r="RS185" s="690"/>
      <c r="RT185" s="690"/>
      <c r="RU185" s="690"/>
      <c r="RV185" s="690"/>
      <c r="RW185" s="690"/>
      <c r="RX185" s="690"/>
      <c r="RY185" s="690"/>
      <c r="RZ185" s="690"/>
      <c r="SA185" s="690"/>
      <c r="SB185" s="690"/>
      <c r="SC185" s="690"/>
      <c r="SD185" s="690"/>
      <c r="SE185" s="690"/>
      <c r="SF185" s="690"/>
      <c r="SG185" s="690"/>
      <c r="SH185" s="690"/>
      <c r="SI185" s="690"/>
      <c r="SJ185" s="690"/>
    </row>
    <row r="186" spans="434:504" x14ac:dyDescent="0.25">
      <c r="PR186" s="690"/>
      <c r="PS186" s="690"/>
      <c r="PT186" s="690"/>
      <c r="PU186" s="690"/>
      <c r="PV186" s="690"/>
      <c r="PW186" s="690"/>
      <c r="PX186" s="690"/>
      <c r="PY186" s="690"/>
      <c r="PZ186" s="690"/>
      <c r="QA186" s="690"/>
      <c r="QB186" s="690"/>
      <c r="QC186" s="690"/>
      <c r="QD186" s="690"/>
      <c r="QE186" s="690"/>
      <c r="QF186" s="690"/>
      <c r="QG186" s="690"/>
      <c r="QX186" s="690"/>
      <c r="QY186" s="690"/>
      <c r="QZ186" s="690"/>
      <c r="RA186" s="690"/>
      <c r="RB186" s="690"/>
      <c r="RC186" s="690"/>
      <c r="RD186" s="690"/>
      <c r="RE186" s="690"/>
      <c r="RF186" s="690"/>
      <c r="RG186" s="690"/>
      <c r="RH186" s="690"/>
      <c r="RI186" s="690"/>
      <c r="RJ186" s="690"/>
      <c r="RK186" s="690"/>
      <c r="RL186" s="690"/>
      <c r="RM186" s="690"/>
      <c r="RN186" s="690"/>
      <c r="RO186" s="690"/>
      <c r="RP186" s="690"/>
      <c r="RQ186" s="690"/>
      <c r="RR186" s="690"/>
      <c r="RS186" s="690"/>
      <c r="RT186" s="690"/>
      <c r="RU186" s="690"/>
      <c r="RV186" s="690"/>
      <c r="RW186" s="690"/>
      <c r="RX186" s="690"/>
      <c r="RY186" s="690"/>
      <c r="RZ186" s="690"/>
      <c r="SA186" s="690"/>
      <c r="SB186" s="690"/>
      <c r="SC186" s="690"/>
      <c r="SD186" s="690"/>
      <c r="SE186" s="690"/>
      <c r="SF186" s="690"/>
      <c r="SG186" s="690"/>
      <c r="SH186" s="690"/>
      <c r="SI186" s="690"/>
      <c r="SJ186" s="690"/>
    </row>
    <row r="187" spans="434:504" x14ac:dyDescent="0.25">
      <c r="PR187" s="690"/>
      <c r="PS187" s="690"/>
      <c r="PT187" s="690"/>
      <c r="PU187" s="690"/>
      <c r="PV187" s="690"/>
      <c r="PW187" s="690"/>
      <c r="PX187" s="690"/>
      <c r="PY187" s="690"/>
      <c r="PZ187" s="690"/>
      <c r="QA187" s="690"/>
      <c r="QB187" s="690"/>
      <c r="QC187" s="690"/>
      <c r="QD187" s="690"/>
      <c r="QE187" s="690"/>
      <c r="QF187" s="690"/>
      <c r="QG187" s="690"/>
      <c r="QX187" s="690"/>
      <c r="QY187" s="690"/>
      <c r="QZ187" s="690"/>
      <c r="RA187" s="690"/>
      <c r="RB187" s="690"/>
      <c r="RC187" s="690"/>
      <c r="RD187" s="690"/>
      <c r="RE187" s="690"/>
      <c r="RF187" s="690"/>
      <c r="RG187" s="690"/>
      <c r="RH187" s="690"/>
      <c r="RI187" s="690"/>
      <c r="RJ187" s="690"/>
      <c r="RK187" s="690"/>
      <c r="RL187" s="690"/>
      <c r="RM187" s="690"/>
      <c r="RN187" s="690"/>
      <c r="RO187" s="690"/>
      <c r="RP187" s="690"/>
      <c r="RQ187" s="690"/>
      <c r="RR187" s="690"/>
      <c r="RS187" s="690"/>
      <c r="RT187" s="690"/>
      <c r="RU187" s="690"/>
      <c r="RV187" s="690"/>
      <c r="RW187" s="690"/>
      <c r="RX187" s="690"/>
      <c r="RY187" s="690"/>
      <c r="RZ187" s="690"/>
      <c r="SA187" s="690"/>
      <c r="SB187" s="690"/>
      <c r="SC187" s="690"/>
      <c r="SD187" s="690"/>
      <c r="SE187" s="690"/>
      <c r="SF187" s="690"/>
      <c r="SG187" s="690"/>
      <c r="SH187" s="690"/>
      <c r="SI187" s="690"/>
      <c r="SJ187" s="690"/>
    </row>
    <row r="188" spans="434:504" x14ac:dyDescent="0.25">
      <c r="PR188" s="690"/>
      <c r="PS188" s="690"/>
      <c r="PT188" s="690"/>
      <c r="PU188" s="690"/>
      <c r="PV188" s="690"/>
      <c r="PW188" s="690"/>
      <c r="PX188" s="690"/>
      <c r="PY188" s="690"/>
      <c r="PZ188" s="690"/>
      <c r="QA188" s="690"/>
      <c r="QB188" s="690"/>
      <c r="QC188" s="690"/>
      <c r="QD188" s="690"/>
      <c r="QE188" s="690"/>
      <c r="QF188" s="690"/>
      <c r="QG188" s="690"/>
      <c r="QX188" s="690"/>
      <c r="QY188" s="690"/>
      <c r="QZ188" s="690"/>
      <c r="RA188" s="690"/>
      <c r="RB188" s="690"/>
      <c r="RC188" s="690"/>
      <c r="RD188" s="690"/>
      <c r="RE188" s="690"/>
      <c r="RF188" s="690"/>
      <c r="RG188" s="690"/>
      <c r="RH188" s="690"/>
      <c r="RI188" s="690"/>
      <c r="RJ188" s="690"/>
      <c r="RK188" s="690"/>
      <c r="RL188" s="690"/>
      <c r="RM188" s="690"/>
      <c r="RN188" s="690"/>
      <c r="RO188" s="690"/>
      <c r="RP188" s="690"/>
      <c r="RQ188" s="690"/>
      <c r="RR188" s="690"/>
      <c r="RS188" s="690"/>
      <c r="RT188" s="690"/>
      <c r="RU188" s="690"/>
      <c r="RV188" s="690"/>
      <c r="RW188" s="690"/>
      <c r="RX188" s="690"/>
      <c r="RY188" s="690"/>
      <c r="RZ188" s="690"/>
      <c r="SA188" s="690"/>
      <c r="SB188" s="690"/>
      <c r="SC188" s="690"/>
      <c r="SD188" s="690"/>
      <c r="SE188" s="690"/>
      <c r="SF188" s="690"/>
      <c r="SG188" s="690"/>
      <c r="SH188" s="690"/>
      <c r="SI188" s="690"/>
      <c r="SJ188" s="690"/>
    </row>
    <row r="189" spans="434:504" x14ac:dyDescent="0.25">
      <c r="PR189" s="690"/>
      <c r="PS189" s="690"/>
      <c r="PT189" s="690"/>
      <c r="PU189" s="690"/>
      <c r="PV189" s="690"/>
      <c r="PW189" s="690"/>
      <c r="PX189" s="690"/>
      <c r="PY189" s="690"/>
      <c r="PZ189" s="690"/>
      <c r="QA189" s="690"/>
      <c r="QB189" s="690"/>
      <c r="QC189" s="690"/>
      <c r="QD189" s="690"/>
      <c r="QE189" s="690"/>
      <c r="QF189" s="690"/>
      <c r="QG189" s="690"/>
      <c r="QX189" s="690"/>
      <c r="QY189" s="690"/>
      <c r="QZ189" s="690"/>
      <c r="RA189" s="690"/>
      <c r="RB189" s="690"/>
      <c r="RC189" s="690"/>
      <c r="RD189" s="690"/>
      <c r="RE189" s="690"/>
      <c r="RF189" s="690"/>
      <c r="RG189" s="690"/>
      <c r="RH189" s="690"/>
      <c r="RI189" s="690"/>
      <c r="RJ189" s="690"/>
      <c r="RK189" s="690"/>
      <c r="RL189" s="690"/>
      <c r="RM189" s="690"/>
      <c r="RN189" s="690"/>
      <c r="RO189" s="690"/>
      <c r="RP189" s="690"/>
      <c r="RQ189" s="690"/>
      <c r="RR189" s="690"/>
      <c r="RS189" s="690"/>
      <c r="RT189" s="690"/>
      <c r="RU189" s="690"/>
      <c r="RV189" s="690"/>
      <c r="RW189" s="690"/>
      <c r="RX189" s="690"/>
      <c r="RY189" s="690"/>
      <c r="RZ189" s="690"/>
      <c r="SA189" s="690"/>
      <c r="SB189" s="690"/>
      <c r="SC189" s="690"/>
      <c r="SD189" s="690"/>
      <c r="SE189" s="690"/>
      <c r="SF189" s="690"/>
      <c r="SG189" s="690"/>
      <c r="SH189" s="690"/>
      <c r="SI189" s="690"/>
      <c r="SJ189" s="690"/>
    </row>
    <row r="190" spans="434:504" x14ac:dyDescent="0.25">
      <c r="PR190" s="690"/>
      <c r="PS190" s="690"/>
      <c r="PT190" s="690"/>
      <c r="PU190" s="690"/>
      <c r="PV190" s="690"/>
      <c r="PW190" s="690"/>
      <c r="PX190" s="690"/>
      <c r="PY190" s="690"/>
      <c r="PZ190" s="690"/>
      <c r="QA190" s="690"/>
      <c r="QB190" s="690"/>
      <c r="QC190" s="690"/>
      <c r="QD190" s="690"/>
      <c r="QE190" s="690"/>
      <c r="QF190" s="690"/>
      <c r="QG190" s="690"/>
      <c r="QX190" s="690"/>
      <c r="QY190" s="690"/>
      <c r="QZ190" s="690"/>
      <c r="RA190" s="690"/>
      <c r="RB190" s="690"/>
      <c r="RC190" s="690"/>
      <c r="RD190" s="690"/>
      <c r="RE190" s="690"/>
      <c r="RF190" s="690"/>
      <c r="RG190" s="690"/>
      <c r="RH190" s="690"/>
      <c r="RI190" s="690"/>
      <c r="RJ190" s="690"/>
      <c r="RK190" s="690"/>
      <c r="RL190" s="690"/>
      <c r="RM190" s="690"/>
      <c r="RN190" s="690"/>
      <c r="RO190" s="690"/>
      <c r="RP190" s="690"/>
      <c r="RQ190" s="690"/>
      <c r="RR190" s="690"/>
      <c r="RS190" s="690"/>
      <c r="RT190" s="690"/>
      <c r="RU190" s="690"/>
      <c r="RV190" s="690"/>
      <c r="RW190" s="690"/>
      <c r="RX190" s="690"/>
      <c r="RY190" s="690"/>
      <c r="RZ190" s="690"/>
      <c r="SA190" s="690"/>
      <c r="SB190" s="690"/>
      <c r="SC190" s="690"/>
      <c r="SD190" s="690"/>
      <c r="SE190" s="690"/>
      <c r="SF190" s="690"/>
      <c r="SG190" s="690"/>
      <c r="SH190" s="690"/>
      <c r="SI190" s="690"/>
      <c r="SJ190" s="690"/>
    </row>
    <row r="191" spans="434:504" x14ac:dyDescent="0.25">
      <c r="PR191" s="690"/>
      <c r="PS191" s="690"/>
      <c r="PT191" s="690"/>
      <c r="PU191" s="690"/>
      <c r="PV191" s="690"/>
      <c r="PW191" s="690"/>
      <c r="PX191" s="690"/>
      <c r="PY191" s="690"/>
      <c r="PZ191" s="690"/>
      <c r="QA191" s="690"/>
      <c r="QB191" s="690"/>
      <c r="QC191" s="690"/>
      <c r="QD191" s="690"/>
      <c r="QE191" s="690"/>
      <c r="QF191" s="690"/>
      <c r="QG191" s="690"/>
      <c r="QX191" s="690"/>
      <c r="QY191" s="690"/>
      <c r="QZ191" s="690"/>
      <c r="RA191" s="690"/>
      <c r="RB191" s="690"/>
      <c r="RC191" s="690"/>
      <c r="RD191" s="690"/>
      <c r="RE191" s="690"/>
      <c r="RF191" s="690"/>
      <c r="RG191" s="690"/>
      <c r="RH191" s="690"/>
      <c r="RI191" s="690"/>
      <c r="RJ191" s="690"/>
      <c r="RK191" s="690"/>
      <c r="RL191" s="690"/>
      <c r="RM191" s="690"/>
      <c r="RN191" s="690"/>
      <c r="RO191" s="690"/>
      <c r="RP191" s="690"/>
      <c r="RQ191" s="690"/>
      <c r="RR191" s="690"/>
      <c r="RS191" s="690"/>
      <c r="RT191" s="690"/>
      <c r="RU191" s="690"/>
      <c r="RV191" s="690"/>
      <c r="RW191" s="690"/>
      <c r="RX191" s="690"/>
      <c r="RY191" s="690"/>
      <c r="RZ191" s="690"/>
      <c r="SA191" s="690"/>
      <c r="SB191" s="690"/>
      <c r="SC191" s="690"/>
      <c r="SD191" s="690"/>
      <c r="SE191" s="690"/>
      <c r="SF191" s="690"/>
      <c r="SG191" s="690"/>
      <c r="SH191" s="690"/>
      <c r="SI191" s="690"/>
      <c r="SJ191" s="690"/>
    </row>
    <row r="192" spans="434:504" x14ac:dyDescent="0.25">
      <c r="PR192" s="690"/>
      <c r="PS192" s="690"/>
      <c r="PT192" s="690"/>
      <c r="PU192" s="690"/>
      <c r="PV192" s="690"/>
      <c r="PW192" s="690"/>
      <c r="PX192" s="690"/>
      <c r="PY192" s="690"/>
      <c r="PZ192" s="690"/>
      <c r="QA192" s="690"/>
      <c r="QB192" s="690"/>
      <c r="QC192" s="690"/>
      <c r="QD192" s="690"/>
      <c r="QE192" s="690"/>
      <c r="QF192" s="690"/>
      <c r="QG192" s="690"/>
      <c r="QX192" s="690"/>
      <c r="QY192" s="690"/>
      <c r="QZ192" s="690"/>
      <c r="RA192" s="690"/>
      <c r="RB192" s="690"/>
      <c r="RC192" s="690"/>
      <c r="RD192" s="690"/>
      <c r="RE192" s="690"/>
      <c r="RF192" s="690"/>
      <c r="RG192" s="690"/>
      <c r="RH192" s="690"/>
      <c r="RI192" s="690"/>
      <c r="RJ192" s="690"/>
      <c r="RK192" s="690"/>
      <c r="RL192" s="690"/>
      <c r="RM192" s="690"/>
      <c r="RN192" s="690"/>
      <c r="RO192" s="690"/>
      <c r="RP192" s="690"/>
      <c r="RQ192" s="690"/>
      <c r="RR192" s="690"/>
      <c r="RS192" s="690"/>
      <c r="RT192" s="690"/>
      <c r="RU192" s="690"/>
      <c r="RV192" s="690"/>
      <c r="RW192" s="690"/>
      <c r="RX192" s="690"/>
      <c r="RY192" s="690"/>
      <c r="RZ192" s="690"/>
      <c r="SA192" s="690"/>
      <c r="SB192" s="690"/>
      <c r="SC192" s="690"/>
      <c r="SD192" s="690"/>
      <c r="SE192" s="690"/>
      <c r="SF192" s="690"/>
      <c r="SG192" s="690"/>
      <c r="SH192" s="690"/>
      <c r="SI192" s="690"/>
      <c r="SJ192" s="690"/>
    </row>
    <row r="193" spans="434:504" x14ac:dyDescent="0.25">
      <c r="PR193" s="690"/>
      <c r="PS193" s="690"/>
      <c r="PT193" s="690"/>
      <c r="PU193" s="690"/>
      <c r="PV193" s="690"/>
      <c r="PW193" s="690"/>
      <c r="PX193" s="690"/>
      <c r="PY193" s="690"/>
      <c r="PZ193" s="690"/>
      <c r="QA193" s="690"/>
      <c r="QB193" s="690"/>
      <c r="QC193" s="690"/>
      <c r="QD193" s="690"/>
      <c r="QE193" s="690"/>
      <c r="QF193" s="690"/>
      <c r="QG193" s="690"/>
      <c r="QX193" s="690"/>
      <c r="QY193" s="690"/>
      <c r="QZ193" s="690"/>
      <c r="RA193" s="690"/>
      <c r="RB193" s="690"/>
      <c r="RC193" s="690"/>
      <c r="RD193" s="690"/>
      <c r="RE193" s="690"/>
      <c r="RF193" s="690"/>
      <c r="RG193" s="690"/>
      <c r="RH193" s="690"/>
      <c r="RI193" s="690"/>
      <c r="RJ193" s="690"/>
      <c r="RK193" s="690"/>
      <c r="RL193" s="690"/>
      <c r="RM193" s="690"/>
      <c r="RN193" s="690"/>
      <c r="RO193" s="690"/>
      <c r="RP193" s="690"/>
      <c r="RQ193" s="690"/>
      <c r="RR193" s="690"/>
      <c r="RS193" s="690"/>
      <c r="RT193" s="690"/>
      <c r="RU193" s="690"/>
      <c r="RV193" s="690"/>
      <c r="RW193" s="690"/>
      <c r="RX193" s="690"/>
      <c r="RY193" s="690"/>
      <c r="RZ193" s="690"/>
      <c r="SA193" s="690"/>
      <c r="SB193" s="690"/>
      <c r="SC193" s="690"/>
      <c r="SD193" s="690"/>
      <c r="SE193" s="690"/>
      <c r="SF193" s="690"/>
      <c r="SG193" s="690"/>
      <c r="SH193" s="690"/>
      <c r="SI193" s="690"/>
      <c r="SJ193" s="690"/>
    </row>
    <row r="194" spans="434:504" x14ac:dyDescent="0.25">
      <c r="PR194" s="690"/>
      <c r="PS194" s="690"/>
      <c r="PT194" s="690"/>
      <c r="PU194" s="690"/>
      <c r="PV194" s="690"/>
      <c r="PW194" s="690"/>
      <c r="PX194" s="690"/>
      <c r="PY194" s="690"/>
      <c r="PZ194" s="690"/>
      <c r="QA194" s="690"/>
      <c r="QB194" s="690"/>
      <c r="QC194" s="690"/>
      <c r="QD194" s="690"/>
      <c r="QE194" s="690"/>
      <c r="QF194" s="690"/>
      <c r="QG194" s="690"/>
      <c r="QX194" s="690"/>
      <c r="QY194" s="690"/>
      <c r="QZ194" s="690"/>
      <c r="RA194" s="690"/>
      <c r="RB194" s="690"/>
      <c r="RC194" s="690"/>
      <c r="RD194" s="690"/>
      <c r="RE194" s="690"/>
      <c r="RF194" s="690"/>
      <c r="RG194" s="690"/>
      <c r="RH194" s="690"/>
      <c r="RI194" s="690"/>
      <c r="RJ194" s="690"/>
      <c r="RK194" s="690"/>
      <c r="RL194" s="690"/>
      <c r="RM194" s="690"/>
      <c r="RN194" s="690"/>
      <c r="RO194" s="690"/>
      <c r="RP194" s="690"/>
      <c r="RQ194" s="690"/>
      <c r="RR194" s="690"/>
      <c r="RS194" s="690"/>
      <c r="RT194" s="690"/>
      <c r="RU194" s="690"/>
      <c r="RV194" s="690"/>
      <c r="RW194" s="690"/>
      <c r="RX194" s="690"/>
      <c r="RY194" s="690"/>
      <c r="RZ194" s="690"/>
      <c r="SA194" s="690"/>
      <c r="SB194" s="690"/>
      <c r="SC194" s="690"/>
      <c r="SD194" s="690"/>
      <c r="SE194" s="690"/>
      <c r="SF194" s="690"/>
      <c r="SG194" s="690"/>
      <c r="SH194" s="690"/>
      <c r="SI194" s="690"/>
      <c r="SJ194" s="690"/>
    </row>
    <row r="195" spans="434:504" x14ac:dyDescent="0.25">
      <c r="PR195" s="690"/>
      <c r="PS195" s="690"/>
      <c r="PT195" s="690"/>
      <c r="PU195" s="690"/>
      <c r="PV195" s="690"/>
      <c r="PW195" s="690"/>
      <c r="PX195" s="690"/>
      <c r="PY195" s="690"/>
      <c r="PZ195" s="690"/>
      <c r="QA195" s="690"/>
      <c r="QB195" s="690"/>
      <c r="QC195" s="690"/>
      <c r="QD195" s="690"/>
      <c r="QE195" s="690"/>
      <c r="QF195" s="690"/>
      <c r="QG195" s="690"/>
      <c r="QX195" s="690"/>
      <c r="QY195" s="690"/>
      <c r="QZ195" s="690"/>
      <c r="RA195" s="690"/>
      <c r="RB195" s="690"/>
      <c r="RC195" s="690"/>
      <c r="RD195" s="690"/>
      <c r="RE195" s="690"/>
      <c r="RF195" s="690"/>
      <c r="RG195" s="690"/>
      <c r="RH195" s="690"/>
      <c r="RI195" s="690"/>
      <c r="RJ195" s="690"/>
      <c r="RK195" s="690"/>
      <c r="RL195" s="690"/>
      <c r="RM195" s="690"/>
      <c r="RN195" s="690"/>
      <c r="RO195" s="690"/>
      <c r="RP195" s="690"/>
      <c r="RQ195" s="690"/>
      <c r="RR195" s="690"/>
      <c r="RS195" s="690"/>
      <c r="RT195" s="690"/>
      <c r="RU195" s="690"/>
      <c r="RV195" s="690"/>
      <c r="RW195" s="690"/>
      <c r="RX195" s="690"/>
      <c r="RY195" s="690"/>
      <c r="RZ195" s="690"/>
      <c r="SA195" s="690"/>
      <c r="SB195" s="690"/>
      <c r="SC195" s="690"/>
      <c r="SD195" s="690"/>
      <c r="SE195" s="690"/>
      <c r="SF195" s="690"/>
      <c r="SG195" s="690"/>
      <c r="SH195" s="690"/>
      <c r="SI195" s="690"/>
      <c r="SJ195" s="690"/>
    </row>
    <row r="196" spans="434:504" x14ac:dyDescent="0.25">
      <c r="PR196" s="690"/>
      <c r="PS196" s="690"/>
      <c r="PT196" s="690"/>
      <c r="PU196" s="690"/>
      <c r="PV196" s="690"/>
      <c r="PW196" s="690"/>
      <c r="PX196" s="690"/>
      <c r="PY196" s="690"/>
      <c r="PZ196" s="690"/>
      <c r="QA196" s="690"/>
      <c r="QB196" s="690"/>
      <c r="QC196" s="690"/>
      <c r="QD196" s="690"/>
      <c r="QE196" s="690"/>
      <c r="QF196" s="690"/>
      <c r="QG196" s="690"/>
      <c r="QX196" s="690"/>
      <c r="QY196" s="690"/>
      <c r="QZ196" s="690"/>
      <c r="RA196" s="690"/>
      <c r="RB196" s="690"/>
      <c r="RC196" s="690"/>
      <c r="RD196" s="690"/>
      <c r="RE196" s="690"/>
      <c r="RF196" s="690"/>
      <c r="RG196" s="690"/>
      <c r="RH196" s="690"/>
      <c r="RI196" s="690"/>
      <c r="RJ196" s="690"/>
      <c r="RK196" s="690"/>
      <c r="RL196" s="690"/>
      <c r="RM196" s="690"/>
      <c r="RN196" s="690"/>
      <c r="RO196" s="690"/>
      <c r="RP196" s="690"/>
      <c r="RQ196" s="690"/>
      <c r="RR196" s="690"/>
      <c r="RS196" s="690"/>
      <c r="RT196" s="690"/>
      <c r="RU196" s="690"/>
      <c r="RV196" s="690"/>
      <c r="RW196" s="690"/>
      <c r="RX196" s="690"/>
      <c r="RY196" s="690"/>
      <c r="RZ196" s="690"/>
      <c r="SA196" s="690"/>
      <c r="SB196" s="690"/>
      <c r="SC196" s="690"/>
      <c r="SD196" s="690"/>
      <c r="SE196" s="690"/>
      <c r="SF196" s="690"/>
      <c r="SG196" s="690"/>
      <c r="SH196" s="690"/>
      <c r="SI196" s="690"/>
      <c r="SJ196" s="690"/>
    </row>
    <row r="197" spans="434:504" x14ac:dyDescent="0.25">
      <c r="PR197" s="690"/>
      <c r="PS197" s="690"/>
      <c r="PT197" s="690"/>
      <c r="PU197" s="690"/>
      <c r="PV197" s="690"/>
      <c r="PW197" s="690"/>
      <c r="PX197" s="690"/>
      <c r="PY197" s="690"/>
      <c r="PZ197" s="690"/>
      <c r="QA197" s="690"/>
      <c r="QB197" s="690"/>
      <c r="QC197" s="690"/>
      <c r="QD197" s="690"/>
      <c r="QE197" s="690"/>
      <c r="QF197" s="690"/>
      <c r="QG197" s="690"/>
      <c r="QX197" s="690"/>
      <c r="QY197" s="690"/>
      <c r="QZ197" s="690"/>
      <c r="RA197" s="690"/>
      <c r="RB197" s="690"/>
      <c r="RC197" s="690"/>
      <c r="RD197" s="690"/>
      <c r="RE197" s="690"/>
      <c r="RF197" s="690"/>
      <c r="RG197" s="690"/>
      <c r="RH197" s="690"/>
      <c r="RI197" s="690"/>
      <c r="RJ197" s="690"/>
      <c r="RK197" s="690"/>
      <c r="RL197" s="690"/>
      <c r="RM197" s="690"/>
      <c r="RN197" s="690"/>
      <c r="RO197" s="690"/>
      <c r="RP197" s="690"/>
      <c r="RQ197" s="690"/>
      <c r="RR197" s="690"/>
      <c r="RS197" s="690"/>
      <c r="RT197" s="690"/>
      <c r="RU197" s="690"/>
      <c r="RV197" s="690"/>
      <c r="RW197" s="690"/>
      <c r="RX197" s="690"/>
      <c r="RY197" s="690"/>
      <c r="RZ197" s="690"/>
      <c r="SA197" s="690"/>
      <c r="SB197" s="690"/>
      <c r="SC197" s="690"/>
      <c r="SD197" s="690"/>
      <c r="SE197" s="690"/>
      <c r="SF197" s="690"/>
      <c r="SG197" s="690"/>
      <c r="SH197" s="690"/>
      <c r="SI197" s="690"/>
      <c r="SJ197" s="690"/>
    </row>
    <row r="198" spans="434:504" x14ac:dyDescent="0.25">
      <c r="PR198" s="690"/>
      <c r="PS198" s="690"/>
      <c r="PT198" s="690"/>
      <c r="PU198" s="690"/>
      <c r="PV198" s="690"/>
      <c r="PW198" s="690"/>
      <c r="PX198" s="690"/>
      <c r="PY198" s="690"/>
      <c r="PZ198" s="690"/>
      <c r="QA198" s="690"/>
      <c r="QB198" s="690"/>
      <c r="QC198" s="690"/>
      <c r="QD198" s="690"/>
      <c r="QE198" s="690"/>
      <c r="QF198" s="690"/>
      <c r="QG198" s="690"/>
      <c r="QX198" s="690"/>
      <c r="QY198" s="690"/>
      <c r="QZ198" s="690"/>
      <c r="RA198" s="690"/>
      <c r="RB198" s="690"/>
      <c r="RC198" s="690"/>
      <c r="RD198" s="690"/>
      <c r="RE198" s="690"/>
      <c r="RF198" s="690"/>
      <c r="RG198" s="690"/>
      <c r="RH198" s="690"/>
      <c r="RI198" s="690"/>
      <c r="RJ198" s="690"/>
      <c r="RK198" s="690"/>
      <c r="RL198" s="690"/>
      <c r="RM198" s="690"/>
      <c r="RN198" s="690"/>
      <c r="RO198" s="690"/>
      <c r="RP198" s="690"/>
      <c r="RQ198" s="690"/>
      <c r="RR198" s="690"/>
      <c r="RS198" s="690"/>
      <c r="RT198" s="690"/>
      <c r="RU198" s="690"/>
      <c r="RV198" s="690"/>
      <c r="RW198" s="690"/>
      <c r="RX198" s="690"/>
      <c r="RY198" s="690"/>
      <c r="RZ198" s="690"/>
      <c r="SA198" s="690"/>
      <c r="SB198" s="690"/>
      <c r="SC198" s="690"/>
      <c r="SD198" s="690"/>
      <c r="SE198" s="690"/>
      <c r="SF198" s="690"/>
      <c r="SG198" s="690"/>
      <c r="SH198" s="690"/>
      <c r="SI198" s="690"/>
      <c r="SJ198" s="690"/>
    </row>
    <row r="199" spans="434:504" x14ac:dyDescent="0.25">
      <c r="PR199" s="690"/>
      <c r="PS199" s="690"/>
      <c r="PT199" s="690"/>
      <c r="PU199" s="690"/>
      <c r="PV199" s="690"/>
      <c r="PW199" s="690"/>
      <c r="PX199" s="690"/>
      <c r="PY199" s="690"/>
      <c r="PZ199" s="690"/>
      <c r="QA199" s="690"/>
      <c r="QB199" s="690"/>
      <c r="QC199" s="690"/>
      <c r="QD199" s="690"/>
      <c r="QE199" s="690"/>
      <c r="QF199" s="690"/>
      <c r="QG199" s="690"/>
      <c r="QX199" s="690"/>
      <c r="QY199" s="690"/>
      <c r="QZ199" s="690"/>
      <c r="RA199" s="690"/>
      <c r="RB199" s="690"/>
      <c r="RC199" s="690"/>
      <c r="RD199" s="690"/>
      <c r="RE199" s="690"/>
      <c r="RF199" s="690"/>
      <c r="RG199" s="690"/>
      <c r="RH199" s="690"/>
      <c r="RI199" s="690"/>
      <c r="RJ199" s="690"/>
      <c r="RK199" s="690"/>
      <c r="RL199" s="690"/>
      <c r="RM199" s="690"/>
      <c r="RN199" s="690"/>
      <c r="RO199" s="690"/>
      <c r="RP199" s="690"/>
      <c r="RQ199" s="690"/>
      <c r="RR199" s="690"/>
      <c r="RS199" s="690"/>
      <c r="RT199" s="690"/>
      <c r="RU199" s="690"/>
      <c r="RV199" s="690"/>
      <c r="RW199" s="690"/>
      <c r="RX199" s="690"/>
      <c r="RY199" s="690"/>
      <c r="RZ199" s="690"/>
      <c r="SA199" s="690"/>
      <c r="SB199" s="690"/>
      <c r="SC199" s="690"/>
      <c r="SD199" s="690"/>
      <c r="SE199" s="690"/>
      <c r="SF199" s="690"/>
      <c r="SG199" s="690"/>
      <c r="SH199" s="690"/>
      <c r="SI199" s="690"/>
      <c r="SJ199" s="690"/>
    </row>
    <row r="200" spans="434:504" x14ac:dyDescent="0.25">
      <c r="PR200" s="690"/>
      <c r="PS200" s="690"/>
      <c r="PT200" s="690"/>
      <c r="PU200" s="690"/>
      <c r="PV200" s="690"/>
      <c r="PW200" s="690"/>
      <c r="PX200" s="690"/>
      <c r="PY200" s="690"/>
      <c r="PZ200" s="690"/>
      <c r="QA200" s="690"/>
      <c r="QB200" s="690"/>
      <c r="QC200" s="690"/>
      <c r="QD200" s="690"/>
      <c r="QE200" s="690"/>
      <c r="QF200" s="690"/>
      <c r="QG200" s="690"/>
      <c r="QX200" s="690"/>
      <c r="QY200" s="690"/>
      <c r="QZ200" s="690"/>
      <c r="RA200" s="690"/>
      <c r="RB200" s="690"/>
      <c r="RC200" s="690"/>
      <c r="RD200" s="690"/>
      <c r="RE200" s="690"/>
      <c r="RF200" s="690"/>
      <c r="RG200" s="690"/>
      <c r="RH200" s="690"/>
      <c r="RI200" s="690"/>
      <c r="RJ200" s="690"/>
      <c r="RK200" s="690"/>
      <c r="RL200" s="690"/>
      <c r="RM200" s="690"/>
      <c r="RN200" s="690"/>
      <c r="RO200" s="690"/>
      <c r="RP200" s="690"/>
      <c r="RQ200" s="690"/>
      <c r="RR200" s="690"/>
      <c r="RS200" s="690"/>
      <c r="RT200" s="690"/>
      <c r="RU200" s="690"/>
      <c r="RV200" s="690"/>
      <c r="RW200" s="690"/>
      <c r="RX200" s="690"/>
      <c r="RY200" s="690"/>
      <c r="RZ200" s="690"/>
      <c r="SA200" s="690"/>
      <c r="SB200" s="690"/>
      <c r="SC200" s="690"/>
      <c r="SD200" s="690"/>
      <c r="SE200" s="690"/>
      <c r="SF200" s="690"/>
      <c r="SG200" s="690"/>
      <c r="SH200" s="690"/>
      <c r="SI200" s="690"/>
      <c r="SJ200" s="690"/>
    </row>
    <row r="201" spans="434:504" x14ac:dyDescent="0.25">
      <c r="PR201" s="690"/>
      <c r="PS201" s="690"/>
      <c r="PT201" s="690"/>
      <c r="PU201" s="690"/>
      <c r="PV201" s="690"/>
      <c r="PW201" s="690"/>
      <c r="PX201" s="690"/>
      <c r="PY201" s="690"/>
      <c r="PZ201" s="690"/>
      <c r="QA201" s="690"/>
      <c r="QB201" s="690"/>
      <c r="QC201" s="690"/>
      <c r="QD201" s="690"/>
      <c r="QE201" s="690"/>
      <c r="QF201" s="690"/>
      <c r="QG201" s="690"/>
      <c r="QX201" s="690"/>
      <c r="QY201" s="690"/>
      <c r="QZ201" s="690"/>
      <c r="RA201" s="690"/>
      <c r="RB201" s="690"/>
      <c r="RC201" s="690"/>
      <c r="RD201" s="690"/>
      <c r="RE201" s="690"/>
      <c r="RF201" s="690"/>
      <c r="RG201" s="690"/>
      <c r="RH201" s="690"/>
      <c r="RI201" s="690"/>
      <c r="RJ201" s="690"/>
      <c r="RK201" s="690"/>
      <c r="RL201" s="690"/>
      <c r="RM201" s="690"/>
      <c r="RN201" s="690"/>
      <c r="RO201" s="690"/>
      <c r="RP201" s="690"/>
      <c r="RQ201" s="690"/>
      <c r="RR201" s="690"/>
      <c r="RS201" s="690"/>
      <c r="RT201" s="690"/>
      <c r="RU201" s="690"/>
      <c r="RV201" s="690"/>
      <c r="RW201" s="690"/>
      <c r="RX201" s="690"/>
      <c r="RY201" s="690"/>
      <c r="RZ201" s="690"/>
      <c r="SA201" s="690"/>
      <c r="SB201" s="690"/>
      <c r="SC201" s="690"/>
      <c r="SD201" s="690"/>
      <c r="SE201" s="690"/>
      <c r="SF201" s="690"/>
      <c r="SG201" s="690"/>
      <c r="SH201" s="690"/>
      <c r="SI201" s="690"/>
      <c r="SJ201" s="690"/>
    </row>
    <row r="202" spans="434:504" x14ac:dyDescent="0.25">
      <c r="PR202" s="690"/>
      <c r="PS202" s="690"/>
      <c r="PT202" s="690"/>
      <c r="PU202" s="690"/>
      <c r="PV202" s="690"/>
      <c r="PW202" s="690"/>
      <c r="PX202" s="690"/>
      <c r="PY202" s="690"/>
      <c r="PZ202" s="690"/>
      <c r="QA202" s="690"/>
      <c r="QB202" s="690"/>
      <c r="QC202" s="690"/>
      <c r="QD202" s="690"/>
      <c r="QE202" s="690"/>
      <c r="QF202" s="690"/>
      <c r="QG202" s="690"/>
      <c r="QX202" s="690"/>
      <c r="QY202" s="690"/>
      <c r="QZ202" s="690"/>
      <c r="RA202" s="690"/>
      <c r="RB202" s="690"/>
      <c r="RC202" s="690"/>
      <c r="RD202" s="690"/>
      <c r="RE202" s="690"/>
      <c r="RF202" s="690"/>
      <c r="RG202" s="690"/>
      <c r="RH202" s="690"/>
      <c r="RI202" s="690"/>
      <c r="RJ202" s="690"/>
      <c r="RK202" s="690"/>
      <c r="RL202" s="690"/>
      <c r="RM202" s="690"/>
      <c r="RN202" s="690"/>
      <c r="RO202" s="690"/>
      <c r="RP202" s="690"/>
      <c r="RQ202" s="690"/>
      <c r="RR202" s="690"/>
      <c r="RS202" s="690"/>
      <c r="RT202" s="690"/>
      <c r="RU202" s="690"/>
      <c r="RV202" s="690"/>
      <c r="RW202" s="690"/>
      <c r="RX202" s="690"/>
      <c r="RY202" s="690"/>
      <c r="RZ202" s="690"/>
      <c r="SA202" s="690"/>
      <c r="SB202" s="690"/>
      <c r="SC202" s="690"/>
      <c r="SD202" s="690"/>
      <c r="SE202" s="690"/>
      <c r="SF202" s="690"/>
      <c r="SG202" s="690"/>
      <c r="SH202" s="690"/>
      <c r="SI202" s="690"/>
      <c r="SJ202" s="690"/>
    </row>
    <row r="203" spans="434:504" x14ac:dyDescent="0.25">
      <c r="PR203" s="690"/>
      <c r="PS203" s="690"/>
      <c r="PT203" s="690"/>
      <c r="PU203" s="690"/>
      <c r="PV203" s="690"/>
      <c r="PW203" s="690"/>
      <c r="PX203" s="690"/>
      <c r="PY203" s="690"/>
      <c r="PZ203" s="690"/>
      <c r="QA203" s="690"/>
      <c r="QB203" s="690"/>
      <c r="QC203" s="690"/>
      <c r="QD203" s="690"/>
      <c r="QE203" s="690"/>
      <c r="QF203" s="690"/>
      <c r="QG203" s="690"/>
      <c r="QX203" s="690"/>
      <c r="QY203" s="690"/>
      <c r="QZ203" s="690"/>
      <c r="RA203" s="690"/>
      <c r="RB203" s="690"/>
      <c r="RC203" s="690"/>
      <c r="RD203" s="690"/>
      <c r="RE203" s="690"/>
      <c r="RF203" s="690"/>
      <c r="RG203" s="690"/>
      <c r="RH203" s="690"/>
      <c r="RI203" s="690"/>
      <c r="RJ203" s="690"/>
      <c r="RK203" s="690"/>
      <c r="RL203" s="690"/>
      <c r="RM203" s="690"/>
      <c r="RN203" s="690"/>
      <c r="RO203" s="690"/>
      <c r="RP203" s="690"/>
      <c r="RQ203" s="690"/>
      <c r="RR203" s="690"/>
      <c r="RS203" s="690"/>
      <c r="RT203" s="690"/>
      <c r="RU203" s="690"/>
      <c r="RV203" s="690"/>
      <c r="RW203" s="690"/>
      <c r="RX203" s="690"/>
      <c r="RY203" s="690"/>
      <c r="RZ203" s="690"/>
      <c r="SA203" s="690"/>
      <c r="SB203" s="690"/>
      <c r="SC203" s="690"/>
      <c r="SD203" s="690"/>
      <c r="SE203" s="690"/>
      <c r="SF203" s="690"/>
      <c r="SG203" s="690"/>
      <c r="SH203" s="690"/>
      <c r="SI203" s="690"/>
      <c r="SJ203" s="690"/>
    </row>
    <row r="204" spans="434:504" x14ac:dyDescent="0.25">
      <c r="PR204" s="690"/>
      <c r="PS204" s="690"/>
      <c r="PT204" s="690"/>
      <c r="PU204" s="690"/>
      <c r="PV204" s="690"/>
      <c r="PW204" s="690"/>
      <c r="PX204" s="690"/>
      <c r="PY204" s="690"/>
      <c r="PZ204" s="690"/>
      <c r="QA204" s="690"/>
      <c r="QB204" s="690"/>
      <c r="QC204" s="690"/>
      <c r="QD204" s="690"/>
      <c r="QE204" s="690"/>
      <c r="QF204" s="690"/>
      <c r="QG204" s="690"/>
      <c r="QX204" s="690"/>
      <c r="QY204" s="690"/>
      <c r="QZ204" s="690"/>
      <c r="RA204" s="690"/>
      <c r="RB204" s="690"/>
      <c r="RC204" s="690"/>
      <c r="RD204" s="690"/>
      <c r="RE204" s="690"/>
      <c r="RF204" s="690"/>
      <c r="RG204" s="690"/>
      <c r="RH204" s="690"/>
      <c r="RI204" s="690"/>
      <c r="RJ204" s="690"/>
      <c r="RK204" s="690"/>
      <c r="RL204" s="690"/>
      <c r="RM204" s="690"/>
      <c r="RN204" s="690"/>
      <c r="RO204" s="690"/>
      <c r="RP204" s="690"/>
      <c r="RQ204" s="690"/>
      <c r="RR204" s="690"/>
      <c r="RS204" s="690"/>
      <c r="RT204" s="690"/>
      <c r="RU204" s="690"/>
      <c r="RV204" s="690"/>
      <c r="RW204" s="690"/>
      <c r="RX204" s="690"/>
      <c r="RY204" s="690"/>
      <c r="RZ204" s="690"/>
      <c r="SA204" s="690"/>
      <c r="SB204" s="690"/>
      <c r="SC204" s="690"/>
      <c r="SD204" s="690"/>
      <c r="SE204" s="690"/>
      <c r="SF204" s="690"/>
      <c r="SG204" s="690"/>
      <c r="SH204" s="690"/>
      <c r="SI204" s="690"/>
      <c r="SJ204" s="690"/>
    </row>
    <row r="205" spans="434:504" x14ac:dyDescent="0.25">
      <c r="PR205" s="690"/>
      <c r="PS205" s="690"/>
      <c r="PT205" s="690"/>
      <c r="PU205" s="690"/>
      <c r="PV205" s="690"/>
      <c r="PW205" s="690"/>
      <c r="PX205" s="690"/>
      <c r="PY205" s="690"/>
      <c r="PZ205" s="690"/>
      <c r="QA205" s="690"/>
      <c r="QB205" s="690"/>
      <c r="QC205" s="690"/>
      <c r="QD205" s="690"/>
      <c r="QE205" s="690"/>
      <c r="QF205" s="690"/>
      <c r="QG205" s="690"/>
      <c r="QX205" s="690"/>
      <c r="QY205" s="690"/>
      <c r="QZ205" s="690"/>
      <c r="RA205" s="690"/>
      <c r="RB205" s="690"/>
      <c r="RC205" s="690"/>
      <c r="RD205" s="690"/>
      <c r="RE205" s="690"/>
      <c r="RF205" s="690"/>
      <c r="RG205" s="690"/>
      <c r="RH205" s="690"/>
      <c r="RI205" s="690"/>
      <c r="RJ205" s="690"/>
      <c r="RK205" s="690"/>
      <c r="RL205" s="690"/>
      <c r="RM205" s="690"/>
      <c r="RN205" s="690"/>
      <c r="RO205" s="690"/>
      <c r="RP205" s="690"/>
      <c r="RQ205" s="690"/>
      <c r="RR205" s="690"/>
      <c r="RS205" s="690"/>
      <c r="RT205" s="690"/>
      <c r="RU205" s="690"/>
      <c r="RV205" s="690"/>
      <c r="RW205" s="690"/>
      <c r="RX205" s="690"/>
      <c r="RY205" s="690"/>
      <c r="RZ205" s="690"/>
      <c r="SA205" s="690"/>
      <c r="SB205" s="690"/>
      <c r="SC205" s="690"/>
      <c r="SD205" s="690"/>
      <c r="SE205" s="690"/>
      <c r="SF205" s="690"/>
      <c r="SG205" s="690"/>
      <c r="SH205" s="690"/>
      <c r="SI205" s="690"/>
      <c r="SJ205" s="690"/>
    </row>
    <row r="206" spans="434:504" x14ac:dyDescent="0.25">
      <c r="PR206" s="690"/>
      <c r="PS206" s="690"/>
      <c r="PT206" s="690"/>
      <c r="PU206" s="690"/>
      <c r="PV206" s="690"/>
      <c r="PW206" s="690"/>
      <c r="PX206" s="690"/>
      <c r="PY206" s="690"/>
      <c r="PZ206" s="690"/>
      <c r="QA206" s="690"/>
      <c r="QB206" s="690"/>
      <c r="QC206" s="690"/>
      <c r="QD206" s="690"/>
      <c r="QE206" s="690"/>
      <c r="QF206" s="690"/>
      <c r="QG206" s="690"/>
      <c r="QX206" s="690"/>
      <c r="QY206" s="690"/>
      <c r="QZ206" s="690"/>
      <c r="RA206" s="690"/>
      <c r="RB206" s="690"/>
      <c r="RC206" s="690"/>
      <c r="RD206" s="690"/>
      <c r="RE206" s="690"/>
      <c r="RF206" s="690"/>
      <c r="RG206" s="690"/>
      <c r="RH206" s="690"/>
      <c r="RI206" s="690"/>
      <c r="RJ206" s="690"/>
      <c r="RK206" s="690"/>
      <c r="RL206" s="690"/>
      <c r="RM206" s="690"/>
      <c r="RN206" s="690"/>
      <c r="RO206" s="690"/>
      <c r="RP206" s="690"/>
      <c r="RQ206" s="690"/>
      <c r="RR206" s="690"/>
      <c r="RS206" s="690"/>
      <c r="RT206" s="690"/>
      <c r="RU206" s="690"/>
      <c r="RV206" s="690"/>
      <c r="RW206" s="690"/>
      <c r="RX206" s="690"/>
      <c r="RY206" s="690"/>
      <c r="RZ206" s="690"/>
      <c r="SA206" s="690"/>
      <c r="SB206" s="690"/>
      <c r="SC206" s="690"/>
      <c r="SD206" s="690"/>
      <c r="SE206" s="690"/>
      <c r="SF206" s="690"/>
      <c r="SG206" s="690"/>
      <c r="SH206" s="690"/>
      <c r="SI206" s="690"/>
      <c r="SJ206" s="690"/>
    </row>
    <row r="207" spans="434:504" x14ac:dyDescent="0.25">
      <c r="PR207" s="690"/>
      <c r="PS207" s="690"/>
      <c r="PT207" s="690"/>
      <c r="PU207" s="690"/>
      <c r="PV207" s="690"/>
      <c r="PW207" s="690"/>
      <c r="PX207" s="690"/>
      <c r="PY207" s="690"/>
      <c r="PZ207" s="690"/>
      <c r="QA207" s="690"/>
      <c r="QB207" s="690"/>
      <c r="QC207" s="690"/>
      <c r="QD207" s="690"/>
      <c r="QE207" s="690"/>
      <c r="QF207" s="690"/>
      <c r="QG207" s="690"/>
      <c r="QX207" s="690"/>
      <c r="QY207" s="690"/>
      <c r="QZ207" s="690"/>
      <c r="RA207" s="690"/>
      <c r="RB207" s="690"/>
      <c r="RC207" s="690"/>
      <c r="RD207" s="690"/>
      <c r="RE207" s="690"/>
      <c r="RF207" s="690"/>
      <c r="RG207" s="690"/>
      <c r="RH207" s="690"/>
      <c r="RI207" s="690"/>
      <c r="RJ207" s="690"/>
      <c r="RK207" s="690"/>
      <c r="RL207" s="690"/>
      <c r="RM207" s="690"/>
      <c r="RN207" s="690"/>
      <c r="RO207" s="690"/>
      <c r="RP207" s="690"/>
      <c r="RQ207" s="690"/>
      <c r="RR207" s="690"/>
      <c r="RS207" s="690"/>
      <c r="RT207" s="690"/>
      <c r="RU207" s="690"/>
      <c r="RV207" s="690"/>
      <c r="RW207" s="690"/>
      <c r="RX207" s="690"/>
      <c r="RY207" s="690"/>
      <c r="RZ207" s="690"/>
      <c r="SA207" s="690"/>
      <c r="SB207" s="690"/>
      <c r="SC207" s="690"/>
      <c r="SD207" s="690"/>
      <c r="SE207" s="690"/>
      <c r="SF207" s="690"/>
      <c r="SG207" s="690"/>
      <c r="SH207" s="690"/>
      <c r="SI207" s="690"/>
      <c r="SJ207" s="690"/>
    </row>
    <row r="208" spans="434:504" x14ac:dyDescent="0.25">
      <c r="PR208" s="690"/>
      <c r="PS208" s="690"/>
      <c r="PT208" s="690"/>
      <c r="PU208" s="690"/>
      <c r="PV208" s="690"/>
      <c r="PW208" s="690"/>
      <c r="PX208" s="690"/>
      <c r="PY208" s="690"/>
      <c r="PZ208" s="690"/>
      <c r="QA208" s="690"/>
      <c r="QB208" s="690"/>
      <c r="QC208" s="690"/>
      <c r="QD208" s="690"/>
      <c r="QE208" s="690"/>
      <c r="QF208" s="690"/>
      <c r="QG208" s="690"/>
      <c r="QX208" s="690"/>
      <c r="QY208" s="690"/>
      <c r="QZ208" s="690"/>
      <c r="RA208" s="690"/>
      <c r="RB208" s="690"/>
      <c r="RC208" s="690"/>
      <c r="RD208" s="690"/>
      <c r="RE208" s="690"/>
      <c r="RF208" s="690"/>
      <c r="RG208" s="690"/>
      <c r="RH208" s="690"/>
      <c r="RI208" s="690"/>
      <c r="RJ208" s="690"/>
      <c r="RK208" s="690"/>
      <c r="RL208" s="690"/>
      <c r="RM208" s="690"/>
      <c r="RN208" s="690"/>
      <c r="RO208" s="690"/>
      <c r="RP208" s="690"/>
      <c r="RQ208" s="690"/>
      <c r="RR208" s="690"/>
      <c r="RS208" s="690"/>
      <c r="RT208" s="690"/>
      <c r="RU208" s="690"/>
      <c r="RV208" s="690"/>
      <c r="RW208" s="690"/>
      <c r="RX208" s="690"/>
      <c r="RY208" s="690"/>
      <c r="RZ208" s="690"/>
      <c r="SA208" s="690"/>
      <c r="SB208" s="690"/>
      <c r="SC208" s="690"/>
      <c r="SD208" s="690"/>
      <c r="SE208" s="690"/>
      <c r="SF208" s="690"/>
      <c r="SG208" s="690"/>
      <c r="SH208" s="690"/>
      <c r="SI208" s="690"/>
      <c r="SJ208" s="690"/>
    </row>
    <row r="209" spans="434:504" x14ac:dyDescent="0.25">
      <c r="PR209" s="690"/>
      <c r="PS209" s="690"/>
      <c r="PT209" s="690"/>
      <c r="PU209" s="690"/>
      <c r="PV209" s="690"/>
      <c r="PW209" s="690"/>
      <c r="PX209" s="690"/>
      <c r="PY209" s="690"/>
      <c r="PZ209" s="690"/>
      <c r="QA209" s="690"/>
      <c r="QB209" s="690"/>
      <c r="QC209" s="690"/>
      <c r="QD209" s="690"/>
      <c r="QE209" s="690"/>
      <c r="QF209" s="690"/>
      <c r="QG209" s="690"/>
      <c r="QX209" s="690"/>
      <c r="QY209" s="690"/>
      <c r="QZ209" s="690"/>
      <c r="RA209" s="690"/>
      <c r="RB209" s="690"/>
      <c r="RC209" s="690"/>
      <c r="RD209" s="690"/>
      <c r="RE209" s="690"/>
      <c r="RF209" s="690"/>
      <c r="RG209" s="690"/>
      <c r="RH209" s="690"/>
      <c r="RI209" s="690"/>
      <c r="RJ209" s="690"/>
      <c r="RK209" s="690"/>
      <c r="RL209" s="690"/>
      <c r="RM209" s="690"/>
      <c r="RN209" s="690"/>
      <c r="RO209" s="690"/>
      <c r="RP209" s="690"/>
      <c r="RQ209" s="690"/>
      <c r="RR209" s="690"/>
      <c r="RS209" s="690"/>
      <c r="RT209" s="690"/>
      <c r="RU209" s="690"/>
      <c r="RV209" s="690"/>
      <c r="RW209" s="690"/>
      <c r="RX209" s="690"/>
      <c r="RY209" s="690"/>
      <c r="RZ209" s="690"/>
      <c r="SA209" s="690"/>
      <c r="SB209" s="690"/>
      <c r="SC209" s="690"/>
      <c r="SD209" s="690"/>
      <c r="SE209" s="690"/>
      <c r="SF209" s="690"/>
      <c r="SG209" s="690"/>
      <c r="SH209" s="690"/>
      <c r="SI209" s="690"/>
      <c r="SJ209" s="690"/>
    </row>
    <row r="210" spans="434:504" x14ac:dyDescent="0.25">
      <c r="PR210" s="690"/>
      <c r="PS210" s="690"/>
      <c r="PT210" s="690"/>
      <c r="PU210" s="690"/>
      <c r="PV210" s="690"/>
      <c r="PW210" s="690"/>
      <c r="PX210" s="690"/>
      <c r="PY210" s="690"/>
      <c r="PZ210" s="690"/>
      <c r="QA210" s="690"/>
      <c r="QB210" s="690"/>
      <c r="QC210" s="690"/>
      <c r="QD210" s="690"/>
      <c r="QE210" s="690"/>
      <c r="QF210" s="690"/>
      <c r="QG210" s="690"/>
      <c r="QX210" s="690"/>
      <c r="QY210" s="690"/>
      <c r="QZ210" s="690"/>
      <c r="RA210" s="690"/>
      <c r="RB210" s="690"/>
      <c r="RC210" s="690"/>
      <c r="RD210" s="690"/>
      <c r="RE210" s="690"/>
      <c r="RF210" s="690"/>
      <c r="RG210" s="690"/>
      <c r="RH210" s="690"/>
      <c r="RI210" s="690"/>
      <c r="RJ210" s="690"/>
      <c r="RK210" s="690"/>
      <c r="RL210" s="690"/>
      <c r="RM210" s="690"/>
      <c r="RN210" s="690"/>
      <c r="RO210" s="690"/>
      <c r="RP210" s="690"/>
      <c r="RQ210" s="690"/>
      <c r="RR210" s="690"/>
      <c r="RS210" s="690"/>
      <c r="RT210" s="690"/>
      <c r="RU210" s="690"/>
      <c r="RV210" s="690"/>
      <c r="RW210" s="690"/>
      <c r="RX210" s="690"/>
      <c r="RY210" s="690"/>
      <c r="RZ210" s="690"/>
      <c r="SA210" s="690"/>
      <c r="SB210" s="690"/>
      <c r="SC210" s="690"/>
      <c r="SD210" s="690"/>
      <c r="SE210" s="690"/>
      <c r="SF210" s="690"/>
      <c r="SG210" s="690"/>
      <c r="SH210" s="690"/>
      <c r="SI210" s="690"/>
      <c r="SJ210" s="690"/>
    </row>
    <row r="211" spans="434:504" x14ac:dyDescent="0.25">
      <c r="PR211" s="690"/>
      <c r="PS211" s="690"/>
      <c r="PT211" s="690"/>
      <c r="PU211" s="690"/>
      <c r="PV211" s="690"/>
      <c r="PW211" s="690"/>
      <c r="PX211" s="690"/>
      <c r="PY211" s="690"/>
      <c r="PZ211" s="690"/>
      <c r="QA211" s="690"/>
      <c r="QB211" s="690"/>
      <c r="QC211" s="690"/>
      <c r="QD211" s="690"/>
      <c r="QE211" s="690"/>
      <c r="QF211" s="690"/>
      <c r="QG211" s="690"/>
      <c r="QX211" s="690"/>
      <c r="QY211" s="690"/>
      <c r="QZ211" s="690"/>
      <c r="RA211" s="690"/>
      <c r="RB211" s="690"/>
      <c r="RC211" s="690"/>
      <c r="RD211" s="690"/>
      <c r="RE211" s="690"/>
      <c r="RF211" s="690"/>
      <c r="RG211" s="690"/>
      <c r="RH211" s="690"/>
      <c r="RI211" s="690"/>
      <c r="RJ211" s="690"/>
      <c r="RK211" s="690"/>
      <c r="RL211" s="690"/>
      <c r="RM211" s="690"/>
      <c r="RN211" s="690"/>
      <c r="RO211" s="690"/>
      <c r="RP211" s="690"/>
      <c r="RQ211" s="690"/>
      <c r="RR211" s="690"/>
      <c r="RS211" s="690"/>
      <c r="RT211" s="690"/>
      <c r="RU211" s="690"/>
      <c r="RV211" s="690"/>
      <c r="RW211" s="690"/>
      <c r="RX211" s="690"/>
      <c r="RY211" s="690"/>
      <c r="RZ211" s="690"/>
      <c r="SA211" s="690"/>
      <c r="SB211" s="690"/>
      <c r="SC211" s="690"/>
      <c r="SD211" s="690"/>
      <c r="SE211" s="690"/>
      <c r="SF211" s="690"/>
      <c r="SG211" s="690"/>
      <c r="SH211" s="690"/>
      <c r="SI211" s="690"/>
      <c r="SJ211" s="690"/>
    </row>
    <row r="212" spans="434:504" x14ac:dyDescent="0.25">
      <c r="PR212" s="690"/>
      <c r="PS212" s="690"/>
      <c r="PT212" s="690"/>
      <c r="PU212" s="690"/>
      <c r="PV212" s="690"/>
      <c r="PW212" s="690"/>
      <c r="PX212" s="690"/>
      <c r="PY212" s="690"/>
      <c r="PZ212" s="690"/>
      <c r="QA212" s="690"/>
      <c r="QB212" s="690"/>
      <c r="QC212" s="690"/>
      <c r="QD212" s="690"/>
      <c r="QE212" s="690"/>
      <c r="QF212" s="690"/>
      <c r="QG212" s="690"/>
      <c r="QX212" s="690"/>
      <c r="QY212" s="690"/>
      <c r="QZ212" s="690"/>
      <c r="RA212" s="690"/>
      <c r="RB212" s="690"/>
      <c r="RC212" s="690"/>
      <c r="RD212" s="690"/>
      <c r="RE212" s="690"/>
      <c r="RF212" s="690"/>
      <c r="RG212" s="690"/>
      <c r="RH212" s="690"/>
      <c r="RI212" s="690"/>
      <c r="RJ212" s="690"/>
      <c r="RK212" s="690"/>
      <c r="RL212" s="690"/>
      <c r="RM212" s="690"/>
      <c r="RN212" s="690"/>
      <c r="RO212" s="690"/>
      <c r="RP212" s="690"/>
      <c r="RQ212" s="690"/>
      <c r="RR212" s="690"/>
      <c r="RS212" s="690"/>
      <c r="RT212" s="690"/>
      <c r="RU212" s="690"/>
      <c r="RV212" s="690"/>
      <c r="RW212" s="690"/>
      <c r="RX212" s="690"/>
      <c r="RY212" s="690"/>
      <c r="RZ212" s="690"/>
      <c r="SA212" s="690"/>
      <c r="SB212" s="690"/>
      <c r="SC212" s="690"/>
      <c r="SD212" s="690"/>
      <c r="SE212" s="690"/>
      <c r="SF212" s="690"/>
      <c r="SG212" s="690"/>
      <c r="SH212" s="690"/>
      <c r="SI212" s="690"/>
      <c r="SJ212" s="690"/>
    </row>
    <row r="213" spans="434:504" x14ac:dyDescent="0.25">
      <c r="PR213" s="690"/>
      <c r="PS213" s="690"/>
      <c r="PT213" s="690"/>
      <c r="PU213" s="690"/>
      <c r="PV213" s="690"/>
      <c r="PW213" s="690"/>
      <c r="PX213" s="690"/>
      <c r="PY213" s="690"/>
      <c r="PZ213" s="690"/>
      <c r="QA213" s="690"/>
      <c r="QB213" s="690"/>
      <c r="QC213" s="690"/>
      <c r="QD213" s="690"/>
      <c r="QE213" s="690"/>
      <c r="QF213" s="690"/>
      <c r="QG213" s="690"/>
      <c r="QX213" s="690"/>
      <c r="QY213" s="690"/>
      <c r="QZ213" s="690"/>
      <c r="RA213" s="690"/>
      <c r="RB213" s="690"/>
      <c r="RC213" s="690"/>
      <c r="RD213" s="690"/>
      <c r="RE213" s="690"/>
      <c r="RF213" s="690"/>
      <c r="RG213" s="690"/>
      <c r="RH213" s="690"/>
      <c r="RI213" s="690"/>
      <c r="RJ213" s="690"/>
      <c r="RK213" s="690"/>
      <c r="RL213" s="690"/>
      <c r="RM213" s="690"/>
      <c r="RN213" s="690"/>
      <c r="RO213" s="690"/>
      <c r="RP213" s="690"/>
      <c r="RQ213" s="690"/>
      <c r="RR213" s="690"/>
      <c r="RS213" s="690"/>
      <c r="RT213" s="690"/>
      <c r="RU213" s="690"/>
      <c r="RV213" s="690"/>
      <c r="RW213" s="690"/>
      <c r="RX213" s="690"/>
      <c r="RY213" s="690"/>
      <c r="RZ213" s="690"/>
      <c r="SA213" s="690"/>
      <c r="SB213" s="690"/>
      <c r="SC213" s="690"/>
      <c r="SD213" s="690"/>
      <c r="SE213" s="690"/>
      <c r="SF213" s="690"/>
      <c r="SG213" s="690"/>
      <c r="SH213" s="690"/>
      <c r="SI213" s="690"/>
      <c r="SJ213" s="690"/>
    </row>
    <row r="214" spans="434:504" x14ac:dyDescent="0.25">
      <c r="PR214" s="690"/>
      <c r="PS214" s="690"/>
      <c r="PT214" s="690"/>
      <c r="PU214" s="690"/>
      <c r="PV214" s="690"/>
      <c r="PW214" s="690"/>
      <c r="PX214" s="690"/>
      <c r="PY214" s="690"/>
      <c r="PZ214" s="690"/>
      <c r="QA214" s="690"/>
      <c r="QB214" s="690"/>
      <c r="QC214" s="690"/>
      <c r="QD214" s="690"/>
      <c r="QE214" s="690"/>
      <c r="QF214" s="690"/>
      <c r="QG214" s="690"/>
      <c r="QX214" s="690"/>
      <c r="QY214" s="690"/>
      <c r="QZ214" s="690"/>
      <c r="RA214" s="690"/>
      <c r="RB214" s="690"/>
      <c r="RC214" s="690"/>
      <c r="RD214" s="690"/>
      <c r="RE214" s="690"/>
      <c r="RF214" s="690"/>
      <c r="RG214" s="690"/>
      <c r="RH214" s="690"/>
      <c r="RI214" s="690"/>
      <c r="RJ214" s="690"/>
      <c r="RK214" s="690"/>
      <c r="RL214" s="690"/>
      <c r="RM214" s="690"/>
      <c r="RN214" s="690"/>
      <c r="RO214" s="690"/>
      <c r="RP214" s="690"/>
      <c r="RQ214" s="690"/>
      <c r="RR214" s="690"/>
      <c r="RS214" s="690"/>
      <c r="RT214" s="690"/>
      <c r="RU214" s="690"/>
      <c r="RV214" s="690"/>
      <c r="RW214" s="690"/>
      <c r="RX214" s="690"/>
      <c r="RY214" s="690"/>
      <c r="RZ214" s="690"/>
      <c r="SA214" s="690"/>
      <c r="SB214" s="690"/>
      <c r="SC214" s="690"/>
      <c r="SD214" s="690"/>
      <c r="SE214" s="690"/>
      <c r="SF214" s="690"/>
      <c r="SG214" s="690"/>
      <c r="SH214" s="690"/>
      <c r="SI214" s="690"/>
      <c r="SJ214" s="690"/>
    </row>
    <row r="215" spans="434:504" x14ac:dyDescent="0.25">
      <c r="PR215" s="690"/>
      <c r="PS215" s="690"/>
      <c r="PT215" s="690"/>
      <c r="PU215" s="690"/>
      <c r="PV215" s="690"/>
      <c r="PW215" s="690"/>
      <c r="PX215" s="690"/>
      <c r="PY215" s="690"/>
      <c r="PZ215" s="690"/>
      <c r="QA215" s="690"/>
      <c r="QB215" s="690"/>
      <c r="QC215" s="690"/>
      <c r="QD215" s="690"/>
      <c r="QE215" s="690"/>
      <c r="QF215" s="690"/>
      <c r="QG215" s="690"/>
      <c r="QX215" s="690"/>
      <c r="QY215" s="690"/>
      <c r="QZ215" s="690"/>
      <c r="RA215" s="690"/>
      <c r="RB215" s="690"/>
      <c r="RC215" s="690"/>
      <c r="RD215" s="690"/>
      <c r="RE215" s="690"/>
      <c r="RF215" s="690"/>
      <c r="RG215" s="690"/>
      <c r="RH215" s="690"/>
      <c r="RI215" s="690"/>
      <c r="RJ215" s="690"/>
      <c r="RK215" s="690"/>
      <c r="RL215" s="690"/>
      <c r="RM215" s="690"/>
      <c r="RN215" s="690"/>
      <c r="RO215" s="690"/>
      <c r="RP215" s="690"/>
      <c r="RQ215" s="690"/>
      <c r="RR215" s="690"/>
      <c r="RS215" s="690"/>
      <c r="RT215" s="690"/>
      <c r="RU215" s="690"/>
      <c r="RV215" s="690"/>
      <c r="RW215" s="690"/>
      <c r="RX215" s="690"/>
      <c r="RY215" s="690"/>
      <c r="RZ215" s="690"/>
      <c r="SA215" s="690"/>
      <c r="SB215" s="690"/>
      <c r="SC215" s="690"/>
      <c r="SD215" s="690"/>
      <c r="SE215" s="690"/>
      <c r="SF215" s="690"/>
      <c r="SG215" s="690"/>
      <c r="SH215" s="690"/>
      <c r="SI215" s="690"/>
      <c r="SJ215" s="690"/>
    </row>
    <row r="216" spans="434:504" x14ac:dyDescent="0.25">
      <c r="PR216" s="690"/>
      <c r="PS216" s="690"/>
      <c r="PT216" s="690"/>
      <c r="PU216" s="690"/>
      <c r="PV216" s="690"/>
      <c r="PW216" s="690"/>
      <c r="PX216" s="690"/>
      <c r="PY216" s="690"/>
      <c r="PZ216" s="690"/>
      <c r="QA216" s="690"/>
      <c r="QB216" s="690"/>
      <c r="QC216" s="690"/>
      <c r="QD216" s="690"/>
      <c r="QE216" s="690"/>
      <c r="QF216" s="690"/>
      <c r="QG216" s="690"/>
      <c r="QX216" s="690"/>
      <c r="QY216" s="690"/>
      <c r="QZ216" s="690"/>
      <c r="RA216" s="690"/>
      <c r="RB216" s="690"/>
      <c r="RC216" s="690"/>
      <c r="RD216" s="690"/>
      <c r="RE216" s="690"/>
      <c r="RF216" s="690"/>
      <c r="RG216" s="690"/>
      <c r="RH216" s="690"/>
      <c r="RI216" s="690"/>
      <c r="RJ216" s="690"/>
      <c r="RK216" s="690"/>
      <c r="RL216" s="690"/>
      <c r="RM216" s="690"/>
      <c r="RN216" s="690"/>
      <c r="RO216" s="690"/>
      <c r="RP216" s="690"/>
      <c r="RQ216" s="690"/>
      <c r="RR216" s="690"/>
      <c r="RS216" s="690"/>
      <c r="RT216" s="690"/>
      <c r="RU216" s="690"/>
      <c r="RV216" s="690"/>
      <c r="RW216" s="690"/>
      <c r="RX216" s="690"/>
      <c r="RY216" s="690"/>
      <c r="RZ216" s="690"/>
      <c r="SA216" s="690"/>
      <c r="SB216" s="690"/>
      <c r="SC216" s="690"/>
      <c r="SD216" s="690"/>
      <c r="SE216" s="690"/>
      <c r="SF216" s="690"/>
      <c r="SG216" s="690"/>
      <c r="SH216" s="690"/>
      <c r="SI216" s="690"/>
      <c r="SJ216" s="690"/>
    </row>
    <row r="217" spans="434:504" x14ac:dyDescent="0.25">
      <c r="PR217" s="690"/>
      <c r="PS217" s="690"/>
      <c r="PT217" s="690"/>
      <c r="PU217" s="690"/>
      <c r="PV217" s="690"/>
      <c r="PW217" s="690"/>
      <c r="PX217" s="690"/>
      <c r="PY217" s="690"/>
      <c r="PZ217" s="690"/>
      <c r="QA217" s="690"/>
      <c r="QB217" s="690"/>
      <c r="QC217" s="690"/>
      <c r="QD217" s="690"/>
      <c r="QE217" s="690"/>
      <c r="QF217" s="690"/>
      <c r="QG217" s="690"/>
      <c r="QX217" s="690"/>
      <c r="QY217" s="690"/>
      <c r="QZ217" s="690"/>
      <c r="RA217" s="690"/>
      <c r="RB217" s="690"/>
      <c r="RC217" s="690"/>
      <c r="RD217" s="690"/>
      <c r="RE217" s="690"/>
      <c r="RF217" s="690"/>
      <c r="RG217" s="690"/>
      <c r="RH217" s="690"/>
      <c r="RI217" s="690"/>
      <c r="RJ217" s="690"/>
      <c r="RK217" s="690"/>
      <c r="RL217" s="690"/>
      <c r="RM217" s="690"/>
      <c r="RN217" s="690"/>
      <c r="RO217" s="690"/>
      <c r="RP217" s="690"/>
      <c r="RQ217" s="690"/>
      <c r="RR217" s="690"/>
      <c r="RS217" s="690"/>
      <c r="RT217" s="690"/>
      <c r="RU217" s="690"/>
      <c r="RV217" s="690"/>
      <c r="RW217" s="690"/>
      <c r="RX217" s="690"/>
      <c r="RY217" s="690"/>
      <c r="RZ217" s="690"/>
      <c r="SA217" s="690"/>
      <c r="SB217" s="690"/>
      <c r="SC217" s="690"/>
      <c r="SD217" s="690"/>
      <c r="SE217" s="690"/>
      <c r="SF217" s="690"/>
      <c r="SG217" s="690"/>
      <c r="SH217" s="690"/>
      <c r="SI217" s="690"/>
      <c r="SJ217" s="690"/>
    </row>
    <row r="218" spans="434:504" x14ac:dyDescent="0.25">
      <c r="PR218" s="690"/>
      <c r="PS218" s="690"/>
      <c r="PT218" s="690"/>
      <c r="PU218" s="690"/>
      <c r="PV218" s="690"/>
      <c r="PW218" s="690"/>
      <c r="PX218" s="690"/>
      <c r="PY218" s="690"/>
      <c r="PZ218" s="690"/>
      <c r="QA218" s="690"/>
      <c r="QB218" s="690"/>
      <c r="QC218" s="690"/>
      <c r="QD218" s="690"/>
      <c r="QE218" s="690"/>
      <c r="QF218" s="690"/>
      <c r="QG218" s="690"/>
      <c r="QX218" s="690"/>
      <c r="QY218" s="690"/>
      <c r="QZ218" s="690"/>
      <c r="RA218" s="690"/>
      <c r="RB218" s="690"/>
      <c r="RC218" s="690"/>
      <c r="RD218" s="690"/>
      <c r="RE218" s="690"/>
      <c r="RF218" s="690"/>
      <c r="RG218" s="690"/>
      <c r="RH218" s="690"/>
      <c r="RI218" s="690"/>
      <c r="RJ218" s="690"/>
      <c r="RK218" s="690"/>
      <c r="RL218" s="690"/>
      <c r="RM218" s="690"/>
      <c r="RN218" s="690"/>
      <c r="RO218" s="690"/>
      <c r="RP218" s="690"/>
      <c r="RQ218" s="690"/>
      <c r="RR218" s="690"/>
      <c r="RS218" s="690"/>
      <c r="RT218" s="690"/>
      <c r="RU218" s="690"/>
      <c r="RV218" s="690"/>
      <c r="RW218" s="690"/>
      <c r="RX218" s="690"/>
      <c r="RY218" s="690"/>
      <c r="RZ218" s="690"/>
      <c r="SA218" s="690"/>
      <c r="SB218" s="690"/>
      <c r="SC218" s="690"/>
      <c r="SD218" s="690"/>
      <c r="SE218" s="690"/>
      <c r="SF218" s="690"/>
      <c r="SG218" s="690"/>
      <c r="SH218" s="690"/>
      <c r="SI218" s="690"/>
      <c r="SJ218" s="690"/>
    </row>
    <row r="219" spans="434:504" x14ac:dyDescent="0.25">
      <c r="PR219" s="690"/>
      <c r="PS219" s="690"/>
      <c r="PT219" s="690"/>
      <c r="PU219" s="690"/>
      <c r="PV219" s="690"/>
      <c r="PW219" s="690"/>
      <c r="PX219" s="690"/>
      <c r="PY219" s="690"/>
      <c r="PZ219" s="690"/>
      <c r="QA219" s="690"/>
      <c r="QB219" s="690"/>
      <c r="QC219" s="690"/>
      <c r="QD219" s="690"/>
      <c r="QE219" s="690"/>
      <c r="QF219" s="690"/>
      <c r="QG219" s="690"/>
      <c r="QX219" s="690"/>
      <c r="QY219" s="690"/>
      <c r="QZ219" s="690"/>
      <c r="RA219" s="690"/>
      <c r="RB219" s="690"/>
      <c r="RC219" s="690"/>
      <c r="RD219" s="690"/>
      <c r="RE219" s="690"/>
      <c r="RF219" s="690"/>
      <c r="RG219" s="690"/>
      <c r="RH219" s="690"/>
      <c r="RI219" s="690"/>
      <c r="RJ219" s="690"/>
      <c r="RK219" s="690"/>
      <c r="RL219" s="690"/>
      <c r="RM219" s="690"/>
      <c r="RN219" s="690"/>
      <c r="RO219" s="690"/>
      <c r="RP219" s="690"/>
      <c r="RQ219" s="690"/>
      <c r="RR219" s="690"/>
      <c r="RS219" s="690"/>
      <c r="RT219" s="690"/>
      <c r="RU219" s="690"/>
      <c r="RV219" s="690"/>
      <c r="RW219" s="690"/>
      <c r="RX219" s="690"/>
      <c r="RY219" s="690"/>
      <c r="RZ219" s="690"/>
      <c r="SA219" s="690"/>
      <c r="SB219" s="690"/>
      <c r="SC219" s="690"/>
      <c r="SD219" s="690"/>
      <c r="SE219" s="690"/>
      <c r="SF219" s="690"/>
      <c r="SG219" s="690"/>
      <c r="SH219" s="690"/>
      <c r="SI219" s="690"/>
      <c r="SJ219" s="690"/>
    </row>
    <row r="220" spans="434:504" x14ac:dyDescent="0.25">
      <c r="PR220" s="690"/>
      <c r="PS220" s="690"/>
      <c r="PT220" s="690"/>
      <c r="PU220" s="690"/>
      <c r="PV220" s="690"/>
      <c r="PW220" s="690"/>
      <c r="PX220" s="690"/>
      <c r="PY220" s="690"/>
      <c r="PZ220" s="690"/>
      <c r="QA220" s="690"/>
      <c r="QB220" s="690"/>
      <c r="QC220" s="690"/>
      <c r="QD220" s="690"/>
      <c r="QE220" s="690"/>
      <c r="QF220" s="690"/>
      <c r="QG220" s="690"/>
      <c r="QX220" s="690"/>
      <c r="QY220" s="690"/>
      <c r="QZ220" s="690"/>
      <c r="RA220" s="690"/>
      <c r="RB220" s="690"/>
      <c r="RC220" s="690"/>
      <c r="RD220" s="690"/>
      <c r="RE220" s="690"/>
      <c r="RF220" s="690"/>
      <c r="RG220" s="690"/>
      <c r="RH220" s="690"/>
      <c r="RI220" s="690"/>
      <c r="RJ220" s="690"/>
      <c r="RK220" s="690"/>
      <c r="RL220" s="690"/>
      <c r="RM220" s="690"/>
      <c r="RN220" s="690"/>
      <c r="RO220" s="690"/>
      <c r="RP220" s="690"/>
      <c r="RQ220" s="690"/>
      <c r="RR220" s="690"/>
      <c r="RS220" s="690"/>
      <c r="RT220" s="690"/>
      <c r="RU220" s="690"/>
      <c r="RV220" s="690"/>
      <c r="RW220" s="690"/>
      <c r="RX220" s="690"/>
      <c r="RY220" s="690"/>
      <c r="RZ220" s="690"/>
      <c r="SA220" s="690"/>
      <c r="SB220" s="690"/>
      <c r="SC220" s="690"/>
      <c r="SD220" s="690"/>
      <c r="SE220" s="690"/>
      <c r="SF220" s="690"/>
      <c r="SG220" s="690"/>
      <c r="SH220" s="690"/>
      <c r="SI220" s="690"/>
      <c r="SJ220" s="690"/>
    </row>
    <row r="221" spans="434:504" x14ac:dyDescent="0.25">
      <c r="PR221" s="690"/>
      <c r="PS221" s="690"/>
      <c r="PT221" s="690"/>
      <c r="PU221" s="690"/>
      <c r="PV221" s="690"/>
      <c r="PW221" s="690"/>
      <c r="PX221" s="690"/>
      <c r="PY221" s="690"/>
      <c r="PZ221" s="690"/>
      <c r="QA221" s="690"/>
      <c r="QB221" s="690"/>
      <c r="QC221" s="690"/>
      <c r="QD221" s="690"/>
      <c r="QE221" s="690"/>
      <c r="QF221" s="690"/>
      <c r="QG221" s="690"/>
      <c r="QX221" s="690"/>
      <c r="QY221" s="690"/>
      <c r="QZ221" s="690"/>
      <c r="RA221" s="690"/>
      <c r="RB221" s="690"/>
      <c r="RC221" s="690"/>
      <c r="RD221" s="690"/>
      <c r="RE221" s="690"/>
      <c r="RF221" s="690"/>
      <c r="RG221" s="690"/>
      <c r="RH221" s="690"/>
      <c r="RI221" s="690"/>
      <c r="RJ221" s="690"/>
      <c r="RK221" s="690"/>
      <c r="RL221" s="690"/>
      <c r="RM221" s="690"/>
      <c r="RN221" s="690"/>
      <c r="RO221" s="690"/>
      <c r="RP221" s="690"/>
      <c r="RQ221" s="690"/>
      <c r="RR221" s="690"/>
      <c r="RS221" s="690"/>
      <c r="RT221" s="690"/>
      <c r="RU221" s="690"/>
      <c r="RV221" s="690"/>
      <c r="RW221" s="690"/>
      <c r="RX221" s="690"/>
      <c r="RY221" s="690"/>
      <c r="RZ221" s="690"/>
      <c r="SA221" s="690"/>
      <c r="SB221" s="690"/>
      <c r="SC221" s="690"/>
      <c r="SD221" s="690"/>
      <c r="SE221" s="690"/>
      <c r="SF221" s="690"/>
      <c r="SG221" s="690"/>
      <c r="SH221" s="690"/>
      <c r="SI221" s="690"/>
      <c r="SJ221" s="690"/>
    </row>
    <row r="222" spans="434:504" x14ac:dyDescent="0.25">
      <c r="PR222" s="690"/>
      <c r="PS222" s="690"/>
      <c r="PT222" s="690"/>
      <c r="PU222" s="690"/>
      <c r="PV222" s="690"/>
      <c r="PW222" s="690"/>
      <c r="PX222" s="690"/>
      <c r="PY222" s="690"/>
      <c r="PZ222" s="690"/>
      <c r="QA222" s="690"/>
      <c r="QB222" s="690"/>
      <c r="QC222" s="690"/>
      <c r="QD222" s="690"/>
      <c r="QE222" s="690"/>
      <c r="QF222" s="690"/>
      <c r="QG222" s="690"/>
      <c r="QX222" s="690"/>
      <c r="QY222" s="690"/>
      <c r="QZ222" s="690"/>
      <c r="RA222" s="690"/>
      <c r="RB222" s="690"/>
      <c r="RC222" s="690"/>
      <c r="RD222" s="690"/>
      <c r="RE222" s="690"/>
      <c r="RF222" s="690"/>
      <c r="RG222" s="690"/>
      <c r="RH222" s="690"/>
      <c r="RI222" s="690"/>
      <c r="RJ222" s="690"/>
      <c r="RK222" s="690"/>
      <c r="RL222" s="690"/>
      <c r="RM222" s="690"/>
      <c r="RN222" s="690"/>
      <c r="RO222" s="690"/>
      <c r="RP222" s="690"/>
      <c r="RQ222" s="690"/>
      <c r="RR222" s="690"/>
      <c r="RS222" s="690"/>
      <c r="RT222" s="690"/>
      <c r="RU222" s="690"/>
      <c r="RV222" s="690"/>
      <c r="RW222" s="690"/>
      <c r="RX222" s="690"/>
      <c r="RY222" s="690"/>
      <c r="RZ222" s="690"/>
      <c r="SA222" s="690"/>
      <c r="SB222" s="690"/>
      <c r="SC222" s="690"/>
      <c r="SD222" s="690"/>
      <c r="SE222" s="690"/>
      <c r="SF222" s="690"/>
      <c r="SG222" s="690"/>
      <c r="SH222" s="690"/>
      <c r="SI222" s="690"/>
      <c r="SJ222" s="690"/>
    </row>
    <row r="223" spans="434:504" x14ac:dyDescent="0.25">
      <c r="PR223" s="690"/>
      <c r="PS223" s="690"/>
      <c r="PT223" s="690"/>
      <c r="PU223" s="690"/>
      <c r="PV223" s="690"/>
      <c r="PW223" s="690"/>
      <c r="PX223" s="690"/>
      <c r="PY223" s="690"/>
      <c r="PZ223" s="690"/>
      <c r="QA223" s="690"/>
      <c r="QB223" s="690"/>
      <c r="QC223" s="690"/>
      <c r="QD223" s="690"/>
      <c r="QE223" s="690"/>
      <c r="QF223" s="690"/>
      <c r="QG223" s="690"/>
      <c r="QX223" s="690"/>
      <c r="QY223" s="690"/>
      <c r="QZ223" s="690"/>
      <c r="RA223" s="690"/>
      <c r="RB223" s="690"/>
      <c r="RC223" s="690"/>
      <c r="RD223" s="690"/>
      <c r="RE223" s="690"/>
      <c r="RF223" s="690"/>
      <c r="RG223" s="690"/>
      <c r="RH223" s="690"/>
      <c r="RI223" s="690"/>
      <c r="RJ223" s="690"/>
      <c r="RK223" s="690"/>
      <c r="RL223" s="690"/>
      <c r="RM223" s="690"/>
      <c r="RN223" s="690"/>
      <c r="RO223" s="690"/>
      <c r="RP223" s="690"/>
      <c r="RQ223" s="690"/>
      <c r="RR223" s="690"/>
      <c r="RS223" s="690"/>
      <c r="RT223" s="690"/>
      <c r="RU223" s="690"/>
      <c r="RV223" s="690"/>
      <c r="RW223" s="690"/>
      <c r="RX223" s="690"/>
      <c r="RY223" s="690"/>
      <c r="RZ223" s="690"/>
      <c r="SA223" s="690"/>
      <c r="SB223" s="690"/>
      <c r="SC223" s="690"/>
      <c r="SD223" s="690"/>
      <c r="SE223" s="690"/>
      <c r="SF223" s="690"/>
      <c r="SG223" s="690"/>
      <c r="SH223" s="690"/>
      <c r="SI223" s="690"/>
      <c r="SJ223" s="690"/>
    </row>
    <row r="224" spans="434:504" x14ac:dyDescent="0.25">
      <c r="PR224" s="690"/>
      <c r="PS224" s="690"/>
      <c r="PT224" s="690"/>
      <c r="PU224" s="690"/>
      <c r="PV224" s="690"/>
      <c r="PW224" s="690"/>
      <c r="PX224" s="690"/>
      <c r="PY224" s="690"/>
      <c r="PZ224" s="690"/>
      <c r="QA224" s="690"/>
      <c r="QB224" s="690"/>
      <c r="QC224" s="690"/>
      <c r="QD224" s="690"/>
      <c r="QE224" s="690"/>
      <c r="QF224" s="690"/>
      <c r="QG224" s="690"/>
      <c r="QX224" s="690"/>
      <c r="QY224" s="690"/>
      <c r="QZ224" s="690"/>
      <c r="RA224" s="690"/>
      <c r="RB224" s="690"/>
      <c r="RC224" s="690"/>
      <c r="RD224" s="690"/>
      <c r="RE224" s="690"/>
      <c r="RF224" s="690"/>
      <c r="RG224" s="690"/>
      <c r="RH224" s="690"/>
      <c r="RI224" s="690"/>
      <c r="RJ224" s="690"/>
      <c r="RK224" s="690"/>
      <c r="RL224" s="690"/>
      <c r="RM224" s="690"/>
      <c r="RN224" s="690"/>
      <c r="RO224" s="690"/>
      <c r="RP224" s="690"/>
      <c r="RQ224" s="690"/>
      <c r="RR224" s="690"/>
      <c r="RS224" s="690"/>
      <c r="RT224" s="690"/>
      <c r="RU224" s="690"/>
      <c r="RV224" s="690"/>
      <c r="RW224" s="690"/>
      <c r="RX224" s="690"/>
      <c r="RY224" s="690"/>
      <c r="RZ224" s="690"/>
      <c r="SA224" s="690"/>
      <c r="SB224" s="690"/>
      <c r="SC224" s="690"/>
      <c r="SD224" s="690"/>
      <c r="SE224" s="690"/>
      <c r="SF224" s="690"/>
      <c r="SG224" s="690"/>
      <c r="SH224" s="690"/>
      <c r="SI224" s="690"/>
      <c r="SJ224" s="690"/>
    </row>
    <row r="225" spans="434:504" x14ac:dyDescent="0.25">
      <c r="PR225" s="690"/>
      <c r="PS225" s="690"/>
      <c r="PT225" s="690"/>
      <c r="PU225" s="690"/>
      <c r="PV225" s="690"/>
      <c r="PW225" s="690"/>
      <c r="PX225" s="690"/>
      <c r="PY225" s="690"/>
      <c r="PZ225" s="690"/>
      <c r="QA225" s="690"/>
      <c r="QB225" s="690"/>
      <c r="QC225" s="690"/>
      <c r="QD225" s="690"/>
      <c r="QE225" s="690"/>
      <c r="QF225" s="690"/>
      <c r="QG225" s="690"/>
      <c r="QX225" s="690"/>
      <c r="QY225" s="690"/>
      <c r="QZ225" s="690"/>
      <c r="RA225" s="690"/>
      <c r="RB225" s="690"/>
      <c r="RC225" s="690"/>
      <c r="RD225" s="690"/>
      <c r="RE225" s="690"/>
      <c r="RF225" s="690"/>
      <c r="RG225" s="690"/>
      <c r="RH225" s="690"/>
      <c r="RI225" s="690"/>
      <c r="RJ225" s="690"/>
      <c r="RK225" s="690"/>
      <c r="RL225" s="690"/>
      <c r="RM225" s="690"/>
      <c r="RN225" s="690"/>
      <c r="RO225" s="690"/>
      <c r="RP225" s="690"/>
      <c r="RQ225" s="690"/>
      <c r="RR225" s="690"/>
      <c r="RS225" s="690"/>
      <c r="RT225" s="690"/>
      <c r="RU225" s="690"/>
      <c r="RV225" s="690"/>
      <c r="RW225" s="690"/>
      <c r="RX225" s="690"/>
      <c r="RY225" s="690"/>
      <c r="RZ225" s="690"/>
      <c r="SA225" s="690"/>
      <c r="SB225" s="690"/>
      <c r="SC225" s="690"/>
      <c r="SD225" s="690"/>
      <c r="SE225" s="690"/>
      <c r="SF225" s="690"/>
      <c r="SG225" s="690"/>
      <c r="SH225" s="690"/>
      <c r="SI225" s="690"/>
      <c r="SJ225" s="690"/>
    </row>
    <row r="226" spans="434:504" x14ac:dyDescent="0.25">
      <c r="PR226" s="690"/>
      <c r="PS226" s="690"/>
      <c r="PT226" s="690"/>
      <c r="PU226" s="690"/>
      <c r="PV226" s="690"/>
      <c r="PW226" s="690"/>
      <c r="PX226" s="690"/>
      <c r="PY226" s="690"/>
      <c r="PZ226" s="690"/>
      <c r="QA226" s="690"/>
      <c r="QB226" s="690"/>
      <c r="QC226" s="690"/>
      <c r="QD226" s="690"/>
      <c r="QE226" s="690"/>
      <c r="QF226" s="690"/>
      <c r="QG226" s="690"/>
      <c r="QX226" s="690"/>
      <c r="QY226" s="690"/>
      <c r="QZ226" s="690"/>
      <c r="RA226" s="690"/>
      <c r="RB226" s="690"/>
      <c r="RC226" s="690"/>
      <c r="RD226" s="690"/>
      <c r="RE226" s="690"/>
      <c r="RF226" s="690"/>
      <c r="RG226" s="690"/>
      <c r="RH226" s="690"/>
      <c r="RI226" s="690"/>
      <c r="RJ226" s="690"/>
      <c r="RK226" s="690"/>
      <c r="RL226" s="690"/>
      <c r="RM226" s="690"/>
      <c r="RN226" s="690"/>
      <c r="RO226" s="690"/>
      <c r="RP226" s="690"/>
      <c r="RQ226" s="690"/>
      <c r="RR226" s="690"/>
      <c r="RS226" s="690"/>
      <c r="RT226" s="690"/>
      <c r="RU226" s="690"/>
      <c r="RV226" s="690"/>
      <c r="RW226" s="690"/>
      <c r="RX226" s="690"/>
      <c r="RY226" s="690"/>
      <c r="RZ226" s="690"/>
      <c r="SA226" s="690"/>
      <c r="SB226" s="690"/>
      <c r="SC226" s="690"/>
      <c r="SD226" s="690"/>
      <c r="SE226" s="690"/>
      <c r="SF226" s="690"/>
      <c r="SG226" s="690"/>
      <c r="SH226" s="690"/>
      <c r="SI226" s="690"/>
      <c r="SJ226" s="690"/>
    </row>
    <row r="227" spans="434:504" x14ac:dyDescent="0.25">
      <c r="PR227" s="690"/>
      <c r="PS227" s="690"/>
      <c r="PT227" s="690"/>
      <c r="PU227" s="690"/>
      <c r="PV227" s="690"/>
      <c r="PW227" s="690"/>
      <c r="PX227" s="690"/>
      <c r="PY227" s="690"/>
      <c r="PZ227" s="690"/>
      <c r="QA227" s="690"/>
      <c r="QB227" s="690"/>
      <c r="QC227" s="690"/>
      <c r="QD227" s="690"/>
      <c r="QE227" s="690"/>
      <c r="QF227" s="690"/>
      <c r="QG227" s="690"/>
      <c r="QX227" s="690"/>
      <c r="QY227" s="690"/>
      <c r="QZ227" s="690"/>
      <c r="RA227" s="690"/>
      <c r="RB227" s="690"/>
      <c r="RC227" s="690"/>
      <c r="RD227" s="690"/>
      <c r="RE227" s="690"/>
      <c r="RF227" s="690"/>
      <c r="RG227" s="690"/>
      <c r="RH227" s="690"/>
      <c r="RI227" s="690"/>
      <c r="RJ227" s="690"/>
      <c r="RK227" s="690"/>
      <c r="RL227" s="690"/>
      <c r="RM227" s="690"/>
      <c r="RN227" s="690"/>
      <c r="RO227" s="690"/>
      <c r="RP227" s="690"/>
      <c r="RQ227" s="690"/>
      <c r="RR227" s="690"/>
      <c r="RS227" s="690"/>
      <c r="RT227" s="690"/>
      <c r="RU227" s="690"/>
      <c r="RV227" s="690"/>
      <c r="RW227" s="690"/>
      <c r="RX227" s="690"/>
      <c r="RY227" s="690"/>
      <c r="RZ227" s="690"/>
      <c r="SA227" s="690"/>
      <c r="SB227" s="690"/>
      <c r="SC227" s="690"/>
      <c r="SD227" s="690"/>
      <c r="SE227" s="690"/>
      <c r="SF227" s="690"/>
      <c r="SG227" s="690"/>
      <c r="SH227" s="690"/>
      <c r="SI227" s="690"/>
      <c r="SJ227" s="690"/>
    </row>
    <row r="228" spans="434:504" x14ac:dyDescent="0.25">
      <c r="PR228" s="690"/>
      <c r="PS228" s="690"/>
      <c r="PT228" s="690"/>
      <c r="PU228" s="690"/>
      <c r="PV228" s="690"/>
      <c r="PW228" s="690"/>
      <c r="PX228" s="690"/>
      <c r="PY228" s="690"/>
      <c r="PZ228" s="690"/>
      <c r="QA228" s="690"/>
      <c r="QB228" s="690"/>
      <c r="QC228" s="690"/>
      <c r="QD228" s="690"/>
      <c r="QE228" s="690"/>
      <c r="QF228" s="690"/>
      <c r="QG228" s="690"/>
      <c r="QX228" s="690"/>
      <c r="QY228" s="690"/>
      <c r="QZ228" s="690"/>
      <c r="RA228" s="690"/>
      <c r="RB228" s="690"/>
      <c r="RC228" s="690"/>
      <c r="RD228" s="690"/>
      <c r="RE228" s="690"/>
      <c r="RF228" s="690"/>
      <c r="RG228" s="690"/>
      <c r="RH228" s="690"/>
      <c r="RI228" s="690"/>
      <c r="RJ228" s="690"/>
      <c r="RK228" s="690"/>
      <c r="RL228" s="690"/>
      <c r="RM228" s="690"/>
      <c r="RN228" s="690"/>
      <c r="RO228" s="690"/>
      <c r="RP228" s="690"/>
      <c r="RQ228" s="690"/>
      <c r="RR228" s="690"/>
      <c r="RS228" s="690"/>
      <c r="RT228" s="690"/>
      <c r="RU228" s="690"/>
      <c r="RV228" s="690"/>
      <c r="RW228" s="690"/>
      <c r="RX228" s="690"/>
      <c r="RY228" s="690"/>
      <c r="RZ228" s="690"/>
      <c r="SA228" s="690"/>
      <c r="SB228" s="690"/>
      <c r="SC228" s="690"/>
      <c r="SD228" s="690"/>
      <c r="SE228" s="690"/>
      <c r="SF228" s="690"/>
      <c r="SG228" s="690"/>
      <c r="SH228" s="690"/>
      <c r="SI228" s="690"/>
      <c r="SJ228" s="690"/>
    </row>
    <row r="229" spans="434:504" x14ac:dyDescent="0.25">
      <c r="PR229" s="690"/>
      <c r="PS229" s="690"/>
      <c r="PT229" s="690"/>
      <c r="PU229" s="690"/>
      <c r="PV229" s="690"/>
      <c r="PW229" s="690"/>
      <c r="PX229" s="690"/>
      <c r="PY229" s="690"/>
      <c r="PZ229" s="690"/>
      <c r="QA229" s="690"/>
      <c r="QB229" s="690"/>
      <c r="QC229" s="690"/>
      <c r="QD229" s="690"/>
      <c r="QE229" s="690"/>
      <c r="QF229" s="690"/>
      <c r="QG229" s="690"/>
      <c r="QX229" s="690"/>
      <c r="QY229" s="690"/>
      <c r="QZ229" s="690"/>
      <c r="RA229" s="690"/>
      <c r="RB229" s="690"/>
      <c r="RC229" s="690"/>
      <c r="RD229" s="690"/>
      <c r="RE229" s="690"/>
      <c r="RF229" s="690"/>
      <c r="RG229" s="690"/>
      <c r="RH229" s="690"/>
      <c r="RI229" s="690"/>
      <c r="RJ229" s="690"/>
      <c r="RK229" s="690"/>
      <c r="RL229" s="690"/>
      <c r="RM229" s="690"/>
      <c r="RN229" s="690"/>
      <c r="RO229" s="690"/>
      <c r="RP229" s="690"/>
      <c r="RQ229" s="690"/>
      <c r="RR229" s="690"/>
      <c r="RS229" s="690"/>
      <c r="RT229" s="690"/>
      <c r="RU229" s="690"/>
      <c r="RV229" s="690"/>
      <c r="RW229" s="690"/>
      <c r="RX229" s="690"/>
      <c r="RY229" s="690"/>
      <c r="RZ229" s="690"/>
      <c r="SA229" s="690"/>
      <c r="SB229" s="690"/>
      <c r="SC229" s="690"/>
      <c r="SD229" s="690"/>
      <c r="SE229" s="690"/>
      <c r="SF229" s="690"/>
      <c r="SG229" s="690"/>
      <c r="SH229" s="690"/>
      <c r="SI229" s="690"/>
      <c r="SJ229" s="690"/>
    </row>
    <row r="230" spans="434:504" x14ac:dyDescent="0.25">
      <c r="PR230" s="690"/>
      <c r="PS230" s="690"/>
      <c r="PT230" s="690"/>
      <c r="PU230" s="690"/>
      <c r="PV230" s="690"/>
      <c r="PW230" s="690"/>
      <c r="PX230" s="690"/>
      <c r="PY230" s="690"/>
      <c r="PZ230" s="690"/>
      <c r="QA230" s="690"/>
      <c r="QB230" s="690"/>
      <c r="QC230" s="690"/>
      <c r="QD230" s="690"/>
      <c r="QE230" s="690"/>
      <c r="QF230" s="690"/>
      <c r="QG230" s="690"/>
      <c r="QX230" s="690"/>
      <c r="QY230" s="690"/>
      <c r="QZ230" s="690"/>
      <c r="RA230" s="690"/>
      <c r="RB230" s="690"/>
      <c r="RC230" s="690"/>
      <c r="RD230" s="690"/>
      <c r="RE230" s="690"/>
      <c r="RF230" s="690"/>
      <c r="RG230" s="690"/>
      <c r="RH230" s="690"/>
      <c r="RI230" s="690"/>
      <c r="RJ230" s="690"/>
      <c r="RK230" s="690"/>
      <c r="RL230" s="690"/>
      <c r="RM230" s="690"/>
      <c r="RN230" s="690"/>
      <c r="RO230" s="690"/>
      <c r="RP230" s="690"/>
      <c r="RQ230" s="690"/>
      <c r="RR230" s="690"/>
      <c r="RS230" s="690"/>
      <c r="RT230" s="690"/>
      <c r="RU230" s="690"/>
      <c r="RV230" s="690"/>
      <c r="RW230" s="690"/>
      <c r="RX230" s="690"/>
      <c r="RY230" s="690"/>
      <c r="RZ230" s="690"/>
      <c r="SA230" s="690"/>
      <c r="SB230" s="690"/>
      <c r="SC230" s="690"/>
      <c r="SD230" s="690"/>
      <c r="SE230" s="690"/>
      <c r="SF230" s="690"/>
      <c r="SG230" s="690"/>
      <c r="SH230" s="690"/>
      <c r="SI230" s="690"/>
      <c r="SJ230" s="690"/>
    </row>
    <row r="231" spans="434:504" x14ac:dyDescent="0.25">
      <c r="PR231" s="690"/>
      <c r="PS231" s="690"/>
      <c r="PT231" s="690"/>
      <c r="PU231" s="690"/>
      <c r="PV231" s="690"/>
      <c r="PW231" s="690"/>
      <c r="PX231" s="690"/>
      <c r="PY231" s="690"/>
      <c r="PZ231" s="690"/>
      <c r="QA231" s="690"/>
      <c r="QB231" s="690"/>
      <c r="QC231" s="690"/>
      <c r="QD231" s="690"/>
      <c r="QE231" s="690"/>
      <c r="QF231" s="690"/>
      <c r="QG231" s="690"/>
      <c r="QX231" s="690"/>
      <c r="QY231" s="690"/>
      <c r="QZ231" s="690"/>
      <c r="RA231" s="690"/>
      <c r="RB231" s="690"/>
      <c r="RC231" s="690"/>
      <c r="RD231" s="690"/>
      <c r="RE231" s="690"/>
      <c r="RF231" s="690"/>
      <c r="RG231" s="690"/>
      <c r="RH231" s="690"/>
      <c r="RI231" s="690"/>
      <c r="RJ231" s="690"/>
      <c r="RK231" s="690"/>
      <c r="RL231" s="690"/>
      <c r="RM231" s="690"/>
      <c r="RN231" s="690"/>
      <c r="RO231" s="690"/>
      <c r="RP231" s="690"/>
      <c r="RQ231" s="690"/>
      <c r="RR231" s="690"/>
      <c r="RS231" s="690"/>
      <c r="RT231" s="690"/>
      <c r="RU231" s="690"/>
      <c r="RV231" s="690"/>
      <c r="RW231" s="690"/>
      <c r="RX231" s="690"/>
      <c r="RY231" s="690"/>
      <c r="RZ231" s="690"/>
      <c r="SA231" s="690"/>
      <c r="SB231" s="690"/>
      <c r="SC231" s="690"/>
      <c r="SD231" s="690"/>
      <c r="SE231" s="690"/>
      <c r="SF231" s="690"/>
      <c r="SG231" s="690"/>
      <c r="SH231" s="690"/>
      <c r="SI231" s="690"/>
      <c r="SJ231" s="690"/>
    </row>
    <row r="232" spans="434:504" x14ac:dyDescent="0.25">
      <c r="PR232" s="690"/>
      <c r="PS232" s="690"/>
      <c r="PT232" s="690"/>
      <c r="PU232" s="690"/>
      <c r="PV232" s="690"/>
      <c r="PW232" s="690"/>
      <c r="PX232" s="690"/>
      <c r="PY232" s="690"/>
      <c r="PZ232" s="690"/>
      <c r="QA232" s="690"/>
      <c r="QB232" s="690"/>
      <c r="QC232" s="690"/>
      <c r="QD232" s="690"/>
      <c r="QE232" s="690"/>
      <c r="QF232" s="690"/>
      <c r="QG232" s="690"/>
      <c r="QX232" s="690"/>
      <c r="QY232" s="690"/>
      <c r="QZ232" s="690"/>
      <c r="RA232" s="690"/>
      <c r="RB232" s="690"/>
      <c r="RC232" s="690"/>
      <c r="RD232" s="690"/>
      <c r="RE232" s="690"/>
      <c r="RF232" s="690"/>
      <c r="RG232" s="690"/>
      <c r="RH232" s="690"/>
      <c r="RI232" s="690"/>
      <c r="RJ232" s="690"/>
      <c r="RK232" s="690"/>
      <c r="RL232" s="690"/>
      <c r="RM232" s="690"/>
      <c r="RN232" s="690"/>
      <c r="RO232" s="690"/>
      <c r="RP232" s="690"/>
      <c r="RQ232" s="690"/>
      <c r="RR232" s="690"/>
      <c r="RS232" s="690"/>
      <c r="RT232" s="690"/>
      <c r="RU232" s="690"/>
      <c r="RV232" s="690"/>
      <c r="RW232" s="690"/>
      <c r="RX232" s="690"/>
      <c r="RY232" s="690"/>
      <c r="RZ232" s="690"/>
      <c r="SA232" s="690"/>
      <c r="SB232" s="690"/>
      <c r="SC232" s="690"/>
      <c r="SD232" s="690"/>
      <c r="SE232" s="690"/>
      <c r="SF232" s="690"/>
      <c r="SG232" s="690"/>
      <c r="SH232" s="690"/>
      <c r="SI232" s="690"/>
      <c r="SJ232" s="690"/>
    </row>
    <row r="233" spans="434:504" x14ac:dyDescent="0.25">
      <c r="PR233" s="690"/>
      <c r="PS233" s="690"/>
      <c r="PT233" s="690"/>
      <c r="PU233" s="690"/>
      <c r="PV233" s="690"/>
      <c r="PW233" s="690"/>
      <c r="PX233" s="690"/>
      <c r="PY233" s="690"/>
      <c r="PZ233" s="690"/>
      <c r="QA233" s="690"/>
      <c r="QB233" s="690"/>
      <c r="QC233" s="690"/>
      <c r="QD233" s="690"/>
      <c r="QE233" s="690"/>
      <c r="QF233" s="690"/>
      <c r="QG233" s="690"/>
      <c r="QX233" s="690"/>
      <c r="QY233" s="690"/>
      <c r="QZ233" s="690"/>
      <c r="RA233" s="690"/>
      <c r="RB233" s="690"/>
      <c r="RC233" s="690"/>
      <c r="RD233" s="690"/>
      <c r="RE233" s="690"/>
      <c r="RF233" s="690"/>
      <c r="RG233" s="690"/>
      <c r="RH233" s="690"/>
      <c r="RI233" s="690"/>
      <c r="RJ233" s="690"/>
      <c r="RK233" s="690"/>
      <c r="RL233" s="690"/>
      <c r="RM233" s="690"/>
      <c r="RN233" s="690"/>
      <c r="RO233" s="690"/>
      <c r="RP233" s="690"/>
      <c r="RQ233" s="690"/>
      <c r="RR233" s="690"/>
      <c r="RS233" s="690"/>
      <c r="RT233" s="690"/>
      <c r="RU233" s="690"/>
      <c r="RV233" s="690"/>
      <c r="RW233" s="690"/>
      <c r="RX233" s="690"/>
      <c r="RY233" s="690"/>
      <c r="RZ233" s="690"/>
      <c r="SA233" s="690"/>
      <c r="SB233" s="690"/>
      <c r="SC233" s="690"/>
      <c r="SD233" s="690"/>
      <c r="SE233" s="690"/>
      <c r="SF233" s="690"/>
      <c r="SG233" s="690"/>
      <c r="SH233" s="690"/>
      <c r="SI233" s="690"/>
      <c r="SJ233" s="690"/>
    </row>
    <row r="234" spans="434:504" x14ac:dyDescent="0.25">
      <c r="PR234" s="690"/>
      <c r="PS234" s="690"/>
      <c r="PT234" s="690"/>
      <c r="PU234" s="690"/>
      <c r="PV234" s="690"/>
      <c r="PW234" s="690"/>
      <c r="PX234" s="690"/>
      <c r="PY234" s="690"/>
      <c r="PZ234" s="690"/>
      <c r="QA234" s="690"/>
      <c r="QB234" s="690"/>
      <c r="QC234" s="690"/>
      <c r="QD234" s="690"/>
      <c r="QE234" s="690"/>
      <c r="QF234" s="690"/>
      <c r="QG234" s="690"/>
      <c r="QX234" s="690"/>
      <c r="QY234" s="690"/>
      <c r="QZ234" s="690"/>
      <c r="RA234" s="690"/>
      <c r="RB234" s="690"/>
      <c r="RC234" s="690"/>
      <c r="RD234" s="690"/>
      <c r="RE234" s="690"/>
      <c r="RF234" s="690"/>
      <c r="RG234" s="690"/>
      <c r="RH234" s="690"/>
      <c r="RI234" s="690"/>
      <c r="RJ234" s="690"/>
      <c r="RK234" s="690"/>
      <c r="RL234" s="690"/>
      <c r="RM234" s="690"/>
      <c r="RN234" s="690"/>
      <c r="RO234" s="690"/>
      <c r="RP234" s="690"/>
      <c r="RQ234" s="690"/>
      <c r="RR234" s="690"/>
      <c r="RS234" s="690"/>
      <c r="RT234" s="690"/>
      <c r="RU234" s="690"/>
      <c r="RV234" s="690"/>
      <c r="RW234" s="690"/>
      <c r="RX234" s="690"/>
      <c r="RY234" s="690"/>
      <c r="RZ234" s="690"/>
      <c r="SA234" s="690"/>
      <c r="SB234" s="690"/>
      <c r="SC234" s="690"/>
      <c r="SD234" s="690"/>
      <c r="SE234" s="690"/>
      <c r="SF234" s="690"/>
      <c r="SG234" s="690"/>
      <c r="SH234" s="690"/>
      <c r="SI234" s="690"/>
      <c r="SJ234" s="690"/>
    </row>
    <row r="235" spans="434:504" x14ac:dyDescent="0.25">
      <c r="PR235" s="690"/>
      <c r="PS235" s="690"/>
      <c r="PT235" s="690"/>
      <c r="PU235" s="690"/>
      <c r="PV235" s="690"/>
      <c r="PW235" s="690"/>
      <c r="PX235" s="690"/>
      <c r="PY235" s="690"/>
      <c r="PZ235" s="690"/>
      <c r="QA235" s="690"/>
      <c r="QB235" s="690"/>
      <c r="QC235" s="690"/>
      <c r="QD235" s="690"/>
      <c r="QE235" s="690"/>
      <c r="QF235" s="690"/>
      <c r="QG235" s="690"/>
      <c r="QX235" s="690"/>
      <c r="QY235" s="690"/>
      <c r="QZ235" s="690"/>
      <c r="RA235" s="690"/>
      <c r="RB235" s="690"/>
      <c r="RC235" s="690"/>
      <c r="RD235" s="690"/>
      <c r="RE235" s="690"/>
      <c r="RF235" s="690"/>
      <c r="RG235" s="690"/>
      <c r="RH235" s="690"/>
      <c r="RI235" s="690"/>
      <c r="RJ235" s="690"/>
      <c r="RK235" s="690"/>
      <c r="RL235" s="690"/>
      <c r="RM235" s="690"/>
      <c r="RN235" s="690"/>
      <c r="RO235" s="690"/>
      <c r="RP235" s="690"/>
      <c r="RQ235" s="690"/>
      <c r="RR235" s="690"/>
      <c r="RS235" s="690"/>
      <c r="RT235" s="690"/>
      <c r="RU235" s="690"/>
      <c r="RV235" s="690"/>
      <c r="RW235" s="690"/>
      <c r="RX235" s="690"/>
      <c r="RY235" s="690"/>
      <c r="RZ235" s="690"/>
      <c r="SA235" s="690"/>
      <c r="SB235" s="690"/>
      <c r="SC235" s="690"/>
      <c r="SD235" s="690"/>
      <c r="SE235" s="690"/>
      <c r="SF235" s="690"/>
      <c r="SG235" s="690"/>
      <c r="SH235" s="690"/>
      <c r="SI235" s="690"/>
      <c r="SJ235" s="690"/>
    </row>
    <row r="236" spans="434:504" x14ac:dyDescent="0.25">
      <c r="PR236" s="690"/>
      <c r="PS236" s="690"/>
      <c r="PT236" s="690"/>
      <c r="PU236" s="690"/>
      <c r="PV236" s="690"/>
      <c r="PW236" s="690"/>
      <c r="PX236" s="690"/>
      <c r="PY236" s="690"/>
      <c r="PZ236" s="690"/>
      <c r="QA236" s="690"/>
      <c r="QB236" s="690"/>
      <c r="QC236" s="690"/>
      <c r="QD236" s="690"/>
      <c r="QE236" s="690"/>
      <c r="QF236" s="690"/>
      <c r="QG236" s="690"/>
      <c r="QX236" s="690"/>
      <c r="QY236" s="690"/>
      <c r="QZ236" s="690"/>
      <c r="RA236" s="690"/>
      <c r="RB236" s="690"/>
      <c r="RC236" s="690"/>
      <c r="RD236" s="690"/>
      <c r="RE236" s="690"/>
      <c r="RF236" s="690"/>
      <c r="RG236" s="690"/>
      <c r="RH236" s="690"/>
      <c r="RI236" s="690"/>
      <c r="RJ236" s="690"/>
      <c r="RK236" s="690"/>
      <c r="RL236" s="690"/>
      <c r="RM236" s="690"/>
      <c r="RN236" s="690"/>
      <c r="RO236" s="690"/>
      <c r="RP236" s="690"/>
      <c r="RQ236" s="690"/>
      <c r="RR236" s="690"/>
      <c r="RS236" s="690"/>
      <c r="RT236" s="690"/>
      <c r="RU236" s="690"/>
      <c r="RV236" s="690"/>
      <c r="RW236" s="690"/>
      <c r="RX236" s="690"/>
      <c r="RY236" s="690"/>
      <c r="RZ236" s="690"/>
      <c r="SA236" s="690"/>
      <c r="SB236" s="690"/>
      <c r="SC236" s="690"/>
      <c r="SD236" s="690"/>
      <c r="SE236" s="690"/>
      <c r="SF236" s="690"/>
      <c r="SG236" s="690"/>
      <c r="SH236" s="690"/>
      <c r="SI236" s="690"/>
      <c r="SJ236" s="690"/>
    </row>
    <row r="237" spans="434:504" x14ac:dyDescent="0.25">
      <c r="PR237" s="690"/>
      <c r="PS237" s="690"/>
      <c r="PT237" s="690"/>
      <c r="PU237" s="690"/>
      <c r="PV237" s="690"/>
      <c r="PW237" s="690"/>
      <c r="PX237" s="690"/>
      <c r="PY237" s="690"/>
      <c r="PZ237" s="690"/>
      <c r="QA237" s="690"/>
      <c r="QB237" s="690"/>
      <c r="QC237" s="690"/>
      <c r="QD237" s="690"/>
      <c r="QE237" s="690"/>
      <c r="QF237" s="690"/>
      <c r="QG237" s="690"/>
      <c r="QX237" s="690"/>
      <c r="QY237" s="690"/>
      <c r="QZ237" s="690"/>
      <c r="RA237" s="690"/>
      <c r="RB237" s="690"/>
      <c r="RC237" s="690"/>
      <c r="RD237" s="690"/>
      <c r="RE237" s="690"/>
      <c r="RF237" s="690"/>
      <c r="RG237" s="690"/>
      <c r="RH237" s="690"/>
      <c r="RI237" s="690"/>
      <c r="RJ237" s="690"/>
      <c r="RK237" s="690"/>
      <c r="RL237" s="690"/>
      <c r="RM237" s="690"/>
      <c r="RN237" s="690"/>
      <c r="RO237" s="690"/>
      <c r="RP237" s="690"/>
      <c r="RQ237" s="690"/>
      <c r="RR237" s="690"/>
      <c r="RS237" s="690"/>
      <c r="RT237" s="690"/>
      <c r="RU237" s="690"/>
      <c r="RV237" s="690"/>
      <c r="RW237" s="690"/>
      <c r="RX237" s="690"/>
      <c r="RY237" s="690"/>
      <c r="RZ237" s="690"/>
      <c r="SA237" s="690"/>
      <c r="SB237" s="690"/>
      <c r="SC237" s="690"/>
      <c r="SD237" s="690"/>
      <c r="SE237" s="690"/>
      <c r="SF237" s="690"/>
      <c r="SG237" s="690"/>
      <c r="SH237" s="690"/>
      <c r="SI237" s="690"/>
      <c r="SJ237" s="690"/>
    </row>
    <row r="238" spans="434:504" x14ac:dyDescent="0.25">
      <c r="PR238" s="690"/>
      <c r="PS238" s="690"/>
      <c r="PT238" s="690"/>
      <c r="PU238" s="690"/>
      <c r="PV238" s="690"/>
      <c r="PW238" s="690"/>
      <c r="PX238" s="690"/>
      <c r="PY238" s="690"/>
      <c r="PZ238" s="690"/>
      <c r="QA238" s="690"/>
      <c r="QB238" s="690"/>
      <c r="QC238" s="690"/>
      <c r="QD238" s="690"/>
      <c r="QE238" s="690"/>
      <c r="QF238" s="690"/>
      <c r="QG238" s="690"/>
      <c r="QX238" s="690"/>
      <c r="QY238" s="690"/>
      <c r="QZ238" s="690"/>
      <c r="RA238" s="690"/>
      <c r="RB238" s="690"/>
      <c r="RC238" s="690"/>
      <c r="RD238" s="690"/>
      <c r="RE238" s="690"/>
      <c r="RF238" s="690"/>
      <c r="RG238" s="690"/>
      <c r="RH238" s="690"/>
      <c r="RI238" s="690"/>
      <c r="RJ238" s="690"/>
      <c r="RK238" s="690"/>
      <c r="RL238" s="690"/>
      <c r="RM238" s="690"/>
      <c r="RN238" s="690"/>
      <c r="RO238" s="690"/>
      <c r="RP238" s="690"/>
      <c r="RQ238" s="690"/>
      <c r="RR238" s="690"/>
      <c r="RS238" s="690"/>
      <c r="RT238" s="690"/>
      <c r="RU238" s="690"/>
      <c r="RV238" s="690"/>
      <c r="RW238" s="690"/>
      <c r="RX238" s="690"/>
      <c r="RY238" s="690"/>
      <c r="RZ238" s="690"/>
      <c r="SA238" s="690"/>
      <c r="SB238" s="690"/>
      <c r="SC238" s="690"/>
      <c r="SD238" s="690"/>
      <c r="SE238" s="690"/>
      <c r="SF238" s="690"/>
      <c r="SG238" s="690"/>
      <c r="SH238" s="690"/>
      <c r="SI238" s="690"/>
      <c r="SJ238" s="690"/>
    </row>
    <row r="239" spans="434:504" x14ac:dyDescent="0.25">
      <c r="PR239" s="690"/>
      <c r="PS239" s="690"/>
      <c r="PT239" s="690"/>
      <c r="PU239" s="690"/>
      <c r="PV239" s="690"/>
      <c r="PW239" s="690"/>
      <c r="PX239" s="690"/>
      <c r="PY239" s="690"/>
      <c r="PZ239" s="690"/>
      <c r="QA239" s="690"/>
      <c r="QB239" s="690"/>
      <c r="QC239" s="690"/>
      <c r="QD239" s="690"/>
      <c r="QE239" s="690"/>
      <c r="QF239" s="690"/>
      <c r="QG239" s="690"/>
      <c r="QX239" s="690"/>
      <c r="QY239" s="690"/>
      <c r="QZ239" s="690"/>
      <c r="RA239" s="690"/>
      <c r="RB239" s="690"/>
      <c r="RC239" s="690"/>
      <c r="RD239" s="690"/>
      <c r="RE239" s="690"/>
      <c r="RF239" s="690"/>
      <c r="RG239" s="690"/>
      <c r="RH239" s="690"/>
      <c r="RI239" s="690"/>
      <c r="RJ239" s="690"/>
      <c r="RK239" s="690"/>
      <c r="RL239" s="690"/>
      <c r="RM239" s="690"/>
      <c r="RN239" s="690"/>
      <c r="RO239" s="690"/>
      <c r="RP239" s="690"/>
      <c r="RQ239" s="690"/>
      <c r="RR239" s="690"/>
      <c r="RS239" s="690"/>
      <c r="RT239" s="690"/>
      <c r="RU239" s="690"/>
      <c r="RV239" s="690"/>
      <c r="RW239" s="690"/>
      <c r="RX239" s="690"/>
      <c r="RY239" s="690"/>
      <c r="RZ239" s="690"/>
      <c r="SA239" s="690"/>
      <c r="SB239" s="690"/>
      <c r="SC239" s="690"/>
      <c r="SD239" s="690"/>
      <c r="SE239" s="690"/>
      <c r="SF239" s="690"/>
      <c r="SG239" s="690"/>
      <c r="SH239" s="690"/>
      <c r="SI239" s="690"/>
      <c r="SJ239" s="690"/>
    </row>
    <row r="240" spans="434:504" x14ac:dyDescent="0.25">
      <c r="PR240" s="690"/>
      <c r="PS240" s="690"/>
      <c r="PT240" s="690"/>
      <c r="PU240" s="690"/>
      <c r="PV240" s="690"/>
      <c r="PW240" s="690"/>
      <c r="PX240" s="690"/>
      <c r="PY240" s="690"/>
      <c r="PZ240" s="690"/>
      <c r="QA240" s="690"/>
      <c r="QB240" s="690"/>
      <c r="QC240" s="690"/>
      <c r="QD240" s="690"/>
      <c r="QE240" s="690"/>
      <c r="QF240" s="690"/>
      <c r="QG240" s="690"/>
      <c r="QX240" s="690"/>
      <c r="QY240" s="690"/>
      <c r="QZ240" s="690"/>
      <c r="RA240" s="690"/>
      <c r="RB240" s="690"/>
      <c r="RC240" s="690"/>
      <c r="RD240" s="690"/>
      <c r="RE240" s="690"/>
      <c r="RF240" s="690"/>
      <c r="RG240" s="690"/>
      <c r="RH240" s="690"/>
      <c r="RI240" s="690"/>
      <c r="RJ240" s="690"/>
      <c r="RK240" s="690"/>
      <c r="RL240" s="690"/>
      <c r="RM240" s="690"/>
      <c r="RN240" s="690"/>
      <c r="RO240" s="690"/>
      <c r="RP240" s="690"/>
      <c r="RQ240" s="690"/>
      <c r="RR240" s="690"/>
      <c r="RS240" s="690"/>
      <c r="RT240" s="690"/>
      <c r="RU240" s="690"/>
      <c r="RV240" s="690"/>
      <c r="RW240" s="690"/>
      <c r="RX240" s="690"/>
      <c r="RY240" s="690"/>
      <c r="RZ240" s="690"/>
      <c r="SA240" s="690"/>
      <c r="SB240" s="690"/>
      <c r="SC240" s="690"/>
      <c r="SD240" s="690"/>
      <c r="SE240" s="690"/>
      <c r="SF240" s="690"/>
      <c r="SG240" s="690"/>
      <c r="SH240" s="690"/>
      <c r="SI240" s="690"/>
      <c r="SJ240" s="690"/>
    </row>
    <row r="241" spans="434:504" x14ac:dyDescent="0.25">
      <c r="PR241" s="690"/>
      <c r="PS241" s="690"/>
      <c r="PT241" s="690"/>
      <c r="PU241" s="690"/>
      <c r="PV241" s="690"/>
      <c r="PW241" s="690"/>
      <c r="PX241" s="690"/>
      <c r="PY241" s="690"/>
      <c r="PZ241" s="690"/>
      <c r="QA241" s="690"/>
      <c r="QB241" s="690"/>
      <c r="QC241" s="690"/>
      <c r="QD241" s="690"/>
      <c r="QE241" s="690"/>
      <c r="QF241" s="690"/>
      <c r="QG241" s="690"/>
      <c r="QX241" s="690"/>
      <c r="QY241" s="690"/>
      <c r="QZ241" s="690"/>
      <c r="RA241" s="690"/>
      <c r="RB241" s="690"/>
      <c r="RC241" s="690"/>
      <c r="RD241" s="690"/>
      <c r="RE241" s="690"/>
      <c r="RF241" s="690"/>
      <c r="RG241" s="690"/>
      <c r="RH241" s="690"/>
      <c r="RI241" s="690"/>
      <c r="RJ241" s="690"/>
      <c r="RK241" s="690"/>
      <c r="RL241" s="690"/>
      <c r="RM241" s="690"/>
      <c r="RN241" s="690"/>
      <c r="RO241" s="690"/>
      <c r="RP241" s="690"/>
      <c r="RQ241" s="690"/>
      <c r="RR241" s="690"/>
      <c r="RS241" s="690"/>
      <c r="RT241" s="690"/>
      <c r="RU241" s="690"/>
      <c r="RV241" s="690"/>
      <c r="RW241" s="690"/>
      <c r="RX241" s="690"/>
      <c r="RY241" s="690"/>
      <c r="RZ241" s="690"/>
      <c r="SA241" s="690"/>
      <c r="SB241" s="690"/>
      <c r="SC241" s="690"/>
      <c r="SD241" s="690"/>
      <c r="SE241" s="690"/>
      <c r="SF241" s="690"/>
      <c r="SG241" s="690"/>
      <c r="SH241" s="690"/>
      <c r="SI241" s="690"/>
      <c r="SJ241" s="690"/>
    </row>
    <row r="242" spans="434:504" x14ac:dyDescent="0.25">
      <c r="PR242" s="690"/>
      <c r="PS242" s="690"/>
      <c r="PT242" s="690"/>
      <c r="PU242" s="690"/>
      <c r="PV242" s="690"/>
      <c r="PW242" s="690"/>
      <c r="PX242" s="690"/>
      <c r="PY242" s="690"/>
      <c r="PZ242" s="690"/>
      <c r="QA242" s="690"/>
      <c r="QB242" s="690"/>
      <c r="QC242" s="690"/>
      <c r="QD242" s="690"/>
      <c r="QE242" s="690"/>
      <c r="QF242" s="690"/>
      <c r="QG242" s="690"/>
      <c r="QX242" s="690"/>
      <c r="QY242" s="690"/>
      <c r="QZ242" s="690"/>
      <c r="RA242" s="690"/>
      <c r="RB242" s="690"/>
      <c r="RC242" s="690"/>
      <c r="RD242" s="690"/>
      <c r="RE242" s="690"/>
      <c r="RF242" s="690"/>
      <c r="RG242" s="690"/>
      <c r="RH242" s="690"/>
      <c r="RI242" s="690"/>
      <c r="RJ242" s="690"/>
      <c r="RK242" s="690"/>
      <c r="RL242" s="690"/>
      <c r="RM242" s="690"/>
      <c r="RN242" s="690"/>
      <c r="RO242" s="690"/>
      <c r="RP242" s="690"/>
      <c r="RQ242" s="690"/>
      <c r="RR242" s="690"/>
      <c r="RS242" s="690"/>
      <c r="RT242" s="690"/>
      <c r="RU242" s="690"/>
      <c r="RV242" s="690"/>
      <c r="RW242" s="690"/>
      <c r="RX242" s="690"/>
      <c r="RY242" s="690"/>
      <c r="RZ242" s="690"/>
      <c r="SA242" s="690"/>
      <c r="SB242" s="690"/>
      <c r="SC242" s="690"/>
      <c r="SD242" s="690"/>
      <c r="SE242" s="690"/>
      <c r="SF242" s="690"/>
      <c r="SG242" s="690"/>
      <c r="SH242" s="690"/>
      <c r="SI242" s="690"/>
      <c r="SJ242" s="690"/>
    </row>
    <row r="243" spans="434:504" x14ac:dyDescent="0.25">
      <c r="PR243" s="690"/>
      <c r="PS243" s="690"/>
      <c r="PT243" s="690"/>
      <c r="PU243" s="690"/>
      <c r="PV243" s="690"/>
      <c r="PW243" s="690"/>
      <c r="PX243" s="690"/>
      <c r="PY243" s="690"/>
      <c r="PZ243" s="690"/>
      <c r="QA243" s="690"/>
      <c r="QB243" s="690"/>
      <c r="QC243" s="690"/>
      <c r="QD243" s="690"/>
      <c r="QE243" s="690"/>
      <c r="QF243" s="690"/>
      <c r="QG243" s="690"/>
      <c r="QX243" s="690"/>
      <c r="QY243" s="690"/>
      <c r="QZ243" s="690"/>
      <c r="RA243" s="690"/>
      <c r="RB243" s="690"/>
      <c r="RC243" s="690"/>
      <c r="RD243" s="690"/>
      <c r="RE243" s="690"/>
      <c r="RF243" s="690"/>
      <c r="RG243" s="690"/>
      <c r="RH243" s="690"/>
      <c r="RI243" s="690"/>
      <c r="RJ243" s="690"/>
      <c r="RK243" s="690"/>
      <c r="RL243" s="690"/>
      <c r="RM243" s="690"/>
      <c r="RN243" s="690"/>
      <c r="RO243" s="690"/>
      <c r="RP243" s="690"/>
      <c r="RQ243" s="690"/>
      <c r="RR243" s="690"/>
      <c r="RS243" s="690"/>
      <c r="RT243" s="690"/>
      <c r="RU243" s="690"/>
      <c r="RV243" s="690"/>
      <c r="RW243" s="690"/>
      <c r="RX243" s="690"/>
      <c r="RY243" s="690"/>
      <c r="RZ243" s="690"/>
      <c r="SA243" s="690"/>
      <c r="SB243" s="690"/>
      <c r="SC243" s="690"/>
      <c r="SD243" s="690"/>
      <c r="SE243" s="690"/>
      <c r="SF243" s="690"/>
      <c r="SG243" s="690"/>
      <c r="SH243" s="690"/>
      <c r="SI243" s="690"/>
      <c r="SJ243" s="690"/>
    </row>
    <row r="244" spans="434:504" x14ac:dyDescent="0.25">
      <c r="PR244" s="690"/>
      <c r="PS244" s="690"/>
      <c r="PT244" s="690"/>
      <c r="PU244" s="690"/>
      <c r="PV244" s="690"/>
      <c r="PW244" s="690"/>
      <c r="PX244" s="690"/>
      <c r="PY244" s="690"/>
      <c r="PZ244" s="690"/>
      <c r="QA244" s="690"/>
      <c r="QB244" s="690"/>
      <c r="QC244" s="690"/>
      <c r="QD244" s="690"/>
      <c r="QE244" s="690"/>
      <c r="QF244" s="690"/>
      <c r="QG244" s="690"/>
      <c r="QX244" s="690"/>
      <c r="QY244" s="690"/>
      <c r="QZ244" s="690"/>
      <c r="RA244" s="690"/>
      <c r="RB244" s="690"/>
      <c r="RC244" s="690"/>
      <c r="RD244" s="690"/>
      <c r="RE244" s="690"/>
      <c r="RF244" s="690"/>
      <c r="RG244" s="690"/>
      <c r="RH244" s="690"/>
      <c r="RI244" s="690"/>
      <c r="RJ244" s="690"/>
      <c r="RK244" s="690"/>
      <c r="RL244" s="690"/>
      <c r="RM244" s="690"/>
      <c r="RN244" s="690"/>
      <c r="RO244" s="690"/>
      <c r="RP244" s="690"/>
      <c r="RQ244" s="690"/>
      <c r="RR244" s="690"/>
      <c r="RS244" s="690"/>
      <c r="RT244" s="690"/>
      <c r="RU244" s="690"/>
      <c r="RV244" s="690"/>
      <c r="RW244" s="690"/>
      <c r="RX244" s="690"/>
      <c r="RY244" s="690"/>
      <c r="RZ244" s="690"/>
      <c r="SA244" s="690"/>
      <c r="SB244" s="690"/>
      <c r="SC244" s="690"/>
      <c r="SD244" s="690"/>
      <c r="SE244" s="690"/>
      <c r="SF244" s="690"/>
      <c r="SG244" s="690"/>
      <c r="SH244" s="690"/>
      <c r="SI244" s="690"/>
      <c r="SJ244" s="690"/>
    </row>
    <row r="245" spans="434:504" x14ac:dyDescent="0.25">
      <c r="PR245" s="690"/>
      <c r="PS245" s="690"/>
      <c r="PT245" s="690"/>
      <c r="PU245" s="690"/>
      <c r="PV245" s="690"/>
      <c r="PW245" s="690"/>
      <c r="PX245" s="690"/>
      <c r="PY245" s="690"/>
      <c r="PZ245" s="690"/>
      <c r="QA245" s="690"/>
      <c r="QB245" s="690"/>
      <c r="QC245" s="690"/>
      <c r="QD245" s="690"/>
      <c r="QE245" s="690"/>
      <c r="QF245" s="690"/>
      <c r="QG245" s="690"/>
      <c r="QX245" s="690"/>
      <c r="QY245" s="690"/>
      <c r="QZ245" s="690"/>
      <c r="RA245" s="690"/>
      <c r="RB245" s="690"/>
      <c r="RC245" s="690"/>
      <c r="RD245" s="690"/>
      <c r="RE245" s="690"/>
      <c r="RF245" s="690"/>
      <c r="RG245" s="690"/>
      <c r="RH245" s="690"/>
      <c r="RI245" s="690"/>
      <c r="RJ245" s="690"/>
      <c r="RK245" s="690"/>
      <c r="RL245" s="690"/>
      <c r="RM245" s="690"/>
      <c r="RN245" s="690"/>
      <c r="RO245" s="690"/>
      <c r="RP245" s="690"/>
      <c r="RQ245" s="690"/>
      <c r="RR245" s="690"/>
      <c r="RS245" s="690"/>
      <c r="RT245" s="690"/>
      <c r="RU245" s="690"/>
      <c r="RV245" s="690"/>
      <c r="RW245" s="690"/>
      <c r="RX245" s="690"/>
      <c r="RY245" s="690"/>
      <c r="RZ245" s="690"/>
      <c r="SA245" s="690"/>
      <c r="SB245" s="690"/>
      <c r="SC245" s="690"/>
      <c r="SD245" s="690"/>
      <c r="SE245" s="690"/>
      <c r="SF245" s="690"/>
      <c r="SG245" s="690"/>
      <c r="SH245" s="690"/>
      <c r="SI245" s="690"/>
      <c r="SJ245" s="690"/>
    </row>
    <row r="246" spans="434:504" x14ac:dyDescent="0.25">
      <c r="PR246" s="690"/>
      <c r="PS246" s="690"/>
      <c r="PT246" s="690"/>
      <c r="PU246" s="690"/>
      <c r="PV246" s="690"/>
      <c r="PW246" s="690"/>
      <c r="PX246" s="690"/>
      <c r="PY246" s="690"/>
      <c r="PZ246" s="690"/>
      <c r="QA246" s="690"/>
      <c r="QB246" s="690"/>
      <c r="QC246" s="690"/>
      <c r="QD246" s="690"/>
      <c r="QE246" s="690"/>
      <c r="QF246" s="690"/>
      <c r="QG246" s="690"/>
      <c r="QX246" s="690"/>
      <c r="QY246" s="690"/>
      <c r="QZ246" s="690"/>
      <c r="RA246" s="690"/>
      <c r="RB246" s="690"/>
      <c r="RC246" s="690"/>
      <c r="RD246" s="690"/>
      <c r="RE246" s="690"/>
      <c r="RF246" s="690"/>
      <c r="RG246" s="690"/>
      <c r="RH246" s="690"/>
      <c r="RI246" s="690"/>
      <c r="RJ246" s="690"/>
      <c r="RK246" s="690"/>
      <c r="RL246" s="690"/>
      <c r="RM246" s="690"/>
      <c r="RN246" s="690"/>
      <c r="RO246" s="690"/>
      <c r="RP246" s="690"/>
      <c r="RQ246" s="690"/>
      <c r="RR246" s="690"/>
      <c r="RS246" s="690"/>
      <c r="RT246" s="690"/>
      <c r="RU246" s="690"/>
      <c r="RV246" s="690"/>
      <c r="RW246" s="690"/>
      <c r="RX246" s="690"/>
      <c r="RY246" s="690"/>
      <c r="RZ246" s="690"/>
      <c r="SA246" s="690"/>
      <c r="SB246" s="690"/>
      <c r="SC246" s="690"/>
      <c r="SD246" s="690"/>
      <c r="SE246" s="690"/>
      <c r="SF246" s="690"/>
      <c r="SG246" s="690"/>
      <c r="SH246" s="690"/>
      <c r="SI246" s="690"/>
      <c r="SJ246" s="690"/>
    </row>
    <row r="247" spans="434:504" x14ac:dyDescent="0.25">
      <c r="PR247" s="690"/>
      <c r="PS247" s="690"/>
      <c r="PT247" s="690"/>
      <c r="PU247" s="690"/>
      <c r="PV247" s="690"/>
      <c r="PW247" s="690"/>
      <c r="PX247" s="690"/>
      <c r="PY247" s="690"/>
      <c r="PZ247" s="690"/>
      <c r="QA247" s="690"/>
      <c r="QB247" s="690"/>
      <c r="QC247" s="690"/>
      <c r="QD247" s="690"/>
      <c r="QE247" s="690"/>
      <c r="QF247" s="690"/>
      <c r="QG247" s="690"/>
      <c r="QX247" s="690"/>
      <c r="QY247" s="690"/>
      <c r="QZ247" s="690"/>
      <c r="RA247" s="690"/>
      <c r="RB247" s="690"/>
      <c r="RC247" s="690"/>
      <c r="RD247" s="690"/>
      <c r="RE247" s="690"/>
      <c r="RF247" s="690"/>
      <c r="RG247" s="690"/>
      <c r="RH247" s="690"/>
      <c r="RI247" s="690"/>
      <c r="RJ247" s="690"/>
      <c r="RK247" s="690"/>
      <c r="RL247" s="690"/>
      <c r="RM247" s="690"/>
      <c r="RN247" s="690"/>
      <c r="RO247" s="690"/>
      <c r="RP247" s="690"/>
      <c r="RQ247" s="690"/>
      <c r="RR247" s="690"/>
      <c r="RS247" s="690"/>
      <c r="RT247" s="690"/>
      <c r="RU247" s="690"/>
      <c r="RV247" s="690"/>
      <c r="RW247" s="690"/>
      <c r="RX247" s="690"/>
      <c r="RY247" s="690"/>
      <c r="RZ247" s="690"/>
      <c r="SA247" s="690"/>
      <c r="SB247" s="690"/>
      <c r="SC247" s="690"/>
      <c r="SD247" s="690"/>
      <c r="SE247" s="690"/>
      <c r="SF247" s="690"/>
      <c r="SG247" s="690"/>
      <c r="SH247" s="690"/>
      <c r="SI247" s="690"/>
      <c r="SJ247" s="690"/>
    </row>
    <row r="248" spans="434:504" x14ac:dyDescent="0.25">
      <c r="PR248" s="690"/>
      <c r="PS248" s="690"/>
      <c r="PT248" s="690"/>
      <c r="PU248" s="690"/>
      <c r="PV248" s="690"/>
      <c r="PW248" s="690"/>
      <c r="PX248" s="690"/>
      <c r="PY248" s="690"/>
      <c r="PZ248" s="690"/>
      <c r="QA248" s="690"/>
      <c r="QB248" s="690"/>
      <c r="QC248" s="690"/>
      <c r="QD248" s="690"/>
      <c r="QE248" s="690"/>
      <c r="QF248" s="690"/>
      <c r="QG248" s="690"/>
      <c r="QX248" s="690"/>
      <c r="QY248" s="690"/>
      <c r="QZ248" s="690"/>
      <c r="RA248" s="690"/>
      <c r="RB248" s="690"/>
      <c r="RC248" s="690"/>
      <c r="RD248" s="690"/>
      <c r="RE248" s="690"/>
      <c r="RF248" s="690"/>
      <c r="RG248" s="690"/>
      <c r="RH248" s="690"/>
      <c r="RI248" s="690"/>
      <c r="RJ248" s="690"/>
      <c r="RK248" s="690"/>
      <c r="RL248" s="690"/>
      <c r="RM248" s="690"/>
      <c r="RN248" s="690"/>
      <c r="RO248" s="690"/>
      <c r="RP248" s="690"/>
      <c r="RQ248" s="690"/>
      <c r="RR248" s="690"/>
      <c r="RS248" s="690"/>
      <c r="RT248" s="690"/>
      <c r="RU248" s="690"/>
      <c r="RV248" s="690"/>
      <c r="RW248" s="690"/>
      <c r="RX248" s="690"/>
      <c r="RY248" s="690"/>
      <c r="RZ248" s="690"/>
      <c r="SA248" s="690"/>
      <c r="SB248" s="690"/>
      <c r="SC248" s="690"/>
      <c r="SD248" s="690"/>
      <c r="SE248" s="690"/>
      <c r="SF248" s="690"/>
      <c r="SG248" s="690"/>
      <c r="SH248" s="690"/>
      <c r="SI248" s="690"/>
      <c r="SJ248" s="690"/>
    </row>
    <row r="249" spans="434:504" x14ac:dyDescent="0.25">
      <c r="PR249" s="690"/>
      <c r="PS249" s="690"/>
      <c r="PT249" s="690"/>
      <c r="PU249" s="690"/>
      <c r="PV249" s="690"/>
      <c r="PW249" s="690"/>
      <c r="PX249" s="690"/>
      <c r="PY249" s="690"/>
      <c r="PZ249" s="690"/>
      <c r="QA249" s="690"/>
      <c r="QB249" s="690"/>
      <c r="QC249" s="690"/>
      <c r="QD249" s="690"/>
      <c r="QE249" s="690"/>
      <c r="QF249" s="690"/>
      <c r="QG249" s="690"/>
      <c r="QX249" s="690"/>
      <c r="QY249" s="690"/>
      <c r="QZ249" s="690"/>
      <c r="RA249" s="690"/>
      <c r="RB249" s="690"/>
      <c r="RC249" s="690"/>
      <c r="RD249" s="690"/>
      <c r="RE249" s="690"/>
      <c r="RF249" s="690"/>
      <c r="RG249" s="690"/>
      <c r="RH249" s="690"/>
      <c r="RI249" s="690"/>
      <c r="RJ249" s="690"/>
      <c r="RK249" s="690"/>
      <c r="RL249" s="690"/>
      <c r="RM249" s="690"/>
      <c r="RN249" s="690"/>
      <c r="RO249" s="690"/>
      <c r="RP249" s="690"/>
      <c r="RQ249" s="690"/>
      <c r="RR249" s="690"/>
      <c r="RS249" s="690"/>
      <c r="RT249" s="690"/>
      <c r="RU249" s="690"/>
      <c r="RV249" s="690"/>
      <c r="RW249" s="690"/>
      <c r="RX249" s="690"/>
      <c r="RY249" s="690"/>
      <c r="RZ249" s="690"/>
      <c r="SA249" s="690"/>
      <c r="SB249" s="690"/>
      <c r="SC249" s="690"/>
      <c r="SD249" s="690"/>
      <c r="SE249" s="690"/>
      <c r="SF249" s="690"/>
      <c r="SG249" s="690"/>
      <c r="SH249" s="690"/>
      <c r="SI249" s="690"/>
      <c r="SJ249" s="690"/>
    </row>
    <row r="250" spans="434:504" x14ac:dyDescent="0.25">
      <c r="PR250" s="690"/>
      <c r="PS250" s="690"/>
      <c r="PT250" s="690"/>
      <c r="PU250" s="690"/>
      <c r="PV250" s="690"/>
      <c r="PW250" s="690"/>
      <c r="PX250" s="690"/>
      <c r="PY250" s="690"/>
      <c r="PZ250" s="690"/>
      <c r="QA250" s="690"/>
      <c r="QB250" s="690"/>
      <c r="QC250" s="690"/>
      <c r="QD250" s="690"/>
      <c r="QE250" s="690"/>
      <c r="QF250" s="690"/>
      <c r="QG250" s="690"/>
      <c r="QX250" s="690"/>
      <c r="QY250" s="690"/>
      <c r="QZ250" s="690"/>
      <c r="RA250" s="690"/>
      <c r="RB250" s="690"/>
      <c r="RC250" s="690"/>
      <c r="RD250" s="690"/>
      <c r="RE250" s="690"/>
      <c r="RF250" s="690"/>
      <c r="RG250" s="690"/>
      <c r="RH250" s="690"/>
      <c r="RI250" s="690"/>
      <c r="RJ250" s="690"/>
      <c r="RK250" s="690"/>
      <c r="RL250" s="690"/>
      <c r="RM250" s="690"/>
      <c r="RN250" s="690"/>
      <c r="RO250" s="690"/>
      <c r="RP250" s="690"/>
      <c r="RQ250" s="690"/>
      <c r="RR250" s="690"/>
      <c r="RS250" s="690"/>
      <c r="RT250" s="690"/>
      <c r="RU250" s="690"/>
      <c r="RV250" s="690"/>
      <c r="RW250" s="690"/>
      <c r="RX250" s="690"/>
      <c r="RY250" s="690"/>
      <c r="RZ250" s="690"/>
      <c r="SA250" s="690"/>
      <c r="SB250" s="690"/>
      <c r="SC250" s="690"/>
      <c r="SD250" s="690"/>
      <c r="SE250" s="690"/>
      <c r="SF250" s="690"/>
      <c r="SG250" s="690"/>
      <c r="SH250" s="690"/>
      <c r="SI250" s="690"/>
      <c r="SJ250" s="690"/>
    </row>
    <row r="251" spans="434:504" x14ac:dyDescent="0.25">
      <c r="PR251" s="690"/>
      <c r="PS251" s="690"/>
      <c r="PT251" s="690"/>
      <c r="PU251" s="690"/>
      <c r="PV251" s="690"/>
      <c r="PW251" s="690"/>
      <c r="PX251" s="690"/>
      <c r="PY251" s="690"/>
      <c r="PZ251" s="690"/>
      <c r="QA251" s="690"/>
      <c r="QB251" s="690"/>
      <c r="QC251" s="690"/>
      <c r="QD251" s="690"/>
      <c r="QE251" s="690"/>
      <c r="QF251" s="690"/>
      <c r="QG251" s="690"/>
      <c r="QX251" s="690"/>
      <c r="QY251" s="690"/>
      <c r="QZ251" s="690"/>
      <c r="RA251" s="690"/>
      <c r="RB251" s="690"/>
      <c r="RC251" s="690"/>
      <c r="RD251" s="690"/>
      <c r="RE251" s="690"/>
      <c r="RF251" s="690"/>
      <c r="RG251" s="690"/>
      <c r="RH251" s="690"/>
      <c r="RI251" s="690"/>
      <c r="RJ251" s="690"/>
      <c r="RK251" s="690"/>
      <c r="RL251" s="690"/>
      <c r="RM251" s="690"/>
      <c r="RN251" s="690"/>
      <c r="RO251" s="690"/>
      <c r="RP251" s="690"/>
      <c r="RQ251" s="690"/>
      <c r="RR251" s="690"/>
      <c r="RS251" s="690"/>
      <c r="RT251" s="690"/>
      <c r="RU251" s="690"/>
      <c r="RV251" s="690"/>
      <c r="RW251" s="690"/>
      <c r="RX251" s="690"/>
      <c r="RY251" s="690"/>
      <c r="RZ251" s="690"/>
      <c r="SA251" s="690"/>
      <c r="SB251" s="690"/>
      <c r="SC251" s="690"/>
      <c r="SD251" s="690"/>
      <c r="SE251" s="690"/>
      <c r="SF251" s="690"/>
      <c r="SG251" s="690"/>
      <c r="SH251" s="690"/>
      <c r="SI251" s="690"/>
      <c r="SJ251" s="690"/>
    </row>
    <row r="252" spans="434:504" x14ac:dyDescent="0.25">
      <c r="PR252" s="690"/>
      <c r="PS252" s="690"/>
      <c r="PT252" s="690"/>
      <c r="PU252" s="690"/>
      <c r="PV252" s="690"/>
      <c r="PW252" s="690"/>
      <c r="PX252" s="690"/>
      <c r="PY252" s="690"/>
      <c r="PZ252" s="690"/>
      <c r="QA252" s="690"/>
      <c r="QB252" s="690"/>
      <c r="QC252" s="690"/>
      <c r="QD252" s="690"/>
      <c r="QE252" s="690"/>
      <c r="QF252" s="690"/>
      <c r="QG252" s="690"/>
      <c r="QX252" s="690"/>
      <c r="QY252" s="690"/>
      <c r="QZ252" s="690"/>
      <c r="RA252" s="690"/>
      <c r="RB252" s="690"/>
      <c r="RC252" s="690"/>
      <c r="RD252" s="690"/>
      <c r="RE252" s="690"/>
      <c r="RF252" s="690"/>
      <c r="RG252" s="690"/>
      <c r="RH252" s="690"/>
      <c r="RI252" s="690"/>
      <c r="RJ252" s="690"/>
      <c r="RK252" s="690"/>
      <c r="RL252" s="690"/>
      <c r="RM252" s="690"/>
      <c r="RN252" s="690"/>
      <c r="RO252" s="690"/>
      <c r="RP252" s="690"/>
      <c r="RQ252" s="690"/>
      <c r="RR252" s="690"/>
      <c r="RS252" s="690"/>
      <c r="RT252" s="690"/>
      <c r="RU252" s="690"/>
      <c r="RV252" s="690"/>
      <c r="RW252" s="690"/>
      <c r="RX252" s="690"/>
      <c r="RY252" s="690"/>
      <c r="RZ252" s="690"/>
      <c r="SA252" s="690"/>
      <c r="SB252" s="690"/>
      <c r="SC252" s="690"/>
      <c r="SD252" s="690"/>
      <c r="SE252" s="690"/>
      <c r="SF252" s="690"/>
      <c r="SG252" s="690"/>
      <c r="SH252" s="690"/>
      <c r="SI252" s="690"/>
      <c r="SJ252" s="690"/>
    </row>
    <row r="253" spans="434:504" x14ac:dyDescent="0.25">
      <c r="PR253" s="690"/>
      <c r="PS253" s="690"/>
      <c r="PT253" s="690"/>
      <c r="PU253" s="690"/>
      <c r="PV253" s="690"/>
      <c r="PW253" s="690"/>
      <c r="PX253" s="690"/>
      <c r="PY253" s="690"/>
      <c r="PZ253" s="690"/>
      <c r="QA253" s="690"/>
      <c r="QB253" s="690"/>
      <c r="QC253" s="690"/>
      <c r="QD253" s="690"/>
      <c r="QE253" s="690"/>
      <c r="QF253" s="690"/>
      <c r="QG253" s="690"/>
      <c r="QX253" s="690"/>
      <c r="QY253" s="690"/>
      <c r="QZ253" s="690"/>
      <c r="RA253" s="690"/>
      <c r="RB253" s="690"/>
      <c r="RC253" s="690"/>
      <c r="RD253" s="690"/>
      <c r="RE253" s="690"/>
      <c r="RF253" s="690"/>
      <c r="RG253" s="690"/>
      <c r="RH253" s="690"/>
      <c r="RI253" s="690"/>
      <c r="RJ253" s="690"/>
      <c r="RK253" s="690"/>
      <c r="RL253" s="690"/>
      <c r="RM253" s="690"/>
      <c r="RN253" s="690"/>
      <c r="RO253" s="690"/>
      <c r="RP253" s="690"/>
      <c r="RQ253" s="690"/>
      <c r="RR253" s="690"/>
      <c r="RS253" s="690"/>
      <c r="RT253" s="690"/>
      <c r="RU253" s="690"/>
      <c r="RV253" s="690"/>
      <c r="RW253" s="690"/>
      <c r="RX253" s="690"/>
      <c r="RY253" s="690"/>
      <c r="RZ253" s="690"/>
      <c r="SA253" s="690"/>
      <c r="SB253" s="690"/>
      <c r="SC253" s="690"/>
      <c r="SD253" s="690"/>
      <c r="SE253" s="690"/>
      <c r="SF253" s="690"/>
      <c r="SG253" s="690"/>
      <c r="SH253" s="690"/>
      <c r="SI253" s="690"/>
      <c r="SJ253" s="690"/>
    </row>
    <row r="254" spans="434:504" x14ac:dyDescent="0.25">
      <c r="PR254" s="690"/>
      <c r="PS254" s="690"/>
      <c r="PT254" s="690"/>
      <c r="PU254" s="690"/>
      <c r="PV254" s="690"/>
      <c r="PW254" s="690"/>
      <c r="PX254" s="690"/>
      <c r="PY254" s="690"/>
      <c r="PZ254" s="690"/>
      <c r="QA254" s="690"/>
      <c r="QB254" s="690"/>
      <c r="QC254" s="690"/>
      <c r="QD254" s="690"/>
      <c r="QE254" s="690"/>
      <c r="QF254" s="690"/>
      <c r="QG254" s="690"/>
      <c r="QX254" s="690"/>
      <c r="QY254" s="690"/>
      <c r="QZ254" s="690"/>
      <c r="RA254" s="690"/>
      <c r="RB254" s="690"/>
      <c r="RC254" s="690"/>
      <c r="RD254" s="690"/>
      <c r="RE254" s="690"/>
      <c r="RF254" s="690"/>
      <c r="RG254" s="690"/>
      <c r="RH254" s="690"/>
      <c r="RI254" s="690"/>
      <c r="RJ254" s="690"/>
      <c r="RK254" s="690"/>
      <c r="RL254" s="690"/>
      <c r="RM254" s="690"/>
      <c r="RN254" s="690"/>
      <c r="RO254" s="690"/>
      <c r="RP254" s="690"/>
      <c r="RQ254" s="690"/>
      <c r="RR254" s="690"/>
      <c r="RS254" s="690"/>
      <c r="RT254" s="690"/>
      <c r="RU254" s="690"/>
      <c r="RV254" s="690"/>
      <c r="RW254" s="690"/>
      <c r="RX254" s="690"/>
      <c r="RY254" s="690"/>
      <c r="RZ254" s="690"/>
      <c r="SA254" s="690"/>
      <c r="SB254" s="690"/>
      <c r="SC254" s="690"/>
      <c r="SD254" s="690"/>
      <c r="SE254" s="690"/>
      <c r="SF254" s="690"/>
      <c r="SG254" s="690"/>
      <c r="SH254" s="690"/>
      <c r="SI254" s="690"/>
      <c r="SJ254" s="690"/>
    </row>
    <row r="255" spans="434:504" x14ac:dyDescent="0.25">
      <c r="PR255" s="690"/>
      <c r="PS255" s="690"/>
      <c r="PT255" s="690"/>
      <c r="PU255" s="690"/>
      <c r="PV255" s="690"/>
      <c r="PW255" s="690"/>
      <c r="PX255" s="690"/>
      <c r="PY255" s="690"/>
      <c r="PZ255" s="690"/>
      <c r="QA255" s="690"/>
      <c r="QB255" s="690"/>
      <c r="QC255" s="690"/>
      <c r="QD255" s="690"/>
      <c r="QE255" s="690"/>
      <c r="QF255" s="690"/>
      <c r="QG255" s="690"/>
      <c r="QX255" s="690"/>
      <c r="QY255" s="690"/>
      <c r="QZ255" s="690"/>
      <c r="RA255" s="690"/>
      <c r="RB255" s="690"/>
      <c r="RC255" s="690"/>
      <c r="RD255" s="690"/>
      <c r="RE255" s="690"/>
      <c r="RF255" s="690"/>
      <c r="RG255" s="690"/>
      <c r="RH255" s="690"/>
      <c r="RI255" s="690"/>
      <c r="RJ255" s="690"/>
      <c r="RK255" s="690"/>
      <c r="RL255" s="690"/>
      <c r="RM255" s="690"/>
      <c r="RN255" s="690"/>
      <c r="RO255" s="690"/>
      <c r="RP255" s="690"/>
      <c r="RQ255" s="690"/>
      <c r="RR255" s="690"/>
      <c r="RS255" s="690"/>
      <c r="RT255" s="690"/>
      <c r="RU255" s="690"/>
      <c r="RV255" s="690"/>
      <c r="RW255" s="690"/>
      <c r="RX255" s="690"/>
      <c r="RY255" s="690"/>
      <c r="RZ255" s="690"/>
      <c r="SA255" s="690"/>
      <c r="SB255" s="690"/>
      <c r="SC255" s="690"/>
      <c r="SD255" s="690"/>
      <c r="SE255" s="690"/>
      <c r="SF255" s="690"/>
      <c r="SG255" s="690"/>
      <c r="SH255" s="690"/>
      <c r="SI255" s="690"/>
      <c r="SJ255" s="690"/>
    </row>
    <row r="256" spans="434:504" x14ac:dyDescent="0.25">
      <c r="PR256" s="690"/>
      <c r="PS256" s="690"/>
      <c r="PT256" s="690"/>
      <c r="PU256" s="690"/>
      <c r="PV256" s="690"/>
      <c r="PW256" s="690"/>
      <c r="PX256" s="690"/>
      <c r="PY256" s="690"/>
      <c r="PZ256" s="690"/>
      <c r="QA256" s="690"/>
      <c r="QB256" s="690"/>
      <c r="QC256" s="690"/>
      <c r="QD256" s="690"/>
      <c r="QE256" s="690"/>
      <c r="QF256" s="690"/>
      <c r="QG256" s="690"/>
      <c r="QX256" s="690"/>
      <c r="QY256" s="690"/>
      <c r="QZ256" s="690"/>
      <c r="RA256" s="690"/>
      <c r="RB256" s="690"/>
      <c r="RC256" s="690"/>
      <c r="RD256" s="690"/>
      <c r="RE256" s="690"/>
      <c r="RF256" s="690"/>
      <c r="RG256" s="690"/>
      <c r="RH256" s="690"/>
      <c r="RI256" s="690"/>
      <c r="RJ256" s="690"/>
      <c r="RK256" s="690"/>
      <c r="RL256" s="690"/>
      <c r="RM256" s="690"/>
      <c r="RN256" s="690"/>
      <c r="RO256" s="690"/>
      <c r="RP256" s="690"/>
      <c r="RQ256" s="690"/>
      <c r="RR256" s="690"/>
      <c r="RS256" s="690"/>
      <c r="RT256" s="690"/>
      <c r="RU256" s="690"/>
      <c r="RV256" s="690"/>
      <c r="RW256" s="690"/>
      <c r="RX256" s="690"/>
      <c r="RY256" s="690"/>
      <c r="RZ256" s="690"/>
      <c r="SA256" s="690"/>
      <c r="SB256" s="690"/>
      <c r="SC256" s="690"/>
      <c r="SD256" s="690"/>
      <c r="SE256" s="690"/>
      <c r="SF256" s="690"/>
      <c r="SG256" s="690"/>
      <c r="SH256" s="690"/>
      <c r="SI256" s="690"/>
      <c r="SJ256" s="690"/>
    </row>
    <row r="257" spans="434:504" x14ac:dyDescent="0.25">
      <c r="PR257" s="690"/>
      <c r="PS257" s="690"/>
      <c r="PT257" s="690"/>
      <c r="PU257" s="690"/>
      <c r="PV257" s="690"/>
      <c r="PW257" s="690"/>
      <c r="PX257" s="690"/>
      <c r="PY257" s="690"/>
      <c r="PZ257" s="690"/>
      <c r="QA257" s="690"/>
      <c r="QB257" s="690"/>
      <c r="QC257" s="690"/>
      <c r="QD257" s="690"/>
      <c r="QE257" s="690"/>
      <c r="QF257" s="690"/>
      <c r="QG257" s="690"/>
      <c r="QX257" s="690"/>
      <c r="QY257" s="690"/>
      <c r="QZ257" s="690"/>
      <c r="RA257" s="690"/>
      <c r="RB257" s="690"/>
      <c r="RC257" s="690"/>
      <c r="RD257" s="690"/>
      <c r="RE257" s="690"/>
      <c r="RF257" s="690"/>
      <c r="RG257" s="690"/>
      <c r="RH257" s="690"/>
      <c r="RI257" s="690"/>
      <c r="RJ257" s="690"/>
      <c r="RK257" s="690"/>
      <c r="RL257" s="690"/>
      <c r="RM257" s="690"/>
      <c r="RN257" s="690"/>
      <c r="RO257" s="690"/>
      <c r="RP257" s="690"/>
      <c r="RQ257" s="690"/>
      <c r="RR257" s="690"/>
      <c r="RS257" s="690"/>
      <c r="RT257" s="690"/>
      <c r="RU257" s="690"/>
      <c r="RV257" s="690"/>
      <c r="RW257" s="690"/>
      <c r="RX257" s="690"/>
      <c r="RY257" s="690"/>
      <c r="RZ257" s="690"/>
      <c r="SA257" s="690"/>
      <c r="SB257" s="690"/>
      <c r="SC257" s="690"/>
      <c r="SD257" s="690"/>
      <c r="SE257" s="690"/>
      <c r="SF257" s="690"/>
      <c r="SG257" s="690"/>
      <c r="SH257" s="690"/>
      <c r="SI257" s="690"/>
      <c r="SJ257" s="690"/>
    </row>
    <row r="258" spans="434:504" x14ac:dyDescent="0.25">
      <c r="PR258" s="690"/>
      <c r="PS258" s="690"/>
      <c r="PT258" s="690"/>
      <c r="PU258" s="690"/>
      <c r="PV258" s="690"/>
      <c r="PW258" s="690"/>
      <c r="PX258" s="690"/>
      <c r="PY258" s="690"/>
      <c r="PZ258" s="690"/>
      <c r="QA258" s="690"/>
      <c r="QB258" s="690"/>
      <c r="QC258" s="690"/>
      <c r="QD258" s="690"/>
      <c r="QE258" s="690"/>
      <c r="QF258" s="690"/>
      <c r="QG258" s="690"/>
      <c r="QX258" s="690"/>
      <c r="QY258" s="690"/>
      <c r="QZ258" s="690"/>
      <c r="RA258" s="690"/>
      <c r="RB258" s="690"/>
      <c r="RC258" s="690"/>
      <c r="RD258" s="690"/>
      <c r="RE258" s="690"/>
      <c r="RF258" s="690"/>
      <c r="RG258" s="690"/>
      <c r="RH258" s="690"/>
      <c r="RI258" s="690"/>
      <c r="RJ258" s="690"/>
      <c r="RK258" s="690"/>
      <c r="RL258" s="690"/>
      <c r="RM258" s="690"/>
      <c r="RN258" s="690"/>
      <c r="RO258" s="690"/>
      <c r="RP258" s="690"/>
      <c r="RQ258" s="690"/>
      <c r="RR258" s="690"/>
      <c r="RS258" s="690"/>
      <c r="RT258" s="690"/>
      <c r="RU258" s="690"/>
      <c r="RV258" s="690"/>
      <c r="RW258" s="690"/>
      <c r="RX258" s="690"/>
      <c r="RY258" s="690"/>
      <c r="RZ258" s="690"/>
      <c r="SA258" s="690"/>
      <c r="SB258" s="690"/>
      <c r="SC258" s="690"/>
      <c r="SD258" s="690"/>
      <c r="SE258" s="690"/>
      <c r="SF258" s="690"/>
      <c r="SG258" s="690"/>
      <c r="SH258" s="690"/>
      <c r="SI258" s="690"/>
      <c r="SJ258" s="690"/>
    </row>
    <row r="259" spans="434:504" x14ac:dyDescent="0.25">
      <c r="PR259" s="690"/>
      <c r="PS259" s="690"/>
      <c r="PT259" s="690"/>
      <c r="PU259" s="690"/>
      <c r="PV259" s="690"/>
      <c r="PW259" s="690"/>
      <c r="PX259" s="690"/>
      <c r="PY259" s="690"/>
      <c r="PZ259" s="690"/>
      <c r="QA259" s="690"/>
      <c r="QB259" s="690"/>
      <c r="QC259" s="690"/>
      <c r="QD259" s="690"/>
      <c r="QE259" s="690"/>
      <c r="QF259" s="690"/>
      <c r="QG259" s="690"/>
      <c r="QX259" s="690"/>
      <c r="QY259" s="690"/>
      <c r="QZ259" s="690"/>
      <c r="RA259" s="690"/>
      <c r="RB259" s="690"/>
      <c r="RC259" s="690"/>
      <c r="RD259" s="690"/>
      <c r="RE259" s="690"/>
      <c r="RF259" s="690"/>
      <c r="RG259" s="690"/>
      <c r="RH259" s="690"/>
      <c r="RI259" s="690"/>
      <c r="RJ259" s="690"/>
      <c r="RK259" s="690"/>
      <c r="RL259" s="690"/>
      <c r="RM259" s="690"/>
      <c r="RN259" s="690"/>
      <c r="RO259" s="690"/>
      <c r="RP259" s="690"/>
      <c r="RQ259" s="690"/>
      <c r="RR259" s="690"/>
      <c r="RS259" s="690"/>
      <c r="RT259" s="690"/>
      <c r="RU259" s="690"/>
      <c r="RV259" s="690"/>
      <c r="RW259" s="690"/>
      <c r="RX259" s="690"/>
      <c r="RY259" s="690"/>
      <c r="RZ259" s="690"/>
      <c r="SA259" s="690"/>
      <c r="SB259" s="690"/>
      <c r="SC259" s="690"/>
      <c r="SD259" s="690"/>
      <c r="SE259" s="690"/>
      <c r="SF259" s="690"/>
      <c r="SG259" s="690"/>
      <c r="SH259" s="690"/>
      <c r="SI259" s="690"/>
      <c r="SJ259" s="690"/>
    </row>
    <row r="260" spans="434:504" x14ac:dyDescent="0.25">
      <c r="PR260" s="690"/>
      <c r="PS260" s="690"/>
      <c r="PT260" s="690"/>
      <c r="PU260" s="690"/>
      <c r="PV260" s="690"/>
      <c r="PW260" s="690"/>
      <c r="PX260" s="690"/>
      <c r="PY260" s="690"/>
      <c r="PZ260" s="690"/>
      <c r="QA260" s="690"/>
      <c r="QB260" s="690"/>
      <c r="QC260" s="690"/>
      <c r="QD260" s="690"/>
      <c r="QE260" s="690"/>
      <c r="QF260" s="690"/>
      <c r="QG260" s="690"/>
      <c r="QX260" s="690"/>
      <c r="QY260" s="690"/>
      <c r="QZ260" s="690"/>
      <c r="RA260" s="690"/>
      <c r="RB260" s="690"/>
      <c r="RC260" s="690"/>
      <c r="RD260" s="690"/>
      <c r="RE260" s="690"/>
      <c r="RF260" s="690"/>
      <c r="RG260" s="690"/>
      <c r="RH260" s="690"/>
      <c r="RI260" s="690"/>
      <c r="RJ260" s="690"/>
      <c r="RK260" s="690"/>
      <c r="RL260" s="690"/>
      <c r="RM260" s="690"/>
      <c r="RN260" s="690"/>
      <c r="RO260" s="690"/>
      <c r="RP260" s="690"/>
      <c r="RQ260" s="690"/>
      <c r="RR260" s="690"/>
      <c r="RS260" s="690"/>
      <c r="RT260" s="690"/>
      <c r="RU260" s="690"/>
      <c r="RV260" s="690"/>
      <c r="RW260" s="690"/>
      <c r="RX260" s="690"/>
      <c r="RY260" s="690"/>
      <c r="RZ260" s="690"/>
      <c r="SA260" s="690"/>
      <c r="SB260" s="690"/>
      <c r="SC260" s="690"/>
      <c r="SD260" s="690"/>
      <c r="SE260" s="690"/>
      <c r="SF260" s="690"/>
      <c r="SG260" s="690"/>
      <c r="SH260" s="690"/>
      <c r="SI260" s="690"/>
      <c r="SJ260" s="690"/>
    </row>
    <row r="261" spans="434:504" x14ac:dyDescent="0.25">
      <c r="PR261" s="690"/>
      <c r="PS261" s="690"/>
      <c r="PT261" s="690"/>
      <c r="PU261" s="690"/>
      <c r="PV261" s="690"/>
      <c r="PW261" s="690"/>
      <c r="PX261" s="690"/>
      <c r="PY261" s="690"/>
      <c r="PZ261" s="690"/>
      <c r="QA261" s="690"/>
      <c r="QB261" s="690"/>
      <c r="QC261" s="690"/>
      <c r="QD261" s="690"/>
      <c r="QE261" s="690"/>
      <c r="QF261" s="690"/>
      <c r="QG261" s="690"/>
      <c r="QX261" s="690"/>
      <c r="QY261" s="690"/>
      <c r="QZ261" s="690"/>
      <c r="RA261" s="690"/>
      <c r="RB261" s="690"/>
      <c r="RC261" s="690"/>
      <c r="RD261" s="690"/>
      <c r="RE261" s="690"/>
      <c r="RF261" s="690"/>
      <c r="RG261" s="690"/>
      <c r="RH261" s="690"/>
      <c r="RI261" s="690"/>
      <c r="RJ261" s="690"/>
      <c r="RK261" s="690"/>
      <c r="RL261" s="690"/>
      <c r="RM261" s="690"/>
      <c r="RN261" s="690"/>
      <c r="RO261" s="690"/>
      <c r="RP261" s="690"/>
      <c r="RQ261" s="690"/>
      <c r="RR261" s="690"/>
      <c r="RS261" s="690"/>
      <c r="RT261" s="690"/>
      <c r="RU261" s="690"/>
      <c r="RV261" s="690"/>
      <c r="RW261" s="690"/>
      <c r="RX261" s="690"/>
      <c r="RY261" s="690"/>
      <c r="RZ261" s="690"/>
      <c r="SA261" s="690"/>
      <c r="SB261" s="690"/>
      <c r="SC261" s="690"/>
      <c r="SD261" s="690"/>
      <c r="SE261" s="690"/>
      <c r="SF261" s="690"/>
      <c r="SG261" s="690"/>
      <c r="SH261" s="690"/>
      <c r="SI261" s="690"/>
      <c r="SJ261" s="690"/>
    </row>
    <row r="262" spans="434:504" x14ac:dyDescent="0.25">
      <c r="PR262" s="690"/>
      <c r="PS262" s="690"/>
      <c r="PT262" s="690"/>
      <c r="PU262" s="690"/>
      <c r="PV262" s="690"/>
      <c r="PW262" s="690"/>
      <c r="PX262" s="690"/>
      <c r="PY262" s="690"/>
      <c r="PZ262" s="690"/>
      <c r="QA262" s="690"/>
      <c r="QB262" s="690"/>
      <c r="QC262" s="690"/>
      <c r="QD262" s="690"/>
      <c r="QE262" s="690"/>
      <c r="QF262" s="690"/>
      <c r="QG262" s="690"/>
      <c r="QX262" s="690"/>
      <c r="QY262" s="690"/>
      <c r="QZ262" s="690"/>
      <c r="RA262" s="690"/>
      <c r="RB262" s="690"/>
      <c r="RC262" s="690"/>
      <c r="RD262" s="690"/>
      <c r="RE262" s="690"/>
      <c r="RF262" s="690"/>
      <c r="RG262" s="690"/>
      <c r="RH262" s="690"/>
      <c r="RI262" s="690"/>
      <c r="RJ262" s="690"/>
      <c r="RK262" s="690"/>
      <c r="RL262" s="690"/>
      <c r="RM262" s="690"/>
      <c r="RN262" s="690"/>
      <c r="RO262" s="690"/>
      <c r="RP262" s="690"/>
      <c r="RQ262" s="690"/>
      <c r="RR262" s="690"/>
      <c r="RS262" s="690"/>
      <c r="RT262" s="690"/>
      <c r="RU262" s="690"/>
      <c r="RV262" s="690"/>
      <c r="RW262" s="690"/>
      <c r="RX262" s="690"/>
      <c r="RY262" s="690"/>
      <c r="RZ262" s="690"/>
      <c r="SA262" s="690"/>
      <c r="SB262" s="690"/>
      <c r="SC262" s="690"/>
      <c r="SD262" s="690"/>
      <c r="SE262" s="690"/>
      <c r="SF262" s="690"/>
      <c r="SG262" s="690"/>
      <c r="SH262" s="690"/>
      <c r="SI262" s="690"/>
      <c r="SJ262" s="690"/>
    </row>
    <row r="263" spans="434:504" x14ac:dyDescent="0.25">
      <c r="PR263" s="690"/>
      <c r="PS263" s="690"/>
      <c r="PT263" s="690"/>
      <c r="PU263" s="690"/>
      <c r="PV263" s="690"/>
      <c r="PW263" s="690"/>
      <c r="PX263" s="690"/>
      <c r="PY263" s="690"/>
      <c r="PZ263" s="690"/>
      <c r="QA263" s="690"/>
      <c r="QB263" s="690"/>
      <c r="QC263" s="690"/>
      <c r="QD263" s="690"/>
      <c r="QE263" s="690"/>
      <c r="QF263" s="690"/>
      <c r="QG263" s="690"/>
      <c r="QX263" s="690"/>
      <c r="QY263" s="690"/>
      <c r="QZ263" s="690"/>
      <c r="RA263" s="690"/>
      <c r="RB263" s="690"/>
      <c r="RC263" s="690"/>
      <c r="RD263" s="690"/>
      <c r="RE263" s="690"/>
      <c r="RF263" s="690"/>
      <c r="RG263" s="690"/>
      <c r="RH263" s="690"/>
      <c r="RI263" s="690"/>
      <c r="RJ263" s="690"/>
      <c r="RK263" s="690"/>
      <c r="RL263" s="690"/>
      <c r="RM263" s="690"/>
      <c r="RN263" s="690"/>
      <c r="RO263" s="690"/>
      <c r="RP263" s="690"/>
      <c r="RQ263" s="690"/>
      <c r="RR263" s="690"/>
      <c r="RS263" s="690"/>
      <c r="RT263" s="690"/>
      <c r="RU263" s="690"/>
      <c r="RV263" s="690"/>
      <c r="RW263" s="690"/>
      <c r="RX263" s="690"/>
      <c r="RY263" s="690"/>
      <c r="RZ263" s="690"/>
      <c r="SA263" s="690"/>
      <c r="SB263" s="690"/>
      <c r="SC263" s="690"/>
      <c r="SD263" s="690"/>
      <c r="SE263" s="690"/>
      <c r="SF263" s="690"/>
      <c r="SG263" s="690"/>
      <c r="SH263" s="690"/>
      <c r="SI263" s="690"/>
      <c r="SJ263" s="690"/>
    </row>
    <row r="264" spans="434:504" x14ac:dyDescent="0.25">
      <c r="PR264" s="690"/>
      <c r="PS264" s="690"/>
      <c r="PT264" s="690"/>
      <c r="PU264" s="690"/>
      <c r="PV264" s="690"/>
      <c r="PW264" s="690"/>
      <c r="PX264" s="690"/>
      <c r="PY264" s="690"/>
      <c r="PZ264" s="690"/>
      <c r="QA264" s="690"/>
      <c r="QB264" s="690"/>
      <c r="QC264" s="690"/>
      <c r="QD264" s="690"/>
      <c r="QE264" s="690"/>
      <c r="QF264" s="690"/>
      <c r="QG264" s="690"/>
      <c r="QX264" s="690"/>
      <c r="QY264" s="690"/>
      <c r="QZ264" s="690"/>
      <c r="RA264" s="690"/>
      <c r="RB264" s="690"/>
      <c r="RC264" s="690"/>
      <c r="RD264" s="690"/>
      <c r="RE264" s="690"/>
      <c r="RF264" s="690"/>
      <c r="RG264" s="690"/>
      <c r="RH264" s="690"/>
      <c r="RI264" s="690"/>
      <c r="RJ264" s="690"/>
      <c r="RK264" s="690"/>
      <c r="RL264" s="690"/>
      <c r="RM264" s="690"/>
      <c r="RN264" s="690"/>
      <c r="RO264" s="690"/>
      <c r="RP264" s="690"/>
      <c r="RQ264" s="690"/>
      <c r="RR264" s="690"/>
      <c r="RS264" s="690"/>
      <c r="RT264" s="690"/>
      <c r="RU264" s="690"/>
      <c r="RV264" s="690"/>
      <c r="RW264" s="690"/>
      <c r="RX264" s="690"/>
      <c r="RY264" s="690"/>
      <c r="RZ264" s="690"/>
      <c r="SA264" s="690"/>
      <c r="SB264" s="690"/>
      <c r="SC264" s="690"/>
      <c r="SD264" s="690"/>
      <c r="SE264" s="690"/>
      <c r="SF264" s="690"/>
      <c r="SG264" s="690"/>
      <c r="SH264" s="690"/>
      <c r="SI264" s="690"/>
      <c r="SJ264" s="690"/>
    </row>
    <row r="265" spans="434:504" x14ac:dyDescent="0.25">
      <c r="PR265" s="690"/>
      <c r="PS265" s="690"/>
      <c r="PT265" s="690"/>
      <c r="PU265" s="690"/>
      <c r="PV265" s="690"/>
      <c r="PW265" s="690"/>
      <c r="PX265" s="690"/>
      <c r="PY265" s="690"/>
      <c r="PZ265" s="690"/>
      <c r="QA265" s="690"/>
      <c r="QB265" s="690"/>
      <c r="QC265" s="690"/>
      <c r="QD265" s="690"/>
      <c r="QE265" s="690"/>
      <c r="QF265" s="690"/>
      <c r="QG265" s="690"/>
      <c r="QX265" s="690"/>
      <c r="QY265" s="690"/>
      <c r="QZ265" s="690"/>
      <c r="RA265" s="690"/>
      <c r="RB265" s="690"/>
      <c r="RC265" s="690"/>
      <c r="RD265" s="690"/>
      <c r="RE265" s="690"/>
      <c r="RF265" s="690"/>
      <c r="RG265" s="690"/>
      <c r="RH265" s="690"/>
      <c r="RI265" s="690"/>
      <c r="RJ265" s="690"/>
      <c r="RK265" s="690"/>
      <c r="RL265" s="690"/>
      <c r="RM265" s="690"/>
      <c r="RN265" s="690"/>
      <c r="RO265" s="690"/>
      <c r="RP265" s="690"/>
      <c r="RQ265" s="690"/>
      <c r="RR265" s="690"/>
      <c r="RS265" s="690"/>
      <c r="RT265" s="690"/>
      <c r="RU265" s="690"/>
      <c r="RV265" s="690"/>
      <c r="RW265" s="690"/>
      <c r="RX265" s="690"/>
      <c r="RY265" s="690"/>
      <c r="RZ265" s="690"/>
      <c r="SA265" s="690"/>
      <c r="SB265" s="690"/>
      <c r="SC265" s="690"/>
      <c r="SD265" s="690"/>
      <c r="SE265" s="690"/>
      <c r="SF265" s="690"/>
      <c r="SG265" s="690"/>
      <c r="SH265" s="690"/>
      <c r="SI265" s="690"/>
      <c r="SJ265" s="690"/>
    </row>
    <row r="266" spans="434:504" x14ac:dyDescent="0.25">
      <c r="PR266" s="690"/>
      <c r="PS266" s="690"/>
      <c r="PT266" s="690"/>
      <c r="PU266" s="690"/>
      <c r="PV266" s="690"/>
      <c r="PW266" s="690"/>
      <c r="PX266" s="690"/>
      <c r="PY266" s="690"/>
      <c r="PZ266" s="690"/>
      <c r="QA266" s="690"/>
      <c r="QB266" s="690"/>
      <c r="QC266" s="690"/>
      <c r="QD266" s="690"/>
      <c r="QE266" s="690"/>
      <c r="QF266" s="690"/>
      <c r="QG266" s="690"/>
      <c r="QX266" s="690"/>
      <c r="QY266" s="690"/>
      <c r="QZ266" s="690"/>
      <c r="RA266" s="690"/>
      <c r="RB266" s="690"/>
      <c r="RC266" s="690"/>
      <c r="RD266" s="690"/>
      <c r="RE266" s="690"/>
      <c r="RF266" s="690"/>
      <c r="RG266" s="690"/>
      <c r="RH266" s="690"/>
      <c r="RI266" s="690"/>
      <c r="RJ266" s="690"/>
      <c r="RK266" s="690"/>
      <c r="RL266" s="690"/>
      <c r="RM266" s="690"/>
      <c r="RN266" s="690"/>
      <c r="RO266" s="690"/>
      <c r="RP266" s="690"/>
      <c r="RQ266" s="690"/>
      <c r="RR266" s="690"/>
      <c r="RS266" s="690"/>
      <c r="RT266" s="690"/>
      <c r="RU266" s="690"/>
      <c r="RV266" s="690"/>
      <c r="RW266" s="690"/>
      <c r="RX266" s="690"/>
      <c r="RY266" s="690"/>
      <c r="RZ266" s="690"/>
      <c r="SA266" s="690"/>
      <c r="SB266" s="690"/>
      <c r="SC266" s="690"/>
      <c r="SD266" s="690"/>
      <c r="SE266" s="690"/>
      <c r="SF266" s="690"/>
      <c r="SG266" s="690"/>
      <c r="SH266" s="690"/>
      <c r="SI266" s="690"/>
      <c r="SJ266" s="690"/>
    </row>
    <row r="267" spans="434:504" x14ac:dyDescent="0.25">
      <c r="PR267" s="690"/>
      <c r="PS267" s="690"/>
      <c r="PT267" s="690"/>
      <c r="PU267" s="690"/>
      <c r="PV267" s="690"/>
      <c r="PW267" s="690"/>
      <c r="PX267" s="690"/>
      <c r="PY267" s="690"/>
      <c r="PZ267" s="690"/>
      <c r="QA267" s="690"/>
      <c r="QB267" s="690"/>
      <c r="QC267" s="690"/>
      <c r="QD267" s="690"/>
      <c r="QE267" s="690"/>
      <c r="QF267" s="690"/>
      <c r="QG267" s="690"/>
      <c r="QX267" s="690"/>
      <c r="QY267" s="690"/>
      <c r="QZ267" s="690"/>
      <c r="RA267" s="690"/>
      <c r="RB267" s="690"/>
      <c r="RC267" s="690"/>
      <c r="RD267" s="690"/>
      <c r="RE267" s="690"/>
      <c r="RF267" s="690"/>
      <c r="RG267" s="690"/>
      <c r="RH267" s="690"/>
      <c r="RI267" s="690"/>
      <c r="RJ267" s="690"/>
      <c r="RK267" s="690"/>
      <c r="RL267" s="690"/>
      <c r="RM267" s="690"/>
      <c r="RN267" s="690"/>
      <c r="RO267" s="690"/>
      <c r="RP267" s="690"/>
      <c r="RQ267" s="690"/>
      <c r="RR267" s="690"/>
      <c r="RS267" s="690"/>
      <c r="RT267" s="690"/>
      <c r="RU267" s="690"/>
      <c r="RV267" s="690"/>
      <c r="RW267" s="690"/>
      <c r="RX267" s="690"/>
      <c r="RY267" s="690"/>
      <c r="RZ267" s="690"/>
      <c r="SA267" s="690"/>
      <c r="SB267" s="690"/>
      <c r="SC267" s="690"/>
      <c r="SD267" s="690"/>
      <c r="SE267" s="690"/>
      <c r="SF267" s="690"/>
      <c r="SG267" s="690"/>
      <c r="SH267" s="690"/>
      <c r="SI267" s="690"/>
      <c r="SJ267" s="690"/>
    </row>
    <row r="268" spans="434:504" x14ac:dyDescent="0.25">
      <c r="PR268" s="690"/>
      <c r="PS268" s="690"/>
      <c r="PT268" s="690"/>
      <c r="PU268" s="690"/>
      <c r="PV268" s="690"/>
      <c r="PW268" s="690"/>
      <c r="PX268" s="690"/>
      <c r="PY268" s="690"/>
      <c r="PZ268" s="690"/>
      <c r="QA268" s="690"/>
      <c r="QB268" s="690"/>
      <c r="QC268" s="690"/>
      <c r="QD268" s="690"/>
      <c r="QE268" s="690"/>
      <c r="QF268" s="690"/>
      <c r="QG268" s="690"/>
      <c r="QX268" s="690"/>
      <c r="QY268" s="690"/>
      <c r="QZ268" s="690"/>
      <c r="RA268" s="690"/>
      <c r="RB268" s="690"/>
      <c r="RC268" s="690"/>
      <c r="RD268" s="690"/>
      <c r="RE268" s="690"/>
      <c r="RF268" s="690"/>
      <c r="RG268" s="690"/>
      <c r="RH268" s="690"/>
      <c r="RI268" s="690"/>
      <c r="RJ268" s="690"/>
      <c r="RK268" s="690"/>
      <c r="RL268" s="690"/>
      <c r="RM268" s="690"/>
      <c r="RN268" s="690"/>
      <c r="RO268" s="690"/>
      <c r="RP268" s="690"/>
      <c r="RQ268" s="690"/>
      <c r="RR268" s="690"/>
      <c r="RS268" s="690"/>
      <c r="RT268" s="690"/>
      <c r="RU268" s="690"/>
      <c r="RV268" s="690"/>
      <c r="RW268" s="690"/>
      <c r="RX268" s="690"/>
      <c r="RY268" s="690"/>
      <c r="RZ268" s="690"/>
      <c r="SA268" s="690"/>
      <c r="SB268" s="690"/>
      <c r="SC268" s="690"/>
      <c r="SD268" s="690"/>
      <c r="SE268" s="690"/>
      <c r="SF268" s="690"/>
      <c r="SG268" s="690"/>
      <c r="SH268" s="690"/>
      <c r="SI268" s="690"/>
      <c r="SJ268" s="690"/>
    </row>
    <row r="269" spans="434:504" x14ac:dyDescent="0.25">
      <c r="PR269" s="690"/>
      <c r="PS269" s="690"/>
      <c r="PT269" s="690"/>
      <c r="PU269" s="690"/>
      <c r="PV269" s="690"/>
      <c r="PW269" s="690"/>
      <c r="PX269" s="690"/>
      <c r="PY269" s="690"/>
      <c r="PZ269" s="690"/>
      <c r="QA269" s="690"/>
      <c r="QB269" s="690"/>
      <c r="QC269" s="690"/>
      <c r="QD269" s="690"/>
      <c r="QE269" s="690"/>
      <c r="QF269" s="690"/>
      <c r="QG269" s="690"/>
      <c r="QX269" s="690"/>
      <c r="QY269" s="690"/>
      <c r="QZ269" s="690"/>
      <c r="RA269" s="690"/>
      <c r="RB269" s="690"/>
      <c r="RC269" s="690"/>
      <c r="RD269" s="690"/>
      <c r="RE269" s="690"/>
      <c r="RF269" s="690"/>
      <c r="RG269" s="690"/>
      <c r="RH269" s="690"/>
      <c r="RI269" s="690"/>
      <c r="RJ269" s="690"/>
      <c r="RK269" s="690"/>
      <c r="RL269" s="690"/>
      <c r="RM269" s="690"/>
      <c r="RN269" s="690"/>
      <c r="RO269" s="690"/>
      <c r="RP269" s="690"/>
      <c r="RQ269" s="690"/>
      <c r="RR269" s="690"/>
      <c r="RS269" s="690"/>
      <c r="RT269" s="690"/>
      <c r="RU269" s="690"/>
      <c r="RV269" s="690"/>
      <c r="RW269" s="690"/>
      <c r="RX269" s="690"/>
      <c r="RY269" s="690"/>
      <c r="RZ269" s="690"/>
      <c r="SA269" s="690"/>
      <c r="SB269" s="690"/>
      <c r="SC269" s="690"/>
      <c r="SD269" s="690"/>
      <c r="SE269" s="690"/>
      <c r="SF269" s="690"/>
      <c r="SG269" s="690"/>
      <c r="SH269" s="690"/>
      <c r="SI269" s="690"/>
      <c r="SJ269" s="690"/>
    </row>
    <row r="270" spans="434:504" x14ac:dyDescent="0.25">
      <c r="PR270" s="690"/>
      <c r="PS270" s="690"/>
      <c r="PT270" s="690"/>
      <c r="PU270" s="690"/>
      <c r="PV270" s="690"/>
      <c r="PW270" s="690"/>
      <c r="PX270" s="690"/>
      <c r="PY270" s="690"/>
      <c r="PZ270" s="690"/>
      <c r="QA270" s="690"/>
      <c r="QB270" s="690"/>
      <c r="QC270" s="690"/>
      <c r="QD270" s="690"/>
      <c r="QE270" s="690"/>
      <c r="QF270" s="690"/>
      <c r="QG270" s="690"/>
      <c r="QX270" s="690"/>
      <c r="QY270" s="690"/>
      <c r="QZ270" s="690"/>
      <c r="RA270" s="690"/>
      <c r="RB270" s="690"/>
      <c r="RC270" s="690"/>
      <c r="RD270" s="690"/>
      <c r="RE270" s="690"/>
      <c r="RF270" s="690"/>
      <c r="RG270" s="690"/>
      <c r="RH270" s="690"/>
      <c r="RI270" s="690"/>
      <c r="RJ270" s="690"/>
      <c r="RK270" s="690"/>
      <c r="RL270" s="690"/>
      <c r="RM270" s="690"/>
      <c r="RN270" s="690"/>
      <c r="RO270" s="690"/>
      <c r="RP270" s="690"/>
      <c r="RQ270" s="690"/>
      <c r="RR270" s="690"/>
      <c r="RS270" s="690"/>
      <c r="RT270" s="690"/>
      <c r="RU270" s="690"/>
      <c r="RV270" s="690"/>
      <c r="RW270" s="690"/>
      <c r="RX270" s="690"/>
      <c r="RY270" s="690"/>
      <c r="RZ270" s="690"/>
      <c r="SA270" s="690"/>
      <c r="SB270" s="690"/>
      <c r="SC270" s="690"/>
      <c r="SD270" s="690"/>
      <c r="SE270" s="690"/>
      <c r="SF270" s="690"/>
      <c r="SG270" s="690"/>
      <c r="SH270" s="690"/>
      <c r="SI270" s="690"/>
      <c r="SJ270" s="690"/>
    </row>
  </sheetData>
  <conditionalFormatting sqref="T1:X1">
    <cfRule type="cellIs" dxfId="1" priority="3" operator="notEqual">
      <formula>0</formula>
    </cfRule>
  </conditionalFormatting>
  <conditionalFormatting sqref="AM1:AN1">
    <cfRule type="cellIs" dxfId="0" priority="2" operator="notEqual">
      <formula>0</formula>
    </cfRule>
  </conditionalFormatting>
  <pageMargins left="0.7" right="0.45" top="0.75" bottom="0.75" header="0.3" footer="0.3"/>
  <pageSetup scale="32" fitToWidth="0" orientation="landscape" r:id="rId1"/>
  <colBreaks count="31" manualBreakCount="31">
    <brk id="16" max="1048575" man="1"/>
    <brk id="32" max="1048575" man="1"/>
    <brk id="48" max="1048575" man="1"/>
    <brk id="64" max="1048575" man="1"/>
    <brk id="80" max="1048575" man="1"/>
    <brk id="96" max="1048575" man="1"/>
    <brk id="112" max="1048575" man="1"/>
    <brk id="128" max="1048575" man="1"/>
    <brk id="144" max="1048575" man="1"/>
    <brk id="160" max="1048575" man="1"/>
    <brk id="176" max="1048575" man="1"/>
    <brk id="192" max="1048575" man="1"/>
    <brk id="208" max="1048575" man="1"/>
    <brk id="224" max="1048575" man="1"/>
    <brk id="240" max="1048575" man="1"/>
    <brk id="256" max="1048575" man="1"/>
    <brk id="272" max="1048575" man="1"/>
    <brk id="288" max="1048575" man="1"/>
    <brk id="304" max="1048575" man="1"/>
    <brk id="320" max="1048575" man="1"/>
    <brk id="336" max="1048575" man="1"/>
    <brk id="352" max="1048575" man="1"/>
    <brk id="368" max="1048575" man="1"/>
    <brk id="384" max="1048575" man="1"/>
    <brk id="400" max="1048575" man="1"/>
    <brk id="416" max="1048575" man="1"/>
    <brk id="433" max="1048575" man="1"/>
    <brk id="449" max="1048575" man="1"/>
    <brk id="465" max="1048575" man="1"/>
    <brk id="481" max="1048575" man="1"/>
    <brk id="498" max="1048575" man="1"/>
  </colBreaks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V177"/>
  <sheetViews>
    <sheetView showZeros="0" tabSelected="1" view="pageBreakPreview" zoomScale="60" zoomScaleNormal="80" workbookViewId="0">
      <pane xSplit="1" ySplit="15" topLeftCell="B16" activePane="bottomRight" state="frozen"/>
      <selection activeCell="B183" sqref="B183"/>
      <selection pane="topRight" activeCell="B183" sqref="B183"/>
      <selection pane="bottomLeft" activeCell="B183" sqref="B183"/>
      <selection pane="bottomRight" activeCell="AV1" sqref="A1:AV1048576"/>
    </sheetView>
  </sheetViews>
  <sheetFormatPr defaultColWidth="9.140625" defaultRowHeight="15" x14ac:dyDescent="0.25"/>
  <cols>
    <col min="1" max="1" width="5" style="125" customWidth="1"/>
    <col min="2" max="2" width="32.5703125" style="125" customWidth="1"/>
    <col min="3" max="3" width="6" style="125" customWidth="1"/>
    <col min="4" max="4" width="15.7109375" style="125" bestFit="1" customWidth="1"/>
    <col min="5" max="5" width="14.7109375" style="125" bestFit="1" customWidth="1"/>
    <col min="6" max="6" width="13.7109375" style="125" bestFit="1" customWidth="1"/>
    <col min="7" max="7" width="18.28515625" style="125" customWidth="1"/>
    <col min="8" max="8" width="14.140625" style="125" bestFit="1" customWidth="1"/>
    <col min="9" max="9" width="15" style="125" bestFit="1" customWidth="1"/>
    <col min="10" max="10" width="14.140625" style="125" bestFit="1" customWidth="1"/>
    <col min="11" max="11" width="15" style="125" bestFit="1" customWidth="1"/>
    <col min="12" max="12" width="12.85546875" style="125" bestFit="1" customWidth="1"/>
    <col min="13" max="13" width="15" style="125" bestFit="1" customWidth="1"/>
    <col min="14" max="14" width="12.85546875" style="125" bestFit="1" customWidth="1"/>
    <col min="15" max="16" width="15" style="125" bestFit="1" customWidth="1"/>
    <col min="17" max="17" width="5.7109375" style="145" customWidth="1"/>
    <col min="18" max="18" width="73.85546875" style="145" customWidth="1"/>
    <col min="19" max="19" width="7.140625" style="145" customWidth="1"/>
    <col min="20" max="20" width="15.42578125" style="145" customWidth="1"/>
    <col min="21" max="21" width="14.85546875" style="145" customWidth="1"/>
    <col min="22" max="22" width="15.42578125" style="145" bestFit="1" customWidth="1"/>
    <col min="23" max="23" width="17.140625" style="145" bestFit="1" customWidth="1"/>
    <col min="24" max="24" width="15.42578125" style="145" bestFit="1" customWidth="1"/>
    <col min="25" max="25" width="17.140625" style="145" bestFit="1" customWidth="1"/>
    <col min="26" max="26" width="15.140625" style="145" bestFit="1" customWidth="1"/>
    <col min="27" max="27" width="17.140625" style="145" bestFit="1" customWidth="1"/>
    <col min="28" max="28" width="15.140625" style="145" bestFit="1" customWidth="1"/>
    <col min="29" max="29" width="17.140625" style="145" bestFit="1" customWidth="1"/>
    <col min="30" max="30" width="15.42578125" style="145" bestFit="1" customWidth="1"/>
    <col min="31" max="31" width="17.140625" style="145" bestFit="1" customWidth="1"/>
    <col min="32" max="32" width="15.42578125" style="145" bestFit="1" customWidth="1"/>
    <col min="33" max="33" width="9.140625" style="145"/>
    <col min="34" max="34" width="44.5703125" style="145" bestFit="1" customWidth="1"/>
    <col min="35" max="35" width="5.7109375" style="145" customWidth="1"/>
    <col min="36" max="36" width="15" style="145" bestFit="1" customWidth="1"/>
    <col min="37" max="37" width="14.28515625" style="145" bestFit="1" customWidth="1"/>
    <col min="38" max="38" width="12.7109375" style="145" bestFit="1" customWidth="1"/>
    <col min="39" max="39" width="14.28515625" style="145" bestFit="1" customWidth="1"/>
    <col min="40" max="40" width="16.5703125" style="145" customWidth="1"/>
    <col min="41" max="41" width="14.28515625" style="145" bestFit="1" customWidth="1"/>
    <col min="42" max="42" width="12.28515625" style="145" bestFit="1" customWidth="1"/>
    <col min="43" max="43" width="14.28515625" style="145" bestFit="1" customWidth="1"/>
    <col min="44" max="44" width="12.28515625" style="145" bestFit="1" customWidth="1"/>
    <col min="45" max="45" width="14.28515625" style="145" bestFit="1" customWidth="1"/>
    <col min="46" max="46" width="12.28515625" style="145" bestFit="1" customWidth="1"/>
    <col min="47" max="47" width="14.28515625" style="145" bestFit="1" customWidth="1"/>
    <col min="48" max="48" width="14.140625" style="145" bestFit="1" customWidth="1"/>
    <col min="49" max="16384" width="9.140625" style="145"/>
  </cols>
  <sheetData>
    <row r="1" spans="1:48" customFormat="1" ht="15.75" thickBot="1" x14ac:dyDescent="0.3"/>
    <row r="2" spans="1:48" customFormat="1" x14ac:dyDescent="0.25">
      <c r="O2" s="209"/>
      <c r="P2" s="210" t="s">
        <v>1121</v>
      </c>
      <c r="AE2" s="209"/>
      <c r="AF2" s="210" t="s">
        <v>1121</v>
      </c>
      <c r="AU2" s="209"/>
      <c r="AV2" s="210" t="s">
        <v>1121</v>
      </c>
    </row>
    <row r="3" spans="1:48" customFormat="1" x14ac:dyDescent="0.25">
      <c r="O3" s="727"/>
      <c r="P3" s="728" t="str">
        <f>CONCATENATE("Exh. CRM-7 page "&amp;VLOOKUP(A7,'Adj List'!$A:$E,5,FALSE)&amp;" of "&amp;'Adj List'!$E$1)</f>
        <v>Exh. CRM-7 page 32 of 34</v>
      </c>
      <c r="AE3" s="727"/>
      <c r="AF3" s="728" t="str">
        <f>CONCATENATE("Exh. CRM-7 page "&amp;VLOOKUP(Q7,'Adj List'!$A:$E,5,FALSE)&amp;" of "&amp;'Adj List'!$E$1)</f>
        <v>Exh. CRM-7 page 33 of 34</v>
      </c>
      <c r="AU3" s="727"/>
      <c r="AV3" s="728" t="str">
        <f>CONCATENATE("Exh. CRM-7 page "&amp;VLOOKUP(AG7,'Adj List'!$A:$E,5,FALSE)&amp;" of "&amp;'Adj List'!$E$1)</f>
        <v>Exh. CRM-7 page 34 of 34</v>
      </c>
    </row>
    <row r="4" spans="1:48" customFormat="1" ht="15.75" thickBot="1" x14ac:dyDescent="0.3">
      <c r="O4" s="729" t="s">
        <v>1019</v>
      </c>
      <c r="P4" s="730">
        <f>VLOOKUP(A7,'Adj List'!$A$74:$C$87,3,FALSE)</f>
        <v>11.479999999999999</v>
      </c>
      <c r="Q4" s="145"/>
      <c r="S4" s="145"/>
      <c r="X4" s="221"/>
      <c r="AE4" s="729" t="s">
        <v>1019</v>
      </c>
      <c r="AF4" s="730">
        <f>VLOOKUP(Q7,'Adj List'!$A$74:$C$87,3,FALSE)</f>
        <v>11.489999999999998</v>
      </c>
      <c r="AG4" s="145"/>
      <c r="AI4" s="145"/>
      <c r="AN4" s="221"/>
      <c r="AU4" s="729" t="s">
        <v>1019</v>
      </c>
      <c r="AV4" s="730">
        <f>VLOOKUP(AG7,'Adj List'!$A$74:$C$87,3,FALSE)</f>
        <v>11.499999999999998</v>
      </c>
    </row>
    <row r="5" spans="1:48" s="676" customFormat="1" ht="12.75" x14ac:dyDescent="0.2">
      <c r="X5" s="409"/>
      <c r="AN5" s="409"/>
    </row>
    <row r="6" spans="1:48" s="676" customFormat="1" ht="11.25" customHeight="1" x14ac:dyDescent="0.2">
      <c r="A6" s="212" t="str">
        <f>Company</f>
        <v>PUGET SOUND ENERGY - GAS</v>
      </c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212" t="str">
        <f>Company</f>
        <v>PUGET SOUND ENERGY - GAS</v>
      </c>
      <c r="R6" s="181"/>
      <c r="S6" s="181"/>
      <c r="T6" s="181"/>
      <c r="U6" s="181"/>
      <c r="V6" s="181"/>
      <c r="W6" s="181"/>
      <c r="X6" s="181"/>
      <c r="Y6" s="181"/>
      <c r="Z6" s="181"/>
      <c r="AA6" s="181"/>
      <c r="AB6" s="181"/>
      <c r="AC6" s="181"/>
      <c r="AD6" s="181"/>
      <c r="AE6" s="181"/>
      <c r="AF6" s="181"/>
      <c r="AG6" s="212" t="str">
        <f>Company</f>
        <v>PUGET SOUND ENERGY - GAS</v>
      </c>
      <c r="AH6" s="181"/>
      <c r="AI6" s="181"/>
      <c r="AJ6" s="181"/>
      <c r="AK6" s="181"/>
      <c r="AL6" s="181"/>
      <c r="AM6" s="181"/>
      <c r="AN6" s="181"/>
      <c r="AO6" s="181"/>
      <c r="AP6" s="181"/>
      <c r="AQ6" s="181"/>
      <c r="AR6" s="181"/>
      <c r="AS6" s="181"/>
      <c r="AT6" s="181"/>
      <c r="AU6" s="181"/>
      <c r="AV6" s="181"/>
    </row>
    <row r="7" spans="1:48" s="406" customFormat="1" ht="14.25" customHeight="1" x14ac:dyDescent="0.2">
      <c r="A7" s="686" t="str">
        <f>'Adj List'!A77</f>
        <v>TACOMA LNG UPGRADE PLANT AND DEFERRAL</v>
      </c>
      <c r="B7" s="407"/>
      <c r="C7" s="407"/>
      <c r="D7" s="407"/>
      <c r="E7" s="407"/>
      <c r="F7" s="407"/>
      <c r="G7" s="407"/>
      <c r="H7" s="407"/>
      <c r="I7" s="407"/>
      <c r="J7" s="407"/>
      <c r="K7" s="407"/>
      <c r="L7" s="407"/>
      <c r="M7" s="407"/>
      <c r="N7" s="407"/>
      <c r="O7" s="407"/>
      <c r="P7" s="407"/>
      <c r="Q7" s="686" t="str">
        <f>'Adj List'!A78</f>
        <v>REGULATORY ASSETS &amp; LIAB</v>
      </c>
      <c r="R7" s="407"/>
      <c r="S7" s="407"/>
      <c r="T7" s="407"/>
      <c r="U7" s="407"/>
      <c r="V7" s="407"/>
      <c r="W7" s="407"/>
      <c r="X7" s="407"/>
      <c r="Y7" s="407"/>
      <c r="Z7" s="407"/>
      <c r="AA7" s="407"/>
      <c r="AB7" s="407"/>
      <c r="AC7" s="407"/>
      <c r="AD7" s="407"/>
      <c r="AE7" s="407"/>
      <c r="AF7" s="407"/>
      <c r="AG7" s="686" t="str">
        <f>'Adj List'!A79</f>
        <v>TACOMA LNG PLANT DEFERRAL</v>
      </c>
      <c r="AH7" s="407"/>
      <c r="AI7" s="407"/>
      <c r="AJ7" s="407"/>
      <c r="AK7" s="407"/>
      <c r="AL7" s="407"/>
      <c r="AM7" s="407"/>
      <c r="AN7" s="407"/>
      <c r="AO7" s="407"/>
      <c r="AP7" s="407"/>
      <c r="AQ7" s="407"/>
      <c r="AR7" s="407"/>
      <c r="AS7" s="407"/>
      <c r="AT7" s="407"/>
      <c r="AU7" s="407"/>
      <c r="AV7" s="407"/>
    </row>
    <row r="8" spans="1:48" s="726" customFormat="1" ht="12.75" x14ac:dyDescent="0.2">
      <c r="A8" s="748" t="str">
        <f>TestYear</f>
        <v>12 MONTHS ENDED JUNE 30, 2021</v>
      </c>
      <c r="B8" s="748"/>
      <c r="C8" s="748"/>
      <c r="D8" s="748"/>
      <c r="E8" s="748"/>
      <c r="F8" s="748"/>
      <c r="G8" s="748"/>
      <c r="H8" s="748"/>
      <c r="I8" s="748"/>
      <c r="J8" s="748"/>
      <c r="K8" s="748"/>
      <c r="L8" s="748"/>
      <c r="M8" s="748"/>
      <c r="N8" s="748"/>
      <c r="O8" s="748"/>
      <c r="P8" s="748"/>
      <c r="Q8" s="748" t="str">
        <f>TestYear</f>
        <v>12 MONTHS ENDED JUNE 30, 2021</v>
      </c>
      <c r="R8" s="748"/>
      <c r="S8" s="748"/>
      <c r="T8" s="748"/>
      <c r="U8" s="748"/>
      <c r="V8" s="748"/>
      <c r="W8" s="748"/>
      <c r="X8" s="748"/>
      <c r="Y8" s="748"/>
      <c r="Z8" s="748"/>
      <c r="AA8" s="748"/>
      <c r="AB8" s="748"/>
      <c r="AC8" s="748"/>
      <c r="AD8" s="748"/>
      <c r="AE8" s="748"/>
      <c r="AF8" s="748"/>
      <c r="AG8" s="748" t="str">
        <f>TestYear</f>
        <v>12 MONTHS ENDED JUNE 30, 2021</v>
      </c>
      <c r="AH8" s="748"/>
      <c r="AI8" s="748"/>
      <c r="AJ8" s="748"/>
      <c r="AK8" s="748"/>
      <c r="AL8" s="748"/>
      <c r="AM8" s="748"/>
      <c r="AN8" s="748"/>
      <c r="AO8" s="748"/>
      <c r="AP8" s="748"/>
      <c r="AQ8" s="748"/>
      <c r="AR8" s="748"/>
      <c r="AS8" s="748"/>
      <c r="AT8" s="748"/>
      <c r="AU8" s="748"/>
      <c r="AV8" s="748"/>
    </row>
    <row r="9" spans="1:48" s="750" customFormat="1" ht="30.75" customHeight="1" x14ac:dyDescent="0.25">
      <c r="A9" s="749" t="str">
        <f>RateCase</f>
        <v>2022 GENERAL RATE CASE</v>
      </c>
      <c r="B9" s="749"/>
      <c r="C9" s="749"/>
      <c r="D9" s="749"/>
      <c r="E9" s="749"/>
      <c r="F9" s="749"/>
      <c r="G9" s="749"/>
      <c r="H9" s="749"/>
      <c r="I9" s="749"/>
      <c r="J9" s="749"/>
      <c r="K9" s="749"/>
      <c r="L9" s="749"/>
      <c r="M9" s="749"/>
      <c r="N9" s="749"/>
      <c r="O9" s="749"/>
      <c r="P9" s="749"/>
      <c r="Q9" s="749" t="str">
        <f>RateCase</f>
        <v>2022 GENERAL RATE CASE</v>
      </c>
      <c r="R9" s="749"/>
      <c r="S9" s="749"/>
      <c r="T9" s="749"/>
      <c r="U9" s="749"/>
      <c r="V9" s="749"/>
      <c r="W9" s="749"/>
      <c r="X9" s="749"/>
      <c r="Y9" s="749"/>
      <c r="Z9" s="749"/>
      <c r="AA9" s="749"/>
      <c r="AB9" s="749"/>
      <c r="AC9" s="749"/>
      <c r="AD9" s="749"/>
      <c r="AE9" s="749"/>
      <c r="AF9" s="749"/>
      <c r="AG9" s="749" t="str">
        <f>RateCase</f>
        <v>2022 GENERAL RATE CASE</v>
      </c>
      <c r="AH9" s="749"/>
      <c r="AI9" s="749"/>
      <c r="AJ9" s="749"/>
      <c r="AK9" s="749"/>
      <c r="AL9" s="749"/>
      <c r="AM9" s="749"/>
      <c r="AN9" s="749"/>
      <c r="AO9" s="749"/>
      <c r="AP9" s="749"/>
      <c r="AQ9" s="749"/>
      <c r="AR9" s="749"/>
      <c r="AS9" s="749"/>
      <c r="AT9" s="749"/>
      <c r="AU9" s="749"/>
      <c r="AV9" s="749"/>
    </row>
    <row r="10" spans="1:48" s="125" customFormat="1" x14ac:dyDescent="0.25">
      <c r="A10" s="212"/>
      <c r="B10" s="181"/>
      <c r="C10" s="181"/>
      <c r="D10" s="410" t="s">
        <v>385</v>
      </c>
      <c r="E10" s="410" t="s">
        <v>376</v>
      </c>
      <c r="F10" s="410" t="s">
        <v>376</v>
      </c>
      <c r="G10" s="410" t="s">
        <v>377</v>
      </c>
      <c r="H10" s="410" t="s">
        <v>377</v>
      </c>
      <c r="I10" s="410" t="s">
        <v>378</v>
      </c>
      <c r="J10" s="410" t="s">
        <v>378</v>
      </c>
      <c r="K10" s="410" t="s">
        <v>379</v>
      </c>
      <c r="L10" s="410" t="s">
        <v>380</v>
      </c>
      <c r="M10" s="410" t="s">
        <v>381</v>
      </c>
      <c r="N10" s="410" t="s">
        <v>382</v>
      </c>
      <c r="O10" s="410" t="s">
        <v>383</v>
      </c>
      <c r="P10" s="410" t="s">
        <v>384</v>
      </c>
      <c r="Q10" s="515"/>
      <c r="R10" s="516"/>
      <c r="S10" s="517"/>
      <c r="T10" s="410" t="s">
        <v>385</v>
      </c>
      <c r="U10" s="410" t="s">
        <v>376</v>
      </c>
      <c r="V10" s="410" t="s">
        <v>376</v>
      </c>
      <c r="W10" s="410" t="s">
        <v>377</v>
      </c>
      <c r="X10" s="410" t="s">
        <v>377</v>
      </c>
      <c r="Y10" s="410" t="s">
        <v>378</v>
      </c>
      <c r="Z10" s="410" t="s">
        <v>378</v>
      </c>
      <c r="AA10" s="410" t="s">
        <v>379</v>
      </c>
      <c r="AB10" s="410" t="s">
        <v>380</v>
      </c>
      <c r="AC10" s="410" t="s">
        <v>381</v>
      </c>
      <c r="AD10" s="410" t="s">
        <v>382</v>
      </c>
      <c r="AE10" s="410" t="s">
        <v>383</v>
      </c>
      <c r="AF10" s="410" t="s">
        <v>384</v>
      </c>
      <c r="AG10" s="515"/>
      <c r="AH10" s="516"/>
      <c r="AI10" s="517"/>
      <c r="AJ10" s="410" t="s">
        <v>385</v>
      </c>
      <c r="AK10" s="410" t="s">
        <v>376</v>
      </c>
      <c r="AL10" s="410" t="s">
        <v>376</v>
      </c>
      <c r="AM10" s="410" t="s">
        <v>377</v>
      </c>
      <c r="AN10" s="410" t="s">
        <v>377</v>
      </c>
      <c r="AO10" s="410" t="s">
        <v>378</v>
      </c>
      <c r="AP10" s="410" t="s">
        <v>378</v>
      </c>
      <c r="AQ10" s="410" t="s">
        <v>379</v>
      </c>
      <c r="AR10" s="410" t="s">
        <v>380</v>
      </c>
      <c r="AS10" s="410" t="s">
        <v>381</v>
      </c>
      <c r="AT10" s="410" t="s">
        <v>382</v>
      </c>
      <c r="AU10" s="410" t="s">
        <v>383</v>
      </c>
      <c r="AV10" s="410" t="s">
        <v>384</v>
      </c>
    </row>
    <row r="11" spans="1:48" s="125" customFormat="1" ht="12.75" x14ac:dyDescent="0.2">
      <c r="A11" s="212"/>
      <c r="B11" s="181" t="str">
        <f>PROPER(C34)</f>
        <v/>
      </c>
      <c r="C11" s="181"/>
      <c r="D11" s="21"/>
      <c r="E11" s="47"/>
      <c r="F11" s="62"/>
      <c r="G11" s="110"/>
      <c r="H11" s="488" t="s">
        <v>63</v>
      </c>
      <c r="I11" s="112">
        <v>2022</v>
      </c>
      <c r="J11" s="75" t="s">
        <v>12</v>
      </c>
      <c r="K11" s="77">
        <v>2023</v>
      </c>
      <c r="L11" s="75" t="s">
        <v>12</v>
      </c>
      <c r="M11" s="77">
        <v>2024</v>
      </c>
      <c r="N11" s="75" t="s">
        <v>12</v>
      </c>
      <c r="O11" s="77">
        <v>2025</v>
      </c>
      <c r="P11" s="489" t="s">
        <v>12</v>
      </c>
      <c r="Q11" s="518"/>
      <c r="R11" s="517"/>
      <c r="S11" s="517"/>
      <c r="T11" s="21"/>
      <c r="U11" s="47"/>
      <c r="V11" s="62"/>
      <c r="W11" s="110"/>
      <c r="X11" s="488" t="s">
        <v>63</v>
      </c>
      <c r="Y11" s="112">
        <v>2022</v>
      </c>
      <c r="Z11" s="75" t="s">
        <v>12</v>
      </c>
      <c r="AA11" s="77">
        <v>2023</v>
      </c>
      <c r="AB11" s="75" t="s">
        <v>12</v>
      </c>
      <c r="AC11" s="77">
        <v>2024</v>
      </c>
      <c r="AD11" s="75" t="s">
        <v>12</v>
      </c>
      <c r="AE11" s="77">
        <v>2025</v>
      </c>
      <c r="AF11" s="489" t="s">
        <v>12</v>
      </c>
      <c r="AG11" s="518"/>
      <c r="AH11" s="517"/>
      <c r="AI11" s="517"/>
      <c r="AJ11" s="21"/>
      <c r="AK11" s="47"/>
      <c r="AL11" s="62"/>
      <c r="AM11" s="110"/>
      <c r="AN11" s="488" t="s">
        <v>63</v>
      </c>
      <c r="AO11" s="112">
        <v>2022</v>
      </c>
      <c r="AP11" s="75" t="s">
        <v>12</v>
      </c>
      <c r="AQ11" s="77">
        <v>2023</v>
      </c>
      <c r="AR11" s="75" t="s">
        <v>12</v>
      </c>
      <c r="AS11" s="77">
        <v>2024</v>
      </c>
      <c r="AT11" s="75" t="s">
        <v>12</v>
      </c>
      <c r="AU11" s="77">
        <v>2025</v>
      </c>
      <c r="AV11" s="489" t="s">
        <v>12</v>
      </c>
    </row>
    <row r="12" spans="1:48" s="125" customFormat="1" x14ac:dyDescent="0.25">
      <c r="B12" s="212"/>
      <c r="C12" s="181"/>
      <c r="D12" s="22" t="s">
        <v>55</v>
      </c>
      <c r="E12" s="48"/>
      <c r="F12" s="63" t="s">
        <v>11</v>
      </c>
      <c r="G12" s="49" t="s">
        <v>14</v>
      </c>
      <c r="H12" s="7" t="s">
        <v>12</v>
      </c>
      <c r="I12" s="34" t="s">
        <v>38</v>
      </c>
      <c r="J12" s="63" t="s">
        <v>33</v>
      </c>
      <c r="K12" s="49" t="s">
        <v>35</v>
      </c>
      <c r="L12" s="63" t="s">
        <v>33</v>
      </c>
      <c r="M12" s="49" t="s">
        <v>39</v>
      </c>
      <c r="N12" s="63" t="s">
        <v>33</v>
      </c>
      <c r="O12" s="49" t="s">
        <v>43</v>
      </c>
      <c r="P12" s="7" t="s">
        <v>33</v>
      </c>
      <c r="Q12" s="516"/>
      <c r="R12" s="516"/>
      <c r="S12" s="519"/>
      <c r="T12" s="22" t="s">
        <v>55</v>
      </c>
      <c r="U12" s="48"/>
      <c r="V12" s="63" t="s">
        <v>11</v>
      </c>
      <c r="W12" s="49" t="s">
        <v>14</v>
      </c>
      <c r="X12" s="7" t="s">
        <v>12</v>
      </c>
      <c r="Y12" s="34" t="s">
        <v>38</v>
      </c>
      <c r="Z12" s="63" t="s">
        <v>33</v>
      </c>
      <c r="AA12" s="49" t="s">
        <v>35</v>
      </c>
      <c r="AB12" s="63" t="s">
        <v>33</v>
      </c>
      <c r="AC12" s="49" t="s">
        <v>39</v>
      </c>
      <c r="AD12" s="63" t="s">
        <v>33</v>
      </c>
      <c r="AE12" s="49" t="s">
        <v>43</v>
      </c>
      <c r="AF12" s="7" t="s">
        <v>33</v>
      </c>
      <c r="AG12" s="516"/>
      <c r="AH12" s="516"/>
      <c r="AI12" s="519"/>
      <c r="AJ12" s="22" t="s">
        <v>55</v>
      </c>
      <c r="AK12" s="48"/>
      <c r="AL12" s="63" t="s">
        <v>11</v>
      </c>
      <c r="AM12" s="49" t="s">
        <v>14</v>
      </c>
      <c r="AN12" s="7" t="s">
        <v>12</v>
      </c>
      <c r="AO12" s="34" t="s">
        <v>38</v>
      </c>
      <c r="AP12" s="63" t="s">
        <v>33</v>
      </c>
      <c r="AQ12" s="49" t="s">
        <v>35</v>
      </c>
      <c r="AR12" s="63" t="s">
        <v>33</v>
      </c>
      <c r="AS12" s="49" t="s">
        <v>39</v>
      </c>
      <c r="AT12" s="63" t="s">
        <v>33</v>
      </c>
      <c r="AU12" s="49" t="s">
        <v>43</v>
      </c>
      <c r="AV12" s="7" t="s">
        <v>33</v>
      </c>
    </row>
    <row r="13" spans="1:48" s="125" customFormat="1" ht="12.75" x14ac:dyDescent="0.2">
      <c r="C13" s="213"/>
      <c r="D13" s="22" t="s">
        <v>5</v>
      </c>
      <c r="E13" s="49" t="s">
        <v>9</v>
      </c>
      <c r="F13" s="63" t="s">
        <v>13</v>
      </c>
      <c r="G13" s="49" t="s">
        <v>1065</v>
      </c>
      <c r="H13" s="7" t="s">
        <v>13</v>
      </c>
      <c r="I13" s="34" t="s">
        <v>37</v>
      </c>
      <c r="J13" s="63" t="s">
        <v>34</v>
      </c>
      <c r="K13" s="49" t="s">
        <v>37</v>
      </c>
      <c r="L13" s="63" t="s">
        <v>44</v>
      </c>
      <c r="M13" s="49" t="s">
        <v>37</v>
      </c>
      <c r="N13" s="63" t="s">
        <v>44</v>
      </c>
      <c r="O13" s="49" t="s">
        <v>37</v>
      </c>
      <c r="P13" s="7" t="s">
        <v>44</v>
      </c>
      <c r="Q13" s="520"/>
      <c r="R13" s="521"/>
      <c r="S13" s="522"/>
      <c r="T13" s="22" t="s">
        <v>5</v>
      </c>
      <c r="U13" s="49" t="s">
        <v>9</v>
      </c>
      <c r="V13" s="63" t="s">
        <v>13</v>
      </c>
      <c r="W13" s="49" t="s">
        <v>1065</v>
      </c>
      <c r="X13" s="7" t="s">
        <v>13</v>
      </c>
      <c r="Y13" s="34" t="s">
        <v>37</v>
      </c>
      <c r="Z13" s="63" t="s">
        <v>34</v>
      </c>
      <c r="AA13" s="49" t="s">
        <v>37</v>
      </c>
      <c r="AB13" s="63" t="s">
        <v>44</v>
      </c>
      <c r="AC13" s="49" t="s">
        <v>37</v>
      </c>
      <c r="AD13" s="63" t="s">
        <v>44</v>
      </c>
      <c r="AE13" s="49" t="s">
        <v>37</v>
      </c>
      <c r="AF13" s="7" t="s">
        <v>44</v>
      </c>
      <c r="AG13" s="520"/>
      <c r="AH13" s="521"/>
      <c r="AI13" s="522"/>
      <c r="AJ13" s="22" t="s">
        <v>5</v>
      </c>
      <c r="AK13" s="49" t="s">
        <v>9</v>
      </c>
      <c r="AL13" s="63" t="s">
        <v>13</v>
      </c>
      <c r="AM13" s="49" t="s">
        <v>1065</v>
      </c>
      <c r="AN13" s="7" t="s">
        <v>13</v>
      </c>
      <c r="AO13" s="34" t="s">
        <v>37</v>
      </c>
      <c r="AP13" s="63" t="s">
        <v>34</v>
      </c>
      <c r="AQ13" s="49" t="s">
        <v>37</v>
      </c>
      <c r="AR13" s="63" t="s">
        <v>44</v>
      </c>
      <c r="AS13" s="49" t="s">
        <v>37</v>
      </c>
      <c r="AT13" s="63" t="s">
        <v>44</v>
      </c>
      <c r="AU13" s="49" t="s">
        <v>37</v>
      </c>
      <c r="AV13" s="7" t="s">
        <v>44</v>
      </c>
    </row>
    <row r="14" spans="1:48" s="125" customFormat="1" ht="12.75" x14ac:dyDescent="0.2">
      <c r="A14" s="177" t="s">
        <v>7</v>
      </c>
      <c r="B14" s="177"/>
      <c r="C14" s="216"/>
      <c r="D14" s="23" t="s">
        <v>6</v>
      </c>
      <c r="E14" s="50" t="s">
        <v>10</v>
      </c>
      <c r="F14" s="64" t="s">
        <v>15</v>
      </c>
      <c r="G14" s="50" t="s">
        <v>10</v>
      </c>
      <c r="H14" s="8" t="s">
        <v>15</v>
      </c>
      <c r="I14" s="35" t="s">
        <v>10</v>
      </c>
      <c r="J14" s="64" t="s">
        <v>35</v>
      </c>
      <c r="K14" s="50" t="s">
        <v>10</v>
      </c>
      <c r="L14" s="64" t="s">
        <v>35</v>
      </c>
      <c r="M14" s="50" t="s">
        <v>10</v>
      </c>
      <c r="N14" s="64" t="s">
        <v>39</v>
      </c>
      <c r="O14" s="50" t="s">
        <v>10</v>
      </c>
      <c r="P14" s="8" t="s">
        <v>43</v>
      </c>
      <c r="Q14" s="523" t="s">
        <v>7</v>
      </c>
      <c r="R14" s="520"/>
      <c r="S14" s="524"/>
      <c r="T14" s="23" t="s">
        <v>6</v>
      </c>
      <c r="U14" s="50" t="s">
        <v>10</v>
      </c>
      <c r="V14" s="64" t="s">
        <v>15</v>
      </c>
      <c r="W14" s="50" t="s">
        <v>10</v>
      </c>
      <c r="X14" s="8" t="s">
        <v>15</v>
      </c>
      <c r="Y14" s="35" t="s">
        <v>10</v>
      </c>
      <c r="Z14" s="64" t="s">
        <v>35</v>
      </c>
      <c r="AA14" s="50" t="s">
        <v>10</v>
      </c>
      <c r="AB14" s="64" t="s">
        <v>35</v>
      </c>
      <c r="AC14" s="50" t="s">
        <v>10</v>
      </c>
      <c r="AD14" s="64" t="s">
        <v>39</v>
      </c>
      <c r="AE14" s="50" t="s">
        <v>10</v>
      </c>
      <c r="AF14" s="8" t="s">
        <v>43</v>
      </c>
      <c r="AG14" s="523" t="s">
        <v>7</v>
      </c>
      <c r="AH14" s="520"/>
      <c r="AI14" s="524"/>
      <c r="AJ14" s="23" t="s">
        <v>6</v>
      </c>
      <c r="AK14" s="50" t="s">
        <v>10</v>
      </c>
      <c r="AL14" s="64" t="s">
        <v>15</v>
      </c>
      <c r="AM14" s="50" t="s">
        <v>10</v>
      </c>
      <c r="AN14" s="8" t="s">
        <v>15</v>
      </c>
      <c r="AO14" s="35" t="s">
        <v>10</v>
      </c>
      <c r="AP14" s="64" t="s">
        <v>35</v>
      </c>
      <c r="AQ14" s="50" t="s">
        <v>10</v>
      </c>
      <c r="AR14" s="64" t="s">
        <v>35</v>
      </c>
      <c r="AS14" s="50" t="s">
        <v>10</v>
      </c>
      <c r="AT14" s="64" t="s">
        <v>39</v>
      </c>
      <c r="AU14" s="50" t="s">
        <v>10</v>
      </c>
      <c r="AV14" s="8" t="s">
        <v>43</v>
      </c>
    </row>
    <row r="15" spans="1:48" s="125" customFormat="1" ht="12.75" x14ac:dyDescent="0.2">
      <c r="A15" s="184" t="s">
        <v>83</v>
      </c>
      <c r="B15" s="182" t="s">
        <v>8</v>
      </c>
      <c r="C15" s="228"/>
      <c r="D15" s="490" t="s">
        <v>16</v>
      </c>
      <c r="E15" s="491" t="s">
        <v>17</v>
      </c>
      <c r="F15" s="490" t="s">
        <v>18</v>
      </c>
      <c r="G15" s="491" t="s">
        <v>19</v>
      </c>
      <c r="H15" s="490" t="s">
        <v>20</v>
      </c>
      <c r="I15" s="491" t="s">
        <v>21</v>
      </c>
      <c r="J15" s="490" t="s">
        <v>22</v>
      </c>
      <c r="K15" s="491" t="s">
        <v>36</v>
      </c>
      <c r="L15" s="490" t="s">
        <v>40</v>
      </c>
      <c r="M15" s="491" t="s">
        <v>41</v>
      </c>
      <c r="N15" s="490" t="s">
        <v>42</v>
      </c>
      <c r="O15" s="491" t="s">
        <v>49</v>
      </c>
      <c r="P15" s="490" t="s">
        <v>50</v>
      </c>
      <c r="Q15" s="525" t="s">
        <v>83</v>
      </c>
      <c r="R15" s="526" t="s">
        <v>8</v>
      </c>
      <c r="S15" s="527" t="s">
        <v>209</v>
      </c>
      <c r="T15" s="490" t="s">
        <v>16</v>
      </c>
      <c r="U15" s="491" t="s">
        <v>17</v>
      </c>
      <c r="V15" s="490" t="s">
        <v>18</v>
      </c>
      <c r="W15" s="491" t="s">
        <v>19</v>
      </c>
      <c r="X15" s="490" t="s">
        <v>20</v>
      </c>
      <c r="Y15" s="491" t="s">
        <v>21</v>
      </c>
      <c r="Z15" s="490" t="s">
        <v>22</v>
      </c>
      <c r="AA15" s="491" t="s">
        <v>36</v>
      </c>
      <c r="AB15" s="490" t="s">
        <v>40</v>
      </c>
      <c r="AC15" s="491" t="s">
        <v>41</v>
      </c>
      <c r="AD15" s="490" t="s">
        <v>42</v>
      </c>
      <c r="AE15" s="491" t="s">
        <v>49</v>
      </c>
      <c r="AF15" s="490" t="s">
        <v>50</v>
      </c>
      <c r="AG15" s="525" t="s">
        <v>83</v>
      </c>
      <c r="AH15" s="526" t="s">
        <v>8</v>
      </c>
      <c r="AI15" s="527" t="s">
        <v>209</v>
      </c>
      <c r="AJ15" s="490" t="s">
        <v>16</v>
      </c>
      <c r="AK15" s="491" t="s">
        <v>17</v>
      </c>
      <c r="AL15" s="490" t="s">
        <v>18</v>
      </c>
      <c r="AM15" s="491" t="s">
        <v>19</v>
      </c>
      <c r="AN15" s="490" t="s">
        <v>20</v>
      </c>
      <c r="AO15" s="491" t="s">
        <v>21</v>
      </c>
      <c r="AP15" s="490" t="s">
        <v>22</v>
      </c>
      <c r="AQ15" s="491" t="s">
        <v>36</v>
      </c>
      <c r="AR15" s="490" t="s">
        <v>40</v>
      </c>
      <c r="AS15" s="491" t="s">
        <v>41</v>
      </c>
      <c r="AT15" s="490" t="s">
        <v>42</v>
      </c>
      <c r="AU15" s="491" t="s">
        <v>49</v>
      </c>
      <c r="AV15" s="490" t="s">
        <v>50</v>
      </c>
    </row>
    <row r="16" spans="1:48" s="125" customFormat="1" x14ac:dyDescent="0.25">
      <c r="D16" s="409" t="s">
        <v>1067</v>
      </c>
      <c r="Q16" s="521"/>
      <c r="R16" s="528" t="s">
        <v>589</v>
      </c>
      <c r="S16" s="521"/>
      <c r="T16" s="521"/>
      <c r="U16" s="521"/>
      <c r="V16" s="878" t="s">
        <v>1101</v>
      </c>
      <c r="W16" s="516"/>
      <c r="X16" s="516"/>
      <c r="Y16" s="516"/>
      <c r="Z16" s="516"/>
      <c r="AA16" s="516"/>
      <c r="AB16" s="516"/>
      <c r="AC16" s="516"/>
      <c r="AD16" s="516"/>
      <c r="AE16" s="516"/>
      <c r="AF16" s="516"/>
    </row>
    <row r="17" spans="1:48" s="125" customFormat="1" x14ac:dyDescent="0.25">
      <c r="A17" s="131">
        <v>17</v>
      </c>
      <c r="B17" s="528" t="s">
        <v>224</v>
      </c>
      <c r="C17"/>
      <c r="D17"/>
      <c r="E17"/>
      <c r="F17"/>
      <c r="G17"/>
      <c r="H17"/>
      <c r="I17"/>
      <c r="J17"/>
      <c r="K17"/>
      <c r="L17"/>
      <c r="M17" s="369"/>
      <c r="N17" s="369"/>
      <c r="O17" s="369"/>
      <c r="P17" s="369"/>
      <c r="Q17" s="529">
        <v>17</v>
      </c>
      <c r="R17" s="433" t="s">
        <v>590</v>
      </c>
      <c r="S17" s="530"/>
      <c r="T17" s="531">
        <v>0</v>
      </c>
      <c r="U17" s="531">
        <v>0</v>
      </c>
      <c r="V17" s="531">
        <v>-2053736.8499999999</v>
      </c>
      <c r="W17" s="531">
        <v>435758.16745329625</v>
      </c>
      <c r="X17" s="531">
        <v>-1617978.6825467036</v>
      </c>
      <c r="Y17" s="531">
        <v>969878.06712487713</v>
      </c>
      <c r="Z17" s="531">
        <v>-648100.61542182649</v>
      </c>
      <c r="AA17" s="531">
        <v>470387.18432393804</v>
      </c>
      <c r="AB17" s="531">
        <v>-177713.43109788845</v>
      </c>
      <c r="AC17" s="531">
        <v>177713.43209788864</v>
      </c>
      <c r="AD17" s="531">
        <v>1.0000001930166036E-3</v>
      </c>
      <c r="AE17" s="530">
        <v>-1.000000194835593E-3</v>
      </c>
      <c r="AF17" s="531">
        <v>-1.8189894035458565E-12</v>
      </c>
      <c r="AG17" s="529">
        <v>17</v>
      </c>
      <c r="AH17" s="528" t="s">
        <v>224</v>
      </c>
    </row>
    <row r="18" spans="1:48" s="125" customFormat="1" x14ac:dyDescent="0.25">
      <c r="A18" s="131">
        <v>18</v>
      </c>
      <c r="B18" s="528" t="s">
        <v>236</v>
      </c>
      <c r="C1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529">
        <v>18</v>
      </c>
      <c r="R18" s="433" t="s">
        <v>591</v>
      </c>
      <c r="S18" s="530"/>
      <c r="T18" s="531">
        <v>0</v>
      </c>
      <c r="U18" s="531">
        <v>0</v>
      </c>
      <c r="V18" s="531">
        <v>3391284.87</v>
      </c>
      <c r="W18" s="531">
        <v>-753620.07397500053</v>
      </c>
      <c r="X18" s="531">
        <v>2637664.7960249996</v>
      </c>
      <c r="Y18" s="531">
        <v>-1507237.0263000005</v>
      </c>
      <c r="Z18" s="531">
        <v>1130427.7697249991</v>
      </c>
      <c r="AA18" s="531">
        <v>-706517.35607812251</v>
      </c>
      <c r="AB18" s="531">
        <v>423910.41364687658</v>
      </c>
      <c r="AC18" s="531">
        <v>-423910.41364687652</v>
      </c>
      <c r="AD18" s="531">
        <v>0</v>
      </c>
      <c r="AE18" s="530">
        <v>0</v>
      </c>
      <c r="AF18" s="531">
        <v>0</v>
      </c>
      <c r="AG18" s="529">
        <v>18</v>
      </c>
      <c r="AH18" s="528" t="s">
        <v>236</v>
      </c>
    </row>
    <row r="19" spans="1:48" s="125" customFormat="1" x14ac:dyDescent="0.25">
      <c r="A19" s="131">
        <v>19</v>
      </c>
      <c r="B19" s="576" t="s">
        <v>605</v>
      </c>
      <c r="C19"/>
      <c r="D19" s="492">
        <v>34154268.573750004</v>
      </c>
      <c r="E19" s="492">
        <v>-34154268.573750004</v>
      </c>
      <c r="F19" s="492">
        <v>0</v>
      </c>
      <c r="G19" s="492">
        <v>34154268.573750004</v>
      </c>
      <c r="H19" s="492">
        <v>34154268.573750004</v>
      </c>
      <c r="I19" s="492">
        <v>0</v>
      </c>
      <c r="J19" s="492">
        <v>34154268.573750004</v>
      </c>
      <c r="K19" s="492">
        <v>0</v>
      </c>
      <c r="L19" s="492">
        <v>34154268.573750004</v>
      </c>
      <c r="M19" s="492">
        <v>0</v>
      </c>
      <c r="N19" s="492">
        <v>34154268.573750004</v>
      </c>
      <c r="O19" s="492">
        <v>0</v>
      </c>
      <c r="P19" s="492">
        <v>34154268.573750004</v>
      </c>
      <c r="Q19" s="529">
        <v>19</v>
      </c>
      <c r="R19" s="433" t="s">
        <v>592</v>
      </c>
      <c r="S19" s="530"/>
      <c r="T19" s="531">
        <v>0</v>
      </c>
      <c r="U19" s="531">
        <v>0</v>
      </c>
      <c r="V19" s="531">
        <v>6906905.7974238582</v>
      </c>
      <c r="W19" s="531">
        <v>-1534867.9549830817</v>
      </c>
      <c r="X19" s="531">
        <v>5372037.8424407765</v>
      </c>
      <c r="Y19" s="531">
        <v>-3069735.9099661577</v>
      </c>
      <c r="Z19" s="531">
        <v>2302301.9324746188</v>
      </c>
      <c r="AA19" s="531">
        <v>-1438938.7077966379</v>
      </c>
      <c r="AB19" s="531">
        <v>863363.22467798088</v>
      </c>
      <c r="AC19" s="531">
        <v>-863363.22467798076</v>
      </c>
      <c r="AD19" s="531">
        <v>0</v>
      </c>
      <c r="AE19" s="530">
        <v>0</v>
      </c>
      <c r="AF19" s="531">
        <v>0</v>
      </c>
      <c r="AG19" s="529">
        <v>19</v>
      </c>
      <c r="AH19" s="576" t="s">
        <v>605</v>
      </c>
      <c r="AJ19" s="492">
        <v>0</v>
      </c>
      <c r="AK19" s="492">
        <v>0</v>
      </c>
      <c r="AL19" s="492">
        <v>0</v>
      </c>
      <c r="AM19" s="492">
        <v>0</v>
      </c>
      <c r="AN19" s="492">
        <v>0</v>
      </c>
      <c r="AO19" s="492">
        <v>0</v>
      </c>
      <c r="AP19" s="492">
        <v>0</v>
      </c>
      <c r="AQ19" s="492">
        <v>0</v>
      </c>
      <c r="AR19" s="492">
        <v>0</v>
      </c>
      <c r="AS19" s="492">
        <v>0</v>
      </c>
      <c r="AT19" s="492">
        <v>0</v>
      </c>
      <c r="AU19" s="492">
        <v>0</v>
      </c>
      <c r="AV19" s="492">
        <v>0</v>
      </c>
    </row>
    <row r="20" spans="1:48" s="125" customFormat="1" x14ac:dyDescent="0.25">
      <c r="A20" s="131">
        <v>20</v>
      </c>
      <c r="B20" s="576" t="s">
        <v>252</v>
      </c>
      <c r="C20"/>
      <c r="D20" s="158">
        <v>-3153362.7571665612</v>
      </c>
      <c r="E20" s="158">
        <v>3153362.7571665612</v>
      </c>
      <c r="F20" s="158">
        <v>0</v>
      </c>
      <c r="G20" s="158">
        <v>-3153362.7571665612</v>
      </c>
      <c r="H20" s="158">
        <v>-3153362.7571665612</v>
      </c>
      <c r="I20" s="158">
        <v>0</v>
      </c>
      <c r="J20" s="158">
        <v>-3153362.7571665612</v>
      </c>
      <c r="K20" s="158">
        <v>0</v>
      </c>
      <c r="L20" s="158">
        <v>-3153362.7571665612</v>
      </c>
      <c r="M20" s="158">
        <v>0</v>
      </c>
      <c r="N20" s="158">
        <v>-3153362.7571665612</v>
      </c>
      <c r="O20" s="158">
        <v>0</v>
      </c>
      <c r="P20" s="158">
        <v>-3153362.7571665612</v>
      </c>
      <c r="Q20" s="529">
        <v>20</v>
      </c>
      <c r="R20" s="433"/>
      <c r="S20" s="530"/>
      <c r="T20" s="531"/>
      <c r="U20" s="531"/>
      <c r="V20" s="531"/>
      <c r="W20" s="531"/>
      <c r="X20" s="531"/>
      <c r="Y20" s="531"/>
      <c r="Z20" s="531"/>
      <c r="AA20" s="531"/>
      <c r="AB20" s="531"/>
      <c r="AC20" s="531"/>
      <c r="AD20" s="531"/>
      <c r="AE20" s="531"/>
      <c r="AF20" s="531"/>
      <c r="AG20" s="529">
        <v>20</v>
      </c>
      <c r="AH20" s="576" t="s">
        <v>252</v>
      </c>
      <c r="AJ20" s="531">
        <v>0</v>
      </c>
      <c r="AK20" s="531">
        <v>0</v>
      </c>
      <c r="AL20" s="158">
        <v>0</v>
      </c>
      <c r="AM20" s="531">
        <v>0</v>
      </c>
      <c r="AN20" s="158">
        <v>0</v>
      </c>
      <c r="AO20" s="531">
        <v>0</v>
      </c>
      <c r="AP20" s="158">
        <v>0</v>
      </c>
      <c r="AQ20" s="531">
        <v>0</v>
      </c>
      <c r="AR20" s="158">
        <v>0</v>
      </c>
      <c r="AS20" s="531">
        <v>0</v>
      </c>
      <c r="AT20" s="158">
        <v>0</v>
      </c>
      <c r="AU20" s="531">
        <v>0</v>
      </c>
      <c r="AV20" s="158">
        <v>0</v>
      </c>
    </row>
    <row r="21" spans="1:48" s="125" customFormat="1" ht="15.75" thickBot="1" x14ac:dyDescent="0.3">
      <c r="A21" s="131">
        <v>21</v>
      </c>
      <c r="B21" s="576" t="s">
        <v>261</v>
      </c>
      <c r="C21" s="206"/>
      <c r="D21" s="158">
        <v>-7230894.0000000037</v>
      </c>
      <c r="E21" s="158">
        <v>7230894.0000000037</v>
      </c>
      <c r="F21" s="158">
        <v>0</v>
      </c>
      <c r="G21" s="158">
        <v>-7230894.0000000037</v>
      </c>
      <c r="H21" s="158">
        <v>-7230894.0000000037</v>
      </c>
      <c r="I21" s="158">
        <v>0</v>
      </c>
      <c r="J21" s="158">
        <v>-7230894.0000000037</v>
      </c>
      <c r="K21" s="158">
        <v>0</v>
      </c>
      <c r="L21" s="158">
        <v>-7230894.0000000037</v>
      </c>
      <c r="M21" s="158">
        <v>0</v>
      </c>
      <c r="N21" s="158">
        <v>-7230894.0000000037</v>
      </c>
      <c r="O21" s="158">
        <v>0</v>
      </c>
      <c r="P21" s="158">
        <v>-7230894.0000000037</v>
      </c>
      <c r="Q21" s="529">
        <v>21</v>
      </c>
      <c r="R21" s="532" t="s">
        <v>594</v>
      </c>
      <c r="S21" s="532"/>
      <c r="T21" s="533">
        <v>0</v>
      </c>
      <c r="U21" s="533">
        <v>0</v>
      </c>
      <c r="V21" s="533">
        <v>8244453.8174238587</v>
      </c>
      <c r="W21" s="533">
        <v>-1852729.8615047859</v>
      </c>
      <c r="X21" s="533">
        <v>6391723.955919072</v>
      </c>
      <c r="Y21" s="533">
        <v>-3607094.8691412811</v>
      </c>
      <c r="Z21" s="533">
        <v>2784629.0867777914</v>
      </c>
      <c r="AA21" s="533">
        <v>-1675068.8795508223</v>
      </c>
      <c r="AB21" s="533">
        <v>1109560.2072269691</v>
      </c>
      <c r="AC21" s="533">
        <v>-1109560.2062269687</v>
      </c>
      <c r="AD21" s="533">
        <v>1.0000001930166036E-3</v>
      </c>
      <c r="AE21" s="533">
        <v>-1.000000194835593E-3</v>
      </c>
      <c r="AF21" s="533">
        <v>-1.8189894035458565E-12</v>
      </c>
      <c r="AG21" s="529">
        <v>21</v>
      </c>
      <c r="AH21" s="576" t="s">
        <v>261</v>
      </c>
      <c r="AJ21" s="531">
        <v>0</v>
      </c>
      <c r="AK21" s="531">
        <v>0</v>
      </c>
      <c r="AL21" s="158">
        <v>0</v>
      </c>
      <c r="AM21" s="531">
        <v>0</v>
      </c>
      <c r="AN21" s="158">
        <v>0</v>
      </c>
      <c r="AO21" s="531">
        <v>0</v>
      </c>
      <c r="AP21" s="158">
        <v>0</v>
      </c>
      <c r="AQ21" s="531">
        <v>0</v>
      </c>
      <c r="AR21" s="158">
        <v>0</v>
      </c>
      <c r="AS21" s="531">
        <v>0</v>
      </c>
      <c r="AT21" s="158">
        <v>0</v>
      </c>
      <c r="AU21" s="531">
        <v>0</v>
      </c>
      <c r="AV21" s="158">
        <v>0</v>
      </c>
    </row>
    <row r="22" spans="1:48" s="125" customFormat="1" ht="15.75" thickTop="1" x14ac:dyDescent="0.25">
      <c r="A22" s="131">
        <v>22</v>
      </c>
      <c r="B22" s="433" t="s">
        <v>263</v>
      </c>
      <c r="C22"/>
      <c r="D22" s="579">
        <v>23770011.81658344</v>
      </c>
      <c r="E22" s="579">
        <v>-23770011.81658344</v>
      </c>
      <c r="F22" s="579">
        <v>0</v>
      </c>
      <c r="G22" s="579">
        <v>23770011.81658344</v>
      </c>
      <c r="H22" s="579">
        <v>23770011.81658344</v>
      </c>
      <c r="I22" s="579">
        <v>0</v>
      </c>
      <c r="J22" s="579">
        <v>23770011.81658344</v>
      </c>
      <c r="K22" s="579">
        <v>0</v>
      </c>
      <c r="L22" s="579">
        <v>23770011.81658344</v>
      </c>
      <c r="M22" s="579">
        <v>0</v>
      </c>
      <c r="N22" s="579">
        <v>23770011.81658344</v>
      </c>
      <c r="O22" s="579">
        <v>0</v>
      </c>
      <c r="P22" s="579">
        <v>23770011.81658344</v>
      </c>
      <c r="Q22" s="529">
        <v>22</v>
      </c>
      <c r="R22" s="433"/>
      <c r="S22" s="433"/>
      <c r="T22" s="534">
        <v>0</v>
      </c>
      <c r="U22" s="535"/>
      <c r="V22" s="536"/>
      <c r="W22" s="516"/>
      <c r="X22" s="536">
        <v>0</v>
      </c>
      <c r="Y22" s="516"/>
      <c r="Z22" s="536">
        <v>0</v>
      </c>
      <c r="AA22" s="516"/>
      <c r="AB22" s="536">
        <v>0</v>
      </c>
      <c r="AC22" s="516"/>
      <c r="AD22" s="536">
        <v>0</v>
      </c>
      <c r="AE22" s="516"/>
      <c r="AF22" s="536">
        <v>0</v>
      </c>
      <c r="AG22" s="529">
        <v>22</v>
      </c>
      <c r="AH22" s="433" t="s">
        <v>263</v>
      </c>
      <c r="AJ22" s="585">
        <v>0</v>
      </c>
      <c r="AK22" s="585">
        <v>0</v>
      </c>
      <c r="AL22" s="585">
        <v>0</v>
      </c>
      <c r="AM22" s="585">
        <v>0</v>
      </c>
      <c r="AN22" s="585">
        <v>0</v>
      </c>
      <c r="AO22" s="585">
        <v>0</v>
      </c>
      <c r="AP22" s="585">
        <v>0</v>
      </c>
      <c r="AQ22" s="585">
        <v>0</v>
      </c>
      <c r="AR22" s="585">
        <v>0</v>
      </c>
      <c r="AS22" s="585">
        <v>0</v>
      </c>
      <c r="AT22" s="585">
        <v>0</v>
      </c>
      <c r="AU22" s="585">
        <v>0</v>
      </c>
      <c r="AV22" s="585">
        <v>0</v>
      </c>
    </row>
    <row r="23" spans="1:48" s="125" customFormat="1" x14ac:dyDescent="0.25">
      <c r="A23" s="131">
        <v>23</v>
      </c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 s="529">
        <v>23</v>
      </c>
      <c r="R23" s="537"/>
      <c r="S23" s="537"/>
      <c r="T23" s="516"/>
      <c r="U23" s="516"/>
      <c r="V23" s="516"/>
      <c r="W23" s="516"/>
      <c r="X23" s="516"/>
      <c r="Y23" s="516"/>
      <c r="Z23" s="516"/>
      <c r="AA23" s="516"/>
      <c r="AB23" s="516"/>
      <c r="AC23" s="516"/>
      <c r="AD23" s="516"/>
      <c r="AE23" s="516"/>
      <c r="AF23" s="516"/>
      <c r="AG23" s="529">
        <v>23</v>
      </c>
      <c r="AH23"/>
      <c r="AJ23" s="497"/>
      <c r="AK23" s="497"/>
      <c r="AL23"/>
      <c r="AM23" s="497"/>
      <c r="AN23"/>
      <c r="AO23" s="497"/>
      <c r="AP23"/>
      <c r="AQ23" s="497"/>
      <c r="AR23"/>
      <c r="AS23" s="497"/>
      <c r="AT23"/>
      <c r="AU23" s="497"/>
      <c r="AV23"/>
    </row>
    <row r="24" spans="1:48" x14ac:dyDescent="0.25">
      <c r="A24" s="131">
        <v>24</v>
      </c>
      <c r="B24" s="528" t="s">
        <v>276</v>
      </c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 s="529">
        <v>24</v>
      </c>
      <c r="R24" s="538" t="s">
        <v>595</v>
      </c>
      <c r="S24" s="538"/>
      <c r="T24" s="530"/>
      <c r="U24" s="530"/>
      <c r="V24" s="530"/>
      <c r="W24" s="516"/>
      <c r="X24" s="516"/>
      <c r="Y24" s="516"/>
      <c r="Z24" s="516"/>
      <c r="AA24" s="516"/>
      <c r="AB24" s="516"/>
      <c r="AC24" s="516"/>
      <c r="AD24" s="516"/>
      <c r="AE24" s="516"/>
      <c r="AF24" s="516"/>
      <c r="AG24" s="529">
        <v>24</v>
      </c>
      <c r="AH24" s="528" t="s">
        <v>276</v>
      </c>
      <c r="AI24" s="125"/>
      <c r="AJ24" s="497"/>
      <c r="AK24" s="497"/>
      <c r="AL24"/>
      <c r="AM24" s="497"/>
      <c r="AN24"/>
      <c r="AO24" s="497"/>
      <c r="AP24"/>
      <c r="AQ24" s="497"/>
      <c r="AR24"/>
      <c r="AS24" s="497"/>
      <c r="AT24"/>
      <c r="AU24" s="497"/>
      <c r="AV24"/>
    </row>
    <row r="25" spans="1:48" x14ac:dyDescent="0.25">
      <c r="A25" s="131">
        <v>25</v>
      </c>
      <c r="B25" s="576" t="s">
        <v>289</v>
      </c>
      <c r="C25"/>
      <c r="D25" s="492">
        <v>0</v>
      </c>
      <c r="E25" s="492">
        <v>0</v>
      </c>
      <c r="F25" s="492">
        <v>0</v>
      </c>
      <c r="G25" s="492">
        <v>0</v>
      </c>
      <c r="H25" s="492">
        <v>0</v>
      </c>
      <c r="I25" s="492">
        <v>0</v>
      </c>
      <c r="J25" s="492">
        <v>0</v>
      </c>
      <c r="K25" s="492">
        <v>1609708.1997337507</v>
      </c>
      <c r="L25" s="492">
        <v>1609708.1997337507</v>
      </c>
      <c r="M25" s="492">
        <v>0</v>
      </c>
      <c r="N25" s="492">
        <v>1609708.1997337507</v>
      </c>
      <c r="O25" s="492">
        <v>0</v>
      </c>
      <c r="P25" s="492">
        <v>1609708.1997337507</v>
      </c>
      <c r="Q25" s="529">
        <v>25</v>
      </c>
      <c r="R25" s="433" t="s">
        <v>596</v>
      </c>
      <c r="S25" s="433"/>
      <c r="T25" s="539" t="s">
        <v>597</v>
      </c>
      <c r="U25" s="540"/>
      <c r="V25" s="541"/>
      <c r="W25" s="541"/>
      <c r="X25" s="541"/>
      <c r="Y25" s="541"/>
      <c r="Z25" s="541"/>
      <c r="AA25" s="541"/>
      <c r="AB25" s="541"/>
      <c r="AC25" s="541"/>
      <c r="AD25" s="541"/>
      <c r="AE25" s="541"/>
      <c r="AF25" s="541"/>
      <c r="AG25" s="529">
        <v>25</v>
      </c>
      <c r="AH25" s="576" t="s">
        <v>289</v>
      </c>
      <c r="AJ25" s="856">
        <v>0</v>
      </c>
      <c r="AK25" s="856">
        <v>0</v>
      </c>
      <c r="AL25" s="856">
        <v>0</v>
      </c>
      <c r="AM25" s="856">
        <v>0</v>
      </c>
      <c r="AN25" s="856">
        <v>0</v>
      </c>
      <c r="AO25" s="856">
        <v>0</v>
      </c>
      <c r="AP25" s="856">
        <v>0</v>
      </c>
      <c r="AQ25" s="856">
        <v>4397554.039930555</v>
      </c>
      <c r="AR25" s="856">
        <v>4397554.039930555</v>
      </c>
      <c r="AS25" s="856">
        <v>0</v>
      </c>
      <c r="AT25" s="856">
        <v>4397554.039930555</v>
      </c>
      <c r="AU25" s="856">
        <v>0</v>
      </c>
      <c r="AV25" s="856">
        <v>4397554.039930555</v>
      </c>
    </row>
    <row r="26" spans="1:48" x14ac:dyDescent="0.25">
      <c r="A26" s="131">
        <v>26</v>
      </c>
      <c r="B26" s="576" t="s">
        <v>606</v>
      </c>
      <c r="C26"/>
      <c r="D26" s="158">
        <v>0</v>
      </c>
      <c r="E26" s="158">
        <v>0</v>
      </c>
      <c r="F26" s="158">
        <v>0</v>
      </c>
      <c r="G26" s="158">
        <v>0</v>
      </c>
      <c r="H26" s="158">
        <v>0</v>
      </c>
      <c r="I26" s="158">
        <v>0</v>
      </c>
      <c r="J26" s="158">
        <v>0</v>
      </c>
      <c r="K26" s="158">
        <v>0</v>
      </c>
      <c r="L26" s="158">
        <v>0</v>
      </c>
      <c r="M26" s="158">
        <v>0</v>
      </c>
      <c r="N26" s="158">
        <v>0</v>
      </c>
      <c r="O26" s="158">
        <v>0</v>
      </c>
      <c r="P26" s="158">
        <v>0</v>
      </c>
      <c r="Q26" s="529">
        <v>26</v>
      </c>
      <c r="R26" s="433" t="s">
        <v>591</v>
      </c>
      <c r="S26" s="433"/>
      <c r="T26" s="530">
        <v>2465690.7000000002</v>
      </c>
      <c r="U26" s="530">
        <v>0</v>
      </c>
      <c r="V26" s="531">
        <v>2465690.7000000002</v>
      </c>
      <c r="W26" s="530">
        <v>-557795.72999999975</v>
      </c>
      <c r="X26" s="531">
        <v>1907894.9700000004</v>
      </c>
      <c r="Y26" s="530">
        <v>0</v>
      </c>
      <c r="Z26" s="531">
        <v>1907894.9700000004</v>
      </c>
      <c r="AA26" s="530">
        <v>-476973.74250000017</v>
      </c>
      <c r="AB26" s="531">
        <v>1430921.2275000003</v>
      </c>
      <c r="AC26" s="530">
        <v>-1430921.2275000003</v>
      </c>
      <c r="AD26" s="531">
        <v>0</v>
      </c>
      <c r="AE26" s="530">
        <v>0</v>
      </c>
      <c r="AF26" s="531">
        <v>0</v>
      </c>
      <c r="AG26" s="529">
        <v>26</v>
      </c>
      <c r="AH26" s="576" t="s">
        <v>606</v>
      </c>
      <c r="AJ26" s="531">
        <v>0</v>
      </c>
      <c r="AK26" s="531">
        <v>0</v>
      </c>
      <c r="AL26" s="158">
        <v>0</v>
      </c>
      <c r="AM26" s="531">
        <v>0</v>
      </c>
      <c r="AN26" s="158">
        <v>0</v>
      </c>
      <c r="AO26" s="531">
        <v>0</v>
      </c>
      <c r="AP26" s="158">
        <v>0</v>
      </c>
      <c r="AQ26" s="531">
        <v>0</v>
      </c>
      <c r="AR26" s="158">
        <v>0</v>
      </c>
      <c r="AS26" s="531">
        <v>0</v>
      </c>
      <c r="AT26" s="158">
        <v>0</v>
      </c>
      <c r="AU26" s="531">
        <v>0</v>
      </c>
      <c r="AV26" s="158">
        <v>0</v>
      </c>
    </row>
    <row r="27" spans="1:48" x14ac:dyDescent="0.25">
      <c r="A27" s="131">
        <v>27</v>
      </c>
      <c r="B27" s="576" t="s">
        <v>607</v>
      </c>
      <c r="C27"/>
      <c r="D27" s="158">
        <v>0</v>
      </c>
      <c r="E27" s="158">
        <v>0</v>
      </c>
      <c r="F27" s="158">
        <v>0</v>
      </c>
      <c r="G27" s="158">
        <v>0</v>
      </c>
      <c r="H27" s="158">
        <v>0</v>
      </c>
      <c r="I27" s="158">
        <v>0</v>
      </c>
      <c r="J27" s="158">
        <v>0</v>
      </c>
      <c r="K27" s="158">
        <v>-268284.69995562505</v>
      </c>
      <c r="L27" s="158">
        <v>-268284.69995562505</v>
      </c>
      <c r="M27" s="158">
        <v>-536569.39991124999</v>
      </c>
      <c r="N27" s="158">
        <v>-804854.09986687498</v>
      </c>
      <c r="O27" s="158">
        <v>-536569.39991125022</v>
      </c>
      <c r="P27" s="158">
        <v>-1341423.4997781252</v>
      </c>
      <c r="Q27" s="529">
        <v>27</v>
      </c>
      <c r="R27" s="433" t="s">
        <v>592</v>
      </c>
      <c r="S27" s="433"/>
      <c r="T27" s="530">
        <v>2914306.243638759</v>
      </c>
      <c r="U27" s="530">
        <v>0</v>
      </c>
      <c r="V27" s="531">
        <v>2914306.243638759</v>
      </c>
      <c r="W27" s="530">
        <v>971435.41454625316</v>
      </c>
      <c r="X27" s="531">
        <v>3885741.6581850122</v>
      </c>
      <c r="Y27" s="530">
        <v>0</v>
      </c>
      <c r="Z27" s="531">
        <v>3885741.6581850122</v>
      </c>
      <c r="AA27" s="530">
        <v>-971435.41454625316</v>
      </c>
      <c r="AB27" s="531">
        <v>2914306.243638759</v>
      </c>
      <c r="AC27" s="530">
        <v>-2914306.243638759</v>
      </c>
      <c r="AD27" s="531">
        <v>0</v>
      </c>
      <c r="AE27" s="530">
        <v>0</v>
      </c>
      <c r="AF27" s="531">
        <v>0</v>
      </c>
      <c r="AG27" s="529">
        <v>27</v>
      </c>
      <c r="AH27" s="576" t="s">
        <v>614</v>
      </c>
      <c r="AJ27" s="531">
        <v>0</v>
      </c>
      <c r="AK27" s="531">
        <v>0</v>
      </c>
      <c r="AL27" s="158">
        <v>0</v>
      </c>
      <c r="AM27" s="531">
        <v>0</v>
      </c>
      <c r="AN27" s="158">
        <v>0</v>
      </c>
      <c r="AO27" s="531">
        <v>0</v>
      </c>
      <c r="AP27" s="158">
        <v>0</v>
      </c>
      <c r="AQ27" s="531">
        <v>4808115.4073639819</v>
      </c>
      <c r="AR27" s="158">
        <v>4808115.4073639819</v>
      </c>
      <c r="AS27" s="531">
        <v>0</v>
      </c>
      <c r="AT27" s="158">
        <v>4808115.4073639819</v>
      </c>
      <c r="AU27" s="531">
        <v>0</v>
      </c>
      <c r="AV27" s="158">
        <v>4808115.4073639819</v>
      </c>
    </row>
    <row r="28" spans="1:48" x14ac:dyDescent="0.25">
      <c r="A28" s="131">
        <v>28</v>
      </c>
      <c r="B28" s="576" t="s">
        <v>608</v>
      </c>
      <c r="C28"/>
      <c r="D28" s="158">
        <v>0</v>
      </c>
      <c r="E28" s="158">
        <v>0</v>
      </c>
      <c r="F28" s="158">
        <v>0</v>
      </c>
      <c r="G28" s="158">
        <v>0</v>
      </c>
      <c r="H28" s="158">
        <v>0</v>
      </c>
      <c r="I28" s="158">
        <v>0</v>
      </c>
      <c r="J28" s="158">
        <v>0</v>
      </c>
      <c r="K28" s="158">
        <v>0</v>
      </c>
      <c r="L28" s="158">
        <v>0</v>
      </c>
      <c r="M28" s="158">
        <v>0</v>
      </c>
      <c r="N28" s="158">
        <v>0</v>
      </c>
      <c r="O28" s="158">
        <v>0</v>
      </c>
      <c r="P28" s="158">
        <v>0</v>
      </c>
      <c r="Q28" s="529">
        <v>28</v>
      </c>
      <c r="R28" s="433" t="s">
        <v>593</v>
      </c>
      <c r="S28" s="433"/>
      <c r="T28" s="530">
        <v>33229.575841966871</v>
      </c>
      <c r="U28" s="530">
        <v>0</v>
      </c>
      <c r="V28" s="531">
        <v>33229.575841966871</v>
      </c>
      <c r="W28" s="530">
        <v>11076.525280655616</v>
      </c>
      <c r="X28" s="531">
        <v>44306.101122622487</v>
      </c>
      <c r="Y28" s="530">
        <v>0</v>
      </c>
      <c r="Z28" s="531">
        <v>44306.101122622487</v>
      </c>
      <c r="AA28" s="530">
        <v>-11076.525280655616</v>
      </c>
      <c r="AB28" s="531">
        <v>33229.575841966871</v>
      </c>
      <c r="AC28" s="530">
        <v>-33229.575841966871</v>
      </c>
      <c r="AD28" s="531">
        <v>0</v>
      </c>
      <c r="AE28" s="530">
        <v>0</v>
      </c>
      <c r="AF28" s="531">
        <v>0</v>
      </c>
      <c r="AG28" s="529">
        <v>28</v>
      </c>
      <c r="AH28" s="576" t="s">
        <v>607</v>
      </c>
      <c r="AJ28" s="531">
        <v>0</v>
      </c>
      <c r="AK28" s="531">
        <v>0</v>
      </c>
      <c r="AL28" s="158">
        <v>0</v>
      </c>
      <c r="AM28" s="531">
        <v>0</v>
      </c>
      <c r="AN28" s="158">
        <v>0</v>
      </c>
      <c r="AO28" s="531">
        <v>0</v>
      </c>
      <c r="AP28" s="158">
        <v>0</v>
      </c>
      <c r="AQ28" s="531">
        <v>-549694.2549913195</v>
      </c>
      <c r="AR28" s="158">
        <v>-549694.2549913195</v>
      </c>
      <c r="AS28" s="531">
        <v>-1099388.5099826388</v>
      </c>
      <c r="AT28" s="158">
        <v>-1649082.7649739583</v>
      </c>
      <c r="AU28" s="531">
        <v>-1099388.5099826402</v>
      </c>
      <c r="AV28" s="158">
        <v>-2748471.2749565984</v>
      </c>
    </row>
    <row r="29" spans="1:48" ht="15.75" thickBot="1" x14ac:dyDescent="0.3">
      <c r="A29" s="131">
        <v>29</v>
      </c>
      <c r="B29" s="576" t="s">
        <v>609</v>
      </c>
      <c r="C29"/>
      <c r="D29" s="158">
        <v>0</v>
      </c>
      <c r="E29" s="158">
        <v>0</v>
      </c>
      <c r="F29" s="158">
        <v>0</v>
      </c>
      <c r="G29" s="158">
        <v>0</v>
      </c>
      <c r="H29" s="158">
        <v>0</v>
      </c>
      <c r="I29" s="158">
        <v>0</v>
      </c>
      <c r="J29" s="158">
        <v>0</v>
      </c>
      <c r="K29" s="158">
        <v>-281698.93495340605</v>
      </c>
      <c r="L29" s="158">
        <v>-281698.93495340605</v>
      </c>
      <c r="M29" s="158">
        <v>112679.57398136266</v>
      </c>
      <c r="N29" s="158">
        <v>-169019.36097204339</v>
      </c>
      <c r="O29" s="158">
        <v>112679.57398136248</v>
      </c>
      <c r="P29" s="158">
        <v>-56339.786990680906</v>
      </c>
      <c r="Q29" s="529">
        <v>29</v>
      </c>
      <c r="R29" s="420" t="s">
        <v>598</v>
      </c>
      <c r="S29" s="420"/>
      <c r="T29" s="542">
        <v>5413226.5194807258</v>
      </c>
      <c r="U29" s="542">
        <v>0</v>
      </c>
      <c r="V29" s="542">
        <v>5413226.5194807258</v>
      </c>
      <c r="W29" s="542">
        <v>424716.20982690901</v>
      </c>
      <c r="X29" s="542">
        <v>5837942.7293076348</v>
      </c>
      <c r="Y29" s="542">
        <v>0</v>
      </c>
      <c r="Z29" s="542">
        <v>5837942.7293076348</v>
      </c>
      <c r="AA29" s="542">
        <v>-1459485.6823269089</v>
      </c>
      <c r="AB29" s="542">
        <v>4378457.0469807265</v>
      </c>
      <c r="AC29" s="542">
        <v>-4378457.0469807265</v>
      </c>
      <c r="AD29" s="542">
        <v>0</v>
      </c>
      <c r="AE29" s="542">
        <v>0</v>
      </c>
      <c r="AF29" s="542">
        <v>0</v>
      </c>
      <c r="AG29" s="529">
        <v>29</v>
      </c>
      <c r="AH29" s="576" t="s">
        <v>608</v>
      </c>
      <c r="AJ29" s="531">
        <v>0</v>
      </c>
      <c r="AK29" s="531">
        <v>0</v>
      </c>
      <c r="AL29" s="158">
        <v>0</v>
      </c>
      <c r="AM29" s="531">
        <v>0</v>
      </c>
      <c r="AN29" s="158">
        <v>0</v>
      </c>
      <c r="AO29" s="531">
        <v>0</v>
      </c>
      <c r="AP29" s="158">
        <v>0</v>
      </c>
      <c r="AQ29" s="531">
        <v>0</v>
      </c>
      <c r="AR29" s="158">
        <v>0</v>
      </c>
      <c r="AS29" s="531">
        <v>0</v>
      </c>
      <c r="AT29" s="158">
        <v>0</v>
      </c>
      <c r="AU29" s="531">
        <v>0</v>
      </c>
      <c r="AV29" s="158">
        <v>0</v>
      </c>
    </row>
    <row r="30" spans="1:48" ht="15.75" thickTop="1" x14ac:dyDescent="0.25">
      <c r="A30" s="131">
        <v>30</v>
      </c>
      <c r="B30" s="576" t="s">
        <v>610</v>
      </c>
      <c r="C30"/>
      <c r="D30" s="158">
        <v>0</v>
      </c>
      <c r="E30" s="158">
        <v>0</v>
      </c>
      <c r="F30" s="158">
        <v>0</v>
      </c>
      <c r="G30" s="158">
        <v>0</v>
      </c>
      <c r="H30" s="158">
        <v>0</v>
      </c>
      <c r="I30" s="158">
        <v>0</v>
      </c>
      <c r="J30" s="158">
        <v>0</v>
      </c>
      <c r="K30" s="158">
        <v>0</v>
      </c>
      <c r="L30" s="158">
        <v>0</v>
      </c>
      <c r="M30" s="158">
        <v>0</v>
      </c>
      <c r="N30" s="158">
        <v>0</v>
      </c>
      <c r="O30" s="158">
        <v>0</v>
      </c>
      <c r="P30" s="158">
        <v>0</v>
      </c>
      <c r="Q30" s="529">
        <v>30</v>
      </c>
      <c r="R30" s="516"/>
      <c r="S30" s="516"/>
      <c r="T30" s="516"/>
      <c r="U30" s="516"/>
      <c r="V30" s="516"/>
      <c r="W30" s="516"/>
      <c r="X30" s="516"/>
      <c r="Y30" s="516"/>
      <c r="Z30" s="516"/>
      <c r="AA30" s="516"/>
      <c r="AB30" s="516"/>
      <c r="AC30" s="516"/>
      <c r="AD30" s="516"/>
      <c r="AE30" s="516"/>
      <c r="AF30" s="516"/>
      <c r="AG30" s="529">
        <v>30</v>
      </c>
      <c r="AH30" s="576" t="s">
        <v>615</v>
      </c>
      <c r="AJ30" s="531">
        <v>0</v>
      </c>
      <c r="AK30" s="531">
        <v>0</v>
      </c>
      <c r="AL30" s="158">
        <v>0</v>
      </c>
      <c r="AM30" s="531">
        <v>0</v>
      </c>
      <c r="AN30" s="158">
        <v>0</v>
      </c>
      <c r="AO30" s="531">
        <v>0</v>
      </c>
      <c r="AP30" s="158">
        <v>0</v>
      </c>
      <c r="AQ30" s="531">
        <v>-601014.42592049774</v>
      </c>
      <c r="AR30" s="158">
        <v>-601014.42592049774</v>
      </c>
      <c r="AS30" s="531">
        <v>-1202028.8518409953</v>
      </c>
      <c r="AT30" s="158">
        <v>-1803043.2777614929</v>
      </c>
      <c r="AU30" s="531">
        <v>-1202028.8518409955</v>
      </c>
      <c r="AV30" s="158">
        <v>-3005072.1296024881</v>
      </c>
    </row>
    <row r="31" spans="1:48" x14ac:dyDescent="0.25">
      <c r="A31" s="131">
        <v>31</v>
      </c>
      <c r="B31" s="431" t="s">
        <v>299</v>
      </c>
      <c r="C31"/>
      <c r="D31" s="579">
        <v>0</v>
      </c>
      <c r="E31" s="579">
        <v>0</v>
      </c>
      <c r="F31" s="579">
        <v>0</v>
      </c>
      <c r="G31" s="579">
        <v>0</v>
      </c>
      <c r="H31" s="579">
        <v>0</v>
      </c>
      <c r="I31" s="579">
        <v>0</v>
      </c>
      <c r="J31" s="579">
        <v>0</v>
      </c>
      <c r="K31" s="579">
        <v>1059724.5648247197</v>
      </c>
      <c r="L31" s="579">
        <v>1059724.5648247197</v>
      </c>
      <c r="M31" s="579">
        <v>-423889.82592988736</v>
      </c>
      <c r="N31" s="579">
        <v>635834.73889483232</v>
      </c>
      <c r="O31" s="579">
        <v>-423889.82592988771</v>
      </c>
      <c r="P31" s="579">
        <v>211944.91296494455</v>
      </c>
      <c r="Q31" s="529">
        <v>31</v>
      </c>
      <c r="R31" s="543" t="s">
        <v>599</v>
      </c>
      <c r="S31" s="324">
        <v>0.21</v>
      </c>
      <c r="T31" s="574">
        <v>-1136777.5690909524</v>
      </c>
      <c r="U31" s="574">
        <v>0</v>
      </c>
      <c r="V31" s="574">
        <v>-1136777.5690909524</v>
      </c>
      <c r="W31" s="574">
        <v>-89190.404063650887</v>
      </c>
      <c r="X31" s="574">
        <v>-1225967.9731546033</v>
      </c>
      <c r="Y31" s="574">
        <v>0</v>
      </c>
      <c r="Z31" s="574">
        <v>-1225967.9731546033</v>
      </c>
      <c r="AA31" s="574">
        <v>306491.99328865088</v>
      </c>
      <c r="AB31" s="574">
        <v>-919475.97986595251</v>
      </c>
      <c r="AC31" s="574">
        <v>919475.97986595251</v>
      </c>
      <c r="AD31" s="574">
        <v>0</v>
      </c>
      <c r="AE31" s="574">
        <v>0</v>
      </c>
      <c r="AF31" s="574">
        <v>0</v>
      </c>
      <c r="AG31" s="529">
        <v>31</v>
      </c>
      <c r="AH31" s="576" t="s">
        <v>609</v>
      </c>
      <c r="AJ31" s="531">
        <v>0</v>
      </c>
      <c r="AK31" s="531">
        <v>0</v>
      </c>
      <c r="AL31" s="158">
        <v>0</v>
      </c>
      <c r="AM31" s="531">
        <v>0</v>
      </c>
      <c r="AN31" s="158">
        <v>0</v>
      </c>
      <c r="AO31" s="531">
        <v>0</v>
      </c>
      <c r="AP31" s="158">
        <v>0</v>
      </c>
      <c r="AQ31" s="531">
        <v>-808050.55483723979</v>
      </c>
      <c r="AR31" s="158">
        <v>-808050.55483723979</v>
      </c>
      <c r="AS31" s="531">
        <v>230871.58709635423</v>
      </c>
      <c r="AT31" s="158">
        <v>-577178.96774088556</v>
      </c>
      <c r="AU31" s="531">
        <v>230871.58709635405</v>
      </c>
      <c r="AV31" s="158">
        <v>-346307.38064453151</v>
      </c>
    </row>
    <row r="32" spans="1:48" ht="15.75" thickBot="1" x14ac:dyDescent="0.3">
      <c r="A32" s="131">
        <v>32</v>
      </c>
      <c r="B32" s="433"/>
      <c r="C32"/>
      <c r="D32" s="579"/>
      <c r="E32" s="579"/>
      <c r="F32" s="579"/>
      <c r="G32" s="579"/>
      <c r="H32" s="579"/>
      <c r="I32" s="579"/>
      <c r="J32" s="579"/>
      <c r="K32" s="579"/>
      <c r="L32" s="579"/>
      <c r="M32" s="579"/>
      <c r="N32" s="579"/>
      <c r="O32" s="579"/>
      <c r="P32" s="579"/>
      <c r="Q32" s="529">
        <v>32</v>
      </c>
      <c r="R32" s="543" t="s">
        <v>1068</v>
      </c>
      <c r="S32" s="544"/>
      <c r="T32" s="575">
        <v>-4276448.9503897736</v>
      </c>
      <c r="U32" s="575">
        <v>0</v>
      </c>
      <c r="V32" s="575">
        <v>-4276448.9503897736</v>
      </c>
      <c r="W32" s="575">
        <v>-335525.80576325813</v>
      </c>
      <c r="X32" s="575">
        <v>-4611974.7561530313</v>
      </c>
      <c r="Y32" s="575">
        <v>0</v>
      </c>
      <c r="Z32" s="575">
        <v>-4611974.7561530313</v>
      </c>
      <c r="AA32" s="575">
        <v>1152993.689038258</v>
      </c>
      <c r="AB32" s="575">
        <v>-3458981.0671147741</v>
      </c>
      <c r="AC32" s="575">
        <v>3458981.0671147741</v>
      </c>
      <c r="AD32" s="575">
        <v>0</v>
      </c>
      <c r="AE32" s="575">
        <v>0</v>
      </c>
      <c r="AF32" s="575">
        <v>0</v>
      </c>
      <c r="AG32" s="529">
        <v>32</v>
      </c>
      <c r="AH32" s="576" t="s">
        <v>610</v>
      </c>
      <c r="AJ32" s="531">
        <v>0</v>
      </c>
      <c r="AK32" s="531">
        <v>0</v>
      </c>
      <c r="AL32" s="158">
        <v>0</v>
      </c>
      <c r="AM32" s="531">
        <v>0</v>
      </c>
      <c r="AN32" s="158">
        <v>0</v>
      </c>
      <c r="AO32" s="531">
        <v>0</v>
      </c>
      <c r="AP32" s="158">
        <v>0</v>
      </c>
      <c r="AQ32" s="531">
        <v>0</v>
      </c>
      <c r="AR32" s="158">
        <v>0</v>
      </c>
      <c r="AS32" s="531">
        <v>0</v>
      </c>
      <c r="AT32" s="158">
        <v>0</v>
      </c>
      <c r="AU32" s="531">
        <v>0</v>
      </c>
      <c r="AV32" s="158">
        <v>0</v>
      </c>
    </row>
    <row r="33" spans="1:48" ht="16.5" thickTop="1" thickBot="1" x14ac:dyDescent="0.3">
      <c r="A33" s="131">
        <v>33</v>
      </c>
      <c r="B33" s="433" t="s">
        <v>279</v>
      </c>
      <c r="C33"/>
      <c r="D33" s="580">
        <v>23770011.81658344</v>
      </c>
      <c r="E33" s="580">
        <v>-23770011.81658344</v>
      </c>
      <c r="F33" s="580">
        <v>0</v>
      </c>
      <c r="G33" s="580">
        <v>23770011.81658344</v>
      </c>
      <c r="H33" s="580">
        <v>23770011.81658344</v>
      </c>
      <c r="I33" s="580">
        <v>0</v>
      </c>
      <c r="J33" s="580">
        <v>23770011.81658344</v>
      </c>
      <c r="K33" s="580">
        <v>1059724.5648247197</v>
      </c>
      <c r="L33" s="580">
        <v>24829736.381408159</v>
      </c>
      <c r="M33" s="580">
        <v>-423889.82592988736</v>
      </c>
      <c r="N33" s="580">
        <v>24405846.555478271</v>
      </c>
      <c r="O33" s="580">
        <v>-423889.82592988771</v>
      </c>
      <c r="P33" s="580">
        <v>23981956.729548384</v>
      </c>
      <c r="Q33" s="529">
        <v>33</v>
      </c>
      <c r="R33" s="543"/>
      <c r="S33" s="544"/>
      <c r="T33" s="516"/>
      <c r="U33" s="516"/>
      <c r="V33" s="516"/>
      <c r="W33" s="516"/>
      <c r="X33" s="516"/>
      <c r="Y33" s="516"/>
      <c r="Z33" s="516"/>
      <c r="AA33" s="516"/>
      <c r="AB33" s="516"/>
      <c r="AC33" s="516"/>
      <c r="AD33" s="516"/>
      <c r="AE33" s="516"/>
      <c r="AF33" s="516"/>
      <c r="AG33" s="529">
        <v>33</v>
      </c>
      <c r="AH33" s="576" t="s">
        <v>616</v>
      </c>
      <c r="AJ33" s="531">
        <v>0</v>
      </c>
      <c r="AK33" s="531">
        <v>0</v>
      </c>
      <c r="AL33" s="158">
        <v>0</v>
      </c>
      <c r="AM33" s="531">
        <v>0</v>
      </c>
      <c r="AN33" s="158">
        <v>0</v>
      </c>
      <c r="AO33" s="531">
        <v>0</v>
      </c>
      <c r="AP33" s="158">
        <v>0</v>
      </c>
      <c r="AQ33" s="531">
        <v>-883491.20610313199</v>
      </c>
      <c r="AR33" s="158">
        <v>-883491.20610313199</v>
      </c>
      <c r="AS33" s="531">
        <v>252426.05888660962</v>
      </c>
      <c r="AT33" s="158">
        <v>-631065.14721652237</v>
      </c>
      <c r="AU33" s="531">
        <v>252426.0588866091</v>
      </c>
      <c r="AV33" s="158">
        <v>-378639.08832991327</v>
      </c>
    </row>
    <row r="34" spans="1:48" ht="15.75" thickTop="1" x14ac:dyDescent="0.25">
      <c r="A34" s="131">
        <v>34</v>
      </c>
      <c r="C34" s="810"/>
      <c r="D34" s="811">
        <v>0</v>
      </c>
      <c r="E34" s="811">
        <v>0</v>
      </c>
      <c r="F34" s="811">
        <v>0</v>
      </c>
      <c r="G34" s="811">
        <v>0</v>
      </c>
      <c r="H34" s="811">
        <v>0</v>
      </c>
      <c r="I34" s="811">
        <v>0</v>
      </c>
      <c r="J34" s="811">
        <v>0</v>
      </c>
      <c r="K34" s="811">
        <v>0</v>
      </c>
      <c r="L34" s="811">
        <v>0</v>
      </c>
      <c r="M34" s="811">
        <v>0</v>
      </c>
      <c r="N34" s="811">
        <v>0</v>
      </c>
      <c r="O34" s="811">
        <v>0</v>
      </c>
      <c r="P34" s="811">
        <v>0</v>
      </c>
      <c r="Q34" s="529">
        <v>34</v>
      </c>
      <c r="R34" s="543" t="s">
        <v>600</v>
      </c>
      <c r="S34" s="544"/>
      <c r="T34" s="545"/>
      <c r="U34" s="546"/>
      <c r="V34" s="547"/>
      <c r="W34" s="548"/>
      <c r="X34" s="549" t="s">
        <v>63</v>
      </c>
      <c r="Y34" s="550">
        <v>2022</v>
      </c>
      <c r="Z34" s="551" t="s">
        <v>12</v>
      </c>
      <c r="AA34" s="552">
        <v>2023</v>
      </c>
      <c r="AB34" s="551" t="s">
        <v>12</v>
      </c>
      <c r="AC34" s="552">
        <v>2024</v>
      </c>
      <c r="AD34" s="551" t="s">
        <v>12</v>
      </c>
      <c r="AE34" s="552">
        <v>2025</v>
      </c>
      <c r="AF34" s="553" t="s">
        <v>12</v>
      </c>
      <c r="AG34" s="529">
        <v>34</v>
      </c>
      <c r="AH34" s="431" t="s">
        <v>299</v>
      </c>
      <c r="AJ34" s="579">
        <v>0</v>
      </c>
      <c r="AK34" s="579">
        <v>0</v>
      </c>
      <c r="AL34" s="579"/>
      <c r="AM34" s="579">
        <v>0</v>
      </c>
      <c r="AN34" s="579"/>
      <c r="AO34" s="579">
        <v>0</v>
      </c>
      <c r="AP34" s="579"/>
      <c r="AQ34" s="579">
        <v>6363419.0054423483</v>
      </c>
      <c r="AR34" s="579"/>
      <c r="AS34" s="579">
        <v>-1818119.7158406703</v>
      </c>
      <c r="AT34" s="579"/>
      <c r="AU34" s="579">
        <v>-1818119.7158406726</v>
      </c>
      <c r="AV34" s="579">
        <v>2727179.5737610054</v>
      </c>
    </row>
    <row r="35" spans="1:48" x14ac:dyDescent="0.25">
      <c r="A35" s="131">
        <v>35</v>
      </c>
      <c r="B35" s="528" t="s">
        <v>278</v>
      </c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 s="529">
        <v>35</v>
      </c>
      <c r="R35" s="554" t="s">
        <v>601</v>
      </c>
      <c r="S35" s="544"/>
      <c r="T35" s="555" t="s">
        <v>55</v>
      </c>
      <c r="U35" s="556"/>
      <c r="V35" s="557" t="s">
        <v>11</v>
      </c>
      <c r="W35" s="558" t="s">
        <v>14</v>
      </c>
      <c r="X35" s="559" t="s">
        <v>12</v>
      </c>
      <c r="Y35" s="560" t="s">
        <v>38</v>
      </c>
      <c r="Z35" s="557" t="s">
        <v>33</v>
      </c>
      <c r="AA35" s="558" t="s">
        <v>35</v>
      </c>
      <c r="AB35" s="557" t="s">
        <v>33</v>
      </c>
      <c r="AC35" s="558" t="s">
        <v>39</v>
      </c>
      <c r="AD35" s="557" t="s">
        <v>33</v>
      </c>
      <c r="AE35" s="558" t="s">
        <v>43</v>
      </c>
      <c r="AF35" s="559" t="s">
        <v>33</v>
      </c>
      <c r="AG35" s="529">
        <v>35</v>
      </c>
      <c r="AH35" s="433"/>
      <c r="AJ35" s="579"/>
      <c r="AK35" s="579"/>
      <c r="AL35" s="579"/>
      <c r="AM35" s="579"/>
      <c r="AN35" s="579"/>
      <c r="AO35" s="579"/>
      <c r="AP35" s="579"/>
      <c r="AQ35" s="579"/>
      <c r="AR35" s="579"/>
      <c r="AS35" s="579"/>
      <c r="AT35" s="579"/>
      <c r="AU35" s="579"/>
      <c r="AV35" s="579"/>
    </row>
    <row r="36" spans="1:48" ht="15.75" thickBot="1" x14ac:dyDescent="0.3">
      <c r="A36" s="131">
        <v>36</v>
      </c>
      <c r="B36" s="431" t="s">
        <v>631</v>
      </c>
      <c r="D36" s="158">
        <v>-536571.3999112501</v>
      </c>
      <c r="E36" s="158">
        <v>0</v>
      </c>
      <c r="F36" s="158">
        <v>-536571.3999112501</v>
      </c>
      <c r="G36" s="158">
        <v>536571.3999112501</v>
      </c>
      <c r="H36" s="158">
        <v>0</v>
      </c>
      <c r="I36" s="158">
        <v>0</v>
      </c>
      <c r="J36" s="158">
        <v>0</v>
      </c>
      <c r="K36" s="158">
        <v>0</v>
      </c>
      <c r="L36" s="158">
        <v>0</v>
      </c>
      <c r="M36" s="158">
        <v>0</v>
      </c>
      <c r="N36" s="158">
        <v>0</v>
      </c>
      <c r="O36" s="158">
        <v>0</v>
      </c>
      <c r="P36" s="158">
        <v>0</v>
      </c>
      <c r="Q36" s="529">
        <v>36</v>
      </c>
      <c r="R36" s="554" t="s">
        <v>602</v>
      </c>
      <c r="S36" s="544"/>
      <c r="T36" s="555" t="s">
        <v>5</v>
      </c>
      <c r="U36" s="558" t="s">
        <v>9</v>
      </c>
      <c r="V36" s="557" t="s">
        <v>13</v>
      </c>
      <c r="W36" s="558" t="s">
        <v>14</v>
      </c>
      <c r="X36" s="559" t="s">
        <v>13</v>
      </c>
      <c r="Y36" s="560" t="s">
        <v>37</v>
      </c>
      <c r="Z36" s="557" t="s">
        <v>34</v>
      </c>
      <c r="AA36" s="558" t="s">
        <v>37</v>
      </c>
      <c r="AB36" s="557" t="s">
        <v>44</v>
      </c>
      <c r="AC36" s="558" t="s">
        <v>37</v>
      </c>
      <c r="AD36" s="557" t="s">
        <v>44</v>
      </c>
      <c r="AE36" s="558" t="s">
        <v>37</v>
      </c>
      <c r="AF36" s="559" t="s">
        <v>44</v>
      </c>
      <c r="AG36" s="529">
        <v>36</v>
      </c>
      <c r="AH36" s="433" t="s">
        <v>279</v>
      </c>
      <c r="AJ36" s="879">
        <v>0</v>
      </c>
      <c r="AK36" s="879">
        <v>0</v>
      </c>
      <c r="AL36" s="879">
        <v>0</v>
      </c>
      <c r="AM36" s="879">
        <v>0</v>
      </c>
      <c r="AN36" s="879">
        <v>0</v>
      </c>
      <c r="AO36" s="879">
        <v>0</v>
      </c>
      <c r="AP36" s="879">
        <v>0</v>
      </c>
      <c r="AQ36" s="879">
        <v>6363419.0054423483</v>
      </c>
      <c r="AR36" s="879">
        <v>0</v>
      </c>
      <c r="AS36" s="879">
        <v>-1818119.7158406703</v>
      </c>
      <c r="AT36" s="879">
        <v>0</v>
      </c>
      <c r="AU36" s="879">
        <v>-1818119.7158406726</v>
      </c>
      <c r="AV36" s="879">
        <v>2727179.5737610054</v>
      </c>
    </row>
    <row r="37" spans="1:48" ht="16.5" thickTop="1" x14ac:dyDescent="0.25">
      <c r="A37" s="131">
        <v>37</v>
      </c>
      <c r="B37" s="431" t="s">
        <v>611</v>
      </c>
      <c r="C37"/>
      <c r="D37" s="158">
        <v>0</v>
      </c>
      <c r="E37" s="158">
        <v>0</v>
      </c>
      <c r="F37" s="158">
        <v>0</v>
      </c>
      <c r="G37" s="158">
        <v>0</v>
      </c>
      <c r="H37" s="158">
        <v>0</v>
      </c>
      <c r="I37" s="158">
        <v>0</v>
      </c>
      <c r="J37" s="158">
        <v>0</v>
      </c>
      <c r="K37" s="158">
        <v>536569.3999112501</v>
      </c>
      <c r="L37" s="158">
        <v>536569.3999112501</v>
      </c>
      <c r="M37" s="158">
        <v>0</v>
      </c>
      <c r="N37" s="158">
        <v>536569.3999112501</v>
      </c>
      <c r="O37" s="158">
        <v>0</v>
      </c>
      <c r="P37" s="158">
        <v>536569.3999112501</v>
      </c>
      <c r="Q37" s="529">
        <v>37</v>
      </c>
      <c r="R37" s="554" t="s">
        <v>603</v>
      </c>
      <c r="S37" s="543"/>
      <c r="T37" s="561" t="s">
        <v>6</v>
      </c>
      <c r="U37" s="562" t="s">
        <v>10</v>
      </c>
      <c r="V37" s="563" t="s">
        <v>15</v>
      </c>
      <c r="W37" s="562" t="s">
        <v>10</v>
      </c>
      <c r="X37" s="564" t="s">
        <v>15</v>
      </c>
      <c r="Y37" s="565" t="s">
        <v>10</v>
      </c>
      <c r="Z37" s="563" t="s">
        <v>35</v>
      </c>
      <c r="AA37" s="562" t="s">
        <v>10</v>
      </c>
      <c r="AB37" s="563" t="s">
        <v>35</v>
      </c>
      <c r="AC37" s="562" t="s">
        <v>10</v>
      </c>
      <c r="AD37" s="563" t="s">
        <v>39</v>
      </c>
      <c r="AE37" s="562" t="s">
        <v>10</v>
      </c>
      <c r="AF37" s="564" t="s">
        <v>43</v>
      </c>
      <c r="AG37" s="529">
        <v>37</v>
      </c>
      <c r="AH37" s="577"/>
      <c r="AJ37"/>
      <c r="AK37"/>
      <c r="AL37"/>
      <c r="AM37"/>
      <c r="AN37"/>
      <c r="AO37"/>
      <c r="AP37"/>
      <c r="AQ37"/>
      <c r="AR37"/>
      <c r="AS37"/>
      <c r="AT37"/>
      <c r="AU37"/>
      <c r="AV37"/>
    </row>
    <row r="38" spans="1:48" x14ac:dyDescent="0.25">
      <c r="A38" s="131">
        <v>38</v>
      </c>
      <c r="B38" s="431" t="s">
        <v>612</v>
      </c>
      <c r="C38"/>
      <c r="D38" s="158">
        <v>0</v>
      </c>
      <c r="E38" s="158">
        <v>0</v>
      </c>
      <c r="F38" s="158">
        <v>0</v>
      </c>
      <c r="G38" s="158">
        <v>0</v>
      </c>
      <c r="H38" s="158">
        <v>0</v>
      </c>
      <c r="I38" s="158">
        <v>0</v>
      </c>
      <c r="J38" s="158">
        <v>0</v>
      </c>
      <c r="K38" s="158">
        <v>0</v>
      </c>
      <c r="L38" s="158">
        <v>0</v>
      </c>
      <c r="M38" s="158">
        <v>0</v>
      </c>
      <c r="N38" s="158">
        <v>0</v>
      </c>
      <c r="O38" s="158">
        <v>0</v>
      </c>
      <c r="P38" s="158">
        <v>0</v>
      </c>
      <c r="Q38" s="529">
        <v>38</v>
      </c>
      <c r="R38" s="554"/>
      <c r="S38" s="543" t="s">
        <v>638</v>
      </c>
      <c r="T38" s="566">
        <v>0</v>
      </c>
      <c r="U38" s="566">
        <v>0</v>
      </c>
      <c r="V38" s="566">
        <v>0</v>
      </c>
      <c r="W38" s="566">
        <v>-2345227.6745630186</v>
      </c>
      <c r="X38" s="566">
        <v>-2345227.6745630186</v>
      </c>
      <c r="Y38" s="567">
        <v>-4565942.8723307364</v>
      </c>
      <c r="Z38" s="566">
        <v>-6911170.546893755</v>
      </c>
      <c r="AA38" s="567">
        <v>-2120340.3538618009</v>
      </c>
      <c r="AB38" s="566">
        <v>-9031510.9007555563</v>
      </c>
      <c r="AC38" s="567">
        <v>-1404506.5901607187</v>
      </c>
      <c r="AD38" s="566">
        <v>-10436017.490916274</v>
      </c>
      <c r="AE38" s="567">
        <v>-8.7311491370201111E-11</v>
      </c>
      <c r="AF38" s="566">
        <v>-10436017.490916274</v>
      </c>
      <c r="AG38" s="529">
        <v>38</v>
      </c>
      <c r="AH38" s="528" t="s">
        <v>278</v>
      </c>
      <c r="AJ38"/>
      <c r="AK38"/>
      <c r="AL38"/>
      <c r="AM38"/>
      <c r="AN38"/>
      <c r="AO38"/>
      <c r="AP38"/>
      <c r="AQ38"/>
      <c r="AR38"/>
      <c r="AS38"/>
      <c r="AT38"/>
      <c r="AU38"/>
      <c r="AV38"/>
    </row>
    <row r="39" spans="1:48" ht="15.75" thickBot="1" x14ac:dyDescent="0.3">
      <c r="A39" s="131">
        <v>39</v>
      </c>
      <c r="B39" s="431" t="s">
        <v>3</v>
      </c>
      <c r="C39"/>
      <c r="D39" s="584">
        <v>-536571.3999112501</v>
      </c>
      <c r="E39" s="584">
        <v>0</v>
      </c>
      <c r="F39" s="584">
        <v>-536571.3999112501</v>
      </c>
      <c r="G39" s="584">
        <v>536571.3999112501</v>
      </c>
      <c r="H39" s="584">
        <v>0</v>
      </c>
      <c r="I39" s="584">
        <v>0</v>
      </c>
      <c r="J39" s="584">
        <v>0</v>
      </c>
      <c r="K39" s="584">
        <v>536569.3999112501</v>
      </c>
      <c r="L39" s="584">
        <v>536569.3999112501</v>
      </c>
      <c r="M39" s="584">
        <v>0</v>
      </c>
      <c r="N39" s="584">
        <v>536569.3999112501</v>
      </c>
      <c r="O39" s="584">
        <v>0</v>
      </c>
      <c r="P39" s="584">
        <v>536569.3999112501</v>
      </c>
      <c r="Q39" s="529">
        <v>39</v>
      </c>
      <c r="R39" s="554"/>
      <c r="S39" s="543" t="s">
        <v>639</v>
      </c>
      <c r="T39" s="566">
        <v>0</v>
      </c>
      <c r="U39" s="566">
        <v>0</v>
      </c>
      <c r="V39" s="566">
        <v>-2191563.6734924167</v>
      </c>
      <c r="W39" s="566">
        <v>492497.81305823382</v>
      </c>
      <c r="X39" s="566">
        <v>-1699065.8604341829</v>
      </c>
      <c r="Y39" s="567">
        <v>958848.00318945479</v>
      </c>
      <c r="Z39" s="566">
        <v>-740217.85724472813</v>
      </c>
      <c r="AA39" s="567">
        <v>445271.47431097832</v>
      </c>
      <c r="AB39" s="566">
        <v>-294946.38293374982</v>
      </c>
      <c r="AC39" s="567">
        <v>294946.38393374992</v>
      </c>
      <c r="AD39" s="566">
        <v>1.0000001057051122E-3</v>
      </c>
      <c r="AE39" s="567">
        <v>-1.0000001075241016E-3</v>
      </c>
      <c r="AF39" s="566">
        <v>-1.8189894035458565E-12</v>
      </c>
      <c r="AG39" s="529">
        <v>39</v>
      </c>
      <c r="AH39" s="431" t="s">
        <v>611</v>
      </c>
      <c r="AJ39" s="856">
        <v>0</v>
      </c>
      <c r="AK39" s="856">
        <v>0</v>
      </c>
      <c r="AL39" s="856">
        <v>0</v>
      </c>
      <c r="AM39" s="856">
        <v>0</v>
      </c>
      <c r="AN39" s="856">
        <v>0</v>
      </c>
      <c r="AO39" s="856">
        <v>0</v>
      </c>
      <c r="AP39" s="856">
        <v>0</v>
      </c>
      <c r="AQ39" s="856">
        <v>1099388.509982639</v>
      </c>
      <c r="AR39" s="856">
        <v>1099388.509982639</v>
      </c>
      <c r="AS39" s="856">
        <v>0</v>
      </c>
      <c r="AT39" s="856">
        <v>1099388.509982639</v>
      </c>
      <c r="AU39" s="856">
        <v>0</v>
      </c>
      <c r="AV39" s="856">
        <v>1099388.509982639</v>
      </c>
    </row>
    <row r="40" spans="1:48" ht="17.25" thickTop="1" thickBot="1" x14ac:dyDescent="0.3">
      <c r="A40" s="131">
        <v>40</v>
      </c>
      <c r="B40" s="578"/>
      <c r="C40"/>
      <c r="D40" s="581"/>
      <c r="E40" s="581"/>
      <c r="F40" s="581"/>
      <c r="G40" s="581"/>
      <c r="H40" s="581"/>
      <c r="I40" s="581"/>
      <c r="J40" s="581"/>
      <c r="K40" s="581"/>
      <c r="L40" s="581"/>
      <c r="M40" s="581"/>
      <c r="N40" s="581"/>
      <c r="O40" s="581"/>
      <c r="P40" s="581"/>
      <c r="Q40" s="529">
        <v>40</v>
      </c>
      <c r="R40" s="554"/>
      <c r="S40" s="543" t="s">
        <v>640</v>
      </c>
      <c r="T40" s="568">
        <v>0</v>
      </c>
      <c r="U40" s="568">
        <v>0</v>
      </c>
      <c r="V40" s="568">
        <v>-2191563.6734924167</v>
      </c>
      <c r="W40" s="569">
        <v>-1852729.8615047848</v>
      </c>
      <c r="X40" s="568">
        <v>-4044293.5349972015</v>
      </c>
      <c r="Y40" s="568">
        <v>-3607094.8691412816</v>
      </c>
      <c r="Z40" s="568">
        <v>-7651388.4041384831</v>
      </c>
      <c r="AA40" s="568">
        <v>-1675068.8795508225</v>
      </c>
      <c r="AB40" s="568">
        <v>-9326457.2836893052</v>
      </c>
      <c r="AC40" s="568">
        <v>-1109560.2062269687</v>
      </c>
      <c r="AD40" s="568">
        <v>-10436017.489916274</v>
      </c>
      <c r="AE40" s="568">
        <v>-1.000000194835593E-3</v>
      </c>
      <c r="AF40" s="568">
        <v>-10436017.490916274</v>
      </c>
      <c r="AG40" s="529">
        <v>40</v>
      </c>
      <c r="AH40" s="431" t="s">
        <v>612</v>
      </c>
      <c r="AJ40" s="531">
        <v>0</v>
      </c>
      <c r="AK40" s="531">
        <v>0</v>
      </c>
      <c r="AL40" s="158">
        <v>0</v>
      </c>
      <c r="AM40" s="531">
        <v>0</v>
      </c>
      <c r="AN40" s="158">
        <v>0</v>
      </c>
      <c r="AO40" s="531">
        <v>0</v>
      </c>
      <c r="AP40" s="158">
        <v>0</v>
      </c>
      <c r="AQ40" s="531">
        <v>0</v>
      </c>
      <c r="AR40" s="158">
        <v>0</v>
      </c>
      <c r="AS40" s="531">
        <v>0</v>
      </c>
      <c r="AT40" s="158">
        <v>0</v>
      </c>
      <c r="AU40" s="531">
        <v>0</v>
      </c>
      <c r="AV40" s="158">
        <v>0</v>
      </c>
    </row>
    <row r="41" spans="1:48" ht="15.75" thickTop="1" x14ac:dyDescent="0.25">
      <c r="A41" s="131">
        <v>41</v>
      </c>
      <c r="B41" s="487" t="s">
        <v>284</v>
      </c>
      <c r="C41"/>
      <c r="D41" s="531">
        <v>-536571.3999112501</v>
      </c>
      <c r="E41" s="531">
        <v>0</v>
      </c>
      <c r="F41" s="531">
        <v>-536571.3999112501</v>
      </c>
      <c r="G41" s="531">
        <v>536571.3999112501</v>
      </c>
      <c r="H41" s="531">
        <v>0</v>
      </c>
      <c r="I41" s="531">
        <v>0</v>
      </c>
      <c r="J41" s="531">
        <v>0</v>
      </c>
      <c r="K41" s="531">
        <v>536569.3999112501</v>
      </c>
      <c r="L41" s="531">
        <v>536569.3999112501</v>
      </c>
      <c r="M41" s="158">
        <v>0</v>
      </c>
      <c r="N41" s="531">
        <v>536569.3999112501</v>
      </c>
      <c r="O41" s="531">
        <v>0</v>
      </c>
      <c r="P41" s="531">
        <v>536569.3999112501</v>
      </c>
      <c r="Q41" s="529"/>
      <c r="R41" s="570"/>
      <c r="S41" s="570"/>
      <c r="T41" s="571"/>
      <c r="U41" s="571"/>
      <c r="V41" s="571"/>
      <c r="W41" s="571"/>
      <c r="X41" s="571"/>
      <c r="Y41" s="571"/>
      <c r="Z41" s="571"/>
      <c r="AA41" s="571"/>
      <c r="AB41" s="571"/>
      <c r="AC41" s="571"/>
      <c r="AD41" s="571"/>
      <c r="AE41" s="571"/>
      <c r="AF41" s="571"/>
      <c r="AG41" s="529">
        <v>41</v>
      </c>
      <c r="AH41" s="431" t="s">
        <v>617</v>
      </c>
      <c r="AJ41" s="531">
        <v>0</v>
      </c>
      <c r="AK41" s="531">
        <v>0</v>
      </c>
      <c r="AL41" s="158">
        <v>0</v>
      </c>
      <c r="AM41" s="531">
        <v>0</v>
      </c>
      <c r="AN41" s="158">
        <v>0</v>
      </c>
      <c r="AO41" s="531">
        <v>0</v>
      </c>
      <c r="AP41" s="158">
        <v>0</v>
      </c>
      <c r="AQ41" s="531">
        <v>1202028.8518409955</v>
      </c>
      <c r="AR41" s="158">
        <v>1202028.8518409955</v>
      </c>
      <c r="AS41" s="531">
        <v>0</v>
      </c>
      <c r="AT41" s="158">
        <v>1202028.8518409955</v>
      </c>
      <c r="AU41" s="531">
        <v>0</v>
      </c>
      <c r="AV41" s="158">
        <v>1202028.8518409955</v>
      </c>
    </row>
    <row r="42" spans="1:48" x14ac:dyDescent="0.25">
      <c r="A42" s="131">
        <v>42</v>
      </c>
      <c r="B42" s="487"/>
      <c r="C42"/>
      <c r="D42" s="158"/>
      <c r="E42" s="158"/>
      <c r="F42" s="158"/>
      <c r="G42" s="158"/>
      <c r="H42" s="158"/>
      <c r="I42" s="158"/>
      <c r="J42" s="158"/>
      <c r="K42" s="531">
        <v>0</v>
      </c>
      <c r="L42" s="158"/>
      <c r="M42"/>
      <c r="N42" s="158"/>
      <c r="O42" s="158"/>
      <c r="P42" s="158"/>
      <c r="Q42" s="537"/>
      <c r="R42" s="537"/>
      <c r="S42" s="537"/>
      <c r="T42" s="572">
        <v>0</v>
      </c>
      <c r="U42" s="516"/>
      <c r="V42" s="572">
        <v>10436017.490916274</v>
      </c>
      <c r="W42" s="573"/>
      <c r="X42" s="572">
        <v>10436017.490916274</v>
      </c>
      <c r="Y42" s="516"/>
      <c r="Z42" s="572">
        <v>10436017.490916274</v>
      </c>
      <c r="AA42" s="516"/>
      <c r="AB42" s="572">
        <v>10436017.490916274</v>
      </c>
      <c r="AC42" s="516"/>
      <c r="AD42" s="572">
        <v>10436017.490916274</v>
      </c>
      <c r="AE42" s="516"/>
      <c r="AF42" s="572">
        <v>10436017.490916274</v>
      </c>
      <c r="AG42" s="529">
        <v>42</v>
      </c>
      <c r="AH42" s="431" t="s">
        <v>3</v>
      </c>
      <c r="AJ42" s="880">
        <v>0</v>
      </c>
      <c r="AK42" s="880">
        <v>0</v>
      </c>
      <c r="AL42" s="880">
        <v>0</v>
      </c>
      <c r="AM42" s="880">
        <v>0</v>
      </c>
      <c r="AN42" s="880">
        <v>0</v>
      </c>
      <c r="AO42" s="880">
        <v>0</v>
      </c>
      <c r="AP42" s="880">
        <v>0</v>
      </c>
      <c r="AQ42" s="881">
        <v>2301417.3618236342</v>
      </c>
      <c r="AR42" s="881">
        <v>2301417.3618236342</v>
      </c>
      <c r="AS42" s="881">
        <v>0</v>
      </c>
      <c r="AT42" s="881">
        <v>2301417.3618236342</v>
      </c>
      <c r="AU42" s="881">
        <v>0</v>
      </c>
      <c r="AV42" s="881">
        <v>2301417.3618236342</v>
      </c>
    </row>
    <row r="43" spans="1:48" ht="15.75" x14ac:dyDescent="0.25">
      <c r="A43" s="131">
        <v>43</v>
      </c>
      <c r="B43" s="487" t="s">
        <v>257</v>
      </c>
      <c r="C43" s="583">
        <v>0.21</v>
      </c>
      <c r="D43" s="582">
        <v>112679.99398136252</v>
      </c>
      <c r="E43" s="582">
        <v>0</v>
      </c>
      <c r="F43" s="582">
        <v>112679.99398136252</v>
      </c>
      <c r="G43" s="582">
        <v>-112679.99398136252</v>
      </c>
      <c r="H43" s="582">
        <v>0</v>
      </c>
      <c r="I43" s="582">
        <v>0</v>
      </c>
      <c r="J43" s="582">
        <v>0</v>
      </c>
      <c r="K43" s="582">
        <v>-112679.57398136251</v>
      </c>
      <c r="L43" s="582">
        <v>-112679.57398136251</v>
      </c>
      <c r="M43" s="582">
        <v>0</v>
      </c>
      <c r="N43" s="582">
        <v>-112679.57398136251</v>
      </c>
      <c r="O43" s="582">
        <v>0</v>
      </c>
      <c r="P43" s="582">
        <v>-112679.57398136251</v>
      </c>
      <c r="AG43" s="529">
        <v>43</v>
      </c>
      <c r="AH43" s="578"/>
      <c r="AJ43" s="581"/>
      <c r="AK43" s="581"/>
      <c r="AL43" s="581"/>
      <c r="AM43" s="581"/>
      <c r="AN43" s="581"/>
      <c r="AO43" s="581"/>
      <c r="AP43"/>
      <c r="AQ43" s="581"/>
      <c r="AR43"/>
      <c r="AS43" s="581"/>
      <c r="AT43"/>
      <c r="AU43" s="581"/>
      <c r="AV43"/>
    </row>
    <row r="44" spans="1:48" ht="15.75" thickBot="1" x14ac:dyDescent="0.3">
      <c r="A44" s="131">
        <v>44</v>
      </c>
      <c r="B44" s="487" t="s">
        <v>242</v>
      </c>
      <c r="C44"/>
      <c r="D44" s="533">
        <v>423891.40592988755</v>
      </c>
      <c r="E44" s="533">
        <v>0</v>
      </c>
      <c r="F44" s="533">
        <v>423891.40592988755</v>
      </c>
      <c r="G44" s="533">
        <v>-423891.40592988755</v>
      </c>
      <c r="H44" s="533">
        <v>0</v>
      </c>
      <c r="I44" s="533">
        <v>0</v>
      </c>
      <c r="J44" s="533">
        <v>0</v>
      </c>
      <c r="K44" s="533">
        <v>-423889.82592988759</v>
      </c>
      <c r="L44" s="533">
        <v>-423889.82592988759</v>
      </c>
      <c r="M44" s="533">
        <v>0</v>
      </c>
      <c r="N44" s="533">
        <v>-423889.82592988759</v>
      </c>
      <c r="O44" s="533">
        <v>0</v>
      </c>
      <c r="P44" s="533">
        <v>-423889.82592988759</v>
      </c>
      <c r="AG44" s="529">
        <v>44</v>
      </c>
      <c r="AH44" s="487" t="s">
        <v>284</v>
      </c>
      <c r="AJ44" s="531">
        <v>0</v>
      </c>
      <c r="AK44" s="531">
        <v>0</v>
      </c>
      <c r="AL44" s="531">
        <v>0</v>
      </c>
      <c r="AM44" s="531">
        <v>0</v>
      </c>
      <c r="AN44" s="531">
        <v>0</v>
      </c>
      <c r="AO44" s="531">
        <v>0</v>
      </c>
      <c r="AP44" s="531">
        <v>0</v>
      </c>
      <c r="AQ44" s="531">
        <v>2301417.3618236342</v>
      </c>
      <c r="AR44" s="531">
        <v>2301417.3618236342</v>
      </c>
      <c r="AS44" s="531">
        <v>0</v>
      </c>
      <c r="AT44" s="531">
        <v>2301417.3618236342</v>
      </c>
      <c r="AU44" s="531">
        <v>0</v>
      </c>
      <c r="AV44" s="531">
        <v>2301417.3618236342</v>
      </c>
    </row>
    <row r="45" spans="1:48" ht="15.75" thickTop="1" x14ac:dyDescent="0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AG45" s="529">
        <v>45</v>
      </c>
      <c r="AH45" s="487"/>
      <c r="AJ45" s="158"/>
      <c r="AK45" s="158"/>
      <c r="AL45" s="158"/>
      <c r="AM45" s="158"/>
      <c r="AN45" s="158"/>
      <c r="AO45" s="158"/>
      <c r="AP45"/>
      <c r="AQ45" s="158"/>
      <c r="AR45"/>
      <c r="AS45" s="158"/>
      <c r="AT45"/>
      <c r="AU45" s="158"/>
      <c r="AV45"/>
    </row>
    <row r="46" spans="1:48" x14ac:dyDescent="0.2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AG46" s="529">
        <v>46</v>
      </c>
      <c r="AH46" s="487" t="s">
        <v>257</v>
      </c>
      <c r="AI46" s="583">
        <v>0.21</v>
      </c>
      <c r="AJ46" s="582">
        <v>0</v>
      </c>
      <c r="AK46" s="582">
        <v>0</v>
      </c>
      <c r="AL46" s="582">
        <v>0</v>
      </c>
      <c r="AM46" s="582">
        <v>0</v>
      </c>
      <c r="AN46" s="582">
        <v>0</v>
      </c>
      <c r="AO46" s="582">
        <v>0</v>
      </c>
      <c r="AP46" s="582">
        <v>0</v>
      </c>
      <c r="AQ46" s="582">
        <v>-483297.64598296315</v>
      </c>
      <c r="AR46" s="582">
        <v>-483297.64598296315</v>
      </c>
      <c r="AS46" s="582">
        <v>0</v>
      </c>
      <c r="AT46" s="582">
        <v>-483297.64598296315</v>
      </c>
      <c r="AU46" s="582">
        <v>0</v>
      </c>
      <c r="AV46" s="582">
        <v>-483297.64598296315</v>
      </c>
    </row>
    <row r="47" spans="1:48" ht="15.75" thickBot="1" x14ac:dyDescent="0.3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AG47" s="529">
        <v>47</v>
      </c>
      <c r="AH47" s="487" t="s">
        <v>242</v>
      </c>
      <c r="AJ47" s="533">
        <v>0</v>
      </c>
      <c r="AK47" s="533">
        <v>0</v>
      </c>
      <c r="AL47" s="533">
        <v>0</v>
      </c>
      <c r="AM47" s="533">
        <v>0</v>
      </c>
      <c r="AN47" s="533">
        <v>0</v>
      </c>
      <c r="AO47" s="533">
        <v>0</v>
      </c>
      <c r="AP47" s="533">
        <v>0</v>
      </c>
      <c r="AQ47" s="533">
        <v>-1818119.7158406712</v>
      </c>
      <c r="AR47" s="533">
        <v>-1818119.7158406712</v>
      </c>
      <c r="AS47" s="533">
        <v>0</v>
      </c>
      <c r="AT47" s="533">
        <v>-1818119.7158406712</v>
      </c>
      <c r="AU47" s="533">
        <v>0</v>
      </c>
      <c r="AV47" s="533">
        <v>-1818119.7158406712</v>
      </c>
    </row>
    <row r="48" spans="1:48" ht="15.75" thickTop="1" x14ac:dyDescent="0.2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AG48" s="529"/>
      <c r="AH48" s="487"/>
      <c r="AQ48" s="606"/>
      <c r="AS48" s="606"/>
      <c r="AU48" s="606"/>
    </row>
    <row r="49" spans="1:47" x14ac:dyDescent="0.2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</row>
    <row r="50" spans="1:47" x14ac:dyDescent="0.2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AQ50" s="606"/>
      <c r="AS50" s="606"/>
      <c r="AU50" s="606"/>
    </row>
    <row r="51" spans="1:47" x14ac:dyDescent="0.2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AU51" s="606"/>
    </row>
    <row r="52" spans="1:47" x14ac:dyDescent="0.2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</row>
    <row r="53" spans="1:47" x14ac:dyDescent="0.2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</row>
    <row r="54" spans="1:47" x14ac:dyDescent="0.2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</row>
    <row r="55" spans="1:47" x14ac:dyDescent="0.2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</row>
    <row r="56" spans="1:47" x14ac:dyDescent="0.2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</row>
    <row r="57" spans="1:47" x14ac:dyDescent="0.2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</row>
    <row r="58" spans="1:47" x14ac:dyDescent="0.2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</row>
    <row r="59" spans="1:47" x14ac:dyDescent="0.2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</row>
    <row r="60" spans="1:47" x14ac:dyDescent="0.2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</row>
    <row r="61" spans="1:47" x14ac:dyDescent="0.2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</row>
    <row r="62" spans="1:47" x14ac:dyDescent="0.2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</row>
    <row r="63" spans="1:47" x14ac:dyDescent="0.2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</row>
    <row r="64" spans="1:47" x14ac:dyDescent="0.2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</row>
    <row r="65" spans="1:16" x14ac:dyDescent="0.2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</row>
    <row r="66" spans="1:16" x14ac:dyDescent="0.2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</row>
    <row r="67" spans="1:16" x14ac:dyDescent="0.2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</row>
    <row r="68" spans="1:16" x14ac:dyDescent="0.2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</row>
    <row r="69" spans="1:16" x14ac:dyDescent="0.2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</row>
    <row r="70" spans="1:16" x14ac:dyDescent="0.2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</row>
    <row r="71" spans="1:16" x14ac:dyDescent="0.2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</row>
    <row r="72" spans="1:16" x14ac:dyDescent="0.2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</row>
    <row r="73" spans="1:16" x14ac:dyDescent="0.2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</row>
    <row r="74" spans="1:16" x14ac:dyDescent="0.2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</row>
    <row r="75" spans="1:16" x14ac:dyDescent="0.2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</row>
    <row r="76" spans="1:16" x14ac:dyDescent="0.2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</row>
    <row r="77" spans="1:16" x14ac:dyDescent="0.2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</row>
    <row r="78" spans="1:16" x14ac:dyDescent="0.2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</row>
    <row r="79" spans="1:16" x14ac:dyDescent="0.2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</row>
    <row r="80" spans="1:16" x14ac:dyDescent="0.2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</row>
    <row r="81" spans="1:16" x14ac:dyDescent="0.2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</row>
    <row r="82" spans="1:16" x14ac:dyDescent="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</row>
    <row r="83" spans="1:16" x14ac:dyDescent="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</row>
    <row r="84" spans="1:16" x14ac:dyDescent="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</row>
    <row r="85" spans="1:16" x14ac:dyDescent="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</row>
    <row r="86" spans="1:16" x14ac:dyDescent="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</row>
    <row r="87" spans="1:16" x14ac:dyDescent="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</row>
    <row r="88" spans="1:16" x14ac:dyDescent="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</row>
    <row r="89" spans="1:16" x14ac:dyDescent="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</row>
    <row r="90" spans="1:16" x14ac:dyDescent="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</row>
    <row r="91" spans="1:16" x14ac:dyDescent="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</row>
    <row r="92" spans="1:16" x14ac:dyDescent="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</row>
    <row r="93" spans="1:16" x14ac:dyDescent="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</row>
    <row r="94" spans="1:16" x14ac:dyDescent="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</row>
    <row r="95" spans="1:16" x14ac:dyDescent="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</row>
    <row r="96" spans="1:16" x14ac:dyDescent="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</row>
    <row r="97" spans="1:16" x14ac:dyDescent="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</row>
    <row r="98" spans="1:16" x14ac:dyDescent="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</row>
    <row r="99" spans="1:16" x14ac:dyDescent="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</row>
    <row r="100" spans="1:16" x14ac:dyDescent="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</row>
    <row r="101" spans="1:16" x14ac:dyDescent="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</row>
    <row r="102" spans="1:16" x14ac:dyDescent="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</row>
    <row r="103" spans="1:16" x14ac:dyDescent="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</row>
    <row r="104" spans="1:16" x14ac:dyDescent="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</row>
    <row r="105" spans="1:16" x14ac:dyDescent="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</row>
    <row r="106" spans="1:16" x14ac:dyDescent="0.2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</row>
    <row r="107" spans="1:16" x14ac:dyDescent="0.2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</row>
    <row r="108" spans="1:16" x14ac:dyDescent="0.2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</row>
    <row r="109" spans="1:16" x14ac:dyDescent="0.2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</row>
    <row r="110" spans="1:16" x14ac:dyDescent="0.2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</row>
    <row r="111" spans="1:16" x14ac:dyDescent="0.2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</row>
    <row r="112" spans="1:16" x14ac:dyDescent="0.2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</row>
    <row r="113" spans="1:16" x14ac:dyDescent="0.2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</row>
    <row r="114" spans="1:16" x14ac:dyDescent="0.2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</row>
    <row r="115" spans="1:16" x14ac:dyDescent="0.2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</row>
    <row r="116" spans="1:16" x14ac:dyDescent="0.2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</row>
    <row r="117" spans="1:16" x14ac:dyDescent="0.2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</row>
    <row r="118" spans="1:16" x14ac:dyDescent="0.2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</row>
    <row r="119" spans="1:16" x14ac:dyDescent="0.2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</row>
    <row r="120" spans="1:16" x14ac:dyDescent="0.2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</row>
    <row r="121" spans="1:16" x14ac:dyDescent="0.2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</row>
    <row r="122" spans="1:16" x14ac:dyDescent="0.2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</row>
    <row r="123" spans="1:16" x14ac:dyDescent="0.2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</row>
    <row r="124" spans="1:16" x14ac:dyDescent="0.2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</row>
    <row r="125" spans="1:16" x14ac:dyDescent="0.2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</row>
    <row r="126" spans="1:16" x14ac:dyDescent="0.2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</row>
    <row r="127" spans="1:16" x14ac:dyDescent="0.2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</row>
    <row r="128" spans="1:16" x14ac:dyDescent="0.2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</row>
    <row r="129" spans="1:16" x14ac:dyDescent="0.2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</row>
    <row r="130" spans="1:16" x14ac:dyDescent="0.2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</row>
    <row r="131" spans="1:16" x14ac:dyDescent="0.2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</row>
    <row r="132" spans="1:16" x14ac:dyDescent="0.2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</row>
    <row r="133" spans="1:16" x14ac:dyDescent="0.2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</row>
    <row r="134" spans="1:16" x14ac:dyDescent="0.2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</row>
    <row r="135" spans="1:16" x14ac:dyDescent="0.2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</row>
    <row r="136" spans="1:16" x14ac:dyDescent="0.2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</row>
    <row r="137" spans="1:16" x14ac:dyDescent="0.2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</row>
    <row r="138" spans="1:16" x14ac:dyDescent="0.2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</row>
    <row r="139" spans="1:16" x14ac:dyDescent="0.2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</row>
    <row r="140" spans="1:16" x14ac:dyDescent="0.2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</row>
    <row r="141" spans="1:16" x14ac:dyDescent="0.2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</row>
    <row r="142" spans="1:16" x14ac:dyDescent="0.2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</row>
    <row r="143" spans="1:16" x14ac:dyDescent="0.2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</row>
    <row r="144" spans="1:16" x14ac:dyDescent="0.2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</row>
    <row r="145" spans="1:16" x14ac:dyDescent="0.2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</row>
    <row r="146" spans="1:16" x14ac:dyDescent="0.2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</row>
    <row r="147" spans="1:16" x14ac:dyDescent="0.2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</row>
    <row r="148" spans="1:16" x14ac:dyDescent="0.2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</row>
    <row r="149" spans="1:16" x14ac:dyDescent="0.2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</row>
    <row r="150" spans="1:16" x14ac:dyDescent="0.2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</row>
    <row r="151" spans="1:16" x14ac:dyDescent="0.2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</row>
    <row r="152" spans="1:16" x14ac:dyDescent="0.2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</row>
    <row r="153" spans="1:16" x14ac:dyDescent="0.2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</row>
    <row r="154" spans="1:16" x14ac:dyDescent="0.2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</row>
    <row r="155" spans="1:16" x14ac:dyDescent="0.2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</row>
    <row r="156" spans="1:16" x14ac:dyDescent="0.2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</row>
    <row r="157" spans="1:16" x14ac:dyDescent="0.2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</row>
    <row r="158" spans="1:16" x14ac:dyDescent="0.2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</row>
    <row r="159" spans="1:16" x14ac:dyDescent="0.2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</row>
    <row r="160" spans="1:16" x14ac:dyDescent="0.2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</row>
    <row r="161" spans="1:16" x14ac:dyDescent="0.2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</row>
    <row r="162" spans="1:16" x14ac:dyDescent="0.2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</row>
    <row r="163" spans="1:16" x14ac:dyDescent="0.2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</row>
    <row r="164" spans="1:16" x14ac:dyDescent="0.2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</row>
    <row r="165" spans="1:16" x14ac:dyDescent="0.2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</row>
    <row r="166" spans="1:16" x14ac:dyDescent="0.2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</row>
    <row r="167" spans="1:16" x14ac:dyDescent="0.2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</row>
    <row r="168" spans="1:16" x14ac:dyDescent="0.2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</row>
    <row r="169" spans="1:16" x14ac:dyDescent="0.2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</row>
    <row r="170" spans="1:16" x14ac:dyDescent="0.2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</row>
    <row r="171" spans="1:16" x14ac:dyDescent="0.2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</row>
    <row r="172" spans="1:16" x14ac:dyDescent="0.2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</row>
    <row r="173" spans="1:16" x14ac:dyDescent="0.2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</row>
    <row r="174" spans="1:16" x14ac:dyDescent="0.2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</row>
    <row r="175" spans="1:16" x14ac:dyDescent="0.2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</row>
    <row r="176" spans="1:16" x14ac:dyDescent="0.2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</row>
    <row r="177" spans="1:16" x14ac:dyDescent="0.2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</row>
  </sheetData>
  <pageMargins left="0.7" right="0.7" top="0.75" bottom="0.75" header="0.3" footer="0.3"/>
  <pageSetup scale="41" fitToWidth="3" orientation="landscape" r:id="rId1"/>
  <colBreaks count="2" manualBreakCount="2">
    <brk id="16" max="1048575" man="1"/>
    <brk id="32" max="1048575" man="1"/>
  </colBreaks>
  <customProperties>
    <customPr name="_pios_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F86"/>
  <sheetViews>
    <sheetView workbookViewId="0">
      <pane ySplit="5" topLeftCell="A28" activePane="bottomLeft" state="frozen"/>
      <selection activeCell="B183" sqref="B183"/>
      <selection pane="bottomLeft" activeCell="E37" sqref="E37"/>
    </sheetView>
  </sheetViews>
  <sheetFormatPr defaultColWidth="8.85546875" defaultRowHeight="15" x14ac:dyDescent="0.25"/>
  <cols>
    <col min="1" max="1" width="58" style="198" bestFit="1" customWidth="1"/>
    <col min="2" max="3" width="8.85546875" style="198"/>
    <col min="4" max="4" width="9.140625" style="674"/>
    <col min="5" max="5" width="8.85546875" style="198"/>
    <col min="6" max="6" width="31.42578125" style="198" bestFit="1" customWidth="1"/>
    <col min="7" max="16384" width="8.85546875" style="198"/>
  </cols>
  <sheetData>
    <row r="1" spans="1:5" x14ac:dyDescent="0.25">
      <c r="D1" s="756" t="s">
        <v>1046</v>
      </c>
      <c r="E1" s="198">
        <f>E79</f>
        <v>34</v>
      </c>
    </row>
    <row r="4" spans="1:5" x14ac:dyDescent="0.25">
      <c r="B4" s="176" t="s">
        <v>174</v>
      </c>
      <c r="C4" s="176" t="s">
        <v>317</v>
      </c>
    </row>
    <row r="5" spans="1:5" x14ac:dyDescent="0.25">
      <c r="A5" s="422" t="s">
        <v>172</v>
      </c>
      <c r="B5" s="176" t="s">
        <v>170</v>
      </c>
      <c r="C5" s="176" t="s">
        <v>170</v>
      </c>
      <c r="D5" s="176" t="s">
        <v>171</v>
      </c>
      <c r="E5" s="176" t="s">
        <v>1071</v>
      </c>
    </row>
    <row r="6" spans="1:5" x14ac:dyDescent="0.25">
      <c r="A6" s="198" t="s">
        <v>207</v>
      </c>
      <c r="B6" s="423">
        <v>6.01</v>
      </c>
      <c r="C6" s="424">
        <f>+B6+5</f>
        <v>11.01</v>
      </c>
      <c r="D6" s="753" t="s">
        <v>173</v>
      </c>
      <c r="E6" s="198">
        <v>1</v>
      </c>
    </row>
    <row r="7" spans="1:5" x14ac:dyDescent="0.25">
      <c r="A7" s="198" t="s">
        <v>1020</v>
      </c>
      <c r="B7" s="423">
        <f>+B6+0.01</f>
        <v>6.02</v>
      </c>
      <c r="C7" s="424">
        <f t="shared" ref="C7:C35" si="0">+B7+5</f>
        <v>11.02</v>
      </c>
      <c r="D7" s="753" t="s">
        <v>173</v>
      </c>
      <c r="E7" s="198">
        <v>2</v>
      </c>
    </row>
    <row r="8" spans="1:5" x14ac:dyDescent="0.25">
      <c r="A8" s="198" t="s">
        <v>151</v>
      </c>
      <c r="B8" s="423">
        <f t="shared" ref="B8:B39" si="1">+B7+0.01</f>
        <v>6.0299999999999994</v>
      </c>
      <c r="C8" s="424">
        <f t="shared" si="0"/>
        <v>11.03</v>
      </c>
      <c r="D8" s="753" t="s">
        <v>173</v>
      </c>
      <c r="E8" s="198">
        <v>3</v>
      </c>
    </row>
    <row r="9" spans="1:5" x14ac:dyDescent="0.25">
      <c r="A9" s="198" t="s">
        <v>152</v>
      </c>
      <c r="B9" s="423">
        <f t="shared" si="1"/>
        <v>6.0399999999999991</v>
      </c>
      <c r="C9" s="424">
        <f t="shared" si="0"/>
        <v>11.04</v>
      </c>
      <c r="D9" s="753" t="s">
        <v>173</v>
      </c>
      <c r="E9" s="198">
        <v>4</v>
      </c>
    </row>
    <row r="10" spans="1:5" x14ac:dyDescent="0.25">
      <c r="A10" s="198" t="s">
        <v>153</v>
      </c>
      <c r="B10" s="423">
        <f t="shared" si="1"/>
        <v>6.0499999999999989</v>
      </c>
      <c r="C10" s="424">
        <f t="shared" si="0"/>
        <v>11.049999999999999</v>
      </c>
      <c r="D10" s="753" t="s">
        <v>173</v>
      </c>
      <c r="E10" s="198">
        <v>5</v>
      </c>
    </row>
    <row r="11" spans="1:5" x14ac:dyDescent="0.25">
      <c r="A11" s="198" t="s">
        <v>1089</v>
      </c>
      <c r="B11" s="423">
        <f t="shared" si="1"/>
        <v>6.0599999999999987</v>
      </c>
      <c r="C11" s="424">
        <f t="shared" si="0"/>
        <v>11.059999999999999</v>
      </c>
      <c r="D11" s="753" t="s">
        <v>173</v>
      </c>
      <c r="E11" s="198">
        <v>6</v>
      </c>
    </row>
    <row r="12" spans="1:5" x14ac:dyDescent="0.25">
      <c r="A12" s="198" t="s">
        <v>158</v>
      </c>
      <c r="B12" s="423">
        <f t="shared" si="1"/>
        <v>6.0699999999999985</v>
      </c>
      <c r="C12" s="424">
        <f t="shared" si="0"/>
        <v>11.069999999999999</v>
      </c>
      <c r="D12" s="753" t="s">
        <v>173</v>
      </c>
      <c r="E12" s="198">
        <v>7</v>
      </c>
    </row>
    <row r="13" spans="1:5" x14ac:dyDescent="0.25">
      <c r="A13" s="198" t="s">
        <v>992</v>
      </c>
      <c r="B13" s="423">
        <f t="shared" si="1"/>
        <v>6.0799999999999983</v>
      </c>
      <c r="C13" s="424">
        <f t="shared" si="0"/>
        <v>11.079999999999998</v>
      </c>
      <c r="D13" s="753" t="s">
        <v>173</v>
      </c>
      <c r="E13" s="198">
        <v>8</v>
      </c>
    </row>
    <row r="14" spans="1:5" x14ac:dyDescent="0.25">
      <c r="A14" s="198" t="s">
        <v>168</v>
      </c>
      <c r="B14" s="423">
        <f t="shared" si="1"/>
        <v>6.0899999999999981</v>
      </c>
      <c r="C14" s="424">
        <f t="shared" si="0"/>
        <v>11.089999999999998</v>
      </c>
      <c r="D14" s="753" t="s">
        <v>173</v>
      </c>
      <c r="E14" s="198">
        <v>9</v>
      </c>
    </row>
    <row r="15" spans="1:5" x14ac:dyDescent="0.25">
      <c r="A15" s="198" t="s">
        <v>154</v>
      </c>
      <c r="B15" s="423">
        <f t="shared" si="1"/>
        <v>6.0999999999999979</v>
      </c>
      <c r="C15" s="424">
        <f t="shared" si="0"/>
        <v>11.099999999999998</v>
      </c>
      <c r="D15" s="753" t="s">
        <v>173</v>
      </c>
      <c r="E15" s="198">
        <v>10</v>
      </c>
    </row>
    <row r="16" spans="1:5" x14ac:dyDescent="0.25">
      <c r="A16" s="198" t="s">
        <v>156</v>
      </c>
      <c r="B16" s="423">
        <f t="shared" si="1"/>
        <v>6.1099999999999977</v>
      </c>
      <c r="C16" s="424">
        <f t="shared" si="0"/>
        <v>11.109999999999998</v>
      </c>
      <c r="D16" s="753" t="s">
        <v>173</v>
      </c>
      <c r="E16" s="198">
        <v>11</v>
      </c>
    </row>
    <row r="17" spans="1:6" x14ac:dyDescent="0.25">
      <c r="A17" s="198" t="s">
        <v>162</v>
      </c>
      <c r="B17" s="423">
        <f t="shared" si="1"/>
        <v>6.1199999999999974</v>
      </c>
      <c r="C17" s="424">
        <f t="shared" si="0"/>
        <v>11.119999999999997</v>
      </c>
      <c r="D17" s="753" t="s">
        <v>173</v>
      </c>
      <c r="E17" s="198">
        <v>12</v>
      </c>
    </row>
    <row r="18" spans="1:6" x14ac:dyDescent="0.25">
      <c r="A18" s="198" t="s">
        <v>1054</v>
      </c>
      <c r="B18" s="423">
        <f t="shared" si="1"/>
        <v>6.1299999999999972</v>
      </c>
      <c r="C18" s="424">
        <f t="shared" si="0"/>
        <v>11.129999999999997</v>
      </c>
      <c r="D18" s="753" t="s">
        <v>173</v>
      </c>
      <c r="E18" s="198">
        <v>13</v>
      </c>
    </row>
    <row r="19" spans="1:6" x14ac:dyDescent="0.25">
      <c r="A19" s="198" t="s">
        <v>160</v>
      </c>
      <c r="B19" s="423">
        <f t="shared" si="1"/>
        <v>6.139999999999997</v>
      </c>
      <c r="C19" s="424">
        <f t="shared" si="0"/>
        <v>11.139999999999997</v>
      </c>
      <c r="D19" s="753" t="s">
        <v>173</v>
      </c>
      <c r="E19" s="198">
        <v>14</v>
      </c>
    </row>
    <row r="20" spans="1:6" x14ac:dyDescent="0.25">
      <c r="A20" s="684" t="s">
        <v>1070</v>
      </c>
      <c r="B20" s="423">
        <f t="shared" si="1"/>
        <v>6.1499999999999968</v>
      </c>
      <c r="C20" s="424">
        <f t="shared" si="0"/>
        <v>11.149999999999997</v>
      </c>
      <c r="D20" s="753" t="s">
        <v>173</v>
      </c>
      <c r="E20" s="198">
        <v>15</v>
      </c>
    </row>
    <row r="21" spans="1:6" x14ac:dyDescent="0.25">
      <c r="A21" s="198" t="s">
        <v>157</v>
      </c>
      <c r="B21" s="423">
        <f t="shared" si="1"/>
        <v>6.1599999999999966</v>
      </c>
      <c r="C21" s="424">
        <f t="shared" si="0"/>
        <v>11.159999999999997</v>
      </c>
      <c r="D21" s="753" t="s">
        <v>173</v>
      </c>
      <c r="E21" s="198">
        <v>16</v>
      </c>
    </row>
    <row r="22" spans="1:6" x14ac:dyDescent="0.25">
      <c r="A22" s="198" t="s">
        <v>159</v>
      </c>
      <c r="B22" s="423">
        <f t="shared" si="1"/>
        <v>6.1699999999999964</v>
      </c>
      <c r="C22" s="424">
        <f t="shared" si="0"/>
        <v>11.169999999999996</v>
      </c>
      <c r="D22" s="753" t="s">
        <v>173</v>
      </c>
      <c r="E22" s="198">
        <v>17</v>
      </c>
    </row>
    <row r="23" spans="1:6" x14ac:dyDescent="0.25">
      <c r="A23" s="198" t="s">
        <v>161</v>
      </c>
      <c r="B23" s="423">
        <f t="shared" si="1"/>
        <v>6.1799999999999962</v>
      </c>
      <c r="C23" s="424">
        <f t="shared" si="0"/>
        <v>11.179999999999996</v>
      </c>
      <c r="D23" s="753" t="s">
        <v>173</v>
      </c>
      <c r="E23" s="198">
        <v>18</v>
      </c>
    </row>
    <row r="24" spans="1:6" x14ac:dyDescent="0.25">
      <c r="A24" s="198" t="s">
        <v>163</v>
      </c>
      <c r="B24" s="423">
        <f t="shared" si="1"/>
        <v>6.1899999999999959</v>
      </c>
      <c r="C24" s="424">
        <f t="shared" si="0"/>
        <v>11.189999999999996</v>
      </c>
      <c r="D24" s="753" t="s">
        <v>173</v>
      </c>
      <c r="E24" s="198">
        <v>19</v>
      </c>
    </row>
    <row r="25" spans="1:6" x14ac:dyDescent="0.25">
      <c r="A25" s="198" t="s">
        <v>164</v>
      </c>
      <c r="B25" s="423">
        <f t="shared" si="1"/>
        <v>6.1999999999999957</v>
      </c>
      <c r="C25" s="424">
        <f t="shared" si="0"/>
        <v>11.199999999999996</v>
      </c>
      <c r="D25" s="753" t="s">
        <v>173</v>
      </c>
      <c r="E25" s="198">
        <v>20</v>
      </c>
    </row>
    <row r="26" spans="1:6" x14ac:dyDescent="0.25">
      <c r="A26" s="684" t="s">
        <v>228</v>
      </c>
      <c r="B26" s="423">
        <f t="shared" si="1"/>
        <v>6.2099999999999955</v>
      </c>
      <c r="C26" s="424">
        <f t="shared" si="0"/>
        <v>11.209999999999996</v>
      </c>
      <c r="D26" s="753" t="s">
        <v>173</v>
      </c>
      <c r="E26" s="198">
        <v>21</v>
      </c>
      <c r="F26" s="684"/>
    </row>
    <row r="27" spans="1:6" x14ac:dyDescent="0.25">
      <c r="A27" s="198" t="s">
        <v>1018</v>
      </c>
      <c r="B27" s="423">
        <f t="shared" si="1"/>
        <v>6.2199999999999953</v>
      </c>
      <c r="C27" s="424">
        <f t="shared" si="0"/>
        <v>11.219999999999995</v>
      </c>
      <c r="D27" s="753" t="s">
        <v>173</v>
      </c>
      <c r="E27" s="198">
        <v>22</v>
      </c>
    </row>
    <row r="28" spans="1:6" x14ac:dyDescent="0.25">
      <c r="A28" s="684" t="s">
        <v>1056</v>
      </c>
      <c r="B28" s="423">
        <f t="shared" si="1"/>
        <v>6.2299999999999951</v>
      </c>
      <c r="C28" s="424">
        <f t="shared" si="0"/>
        <v>11.229999999999995</v>
      </c>
      <c r="D28" s="753" t="s">
        <v>173</v>
      </c>
      <c r="E28" s="756">
        <f>E27+1</f>
        <v>23</v>
      </c>
    </row>
    <row r="29" spans="1:6" x14ac:dyDescent="0.25">
      <c r="A29" s="198" t="s">
        <v>1052</v>
      </c>
      <c r="B29" s="423">
        <f t="shared" si="1"/>
        <v>6.2399999999999949</v>
      </c>
      <c r="C29" s="424">
        <f t="shared" si="0"/>
        <v>11.239999999999995</v>
      </c>
      <c r="D29" s="753" t="s">
        <v>173</v>
      </c>
      <c r="E29" s="756">
        <f t="shared" ref="E29:E35" si="2">E28+1</f>
        <v>24</v>
      </c>
    </row>
    <row r="30" spans="1:6" x14ac:dyDescent="0.25">
      <c r="A30" s="198" t="s">
        <v>1022</v>
      </c>
      <c r="B30" s="423">
        <f t="shared" si="1"/>
        <v>6.2499999999999947</v>
      </c>
      <c r="C30" s="424">
        <f t="shared" si="0"/>
        <v>11.249999999999995</v>
      </c>
      <c r="D30" s="753" t="s">
        <v>173</v>
      </c>
      <c r="E30" s="756">
        <f t="shared" si="2"/>
        <v>25</v>
      </c>
    </row>
    <row r="31" spans="1:6" x14ac:dyDescent="0.25">
      <c r="A31" s="198" t="s">
        <v>1021</v>
      </c>
      <c r="B31" s="423">
        <f t="shared" si="1"/>
        <v>6.2599999999999945</v>
      </c>
      <c r="C31" s="424">
        <f t="shared" si="0"/>
        <v>11.259999999999994</v>
      </c>
      <c r="D31" s="753" t="s">
        <v>173</v>
      </c>
      <c r="E31" s="756">
        <f t="shared" si="2"/>
        <v>26</v>
      </c>
    </row>
    <row r="32" spans="1:6" x14ac:dyDescent="0.25">
      <c r="A32" s="198" t="s">
        <v>313</v>
      </c>
      <c r="B32" s="423">
        <f t="shared" si="1"/>
        <v>6.2699999999999942</v>
      </c>
      <c r="C32" s="424">
        <f t="shared" si="0"/>
        <v>11.269999999999994</v>
      </c>
      <c r="D32" s="753" t="s">
        <v>173</v>
      </c>
      <c r="E32" s="756">
        <f t="shared" si="2"/>
        <v>27</v>
      </c>
    </row>
    <row r="33" spans="1:5" x14ac:dyDescent="0.25">
      <c r="A33" s="684" t="s">
        <v>1072</v>
      </c>
      <c r="B33" s="423">
        <f t="shared" si="1"/>
        <v>6.279999999999994</v>
      </c>
      <c r="C33" s="424">
        <f t="shared" si="0"/>
        <v>11.279999999999994</v>
      </c>
      <c r="D33" s="753" t="s">
        <v>173</v>
      </c>
      <c r="E33" s="756">
        <f t="shared" si="2"/>
        <v>28</v>
      </c>
    </row>
    <row r="34" spans="1:5" x14ac:dyDescent="0.25">
      <c r="A34" s="684" t="s">
        <v>1026</v>
      </c>
      <c r="B34" s="423">
        <f t="shared" si="1"/>
        <v>6.2899999999999938</v>
      </c>
      <c r="C34" s="424">
        <f t="shared" si="0"/>
        <v>11.289999999999994</v>
      </c>
      <c r="D34" s="753" t="s">
        <v>173</v>
      </c>
      <c r="E34" s="756">
        <f t="shared" si="2"/>
        <v>29</v>
      </c>
    </row>
    <row r="35" spans="1:5" x14ac:dyDescent="0.25">
      <c r="A35" s="198" t="s">
        <v>1073</v>
      </c>
      <c r="B35" s="423">
        <f t="shared" si="1"/>
        <v>6.2999999999999936</v>
      </c>
      <c r="C35" s="424">
        <f t="shared" si="0"/>
        <v>11.299999999999994</v>
      </c>
      <c r="D35" s="753" t="s">
        <v>173</v>
      </c>
      <c r="E35" s="756">
        <f t="shared" si="2"/>
        <v>30</v>
      </c>
    </row>
    <row r="36" spans="1:5" x14ac:dyDescent="0.25">
      <c r="A36" s="684" t="s">
        <v>1034</v>
      </c>
      <c r="B36" s="423">
        <f t="shared" si="1"/>
        <v>6.3099999999999934</v>
      </c>
      <c r="C36" s="424">
        <f t="shared" ref="C36:C39" si="3">+B36+5</f>
        <v>11.309999999999993</v>
      </c>
      <c r="D36" s="753" t="s">
        <v>173</v>
      </c>
      <c r="E36" s="756">
        <f>E35+1</f>
        <v>31</v>
      </c>
    </row>
    <row r="37" spans="1:5" x14ac:dyDescent="0.25">
      <c r="A37" s="684" t="s">
        <v>1035</v>
      </c>
      <c r="B37" s="423">
        <f t="shared" si="1"/>
        <v>6.3199999999999932</v>
      </c>
      <c r="C37" s="424">
        <f t="shared" si="3"/>
        <v>11.319999999999993</v>
      </c>
      <c r="D37" s="753" t="s">
        <v>173</v>
      </c>
      <c r="E37" s="198">
        <f>E36</f>
        <v>31</v>
      </c>
    </row>
    <row r="38" spans="1:5" x14ac:dyDescent="0.25">
      <c r="A38" s="684" t="s">
        <v>1036</v>
      </c>
      <c r="B38" s="423">
        <f t="shared" si="1"/>
        <v>6.329999999999993</v>
      </c>
      <c r="C38" s="424">
        <f t="shared" si="3"/>
        <v>11.329999999999993</v>
      </c>
      <c r="D38" s="753" t="s">
        <v>173</v>
      </c>
      <c r="E38" s="684">
        <f t="shared" ref="E38:E39" si="4">E37</f>
        <v>31</v>
      </c>
    </row>
    <row r="39" spans="1:5" x14ac:dyDescent="0.25">
      <c r="A39" s="684" t="s">
        <v>1037</v>
      </c>
      <c r="B39" s="423">
        <f t="shared" si="1"/>
        <v>6.3399999999999928</v>
      </c>
      <c r="C39" s="424">
        <f t="shared" si="3"/>
        <v>11.339999999999993</v>
      </c>
      <c r="D39" s="753" t="s">
        <v>173</v>
      </c>
      <c r="E39" s="684">
        <f t="shared" si="4"/>
        <v>31</v>
      </c>
    </row>
    <row r="40" spans="1:5" x14ac:dyDescent="0.25">
      <c r="A40" s="198" t="s">
        <v>360</v>
      </c>
      <c r="B40" s="752">
        <v>6.35</v>
      </c>
      <c r="C40" s="650">
        <v>11.35</v>
      </c>
      <c r="D40" s="753" t="s">
        <v>173</v>
      </c>
    </row>
    <row r="41" spans="1:5" x14ac:dyDescent="0.25">
      <c r="A41" s="198" t="s">
        <v>361</v>
      </c>
      <c r="B41" s="752">
        <v>6.36</v>
      </c>
      <c r="C41" s="650">
        <v>11.36</v>
      </c>
      <c r="D41" s="753" t="s">
        <v>173</v>
      </c>
    </row>
    <row r="42" spans="1:5" x14ac:dyDescent="0.25">
      <c r="A42" s="198" t="s">
        <v>362</v>
      </c>
      <c r="B42" s="752">
        <v>6.37</v>
      </c>
      <c r="C42" s="650">
        <v>11.37</v>
      </c>
      <c r="D42" s="753" t="s">
        <v>173</v>
      </c>
    </row>
    <row r="43" spans="1:5" x14ac:dyDescent="0.25">
      <c r="A43" s="198" t="s">
        <v>363</v>
      </c>
      <c r="B43" s="752">
        <v>6.38</v>
      </c>
      <c r="C43" s="650">
        <v>11.38</v>
      </c>
      <c r="D43" s="753" t="s">
        <v>173</v>
      </c>
    </row>
    <row r="44" spans="1:5" s="684" customFormat="1" x14ac:dyDescent="0.25">
      <c r="A44" s="684" t="s">
        <v>1040</v>
      </c>
      <c r="B44" s="752">
        <v>6.39</v>
      </c>
      <c r="C44" s="650">
        <v>11.39</v>
      </c>
      <c r="D44" s="753" t="s">
        <v>173</v>
      </c>
    </row>
    <row r="45" spans="1:5" s="684" customFormat="1" x14ac:dyDescent="0.25">
      <c r="A45" s="684" t="s">
        <v>1041</v>
      </c>
      <c r="B45" s="752">
        <v>6.4</v>
      </c>
      <c r="C45" s="650">
        <v>11.4</v>
      </c>
      <c r="D45" s="753" t="s">
        <v>173</v>
      </c>
    </row>
    <row r="46" spans="1:5" s="684" customFormat="1" x14ac:dyDescent="0.25">
      <c r="A46" s="684" t="s">
        <v>1042</v>
      </c>
      <c r="B46" s="752">
        <v>6.41</v>
      </c>
      <c r="C46" s="650">
        <v>11.41</v>
      </c>
      <c r="D46" s="753" t="s">
        <v>173</v>
      </c>
    </row>
    <row r="47" spans="1:5" s="684" customFormat="1" x14ac:dyDescent="0.25">
      <c r="A47" s="684" t="s">
        <v>1043</v>
      </c>
      <c r="B47" s="752">
        <v>6.42</v>
      </c>
      <c r="C47" s="650">
        <v>11.42</v>
      </c>
      <c r="D47" s="753" t="s">
        <v>173</v>
      </c>
    </row>
    <row r="48" spans="1:5" s="684" customFormat="1" x14ac:dyDescent="0.25">
      <c r="A48" s="684" t="s">
        <v>1044</v>
      </c>
      <c r="B48" s="752">
        <v>6.43</v>
      </c>
      <c r="C48" s="650">
        <v>11.43</v>
      </c>
      <c r="D48" s="753" t="s">
        <v>173</v>
      </c>
    </row>
    <row r="49" spans="1:5" s="684" customFormat="1" x14ac:dyDescent="0.25">
      <c r="A49" s="684" t="s">
        <v>1045</v>
      </c>
      <c r="B49" s="752">
        <v>6.44</v>
      </c>
      <c r="C49" s="650">
        <v>11.44</v>
      </c>
      <c r="D49" s="753" t="s">
        <v>173</v>
      </c>
    </row>
    <row r="50" spans="1:5" x14ac:dyDescent="0.25">
      <c r="B50" s="423"/>
      <c r="C50" s="424"/>
    </row>
    <row r="51" spans="1:5" x14ac:dyDescent="0.25">
      <c r="B51" s="423"/>
      <c r="C51" s="424"/>
      <c r="D51" s="684"/>
    </row>
    <row r="52" spans="1:5" x14ac:dyDescent="0.25">
      <c r="A52" s="198" t="s">
        <v>165</v>
      </c>
      <c r="B52" s="752">
        <f>B49+0.01</f>
        <v>6.45</v>
      </c>
      <c r="C52" s="198" t="s">
        <v>208</v>
      </c>
      <c r="D52" s="754" t="s">
        <v>174</v>
      </c>
      <c r="E52" s="674">
        <f>E39+1</f>
        <v>32</v>
      </c>
    </row>
    <row r="53" spans="1:5" x14ac:dyDescent="0.25">
      <c r="A53" s="198" t="s">
        <v>166</v>
      </c>
      <c r="B53" s="752">
        <f>B52+0.01</f>
        <v>6.46</v>
      </c>
      <c r="C53" s="198" t="s">
        <v>208</v>
      </c>
      <c r="D53" s="754" t="s">
        <v>174</v>
      </c>
      <c r="E53" s="674">
        <f>E52+1</f>
        <v>33</v>
      </c>
    </row>
    <row r="54" spans="1:5" x14ac:dyDescent="0.25">
      <c r="A54" s="198" t="s">
        <v>167</v>
      </c>
      <c r="B54" s="752">
        <f>B53+0.01</f>
        <v>6.47</v>
      </c>
      <c r="C54" s="198" t="s">
        <v>208</v>
      </c>
      <c r="D54" s="754" t="s">
        <v>174</v>
      </c>
      <c r="E54" s="674">
        <f t="shared" ref="E54:E60" si="5">E53+1</f>
        <v>34</v>
      </c>
    </row>
    <row r="55" spans="1:5" x14ac:dyDescent="0.25">
      <c r="A55" s="674" t="s">
        <v>1038</v>
      </c>
      <c r="B55" s="752">
        <f t="shared" ref="B55:B65" si="6">B54+0.01</f>
        <v>6.4799999999999995</v>
      </c>
      <c r="C55" s="198" t="s">
        <v>208</v>
      </c>
      <c r="D55" s="754" t="s">
        <v>174</v>
      </c>
      <c r="E55" s="674">
        <f t="shared" si="5"/>
        <v>35</v>
      </c>
    </row>
    <row r="56" spans="1:5" x14ac:dyDescent="0.25">
      <c r="A56" s="198" t="s">
        <v>169</v>
      </c>
      <c r="B56" s="752">
        <f t="shared" si="6"/>
        <v>6.4899999999999993</v>
      </c>
      <c r="C56" s="198" t="s">
        <v>208</v>
      </c>
      <c r="D56" s="754" t="s">
        <v>174</v>
      </c>
      <c r="E56" s="674">
        <f t="shared" si="5"/>
        <v>36</v>
      </c>
    </row>
    <row r="57" spans="1:5" x14ac:dyDescent="0.25">
      <c r="A57" s="198" t="s">
        <v>312</v>
      </c>
      <c r="B57" s="752">
        <f t="shared" si="6"/>
        <v>6.4999999999999991</v>
      </c>
      <c r="C57" s="198" t="s">
        <v>208</v>
      </c>
      <c r="D57" s="754" t="s">
        <v>174</v>
      </c>
      <c r="E57" s="674">
        <f t="shared" si="5"/>
        <v>37</v>
      </c>
    </row>
    <row r="58" spans="1:5" x14ac:dyDescent="0.25">
      <c r="A58" s="674" t="s">
        <v>1039</v>
      </c>
      <c r="B58" s="752">
        <f t="shared" si="6"/>
        <v>6.5099999999999989</v>
      </c>
      <c r="C58" s="198" t="s">
        <v>208</v>
      </c>
      <c r="D58" s="754" t="s">
        <v>174</v>
      </c>
      <c r="E58" s="674">
        <f t="shared" si="5"/>
        <v>38</v>
      </c>
    </row>
    <row r="59" spans="1:5" x14ac:dyDescent="0.25">
      <c r="A59" s="198" t="s">
        <v>316</v>
      </c>
      <c r="B59" s="752">
        <f t="shared" si="6"/>
        <v>6.5199999999999987</v>
      </c>
      <c r="C59" s="198" t="s">
        <v>208</v>
      </c>
      <c r="D59" s="754" t="s">
        <v>174</v>
      </c>
      <c r="E59" s="674">
        <f t="shared" si="5"/>
        <v>39</v>
      </c>
    </row>
    <row r="60" spans="1:5" x14ac:dyDescent="0.25">
      <c r="A60" s="198" t="s">
        <v>314</v>
      </c>
      <c r="B60" s="752">
        <f t="shared" si="6"/>
        <v>6.5299999999999985</v>
      </c>
      <c r="C60" s="198" t="s">
        <v>208</v>
      </c>
      <c r="D60" s="754" t="s">
        <v>174</v>
      </c>
      <c r="E60" s="674">
        <f t="shared" si="5"/>
        <v>40</v>
      </c>
    </row>
    <row r="61" spans="1:5" x14ac:dyDescent="0.25">
      <c r="A61" s="674" t="s">
        <v>1074</v>
      </c>
      <c r="B61" s="752">
        <f t="shared" si="6"/>
        <v>6.5399999999999983</v>
      </c>
      <c r="C61" s="198" t="s">
        <v>208</v>
      </c>
      <c r="D61" s="754" t="s">
        <v>174</v>
      </c>
      <c r="E61" s="809" t="s">
        <v>1075</v>
      </c>
    </row>
    <row r="62" spans="1:5" x14ac:dyDescent="0.25">
      <c r="A62" s="198" t="s">
        <v>315</v>
      </c>
      <c r="B62" s="752">
        <f t="shared" si="6"/>
        <v>6.549999999999998</v>
      </c>
      <c r="C62" s="198" t="s">
        <v>208</v>
      </c>
      <c r="D62" s="754" t="s">
        <v>174</v>
      </c>
      <c r="E62" s="674">
        <f>E60+1</f>
        <v>41</v>
      </c>
    </row>
    <row r="63" spans="1:5" x14ac:dyDescent="0.25">
      <c r="A63" s="674" t="s">
        <v>1013</v>
      </c>
      <c r="B63" s="752">
        <f t="shared" si="6"/>
        <v>6.5599999999999978</v>
      </c>
      <c r="C63" s="198" t="s">
        <v>208</v>
      </c>
      <c r="D63" s="754" t="s">
        <v>174</v>
      </c>
      <c r="E63" s="674">
        <f t="shared" ref="E63" si="7">E62+1</f>
        <v>42</v>
      </c>
    </row>
    <row r="64" spans="1:5" x14ac:dyDescent="0.25">
      <c r="A64" s="198" t="s">
        <v>346</v>
      </c>
      <c r="B64" s="752">
        <f t="shared" si="6"/>
        <v>6.5699999999999976</v>
      </c>
      <c r="C64" s="198" t="s">
        <v>208</v>
      </c>
      <c r="D64" s="754" t="s">
        <v>174</v>
      </c>
    </row>
    <row r="65" spans="1:5" x14ac:dyDescent="0.25">
      <c r="A65" s="198" t="s">
        <v>347</v>
      </c>
      <c r="B65" s="752">
        <f t="shared" si="6"/>
        <v>6.5799999999999974</v>
      </c>
      <c r="C65" s="198" t="s">
        <v>208</v>
      </c>
      <c r="D65" s="754" t="s">
        <v>174</v>
      </c>
    </row>
    <row r="66" spans="1:5" x14ac:dyDescent="0.25">
      <c r="A66" s="198" t="s">
        <v>348</v>
      </c>
      <c r="B66" s="423"/>
      <c r="C66" s="198" t="s">
        <v>208</v>
      </c>
      <c r="D66" s="754" t="s">
        <v>174</v>
      </c>
    </row>
    <row r="67" spans="1:5" x14ac:dyDescent="0.25">
      <c r="A67" s="198" t="s">
        <v>349</v>
      </c>
      <c r="B67" s="423"/>
      <c r="C67" s="198" t="s">
        <v>208</v>
      </c>
      <c r="D67" s="754" t="s">
        <v>174</v>
      </c>
    </row>
    <row r="68" spans="1:5" x14ac:dyDescent="0.25">
      <c r="A68" s="198" t="s">
        <v>350</v>
      </c>
      <c r="B68" s="423"/>
      <c r="C68" s="198" t="s">
        <v>208</v>
      </c>
      <c r="D68" s="754" t="s">
        <v>174</v>
      </c>
    </row>
    <row r="69" spans="1:5" x14ac:dyDescent="0.25">
      <c r="A69" s="198" t="s">
        <v>351</v>
      </c>
      <c r="B69" s="423"/>
      <c r="C69" s="198" t="s">
        <v>208</v>
      </c>
      <c r="D69" s="754" t="s">
        <v>174</v>
      </c>
    </row>
    <row r="70" spans="1:5" x14ac:dyDescent="0.25">
      <c r="A70" s="198" t="s">
        <v>352</v>
      </c>
      <c r="B70" s="423"/>
      <c r="C70" s="198" t="s">
        <v>208</v>
      </c>
      <c r="D70" s="754" t="s">
        <v>174</v>
      </c>
    </row>
    <row r="71" spans="1:5" x14ac:dyDescent="0.25">
      <c r="A71" s="198" t="s">
        <v>353</v>
      </c>
      <c r="B71" s="423"/>
      <c r="C71" s="198" t="s">
        <v>208</v>
      </c>
      <c r="D71" s="754" t="s">
        <v>174</v>
      </c>
    </row>
    <row r="72" spans="1:5" x14ac:dyDescent="0.25">
      <c r="B72" s="423"/>
    </row>
    <row r="73" spans="1:5" x14ac:dyDescent="0.25">
      <c r="D73" s="684"/>
    </row>
    <row r="74" spans="1:5" x14ac:dyDescent="0.25">
      <c r="A74" s="684" t="s">
        <v>1064</v>
      </c>
      <c r="B74" s="198" t="s">
        <v>208</v>
      </c>
      <c r="C74" s="650">
        <f>C49+0.01</f>
        <v>11.45</v>
      </c>
      <c r="D74" s="755" t="s">
        <v>317</v>
      </c>
      <c r="E74" s="756" t="s">
        <v>1047</v>
      </c>
    </row>
    <row r="75" spans="1:5" x14ac:dyDescent="0.25">
      <c r="A75" s="198" t="s">
        <v>1063</v>
      </c>
      <c r="B75" s="198" t="s">
        <v>208</v>
      </c>
      <c r="C75" s="650">
        <f>C74+0.01</f>
        <v>11.459999999999999</v>
      </c>
      <c r="D75" s="755" t="s">
        <v>317</v>
      </c>
      <c r="E75" s="756" t="s">
        <v>1047</v>
      </c>
    </row>
    <row r="76" spans="1:5" x14ac:dyDescent="0.25">
      <c r="A76" s="684" t="s">
        <v>641</v>
      </c>
      <c r="B76" s="198" t="s">
        <v>208</v>
      </c>
      <c r="C76" s="650">
        <f t="shared" ref="C76:C79" si="8">C75+0.01</f>
        <v>11.469999999999999</v>
      </c>
      <c r="D76" s="755" t="s">
        <v>317</v>
      </c>
      <c r="E76" s="756" t="s">
        <v>1047</v>
      </c>
    </row>
    <row r="77" spans="1:5" x14ac:dyDescent="0.25">
      <c r="A77" s="684" t="s">
        <v>1055</v>
      </c>
      <c r="B77" s="198" t="s">
        <v>208</v>
      </c>
      <c r="C77" s="650">
        <f t="shared" si="8"/>
        <v>11.479999999999999</v>
      </c>
      <c r="D77" s="755" t="s">
        <v>317</v>
      </c>
      <c r="E77" s="684">
        <f>E39+1</f>
        <v>32</v>
      </c>
    </row>
    <row r="78" spans="1:5" x14ac:dyDescent="0.25">
      <c r="A78" s="198" t="s">
        <v>604</v>
      </c>
      <c r="B78" s="198" t="s">
        <v>208</v>
      </c>
      <c r="C78" s="650">
        <f t="shared" si="8"/>
        <v>11.489999999999998</v>
      </c>
      <c r="D78" s="755" t="s">
        <v>317</v>
      </c>
      <c r="E78" s="684">
        <f>E77+1</f>
        <v>33</v>
      </c>
    </row>
    <row r="79" spans="1:5" x14ac:dyDescent="0.25">
      <c r="A79" s="684" t="s">
        <v>987</v>
      </c>
      <c r="B79" s="198" t="s">
        <v>208</v>
      </c>
      <c r="C79" s="650">
        <f t="shared" si="8"/>
        <v>11.499999999999998</v>
      </c>
      <c r="D79" s="755" t="s">
        <v>317</v>
      </c>
      <c r="E79" s="684">
        <f>E78+1</f>
        <v>34</v>
      </c>
    </row>
    <row r="80" spans="1:5" x14ac:dyDescent="0.25">
      <c r="A80" s="198" t="s">
        <v>354</v>
      </c>
      <c r="B80" s="198" t="s">
        <v>208</v>
      </c>
      <c r="D80" s="755" t="s">
        <v>317</v>
      </c>
    </row>
    <row r="81" spans="1:4" x14ac:dyDescent="0.25">
      <c r="A81" s="198" t="s">
        <v>355</v>
      </c>
      <c r="B81" s="198" t="s">
        <v>208</v>
      </c>
      <c r="D81" s="755" t="s">
        <v>317</v>
      </c>
    </row>
    <row r="82" spans="1:4" x14ac:dyDescent="0.25">
      <c r="A82" s="198" t="s">
        <v>356</v>
      </c>
      <c r="B82" s="198" t="s">
        <v>208</v>
      </c>
      <c r="D82" s="755" t="s">
        <v>317</v>
      </c>
    </row>
    <row r="83" spans="1:4" x14ac:dyDescent="0.25">
      <c r="A83" s="198" t="s">
        <v>357</v>
      </c>
      <c r="B83" s="198" t="s">
        <v>208</v>
      </c>
      <c r="D83" s="755" t="s">
        <v>317</v>
      </c>
    </row>
    <row r="84" spans="1:4" x14ac:dyDescent="0.25">
      <c r="A84" s="198" t="s">
        <v>358</v>
      </c>
      <c r="B84" s="198" t="s">
        <v>208</v>
      </c>
      <c r="D84" s="755" t="s">
        <v>317</v>
      </c>
    </row>
    <row r="85" spans="1:4" x14ac:dyDescent="0.25">
      <c r="A85" s="198" t="s">
        <v>359</v>
      </c>
      <c r="B85" s="198" t="s">
        <v>208</v>
      </c>
      <c r="D85" s="755" t="s">
        <v>317</v>
      </c>
    </row>
    <row r="86" spans="1:4" x14ac:dyDescent="0.25">
      <c r="A86" s="198" t="s">
        <v>1001</v>
      </c>
      <c r="B86" s="198" t="s">
        <v>208</v>
      </c>
      <c r="D86" s="755" t="s">
        <v>317</v>
      </c>
    </row>
  </sheetData>
  <sortState xmlns:xlrd2="http://schemas.microsoft.com/office/spreadsheetml/2017/richdata2" ref="I18:I34">
    <sortCondition ref="I18"/>
  </sortState>
  <pageMargins left="0.25" right="0.25" top="0.25" bottom="0.25" header="0.3" footer="0.3"/>
  <pageSetup scale="60" orientation="portrait" horizontalDpi="4294967293" verticalDpi="0" r:id="rId1"/>
  <customProperties>
    <customPr name="_pios_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B568"/>
  <sheetViews>
    <sheetView topLeftCell="A7" workbookViewId="0">
      <selection activeCell="A7" sqref="A7"/>
    </sheetView>
  </sheetViews>
  <sheetFormatPr defaultRowHeight="15" x14ac:dyDescent="0.25"/>
  <cols>
    <col min="1" max="1" width="41.85546875" customWidth="1"/>
    <col min="2" max="2" width="24.28515625" customWidth="1"/>
  </cols>
  <sheetData>
    <row r="2" spans="1:2" x14ac:dyDescent="0.25">
      <c r="A2" t="s">
        <v>329</v>
      </c>
      <c r="B2" s="145" t="s">
        <v>393</v>
      </c>
    </row>
    <row r="3" spans="1:2" x14ac:dyDescent="0.25">
      <c r="A3" t="s">
        <v>331</v>
      </c>
      <c r="B3" s="666" t="s">
        <v>135</v>
      </c>
    </row>
    <row r="4" spans="1:2" x14ac:dyDescent="0.25">
      <c r="A4" t="s">
        <v>339</v>
      </c>
      <c r="B4" s="666" t="s">
        <v>336</v>
      </c>
    </row>
    <row r="5" spans="1:2" x14ac:dyDescent="0.25">
      <c r="A5" t="s">
        <v>340</v>
      </c>
      <c r="B5" s="666" t="s">
        <v>337</v>
      </c>
    </row>
    <row r="6" spans="1:2" x14ac:dyDescent="0.25">
      <c r="A6" t="s">
        <v>341</v>
      </c>
      <c r="B6" s="666" t="s">
        <v>338</v>
      </c>
    </row>
    <row r="7" spans="1:2" x14ac:dyDescent="0.25">
      <c r="A7" t="s">
        <v>330</v>
      </c>
      <c r="B7" s="673" t="s">
        <v>134</v>
      </c>
    </row>
    <row r="8" spans="1:2" x14ac:dyDescent="0.25">
      <c r="A8" t="s">
        <v>332</v>
      </c>
      <c r="B8" s="673" t="s">
        <v>392</v>
      </c>
    </row>
    <row r="9" spans="1:2" x14ac:dyDescent="0.25">
      <c r="A9" t="s">
        <v>333</v>
      </c>
      <c r="B9" s="666" t="s">
        <v>335</v>
      </c>
    </row>
    <row r="10" spans="1:2" x14ac:dyDescent="0.25">
      <c r="A10" t="s">
        <v>334</v>
      </c>
      <c r="B10" s="672">
        <v>0.21</v>
      </c>
    </row>
    <row r="16" spans="1:2" x14ac:dyDescent="0.25">
      <c r="A16">
        <v>1</v>
      </c>
      <c r="B16" t="s">
        <v>16</v>
      </c>
    </row>
    <row r="17" spans="1:2" x14ac:dyDescent="0.25">
      <c r="A17">
        <v>2</v>
      </c>
      <c r="B17" t="s">
        <v>17</v>
      </c>
    </row>
    <row r="18" spans="1:2" x14ac:dyDescent="0.25">
      <c r="A18">
        <v>3</v>
      </c>
      <c r="B18" t="s">
        <v>137</v>
      </c>
    </row>
    <row r="19" spans="1:2" x14ac:dyDescent="0.25">
      <c r="A19">
        <v>4</v>
      </c>
      <c r="B19" t="s">
        <v>19</v>
      </c>
    </row>
    <row r="20" spans="1:2" x14ac:dyDescent="0.25">
      <c r="A20">
        <v>5</v>
      </c>
      <c r="B20" t="s">
        <v>87</v>
      </c>
    </row>
    <row r="21" spans="1:2" x14ac:dyDescent="0.25">
      <c r="A21">
        <v>6</v>
      </c>
      <c r="B21" t="s">
        <v>21</v>
      </c>
    </row>
    <row r="22" spans="1:2" x14ac:dyDescent="0.25">
      <c r="A22">
        <v>7</v>
      </c>
      <c r="B22" t="s">
        <v>88</v>
      </c>
    </row>
    <row r="23" spans="1:2" x14ac:dyDescent="0.25">
      <c r="A23">
        <v>8</v>
      </c>
      <c r="B23" t="s">
        <v>36</v>
      </c>
    </row>
    <row r="24" spans="1:2" x14ac:dyDescent="0.25">
      <c r="A24">
        <v>9</v>
      </c>
      <c r="B24" t="s">
        <v>89</v>
      </c>
    </row>
    <row r="25" spans="1:2" x14ac:dyDescent="0.25">
      <c r="A25">
        <v>10</v>
      </c>
      <c r="B25" t="s">
        <v>41</v>
      </c>
    </row>
    <row r="26" spans="1:2" x14ac:dyDescent="0.25">
      <c r="A26">
        <v>11</v>
      </c>
      <c r="B26" t="s">
        <v>90</v>
      </c>
    </row>
    <row r="27" spans="1:2" x14ac:dyDescent="0.25">
      <c r="A27">
        <v>12</v>
      </c>
      <c r="B27" t="s">
        <v>49</v>
      </c>
    </row>
    <row r="28" spans="1:2" x14ac:dyDescent="0.25">
      <c r="A28">
        <v>13</v>
      </c>
      <c r="B28" t="s">
        <v>91</v>
      </c>
    </row>
    <row r="29" spans="1:2" x14ac:dyDescent="0.25">
      <c r="A29">
        <v>14</v>
      </c>
      <c r="B29" t="s">
        <v>92</v>
      </c>
    </row>
    <row r="30" spans="1:2" x14ac:dyDescent="0.25">
      <c r="A30">
        <v>15</v>
      </c>
      <c r="B30" t="s">
        <v>93</v>
      </c>
    </row>
    <row r="31" spans="1:2" x14ac:dyDescent="0.25">
      <c r="A31">
        <v>16</v>
      </c>
      <c r="B31" t="s">
        <v>141</v>
      </c>
    </row>
    <row r="32" spans="1:2" x14ac:dyDescent="0.25">
      <c r="A32">
        <v>17</v>
      </c>
      <c r="B32" t="s">
        <v>142</v>
      </c>
    </row>
    <row r="33" spans="1:2" x14ac:dyDescent="0.25">
      <c r="A33">
        <v>18</v>
      </c>
      <c r="B33" t="s">
        <v>94</v>
      </c>
    </row>
    <row r="34" spans="1:2" x14ac:dyDescent="0.25">
      <c r="A34">
        <v>19</v>
      </c>
      <c r="B34" t="s">
        <v>95</v>
      </c>
    </row>
    <row r="35" spans="1:2" x14ac:dyDescent="0.25">
      <c r="A35">
        <v>20</v>
      </c>
      <c r="B35" t="s">
        <v>96</v>
      </c>
    </row>
    <row r="36" spans="1:2" x14ac:dyDescent="0.25">
      <c r="A36">
        <v>21</v>
      </c>
      <c r="B36" t="s">
        <v>97</v>
      </c>
    </row>
    <row r="37" spans="1:2" x14ac:dyDescent="0.25">
      <c r="A37">
        <v>22</v>
      </c>
      <c r="B37" t="s">
        <v>98</v>
      </c>
    </row>
    <row r="38" spans="1:2" x14ac:dyDescent="0.25">
      <c r="A38">
        <v>23</v>
      </c>
      <c r="B38" t="s">
        <v>143</v>
      </c>
    </row>
    <row r="39" spans="1:2" x14ac:dyDescent="0.25">
      <c r="A39">
        <v>24</v>
      </c>
      <c r="B39" t="s">
        <v>99</v>
      </c>
    </row>
    <row r="40" spans="1:2" x14ac:dyDescent="0.25">
      <c r="A40">
        <v>25</v>
      </c>
      <c r="B40" t="s">
        <v>100</v>
      </c>
    </row>
    <row r="41" spans="1:2" x14ac:dyDescent="0.25">
      <c r="A41">
        <v>26</v>
      </c>
      <c r="B41" t="s">
        <v>101</v>
      </c>
    </row>
    <row r="42" spans="1:2" x14ac:dyDescent="0.25">
      <c r="A42">
        <v>27</v>
      </c>
      <c r="B42" t="s">
        <v>102</v>
      </c>
    </row>
    <row r="43" spans="1:2" x14ac:dyDescent="0.25">
      <c r="A43">
        <v>28</v>
      </c>
      <c r="B43" t="s">
        <v>103</v>
      </c>
    </row>
    <row r="44" spans="1:2" x14ac:dyDescent="0.25">
      <c r="A44">
        <v>29</v>
      </c>
      <c r="B44" t="s">
        <v>104</v>
      </c>
    </row>
    <row r="45" spans="1:2" x14ac:dyDescent="0.25">
      <c r="A45">
        <v>30</v>
      </c>
      <c r="B45" t="s">
        <v>105</v>
      </c>
    </row>
    <row r="46" spans="1:2" x14ac:dyDescent="0.25">
      <c r="A46">
        <v>31</v>
      </c>
      <c r="B46" t="s">
        <v>150</v>
      </c>
    </row>
    <row r="47" spans="1:2" x14ac:dyDescent="0.25">
      <c r="A47">
        <v>32</v>
      </c>
      <c r="B47" t="s">
        <v>106</v>
      </c>
    </row>
    <row r="48" spans="1:2" x14ac:dyDescent="0.25">
      <c r="A48">
        <v>33</v>
      </c>
      <c r="B48" t="s">
        <v>318</v>
      </c>
    </row>
    <row r="49" spans="1:2" x14ac:dyDescent="0.25">
      <c r="A49">
        <v>34</v>
      </c>
      <c r="B49" t="s">
        <v>319</v>
      </c>
    </row>
    <row r="50" spans="1:2" x14ac:dyDescent="0.25">
      <c r="A50">
        <v>35</v>
      </c>
      <c r="B50" t="s">
        <v>107</v>
      </c>
    </row>
    <row r="51" spans="1:2" x14ac:dyDescent="0.25">
      <c r="A51">
        <v>36</v>
      </c>
      <c r="B51" t="s">
        <v>108</v>
      </c>
    </row>
    <row r="52" spans="1:2" x14ac:dyDescent="0.25">
      <c r="A52">
        <v>37</v>
      </c>
      <c r="B52" t="s">
        <v>109</v>
      </c>
    </row>
    <row r="53" spans="1:2" x14ac:dyDescent="0.25">
      <c r="A53">
        <v>38</v>
      </c>
      <c r="B53" t="s">
        <v>429</v>
      </c>
    </row>
    <row r="54" spans="1:2" x14ac:dyDescent="0.25">
      <c r="A54">
        <v>39</v>
      </c>
      <c r="B54" t="s">
        <v>619</v>
      </c>
    </row>
    <row r="55" spans="1:2" x14ac:dyDescent="0.25">
      <c r="A55">
        <v>40</v>
      </c>
      <c r="B55" t="s">
        <v>653</v>
      </c>
    </row>
    <row r="56" spans="1:2" x14ac:dyDescent="0.25">
      <c r="A56">
        <v>41</v>
      </c>
      <c r="B56" t="s">
        <v>430</v>
      </c>
    </row>
    <row r="57" spans="1:2" x14ac:dyDescent="0.25">
      <c r="A57">
        <v>42</v>
      </c>
      <c r="B57" t="s">
        <v>431</v>
      </c>
    </row>
    <row r="58" spans="1:2" x14ac:dyDescent="0.25">
      <c r="A58">
        <v>43</v>
      </c>
      <c r="B58" t="s">
        <v>432</v>
      </c>
    </row>
    <row r="59" spans="1:2" x14ac:dyDescent="0.25">
      <c r="A59">
        <v>44</v>
      </c>
      <c r="B59" t="s">
        <v>433</v>
      </c>
    </row>
    <row r="60" spans="1:2" x14ac:dyDescent="0.25">
      <c r="A60">
        <v>45</v>
      </c>
      <c r="B60" t="s">
        <v>434</v>
      </c>
    </row>
    <row r="61" spans="1:2" x14ac:dyDescent="0.25">
      <c r="A61">
        <v>46</v>
      </c>
      <c r="B61" t="s">
        <v>435</v>
      </c>
    </row>
    <row r="62" spans="1:2" x14ac:dyDescent="0.25">
      <c r="A62">
        <v>47</v>
      </c>
      <c r="B62" t="s">
        <v>110</v>
      </c>
    </row>
    <row r="63" spans="1:2" x14ac:dyDescent="0.25">
      <c r="A63">
        <v>48</v>
      </c>
      <c r="B63" t="s">
        <v>436</v>
      </c>
    </row>
    <row r="64" spans="1:2" x14ac:dyDescent="0.25">
      <c r="A64">
        <v>49</v>
      </c>
      <c r="B64" t="s">
        <v>437</v>
      </c>
    </row>
    <row r="65" spans="1:2" x14ac:dyDescent="0.25">
      <c r="A65">
        <v>50</v>
      </c>
      <c r="B65" t="s">
        <v>111</v>
      </c>
    </row>
    <row r="66" spans="1:2" x14ac:dyDescent="0.25">
      <c r="A66">
        <v>51</v>
      </c>
      <c r="B66" t="s">
        <v>112</v>
      </c>
    </row>
    <row r="67" spans="1:2" x14ac:dyDescent="0.25">
      <c r="A67">
        <v>52</v>
      </c>
      <c r="B67" t="s">
        <v>113</v>
      </c>
    </row>
    <row r="68" spans="1:2" x14ac:dyDescent="0.25">
      <c r="A68">
        <v>53</v>
      </c>
      <c r="B68" t="s">
        <v>114</v>
      </c>
    </row>
    <row r="69" spans="1:2" x14ac:dyDescent="0.25">
      <c r="A69">
        <v>54</v>
      </c>
      <c r="B69" t="s">
        <v>115</v>
      </c>
    </row>
    <row r="70" spans="1:2" x14ac:dyDescent="0.25">
      <c r="A70">
        <v>55</v>
      </c>
      <c r="B70" t="s">
        <v>116</v>
      </c>
    </row>
    <row r="71" spans="1:2" x14ac:dyDescent="0.25">
      <c r="A71">
        <v>56</v>
      </c>
      <c r="B71" t="s">
        <v>117</v>
      </c>
    </row>
    <row r="72" spans="1:2" x14ac:dyDescent="0.25">
      <c r="A72">
        <v>57</v>
      </c>
      <c r="B72" t="s">
        <v>136</v>
      </c>
    </row>
    <row r="73" spans="1:2" x14ac:dyDescent="0.25">
      <c r="A73">
        <v>58</v>
      </c>
      <c r="B73" t="s">
        <v>118</v>
      </c>
    </row>
    <row r="74" spans="1:2" x14ac:dyDescent="0.25">
      <c r="A74">
        <v>59</v>
      </c>
      <c r="B74" t="s">
        <v>119</v>
      </c>
    </row>
    <row r="75" spans="1:2" x14ac:dyDescent="0.25">
      <c r="A75">
        <v>60</v>
      </c>
      <c r="B75" t="s">
        <v>138</v>
      </c>
    </row>
    <row r="76" spans="1:2" x14ac:dyDescent="0.25">
      <c r="A76">
        <v>61</v>
      </c>
      <c r="B76" t="s">
        <v>139</v>
      </c>
    </row>
    <row r="77" spans="1:2" x14ac:dyDescent="0.25">
      <c r="A77">
        <v>62</v>
      </c>
      <c r="B77" t="s">
        <v>140</v>
      </c>
    </row>
    <row r="78" spans="1:2" x14ac:dyDescent="0.25">
      <c r="A78">
        <v>63</v>
      </c>
      <c r="B78" t="s">
        <v>320</v>
      </c>
    </row>
    <row r="79" spans="1:2" x14ac:dyDescent="0.25">
      <c r="A79">
        <v>64</v>
      </c>
      <c r="B79" t="s">
        <v>321</v>
      </c>
    </row>
    <row r="80" spans="1:2" x14ac:dyDescent="0.25">
      <c r="A80">
        <v>65</v>
      </c>
      <c r="B80" t="s">
        <v>149</v>
      </c>
    </row>
    <row r="81" spans="1:2" x14ac:dyDescent="0.25">
      <c r="A81">
        <v>66</v>
      </c>
      <c r="B81" t="s">
        <v>148</v>
      </c>
    </row>
    <row r="82" spans="1:2" x14ac:dyDescent="0.25">
      <c r="A82">
        <v>67</v>
      </c>
      <c r="B82" t="s">
        <v>322</v>
      </c>
    </row>
    <row r="83" spans="1:2" x14ac:dyDescent="0.25">
      <c r="A83">
        <v>68</v>
      </c>
      <c r="B83" t="s">
        <v>323</v>
      </c>
    </row>
    <row r="84" spans="1:2" x14ac:dyDescent="0.25">
      <c r="A84">
        <v>69</v>
      </c>
      <c r="B84" t="s">
        <v>147</v>
      </c>
    </row>
    <row r="85" spans="1:2" x14ac:dyDescent="0.25">
      <c r="A85">
        <v>70</v>
      </c>
      <c r="B85" t="s">
        <v>146</v>
      </c>
    </row>
    <row r="86" spans="1:2" x14ac:dyDescent="0.25">
      <c r="A86">
        <v>71</v>
      </c>
      <c r="B86" t="s">
        <v>324</v>
      </c>
    </row>
    <row r="87" spans="1:2" x14ac:dyDescent="0.25">
      <c r="A87">
        <v>72</v>
      </c>
      <c r="B87" t="s">
        <v>325</v>
      </c>
    </row>
    <row r="88" spans="1:2" x14ac:dyDescent="0.25">
      <c r="A88">
        <v>73</v>
      </c>
      <c r="B88" t="s">
        <v>145</v>
      </c>
    </row>
    <row r="89" spans="1:2" x14ac:dyDescent="0.25">
      <c r="A89">
        <v>74</v>
      </c>
      <c r="B89" t="s">
        <v>144</v>
      </c>
    </row>
    <row r="90" spans="1:2" x14ac:dyDescent="0.25">
      <c r="A90">
        <v>75</v>
      </c>
      <c r="B90" t="s">
        <v>654</v>
      </c>
    </row>
    <row r="91" spans="1:2" x14ac:dyDescent="0.25">
      <c r="A91">
        <v>76</v>
      </c>
      <c r="B91" t="s">
        <v>326</v>
      </c>
    </row>
    <row r="92" spans="1:2" x14ac:dyDescent="0.25">
      <c r="A92">
        <v>77</v>
      </c>
      <c r="B92" t="s">
        <v>620</v>
      </c>
    </row>
    <row r="93" spans="1:2" x14ac:dyDescent="0.25">
      <c r="A93">
        <v>78</v>
      </c>
      <c r="B93" t="s">
        <v>655</v>
      </c>
    </row>
    <row r="94" spans="1:2" x14ac:dyDescent="0.25">
      <c r="A94">
        <v>79</v>
      </c>
      <c r="B94" t="s">
        <v>364</v>
      </c>
    </row>
    <row r="95" spans="1:2" x14ac:dyDescent="0.25">
      <c r="A95">
        <v>80</v>
      </c>
      <c r="B95" t="s">
        <v>365</v>
      </c>
    </row>
    <row r="96" spans="1:2" x14ac:dyDescent="0.25">
      <c r="A96">
        <v>81</v>
      </c>
      <c r="B96" t="s">
        <v>366</v>
      </c>
    </row>
    <row r="97" spans="1:2" x14ac:dyDescent="0.25">
      <c r="A97">
        <v>82</v>
      </c>
      <c r="B97" t="s">
        <v>367</v>
      </c>
    </row>
    <row r="98" spans="1:2" x14ac:dyDescent="0.25">
      <c r="A98">
        <v>83</v>
      </c>
      <c r="B98" t="s">
        <v>368</v>
      </c>
    </row>
    <row r="99" spans="1:2" x14ac:dyDescent="0.25">
      <c r="A99">
        <v>84</v>
      </c>
      <c r="B99" t="s">
        <v>438</v>
      </c>
    </row>
    <row r="100" spans="1:2" x14ac:dyDescent="0.25">
      <c r="A100">
        <v>85</v>
      </c>
      <c r="B100" t="s">
        <v>439</v>
      </c>
    </row>
    <row r="101" spans="1:2" x14ac:dyDescent="0.25">
      <c r="A101">
        <v>86</v>
      </c>
      <c r="B101" t="s">
        <v>440</v>
      </c>
    </row>
    <row r="102" spans="1:2" x14ac:dyDescent="0.25">
      <c r="A102">
        <v>87</v>
      </c>
      <c r="B102" t="s">
        <v>441</v>
      </c>
    </row>
    <row r="103" spans="1:2" x14ac:dyDescent="0.25">
      <c r="A103">
        <v>88</v>
      </c>
      <c r="B103" t="s">
        <v>442</v>
      </c>
    </row>
    <row r="104" spans="1:2" x14ac:dyDescent="0.25">
      <c r="A104">
        <v>89</v>
      </c>
      <c r="B104" t="s">
        <v>443</v>
      </c>
    </row>
    <row r="105" spans="1:2" x14ac:dyDescent="0.25">
      <c r="A105">
        <v>90</v>
      </c>
      <c r="B105" t="s">
        <v>444</v>
      </c>
    </row>
    <row r="106" spans="1:2" x14ac:dyDescent="0.25">
      <c r="A106">
        <v>91</v>
      </c>
      <c r="B106" t="s">
        <v>369</v>
      </c>
    </row>
    <row r="107" spans="1:2" x14ac:dyDescent="0.25">
      <c r="A107">
        <v>92</v>
      </c>
      <c r="B107" t="s">
        <v>370</v>
      </c>
    </row>
    <row r="108" spans="1:2" x14ac:dyDescent="0.25">
      <c r="A108">
        <v>93</v>
      </c>
      <c r="B108" t="s">
        <v>445</v>
      </c>
    </row>
    <row r="109" spans="1:2" x14ac:dyDescent="0.25">
      <c r="A109">
        <v>94</v>
      </c>
      <c r="B109" t="s">
        <v>446</v>
      </c>
    </row>
    <row r="110" spans="1:2" x14ac:dyDescent="0.25">
      <c r="A110">
        <v>95</v>
      </c>
      <c r="B110" t="s">
        <v>447</v>
      </c>
    </row>
    <row r="111" spans="1:2" x14ac:dyDescent="0.25">
      <c r="A111">
        <v>96</v>
      </c>
      <c r="B111" t="s">
        <v>448</v>
      </c>
    </row>
    <row r="112" spans="1:2" x14ac:dyDescent="0.25">
      <c r="A112">
        <v>97</v>
      </c>
      <c r="B112" t="s">
        <v>449</v>
      </c>
    </row>
    <row r="113" spans="1:2" x14ac:dyDescent="0.25">
      <c r="A113">
        <v>98</v>
      </c>
      <c r="B113" t="s">
        <v>450</v>
      </c>
    </row>
    <row r="114" spans="1:2" x14ac:dyDescent="0.25">
      <c r="A114">
        <v>99</v>
      </c>
      <c r="B114" t="s">
        <v>451</v>
      </c>
    </row>
    <row r="115" spans="1:2" x14ac:dyDescent="0.25">
      <c r="A115">
        <v>100</v>
      </c>
      <c r="B115" t="s">
        <v>452</v>
      </c>
    </row>
    <row r="116" spans="1:2" x14ac:dyDescent="0.25">
      <c r="A116">
        <v>101</v>
      </c>
      <c r="B116" t="s">
        <v>453</v>
      </c>
    </row>
    <row r="117" spans="1:2" x14ac:dyDescent="0.25">
      <c r="A117">
        <v>102</v>
      </c>
      <c r="B117" t="s">
        <v>454</v>
      </c>
    </row>
    <row r="118" spans="1:2" x14ac:dyDescent="0.25">
      <c r="A118">
        <v>103</v>
      </c>
      <c r="B118" t="s">
        <v>455</v>
      </c>
    </row>
    <row r="119" spans="1:2" x14ac:dyDescent="0.25">
      <c r="A119">
        <v>104</v>
      </c>
      <c r="B119" t="s">
        <v>456</v>
      </c>
    </row>
    <row r="120" spans="1:2" x14ac:dyDescent="0.25">
      <c r="A120">
        <v>105</v>
      </c>
      <c r="B120" t="s">
        <v>457</v>
      </c>
    </row>
    <row r="121" spans="1:2" x14ac:dyDescent="0.25">
      <c r="A121">
        <v>106</v>
      </c>
      <c r="B121" t="s">
        <v>458</v>
      </c>
    </row>
    <row r="122" spans="1:2" x14ac:dyDescent="0.25">
      <c r="A122">
        <v>107</v>
      </c>
      <c r="B122" t="s">
        <v>459</v>
      </c>
    </row>
    <row r="123" spans="1:2" x14ac:dyDescent="0.25">
      <c r="A123">
        <v>108</v>
      </c>
      <c r="B123" t="s">
        <v>460</v>
      </c>
    </row>
    <row r="124" spans="1:2" x14ac:dyDescent="0.25">
      <c r="A124">
        <v>109</v>
      </c>
      <c r="B124" t="s">
        <v>461</v>
      </c>
    </row>
    <row r="125" spans="1:2" x14ac:dyDescent="0.25">
      <c r="A125">
        <v>110</v>
      </c>
      <c r="B125" t="s">
        <v>462</v>
      </c>
    </row>
    <row r="126" spans="1:2" x14ac:dyDescent="0.25">
      <c r="A126">
        <v>111</v>
      </c>
      <c r="B126" t="s">
        <v>463</v>
      </c>
    </row>
    <row r="127" spans="1:2" x14ac:dyDescent="0.25">
      <c r="A127">
        <v>112</v>
      </c>
      <c r="B127" t="s">
        <v>464</v>
      </c>
    </row>
    <row r="128" spans="1:2" x14ac:dyDescent="0.25">
      <c r="A128">
        <v>113</v>
      </c>
      <c r="B128" t="s">
        <v>656</v>
      </c>
    </row>
    <row r="129" spans="1:2" x14ac:dyDescent="0.25">
      <c r="A129">
        <v>114</v>
      </c>
      <c r="B129" t="s">
        <v>465</v>
      </c>
    </row>
    <row r="130" spans="1:2" x14ac:dyDescent="0.25">
      <c r="A130">
        <v>115</v>
      </c>
      <c r="B130" t="s">
        <v>621</v>
      </c>
    </row>
    <row r="131" spans="1:2" x14ac:dyDescent="0.25">
      <c r="A131">
        <v>116</v>
      </c>
      <c r="B131" t="s">
        <v>657</v>
      </c>
    </row>
    <row r="132" spans="1:2" x14ac:dyDescent="0.25">
      <c r="A132">
        <v>117</v>
      </c>
      <c r="B132" t="s">
        <v>466</v>
      </c>
    </row>
    <row r="133" spans="1:2" x14ac:dyDescent="0.25">
      <c r="A133">
        <v>118</v>
      </c>
      <c r="B133" t="s">
        <v>467</v>
      </c>
    </row>
    <row r="134" spans="1:2" x14ac:dyDescent="0.25">
      <c r="A134">
        <v>119</v>
      </c>
      <c r="B134" t="s">
        <v>468</v>
      </c>
    </row>
    <row r="135" spans="1:2" x14ac:dyDescent="0.25">
      <c r="A135">
        <v>120</v>
      </c>
      <c r="B135" t="s">
        <v>469</v>
      </c>
    </row>
    <row r="136" spans="1:2" x14ac:dyDescent="0.25">
      <c r="A136">
        <v>121</v>
      </c>
      <c r="B136" t="s">
        <v>470</v>
      </c>
    </row>
    <row r="137" spans="1:2" x14ac:dyDescent="0.25">
      <c r="A137">
        <v>122</v>
      </c>
      <c r="B137" t="s">
        <v>471</v>
      </c>
    </row>
    <row r="138" spans="1:2" x14ac:dyDescent="0.25">
      <c r="A138">
        <v>123</v>
      </c>
      <c r="B138" t="s">
        <v>472</v>
      </c>
    </row>
    <row r="139" spans="1:2" x14ac:dyDescent="0.25">
      <c r="A139">
        <v>124</v>
      </c>
      <c r="B139" t="s">
        <v>473</v>
      </c>
    </row>
    <row r="140" spans="1:2" x14ac:dyDescent="0.25">
      <c r="A140">
        <v>125</v>
      </c>
      <c r="B140" t="s">
        <v>474</v>
      </c>
    </row>
    <row r="141" spans="1:2" x14ac:dyDescent="0.25">
      <c r="A141">
        <v>126</v>
      </c>
      <c r="B141" t="s">
        <v>475</v>
      </c>
    </row>
    <row r="142" spans="1:2" x14ac:dyDescent="0.25">
      <c r="A142">
        <v>127</v>
      </c>
      <c r="B142" t="s">
        <v>476</v>
      </c>
    </row>
    <row r="143" spans="1:2" x14ac:dyDescent="0.25">
      <c r="A143">
        <v>128</v>
      </c>
      <c r="B143" t="s">
        <v>477</v>
      </c>
    </row>
    <row r="144" spans="1:2" x14ac:dyDescent="0.25">
      <c r="A144">
        <v>129</v>
      </c>
      <c r="B144" t="s">
        <v>478</v>
      </c>
    </row>
    <row r="145" spans="1:2" x14ac:dyDescent="0.25">
      <c r="A145">
        <v>130</v>
      </c>
      <c r="B145" t="s">
        <v>479</v>
      </c>
    </row>
    <row r="146" spans="1:2" x14ac:dyDescent="0.25">
      <c r="A146">
        <v>131</v>
      </c>
      <c r="B146" t="s">
        <v>480</v>
      </c>
    </row>
    <row r="147" spans="1:2" x14ac:dyDescent="0.25">
      <c r="A147">
        <v>132</v>
      </c>
      <c r="B147" t="s">
        <v>481</v>
      </c>
    </row>
    <row r="148" spans="1:2" x14ac:dyDescent="0.25">
      <c r="A148">
        <v>133</v>
      </c>
      <c r="B148" t="s">
        <v>482</v>
      </c>
    </row>
    <row r="149" spans="1:2" x14ac:dyDescent="0.25">
      <c r="A149">
        <v>134</v>
      </c>
      <c r="B149" t="s">
        <v>483</v>
      </c>
    </row>
    <row r="150" spans="1:2" x14ac:dyDescent="0.25">
      <c r="A150">
        <v>135</v>
      </c>
      <c r="B150" t="s">
        <v>484</v>
      </c>
    </row>
    <row r="151" spans="1:2" x14ac:dyDescent="0.25">
      <c r="A151">
        <v>136</v>
      </c>
      <c r="B151" t="s">
        <v>485</v>
      </c>
    </row>
    <row r="152" spans="1:2" x14ac:dyDescent="0.25">
      <c r="A152">
        <v>137</v>
      </c>
      <c r="B152" t="s">
        <v>486</v>
      </c>
    </row>
    <row r="153" spans="1:2" x14ac:dyDescent="0.25">
      <c r="A153">
        <v>138</v>
      </c>
      <c r="B153" t="s">
        <v>487</v>
      </c>
    </row>
    <row r="154" spans="1:2" x14ac:dyDescent="0.25">
      <c r="A154">
        <v>139</v>
      </c>
      <c r="B154" t="s">
        <v>488</v>
      </c>
    </row>
    <row r="155" spans="1:2" x14ac:dyDescent="0.25">
      <c r="A155">
        <v>140</v>
      </c>
      <c r="B155" t="s">
        <v>489</v>
      </c>
    </row>
    <row r="156" spans="1:2" x14ac:dyDescent="0.25">
      <c r="A156">
        <v>141</v>
      </c>
      <c r="B156" t="s">
        <v>490</v>
      </c>
    </row>
    <row r="157" spans="1:2" x14ac:dyDescent="0.25">
      <c r="A157">
        <v>142</v>
      </c>
      <c r="B157" t="s">
        <v>491</v>
      </c>
    </row>
    <row r="158" spans="1:2" x14ac:dyDescent="0.25">
      <c r="A158">
        <v>143</v>
      </c>
      <c r="B158" t="s">
        <v>492</v>
      </c>
    </row>
    <row r="159" spans="1:2" x14ac:dyDescent="0.25">
      <c r="A159">
        <v>144</v>
      </c>
      <c r="B159" t="s">
        <v>493</v>
      </c>
    </row>
    <row r="160" spans="1:2" x14ac:dyDescent="0.25">
      <c r="A160">
        <v>145</v>
      </c>
      <c r="B160" t="s">
        <v>494</v>
      </c>
    </row>
    <row r="161" spans="1:2" x14ac:dyDescent="0.25">
      <c r="A161">
        <v>146</v>
      </c>
      <c r="B161" t="s">
        <v>495</v>
      </c>
    </row>
    <row r="162" spans="1:2" x14ac:dyDescent="0.25">
      <c r="A162">
        <v>147</v>
      </c>
      <c r="B162" t="s">
        <v>496</v>
      </c>
    </row>
    <row r="163" spans="1:2" x14ac:dyDescent="0.25">
      <c r="A163">
        <v>148</v>
      </c>
      <c r="B163" t="s">
        <v>497</v>
      </c>
    </row>
    <row r="164" spans="1:2" x14ac:dyDescent="0.25">
      <c r="A164">
        <v>149</v>
      </c>
      <c r="B164" t="s">
        <v>498</v>
      </c>
    </row>
    <row r="165" spans="1:2" x14ac:dyDescent="0.25">
      <c r="A165">
        <v>150</v>
      </c>
      <c r="B165" t="s">
        <v>499</v>
      </c>
    </row>
    <row r="166" spans="1:2" x14ac:dyDescent="0.25">
      <c r="A166">
        <v>151</v>
      </c>
      <c r="B166" t="s">
        <v>658</v>
      </c>
    </row>
    <row r="167" spans="1:2" x14ac:dyDescent="0.25">
      <c r="A167">
        <v>152</v>
      </c>
      <c r="B167" t="s">
        <v>500</v>
      </c>
    </row>
    <row r="168" spans="1:2" x14ac:dyDescent="0.25">
      <c r="A168">
        <v>153</v>
      </c>
      <c r="B168" t="s">
        <v>622</v>
      </c>
    </row>
    <row r="169" spans="1:2" x14ac:dyDescent="0.25">
      <c r="A169">
        <v>154</v>
      </c>
      <c r="B169" t="s">
        <v>659</v>
      </c>
    </row>
    <row r="170" spans="1:2" x14ac:dyDescent="0.25">
      <c r="A170">
        <v>155</v>
      </c>
      <c r="B170" t="s">
        <v>501</v>
      </c>
    </row>
    <row r="171" spans="1:2" x14ac:dyDescent="0.25">
      <c r="A171">
        <v>156</v>
      </c>
      <c r="B171" t="s">
        <v>502</v>
      </c>
    </row>
    <row r="172" spans="1:2" x14ac:dyDescent="0.25">
      <c r="A172">
        <v>157</v>
      </c>
      <c r="B172" t="s">
        <v>503</v>
      </c>
    </row>
    <row r="173" spans="1:2" x14ac:dyDescent="0.25">
      <c r="A173">
        <v>158</v>
      </c>
      <c r="B173" t="s">
        <v>504</v>
      </c>
    </row>
    <row r="174" spans="1:2" x14ac:dyDescent="0.25">
      <c r="A174">
        <v>159</v>
      </c>
      <c r="B174" t="s">
        <v>505</v>
      </c>
    </row>
    <row r="175" spans="1:2" x14ac:dyDescent="0.25">
      <c r="A175">
        <v>160</v>
      </c>
      <c r="B175" t="s">
        <v>506</v>
      </c>
    </row>
    <row r="176" spans="1:2" x14ac:dyDescent="0.25">
      <c r="A176">
        <v>161</v>
      </c>
      <c r="B176" t="s">
        <v>507</v>
      </c>
    </row>
    <row r="177" spans="1:2" x14ac:dyDescent="0.25">
      <c r="A177">
        <v>162</v>
      </c>
      <c r="B177" t="s">
        <v>508</v>
      </c>
    </row>
    <row r="178" spans="1:2" x14ac:dyDescent="0.25">
      <c r="A178">
        <v>163</v>
      </c>
      <c r="B178" t="s">
        <v>509</v>
      </c>
    </row>
    <row r="179" spans="1:2" x14ac:dyDescent="0.25">
      <c r="A179">
        <v>164</v>
      </c>
      <c r="B179" t="s">
        <v>510</v>
      </c>
    </row>
    <row r="180" spans="1:2" x14ac:dyDescent="0.25">
      <c r="A180">
        <v>165</v>
      </c>
      <c r="B180" t="s">
        <v>511</v>
      </c>
    </row>
    <row r="181" spans="1:2" x14ac:dyDescent="0.25">
      <c r="A181">
        <v>166</v>
      </c>
      <c r="B181" t="s">
        <v>512</v>
      </c>
    </row>
    <row r="182" spans="1:2" x14ac:dyDescent="0.25">
      <c r="A182">
        <v>167</v>
      </c>
      <c r="B182" t="s">
        <v>513</v>
      </c>
    </row>
    <row r="183" spans="1:2" x14ac:dyDescent="0.25">
      <c r="A183">
        <v>168</v>
      </c>
      <c r="B183" t="s">
        <v>514</v>
      </c>
    </row>
    <row r="184" spans="1:2" x14ac:dyDescent="0.25">
      <c r="A184">
        <v>169</v>
      </c>
      <c r="B184" t="s">
        <v>515</v>
      </c>
    </row>
    <row r="185" spans="1:2" x14ac:dyDescent="0.25">
      <c r="A185">
        <v>170</v>
      </c>
      <c r="B185" t="s">
        <v>516</v>
      </c>
    </row>
    <row r="186" spans="1:2" x14ac:dyDescent="0.25">
      <c r="A186">
        <v>171</v>
      </c>
      <c r="B186" t="s">
        <v>517</v>
      </c>
    </row>
    <row r="187" spans="1:2" x14ac:dyDescent="0.25">
      <c r="A187">
        <v>172</v>
      </c>
      <c r="B187" t="s">
        <v>518</v>
      </c>
    </row>
    <row r="188" spans="1:2" x14ac:dyDescent="0.25">
      <c r="A188">
        <v>173</v>
      </c>
      <c r="B188" t="s">
        <v>519</v>
      </c>
    </row>
    <row r="189" spans="1:2" x14ac:dyDescent="0.25">
      <c r="A189">
        <v>174</v>
      </c>
      <c r="B189" t="s">
        <v>520</v>
      </c>
    </row>
    <row r="190" spans="1:2" x14ac:dyDescent="0.25">
      <c r="A190">
        <v>175</v>
      </c>
      <c r="B190" t="s">
        <v>521</v>
      </c>
    </row>
    <row r="191" spans="1:2" x14ac:dyDescent="0.25">
      <c r="A191">
        <v>176</v>
      </c>
      <c r="B191" t="s">
        <v>522</v>
      </c>
    </row>
    <row r="192" spans="1:2" x14ac:dyDescent="0.25">
      <c r="A192">
        <v>177</v>
      </c>
      <c r="B192" t="s">
        <v>523</v>
      </c>
    </row>
    <row r="193" spans="1:2" x14ac:dyDescent="0.25">
      <c r="A193">
        <v>178</v>
      </c>
      <c r="B193" t="s">
        <v>524</v>
      </c>
    </row>
    <row r="194" spans="1:2" x14ac:dyDescent="0.25">
      <c r="A194">
        <v>179</v>
      </c>
      <c r="B194" t="s">
        <v>525</v>
      </c>
    </row>
    <row r="195" spans="1:2" x14ac:dyDescent="0.25">
      <c r="A195">
        <v>180</v>
      </c>
      <c r="B195" t="s">
        <v>526</v>
      </c>
    </row>
    <row r="196" spans="1:2" x14ac:dyDescent="0.25">
      <c r="A196">
        <v>181</v>
      </c>
      <c r="B196" t="s">
        <v>527</v>
      </c>
    </row>
    <row r="197" spans="1:2" x14ac:dyDescent="0.25">
      <c r="A197">
        <v>182</v>
      </c>
      <c r="B197" t="s">
        <v>528</v>
      </c>
    </row>
    <row r="198" spans="1:2" x14ac:dyDescent="0.25">
      <c r="A198">
        <v>183</v>
      </c>
      <c r="B198" t="s">
        <v>529</v>
      </c>
    </row>
    <row r="199" spans="1:2" x14ac:dyDescent="0.25">
      <c r="A199">
        <v>184</v>
      </c>
      <c r="B199" t="s">
        <v>530</v>
      </c>
    </row>
    <row r="200" spans="1:2" x14ac:dyDescent="0.25">
      <c r="A200">
        <v>185</v>
      </c>
      <c r="B200" t="s">
        <v>531</v>
      </c>
    </row>
    <row r="201" spans="1:2" x14ac:dyDescent="0.25">
      <c r="A201">
        <v>186</v>
      </c>
      <c r="B201" t="s">
        <v>532</v>
      </c>
    </row>
    <row r="202" spans="1:2" x14ac:dyDescent="0.25">
      <c r="A202">
        <v>187</v>
      </c>
      <c r="B202" t="s">
        <v>533</v>
      </c>
    </row>
    <row r="203" spans="1:2" x14ac:dyDescent="0.25">
      <c r="A203">
        <v>188</v>
      </c>
      <c r="B203" t="s">
        <v>534</v>
      </c>
    </row>
    <row r="204" spans="1:2" x14ac:dyDescent="0.25">
      <c r="A204">
        <v>189</v>
      </c>
      <c r="B204" t="s">
        <v>660</v>
      </c>
    </row>
    <row r="205" spans="1:2" x14ac:dyDescent="0.25">
      <c r="A205">
        <v>190</v>
      </c>
      <c r="B205" t="s">
        <v>535</v>
      </c>
    </row>
    <row r="206" spans="1:2" x14ac:dyDescent="0.25">
      <c r="A206">
        <v>191</v>
      </c>
      <c r="B206" t="s">
        <v>618</v>
      </c>
    </row>
    <row r="207" spans="1:2" x14ac:dyDescent="0.25">
      <c r="A207">
        <v>192</v>
      </c>
      <c r="B207" t="s">
        <v>661</v>
      </c>
    </row>
    <row r="208" spans="1:2" x14ac:dyDescent="0.25">
      <c r="A208">
        <v>193</v>
      </c>
      <c r="B208" t="s">
        <v>536</v>
      </c>
    </row>
    <row r="209" spans="1:2" x14ac:dyDescent="0.25">
      <c r="A209">
        <v>194</v>
      </c>
      <c r="B209" t="s">
        <v>537</v>
      </c>
    </row>
    <row r="210" spans="1:2" x14ac:dyDescent="0.25">
      <c r="A210">
        <v>195</v>
      </c>
      <c r="B210" t="s">
        <v>538</v>
      </c>
    </row>
    <row r="211" spans="1:2" x14ac:dyDescent="0.25">
      <c r="A211">
        <v>196</v>
      </c>
      <c r="B211" t="s">
        <v>539</v>
      </c>
    </row>
    <row r="212" spans="1:2" x14ac:dyDescent="0.25">
      <c r="A212">
        <v>197</v>
      </c>
      <c r="B212" t="s">
        <v>540</v>
      </c>
    </row>
    <row r="213" spans="1:2" x14ac:dyDescent="0.25">
      <c r="A213">
        <v>198</v>
      </c>
      <c r="B213" t="s">
        <v>541</v>
      </c>
    </row>
    <row r="214" spans="1:2" x14ac:dyDescent="0.25">
      <c r="A214">
        <v>199</v>
      </c>
      <c r="B214" t="s">
        <v>542</v>
      </c>
    </row>
    <row r="215" spans="1:2" x14ac:dyDescent="0.25">
      <c r="A215">
        <v>200</v>
      </c>
      <c r="B215" t="s">
        <v>543</v>
      </c>
    </row>
    <row r="216" spans="1:2" x14ac:dyDescent="0.25">
      <c r="A216">
        <v>201</v>
      </c>
      <c r="B216" t="s">
        <v>544</v>
      </c>
    </row>
    <row r="217" spans="1:2" x14ac:dyDescent="0.25">
      <c r="A217">
        <v>202</v>
      </c>
      <c r="B217" t="s">
        <v>545</v>
      </c>
    </row>
    <row r="218" spans="1:2" x14ac:dyDescent="0.25">
      <c r="A218">
        <v>203</v>
      </c>
      <c r="B218" t="s">
        <v>546</v>
      </c>
    </row>
    <row r="219" spans="1:2" x14ac:dyDescent="0.25">
      <c r="A219">
        <v>204</v>
      </c>
      <c r="B219" t="s">
        <v>547</v>
      </c>
    </row>
    <row r="220" spans="1:2" x14ac:dyDescent="0.25">
      <c r="A220">
        <v>205</v>
      </c>
      <c r="B220" t="s">
        <v>548</v>
      </c>
    </row>
    <row r="221" spans="1:2" x14ac:dyDescent="0.25">
      <c r="A221">
        <v>206</v>
      </c>
      <c r="B221" t="s">
        <v>549</v>
      </c>
    </row>
    <row r="222" spans="1:2" x14ac:dyDescent="0.25">
      <c r="A222">
        <v>207</v>
      </c>
      <c r="B222" t="s">
        <v>550</v>
      </c>
    </row>
    <row r="223" spans="1:2" x14ac:dyDescent="0.25">
      <c r="A223">
        <v>208</v>
      </c>
      <c r="B223" t="s">
        <v>551</v>
      </c>
    </row>
    <row r="224" spans="1:2" x14ac:dyDescent="0.25">
      <c r="A224">
        <v>209</v>
      </c>
      <c r="B224" t="s">
        <v>552</v>
      </c>
    </row>
    <row r="225" spans="1:2" x14ac:dyDescent="0.25">
      <c r="A225">
        <v>210</v>
      </c>
      <c r="B225" t="s">
        <v>553</v>
      </c>
    </row>
    <row r="226" spans="1:2" x14ac:dyDescent="0.25">
      <c r="A226">
        <v>211</v>
      </c>
      <c r="B226" t="s">
        <v>554</v>
      </c>
    </row>
    <row r="227" spans="1:2" x14ac:dyDescent="0.25">
      <c r="A227">
        <v>212</v>
      </c>
      <c r="B227" t="s">
        <v>555</v>
      </c>
    </row>
    <row r="228" spans="1:2" x14ac:dyDescent="0.25">
      <c r="A228">
        <v>213</v>
      </c>
      <c r="B228" t="s">
        <v>556</v>
      </c>
    </row>
    <row r="229" spans="1:2" x14ac:dyDescent="0.25">
      <c r="A229">
        <v>214</v>
      </c>
      <c r="B229" t="s">
        <v>557</v>
      </c>
    </row>
    <row r="230" spans="1:2" x14ac:dyDescent="0.25">
      <c r="A230">
        <v>215</v>
      </c>
      <c r="B230" t="s">
        <v>558</v>
      </c>
    </row>
    <row r="231" spans="1:2" x14ac:dyDescent="0.25">
      <c r="A231">
        <v>216</v>
      </c>
      <c r="B231" t="s">
        <v>559</v>
      </c>
    </row>
    <row r="232" spans="1:2" x14ac:dyDescent="0.25">
      <c r="A232">
        <v>217</v>
      </c>
      <c r="B232" t="s">
        <v>560</v>
      </c>
    </row>
    <row r="233" spans="1:2" x14ac:dyDescent="0.25">
      <c r="A233">
        <v>218</v>
      </c>
      <c r="B233" t="s">
        <v>561</v>
      </c>
    </row>
    <row r="234" spans="1:2" x14ac:dyDescent="0.25">
      <c r="A234">
        <v>219</v>
      </c>
      <c r="B234" t="s">
        <v>562</v>
      </c>
    </row>
    <row r="235" spans="1:2" x14ac:dyDescent="0.25">
      <c r="A235">
        <v>220</v>
      </c>
      <c r="B235" t="s">
        <v>563</v>
      </c>
    </row>
    <row r="236" spans="1:2" x14ac:dyDescent="0.25">
      <c r="A236">
        <v>221</v>
      </c>
      <c r="B236" t="s">
        <v>564</v>
      </c>
    </row>
    <row r="237" spans="1:2" x14ac:dyDescent="0.25">
      <c r="A237">
        <v>222</v>
      </c>
      <c r="B237" t="s">
        <v>565</v>
      </c>
    </row>
    <row r="238" spans="1:2" x14ac:dyDescent="0.25">
      <c r="A238">
        <v>223</v>
      </c>
      <c r="B238" t="s">
        <v>566</v>
      </c>
    </row>
    <row r="239" spans="1:2" x14ac:dyDescent="0.25">
      <c r="A239">
        <v>224</v>
      </c>
      <c r="B239" t="s">
        <v>567</v>
      </c>
    </row>
    <row r="240" spans="1:2" x14ac:dyDescent="0.25">
      <c r="A240">
        <v>225</v>
      </c>
      <c r="B240" t="s">
        <v>568</v>
      </c>
    </row>
    <row r="241" spans="1:2" x14ac:dyDescent="0.25">
      <c r="A241">
        <v>226</v>
      </c>
      <c r="B241" t="s">
        <v>569</v>
      </c>
    </row>
    <row r="242" spans="1:2" x14ac:dyDescent="0.25">
      <c r="A242">
        <v>227</v>
      </c>
      <c r="B242" t="s">
        <v>570</v>
      </c>
    </row>
    <row r="243" spans="1:2" x14ac:dyDescent="0.25">
      <c r="A243">
        <v>228</v>
      </c>
      <c r="B243" t="s">
        <v>571</v>
      </c>
    </row>
    <row r="244" spans="1:2" x14ac:dyDescent="0.25">
      <c r="A244">
        <v>229</v>
      </c>
      <c r="B244" t="s">
        <v>662</v>
      </c>
    </row>
    <row r="245" spans="1:2" x14ac:dyDescent="0.25">
      <c r="A245">
        <v>230</v>
      </c>
      <c r="B245" t="s">
        <v>663</v>
      </c>
    </row>
    <row r="246" spans="1:2" x14ac:dyDescent="0.25">
      <c r="A246">
        <v>231</v>
      </c>
      <c r="B246" t="s">
        <v>664</v>
      </c>
    </row>
    <row r="247" spans="1:2" x14ac:dyDescent="0.25">
      <c r="A247">
        <v>232</v>
      </c>
      <c r="B247" t="s">
        <v>665</v>
      </c>
    </row>
    <row r="248" spans="1:2" x14ac:dyDescent="0.25">
      <c r="A248">
        <v>233</v>
      </c>
      <c r="B248" t="s">
        <v>666</v>
      </c>
    </row>
    <row r="249" spans="1:2" x14ac:dyDescent="0.25">
      <c r="A249">
        <v>234</v>
      </c>
      <c r="B249" t="s">
        <v>667</v>
      </c>
    </row>
    <row r="250" spans="1:2" x14ac:dyDescent="0.25">
      <c r="A250">
        <v>235</v>
      </c>
      <c r="B250" t="s">
        <v>668</v>
      </c>
    </row>
    <row r="251" spans="1:2" x14ac:dyDescent="0.25">
      <c r="A251">
        <v>236</v>
      </c>
      <c r="B251" t="s">
        <v>669</v>
      </c>
    </row>
    <row r="252" spans="1:2" x14ac:dyDescent="0.25">
      <c r="A252">
        <v>237</v>
      </c>
      <c r="B252" t="s">
        <v>670</v>
      </c>
    </row>
    <row r="253" spans="1:2" x14ac:dyDescent="0.25">
      <c r="A253">
        <v>238</v>
      </c>
      <c r="B253" t="s">
        <v>671</v>
      </c>
    </row>
    <row r="254" spans="1:2" x14ac:dyDescent="0.25">
      <c r="A254">
        <v>239</v>
      </c>
      <c r="B254" t="s">
        <v>672</v>
      </c>
    </row>
    <row r="255" spans="1:2" x14ac:dyDescent="0.25">
      <c r="A255">
        <v>240</v>
      </c>
      <c r="B255" t="s">
        <v>673</v>
      </c>
    </row>
    <row r="256" spans="1:2" x14ac:dyDescent="0.25">
      <c r="A256">
        <v>241</v>
      </c>
      <c r="B256" t="s">
        <v>674</v>
      </c>
    </row>
    <row r="257" spans="1:2" x14ac:dyDescent="0.25">
      <c r="A257">
        <v>242</v>
      </c>
      <c r="B257" t="s">
        <v>675</v>
      </c>
    </row>
    <row r="258" spans="1:2" x14ac:dyDescent="0.25">
      <c r="A258">
        <v>243</v>
      </c>
      <c r="B258" t="s">
        <v>676</v>
      </c>
    </row>
    <row r="259" spans="1:2" x14ac:dyDescent="0.25">
      <c r="A259">
        <v>244</v>
      </c>
      <c r="B259" t="s">
        <v>677</v>
      </c>
    </row>
    <row r="260" spans="1:2" x14ac:dyDescent="0.25">
      <c r="A260">
        <v>245</v>
      </c>
      <c r="B260" t="s">
        <v>678</v>
      </c>
    </row>
    <row r="261" spans="1:2" x14ac:dyDescent="0.25">
      <c r="A261">
        <v>246</v>
      </c>
      <c r="B261" t="s">
        <v>679</v>
      </c>
    </row>
    <row r="262" spans="1:2" x14ac:dyDescent="0.25">
      <c r="A262">
        <v>247</v>
      </c>
      <c r="B262" t="s">
        <v>680</v>
      </c>
    </row>
    <row r="263" spans="1:2" x14ac:dyDescent="0.25">
      <c r="A263">
        <v>248</v>
      </c>
      <c r="B263" t="s">
        <v>681</v>
      </c>
    </row>
    <row r="264" spans="1:2" x14ac:dyDescent="0.25">
      <c r="A264">
        <v>249</v>
      </c>
      <c r="B264" t="s">
        <v>682</v>
      </c>
    </row>
    <row r="265" spans="1:2" x14ac:dyDescent="0.25">
      <c r="A265">
        <v>250</v>
      </c>
      <c r="B265" t="s">
        <v>683</v>
      </c>
    </row>
    <row r="266" spans="1:2" x14ac:dyDescent="0.25">
      <c r="A266">
        <v>251</v>
      </c>
      <c r="B266" t="s">
        <v>684</v>
      </c>
    </row>
    <row r="267" spans="1:2" x14ac:dyDescent="0.25">
      <c r="A267">
        <v>252</v>
      </c>
      <c r="B267" t="s">
        <v>685</v>
      </c>
    </row>
    <row r="268" spans="1:2" x14ac:dyDescent="0.25">
      <c r="A268">
        <v>253</v>
      </c>
      <c r="B268" t="s">
        <v>686</v>
      </c>
    </row>
    <row r="269" spans="1:2" x14ac:dyDescent="0.25">
      <c r="A269">
        <v>254</v>
      </c>
      <c r="B269" t="s">
        <v>687</v>
      </c>
    </row>
    <row r="270" spans="1:2" x14ac:dyDescent="0.25">
      <c r="A270">
        <v>255</v>
      </c>
      <c r="B270" t="s">
        <v>688</v>
      </c>
    </row>
    <row r="271" spans="1:2" x14ac:dyDescent="0.25">
      <c r="A271">
        <v>256</v>
      </c>
      <c r="B271" t="s">
        <v>689</v>
      </c>
    </row>
    <row r="272" spans="1:2" x14ac:dyDescent="0.25">
      <c r="A272">
        <v>257</v>
      </c>
      <c r="B272" t="s">
        <v>690</v>
      </c>
    </row>
    <row r="273" spans="1:2" x14ac:dyDescent="0.25">
      <c r="A273">
        <v>258</v>
      </c>
      <c r="B273" t="s">
        <v>691</v>
      </c>
    </row>
    <row r="274" spans="1:2" x14ac:dyDescent="0.25">
      <c r="A274">
        <v>259</v>
      </c>
      <c r="B274" t="s">
        <v>692</v>
      </c>
    </row>
    <row r="275" spans="1:2" x14ac:dyDescent="0.25">
      <c r="A275">
        <v>260</v>
      </c>
      <c r="B275" t="s">
        <v>693</v>
      </c>
    </row>
    <row r="276" spans="1:2" x14ac:dyDescent="0.25">
      <c r="A276">
        <v>261</v>
      </c>
      <c r="B276" t="s">
        <v>694</v>
      </c>
    </row>
    <row r="277" spans="1:2" x14ac:dyDescent="0.25">
      <c r="A277">
        <v>262</v>
      </c>
      <c r="B277" t="s">
        <v>695</v>
      </c>
    </row>
    <row r="278" spans="1:2" x14ac:dyDescent="0.25">
      <c r="A278">
        <v>263</v>
      </c>
      <c r="B278" t="s">
        <v>696</v>
      </c>
    </row>
    <row r="279" spans="1:2" x14ac:dyDescent="0.25">
      <c r="A279">
        <v>264</v>
      </c>
      <c r="B279" t="s">
        <v>697</v>
      </c>
    </row>
    <row r="280" spans="1:2" x14ac:dyDescent="0.25">
      <c r="A280">
        <v>265</v>
      </c>
      <c r="B280" t="s">
        <v>698</v>
      </c>
    </row>
    <row r="281" spans="1:2" x14ac:dyDescent="0.25">
      <c r="A281">
        <v>266</v>
      </c>
      <c r="B281" t="s">
        <v>699</v>
      </c>
    </row>
    <row r="282" spans="1:2" x14ac:dyDescent="0.25">
      <c r="A282">
        <v>267</v>
      </c>
      <c r="B282" t="s">
        <v>700</v>
      </c>
    </row>
    <row r="283" spans="1:2" x14ac:dyDescent="0.25">
      <c r="A283">
        <v>268</v>
      </c>
      <c r="B283" t="s">
        <v>701</v>
      </c>
    </row>
    <row r="284" spans="1:2" x14ac:dyDescent="0.25">
      <c r="A284">
        <v>269</v>
      </c>
      <c r="B284" t="s">
        <v>702</v>
      </c>
    </row>
    <row r="285" spans="1:2" x14ac:dyDescent="0.25">
      <c r="A285">
        <v>270</v>
      </c>
      <c r="B285" t="s">
        <v>703</v>
      </c>
    </row>
    <row r="286" spans="1:2" x14ac:dyDescent="0.25">
      <c r="A286">
        <v>271</v>
      </c>
      <c r="B286" t="s">
        <v>704</v>
      </c>
    </row>
    <row r="287" spans="1:2" x14ac:dyDescent="0.25">
      <c r="A287">
        <v>272</v>
      </c>
      <c r="B287" t="s">
        <v>705</v>
      </c>
    </row>
    <row r="288" spans="1:2" x14ac:dyDescent="0.25">
      <c r="A288">
        <v>273</v>
      </c>
      <c r="B288" t="s">
        <v>706</v>
      </c>
    </row>
    <row r="289" spans="1:2" x14ac:dyDescent="0.25">
      <c r="A289">
        <v>274</v>
      </c>
      <c r="B289" t="s">
        <v>707</v>
      </c>
    </row>
    <row r="290" spans="1:2" x14ac:dyDescent="0.25">
      <c r="A290">
        <v>275</v>
      </c>
      <c r="B290" t="s">
        <v>708</v>
      </c>
    </row>
    <row r="291" spans="1:2" x14ac:dyDescent="0.25">
      <c r="A291">
        <v>276</v>
      </c>
      <c r="B291" t="s">
        <v>709</v>
      </c>
    </row>
    <row r="292" spans="1:2" x14ac:dyDescent="0.25">
      <c r="A292">
        <v>277</v>
      </c>
      <c r="B292" t="s">
        <v>710</v>
      </c>
    </row>
    <row r="293" spans="1:2" x14ac:dyDescent="0.25">
      <c r="A293">
        <v>278</v>
      </c>
      <c r="B293" t="s">
        <v>711</v>
      </c>
    </row>
    <row r="294" spans="1:2" x14ac:dyDescent="0.25">
      <c r="A294">
        <v>279</v>
      </c>
      <c r="B294" t="s">
        <v>712</v>
      </c>
    </row>
    <row r="295" spans="1:2" x14ac:dyDescent="0.25">
      <c r="A295">
        <v>280</v>
      </c>
      <c r="B295" t="s">
        <v>713</v>
      </c>
    </row>
    <row r="296" spans="1:2" x14ac:dyDescent="0.25">
      <c r="A296">
        <v>281</v>
      </c>
      <c r="B296" t="s">
        <v>714</v>
      </c>
    </row>
    <row r="297" spans="1:2" x14ac:dyDescent="0.25">
      <c r="A297">
        <v>282</v>
      </c>
      <c r="B297" t="s">
        <v>715</v>
      </c>
    </row>
    <row r="298" spans="1:2" x14ac:dyDescent="0.25">
      <c r="A298">
        <v>283</v>
      </c>
      <c r="B298" t="s">
        <v>716</v>
      </c>
    </row>
    <row r="299" spans="1:2" x14ac:dyDescent="0.25">
      <c r="A299">
        <v>284</v>
      </c>
      <c r="B299" t="s">
        <v>717</v>
      </c>
    </row>
    <row r="300" spans="1:2" x14ac:dyDescent="0.25">
      <c r="A300">
        <v>285</v>
      </c>
      <c r="B300" t="s">
        <v>718</v>
      </c>
    </row>
    <row r="301" spans="1:2" x14ac:dyDescent="0.25">
      <c r="A301">
        <v>286</v>
      </c>
      <c r="B301" t="s">
        <v>719</v>
      </c>
    </row>
    <row r="302" spans="1:2" x14ac:dyDescent="0.25">
      <c r="A302">
        <v>287</v>
      </c>
      <c r="B302" t="s">
        <v>720</v>
      </c>
    </row>
    <row r="303" spans="1:2" x14ac:dyDescent="0.25">
      <c r="A303">
        <v>288</v>
      </c>
      <c r="B303" t="s">
        <v>721</v>
      </c>
    </row>
    <row r="304" spans="1:2" x14ac:dyDescent="0.25">
      <c r="A304">
        <v>289</v>
      </c>
      <c r="B304" t="s">
        <v>722</v>
      </c>
    </row>
    <row r="305" spans="1:2" x14ac:dyDescent="0.25">
      <c r="A305">
        <v>290</v>
      </c>
      <c r="B305" t="s">
        <v>723</v>
      </c>
    </row>
    <row r="306" spans="1:2" x14ac:dyDescent="0.25">
      <c r="A306">
        <v>291</v>
      </c>
      <c r="B306" t="s">
        <v>724</v>
      </c>
    </row>
    <row r="307" spans="1:2" x14ac:dyDescent="0.25">
      <c r="A307">
        <v>292</v>
      </c>
      <c r="B307" t="s">
        <v>725</v>
      </c>
    </row>
    <row r="308" spans="1:2" x14ac:dyDescent="0.25">
      <c r="A308">
        <v>293</v>
      </c>
      <c r="B308" t="s">
        <v>726</v>
      </c>
    </row>
    <row r="309" spans="1:2" x14ac:dyDescent="0.25">
      <c r="A309">
        <v>294</v>
      </c>
      <c r="B309" t="s">
        <v>727</v>
      </c>
    </row>
    <row r="310" spans="1:2" x14ac:dyDescent="0.25">
      <c r="A310">
        <v>295</v>
      </c>
      <c r="B310" t="s">
        <v>728</v>
      </c>
    </row>
    <row r="311" spans="1:2" x14ac:dyDescent="0.25">
      <c r="A311">
        <v>296</v>
      </c>
      <c r="B311" t="s">
        <v>729</v>
      </c>
    </row>
    <row r="312" spans="1:2" x14ac:dyDescent="0.25">
      <c r="A312">
        <v>297</v>
      </c>
      <c r="B312" t="s">
        <v>730</v>
      </c>
    </row>
    <row r="313" spans="1:2" x14ac:dyDescent="0.25">
      <c r="A313">
        <v>298</v>
      </c>
      <c r="B313" t="s">
        <v>731</v>
      </c>
    </row>
    <row r="314" spans="1:2" x14ac:dyDescent="0.25">
      <c r="A314">
        <v>299</v>
      </c>
      <c r="B314" t="s">
        <v>732</v>
      </c>
    </row>
    <row r="315" spans="1:2" x14ac:dyDescent="0.25">
      <c r="A315">
        <v>300</v>
      </c>
      <c r="B315" t="s">
        <v>733</v>
      </c>
    </row>
    <row r="316" spans="1:2" x14ac:dyDescent="0.25">
      <c r="A316">
        <v>301</v>
      </c>
      <c r="B316" t="s">
        <v>734</v>
      </c>
    </row>
    <row r="317" spans="1:2" x14ac:dyDescent="0.25">
      <c r="A317">
        <v>302</v>
      </c>
      <c r="B317" t="s">
        <v>735</v>
      </c>
    </row>
    <row r="318" spans="1:2" x14ac:dyDescent="0.25">
      <c r="A318">
        <v>303</v>
      </c>
      <c r="B318" t="s">
        <v>736</v>
      </c>
    </row>
    <row r="319" spans="1:2" x14ac:dyDescent="0.25">
      <c r="A319">
        <v>304</v>
      </c>
      <c r="B319" t="s">
        <v>737</v>
      </c>
    </row>
    <row r="320" spans="1:2" x14ac:dyDescent="0.25">
      <c r="A320">
        <v>305</v>
      </c>
      <c r="B320" t="s">
        <v>738</v>
      </c>
    </row>
    <row r="321" spans="1:2" x14ac:dyDescent="0.25">
      <c r="A321">
        <v>306</v>
      </c>
      <c r="B321" t="s">
        <v>739</v>
      </c>
    </row>
    <row r="322" spans="1:2" x14ac:dyDescent="0.25">
      <c r="A322">
        <v>307</v>
      </c>
      <c r="B322" t="s">
        <v>740</v>
      </c>
    </row>
    <row r="323" spans="1:2" x14ac:dyDescent="0.25">
      <c r="A323">
        <v>308</v>
      </c>
      <c r="B323" t="s">
        <v>741</v>
      </c>
    </row>
    <row r="324" spans="1:2" x14ac:dyDescent="0.25">
      <c r="A324">
        <v>309</v>
      </c>
      <c r="B324" t="s">
        <v>742</v>
      </c>
    </row>
    <row r="325" spans="1:2" x14ac:dyDescent="0.25">
      <c r="A325">
        <v>310</v>
      </c>
      <c r="B325" t="s">
        <v>743</v>
      </c>
    </row>
    <row r="326" spans="1:2" x14ac:dyDescent="0.25">
      <c r="A326">
        <v>311</v>
      </c>
      <c r="B326" t="s">
        <v>744</v>
      </c>
    </row>
    <row r="327" spans="1:2" x14ac:dyDescent="0.25">
      <c r="A327">
        <v>312</v>
      </c>
      <c r="B327" t="s">
        <v>745</v>
      </c>
    </row>
    <row r="328" spans="1:2" x14ac:dyDescent="0.25">
      <c r="A328">
        <v>313</v>
      </c>
      <c r="B328" t="s">
        <v>746</v>
      </c>
    </row>
    <row r="329" spans="1:2" x14ac:dyDescent="0.25">
      <c r="A329">
        <v>314</v>
      </c>
      <c r="B329" t="s">
        <v>747</v>
      </c>
    </row>
    <row r="330" spans="1:2" x14ac:dyDescent="0.25">
      <c r="A330">
        <v>315</v>
      </c>
      <c r="B330" t="s">
        <v>748</v>
      </c>
    </row>
    <row r="331" spans="1:2" x14ac:dyDescent="0.25">
      <c r="A331">
        <v>316</v>
      </c>
      <c r="B331" t="s">
        <v>749</v>
      </c>
    </row>
    <row r="332" spans="1:2" x14ac:dyDescent="0.25">
      <c r="A332">
        <v>317</v>
      </c>
      <c r="B332" t="s">
        <v>750</v>
      </c>
    </row>
    <row r="333" spans="1:2" x14ac:dyDescent="0.25">
      <c r="A333">
        <v>318</v>
      </c>
      <c r="B333" t="s">
        <v>751</v>
      </c>
    </row>
    <row r="334" spans="1:2" x14ac:dyDescent="0.25">
      <c r="A334">
        <v>319</v>
      </c>
      <c r="B334" t="s">
        <v>752</v>
      </c>
    </row>
    <row r="335" spans="1:2" x14ac:dyDescent="0.25">
      <c r="A335">
        <v>320</v>
      </c>
      <c r="B335" t="s">
        <v>753</v>
      </c>
    </row>
    <row r="336" spans="1:2" x14ac:dyDescent="0.25">
      <c r="A336">
        <v>321</v>
      </c>
      <c r="B336" t="s">
        <v>754</v>
      </c>
    </row>
    <row r="337" spans="1:2" x14ac:dyDescent="0.25">
      <c r="A337">
        <v>322</v>
      </c>
      <c r="B337" t="s">
        <v>755</v>
      </c>
    </row>
    <row r="338" spans="1:2" x14ac:dyDescent="0.25">
      <c r="A338">
        <v>323</v>
      </c>
      <c r="B338" t="s">
        <v>756</v>
      </c>
    </row>
    <row r="339" spans="1:2" x14ac:dyDescent="0.25">
      <c r="A339">
        <v>324</v>
      </c>
      <c r="B339" t="s">
        <v>757</v>
      </c>
    </row>
    <row r="340" spans="1:2" x14ac:dyDescent="0.25">
      <c r="A340">
        <v>325</v>
      </c>
      <c r="B340" t="s">
        <v>758</v>
      </c>
    </row>
    <row r="341" spans="1:2" x14ac:dyDescent="0.25">
      <c r="A341">
        <v>326</v>
      </c>
      <c r="B341" t="s">
        <v>759</v>
      </c>
    </row>
    <row r="342" spans="1:2" x14ac:dyDescent="0.25">
      <c r="A342">
        <v>327</v>
      </c>
      <c r="B342" t="s">
        <v>760</v>
      </c>
    </row>
    <row r="343" spans="1:2" x14ac:dyDescent="0.25">
      <c r="A343">
        <v>328</v>
      </c>
      <c r="B343" t="s">
        <v>761</v>
      </c>
    </row>
    <row r="344" spans="1:2" x14ac:dyDescent="0.25">
      <c r="A344">
        <v>329</v>
      </c>
      <c r="B344" t="s">
        <v>762</v>
      </c>
    </row>
    <row r="345" spans="1:2" x14ac:dyDescent="0.25">
      <c r="A345">
        <v>330</v>
      </c>
      <c r="B345" t="s">
        <v>763</v>
      </c>
    </row>
    <row r="346" spans="1:2" x14ac:dyDescent="0.25">
      <c r="A346">
        <v>331</v>
      </c>
      <c r="B346" t="s">
        <v>764</v>
      </c>
    </row>
    <row r="347" spans="1:2" x14ac:dyDescent="0.25">
      <c r="A347">
        <v>332</v>
      </c>
      <c r="B347" t="s">
        <v>765</v>
      </c>
    </row>
    <row r="348" spans="1:2" x14ac:dyDescent="0.25">
      <c r="A348">
        <v>333</v>
      </c>
      <c r="B348" t="s">
        <v>766</v>
      </c>
    </row>
    <row r="349" spans="1:2" x14ac:dyDescent="0.25">
      <c r="A349">
        <v>334</v>
      </c>
      <c r="B349" t="s">
        <v>767</v>
      </c>
    </row>
    <row r="350" spans="1:2" x14ac:dyDescent="0.25">
      <c r="A350">
        <v>335</v>
      </c>
      <c r="B350" t="s">
        <v>768</v>
      </c>
    </row>
    <row r="351" spans="1:2" x14ac:dyDescent="0.25">
      <c r="A351">
        <v>336</v>
      </c>
      <c r="B351" t="s">
        <v>769</v>
      </c>
    </row>
    <row r="352" spans="1:2" x14ac:dyDescent="0.25">
      <c r="A352">
        <v>337</v>
      </c>
      <c r="B352" t="s">
        <v>770</v>
      </c>
    </row>
    <row r="353" spans="1:2" x14ac:dyDescent="0.25">
      <c r="A353">
        <v>338</v>
      </c>
      <c r="B353" t="s">
        <v>771</v>
      </c>
    </row>
    <row r="354" spans="1:2" x14ac:dyDescent="0.25">
      <c r="A354">
        <v>339</v>
      </c>
      <c r="B354" t="s">
        <v>772</v>
      </c>
    </row>
    <row r="355" spans="1:2" x14ac:dyDescent="0.25">
      <c r="A355">
        <v>340</v>
      </c>
      <c r="B355" t="s">
        <v>773</v>
      </c>
    </row>
    <row r="356" spans="1:2" x14ac:dyDescent="0.25">
      <c r="A356">
        <v>341</v>
      </c>
      <c r="B356" t="s">
        <v>774</v>
      </c>
    </row>
    <row r="357" spans="1:2" x14ac:dyDescent="0.25">
      <c r="A357">
        <v>342</v>
      </c>
      <c r="B357" t="s">
        <v>775</v>
      </c>
    </row>
    <row r="358" spans="1:2" x14ac:dyDescent="0.25">
      <c r="A358">
        <v>343</v>
      </c>
      <c r="B358" t="s">
        <v>776</v>
      </c>
    </row>
    <row r="359" spans="1:2" x14ac:dyDescent="0.25">
      <c r="A359">
        <v>344</v>
      </c>
      <c r="B359" t="s">
        <v>777</v>
      </c>
    </row>
    <row r="360" spans="1:2" x14ac:dyDescent="0.25">
      <c r="A360">
        <v>345</v>
      </c>
      <c r="B360" t="s">
        <v>778</v>
      </c>
    </row>
    <row r="361" spans="1:2" x14ac:dyDescent="0.25">
      <c r="A361">
        <v>346</v>
      </c>
      <c r="B361" t="s">
        <v>779</v>
      </c>
    </row>
    <row r="362" spans="1:2" x14ac:dyDescent="0.25">
      <c r="A362">
        <v>347</v>
      </c>
      <c r="B362" t="s">
        <v>780</v>
      </c>
    </row>
    <row r="363" spans="1:2" x14ac:dyDescent="0.25">
      <c r="A363">
        <v>348</v>
      </c>
      <c r="B363" t="s">
        <v>781</v>
      </c>
    </row>
    <row r="364" spans="1:2" x14ac:dyDescent="0.25">
      <c r="A364">
        <v>349</v>
      </c>
      <c r="B364" t="s">
        <v>782</v>
      </c>
    </row>
    <row r="365" spans="1:2" x14ac:dyDescent="0.25">
      <c r="A365">
        <v>350</v>
      </c>
      <c r="B365" t="s">
        <v>783</v>
      </c>
    </row>
    <row r="366" spans="1:2" x14ac:dyDescent="0.25">
      <c r="A366">
        <v>351</v>
      </c>
      <c r="B366" t="s">
        <v>784</v>
      </c>
    </row>
    <row r="367" spans="1:2" x14ac:dyDescent="0.25">
      <c r="A367">
        <v>352</v>
      </c>
      <c r="B367" t="s">
        <v>785</v>
      </c>
    </row>
    <row r="368" spans="1:2" x14ac:dyDescent="0.25">
      <c r="A368">
        <v>353</v>
      </c>
      <c r="B368" t="s">
        <v>786</v>
      </c>
    </row>
    <row r="369" spans="1:2" x14ac:dyDescent="0.25">
      <c r="A369">
        <v>354</v>
      </c>
      <c r="B369" t="s">
        <v>787</v>
      </c>
    </row>
    <row r="370" spans="1:2" x14ac:dyDescent="0.25">
      <c r="A370">
        <v>355</v>
      </c>
      <c r="B370" t="s">
        <v>788</v>
      </c>
    </row>
    <row r="371" spans="1:2" x14ac:dyDescent="0.25">
      <c r="A371">
        <v>356</v>
      </c>
      <c r="B371" t="s">
        <v>789</v>
      </c>
    </row>
    <row r="372" spans="1:2" x14ac:dyDescent="0.25">
      <c r="A372">
        <v>357</v>
      </c>
      <c r="B372" t="s">
        <v>790</v>
      </c>
    </row>
    <row r="373" spans="1:2" x14ac:dyDescent="0.25">
      <c r="A373">
        <v>358</v>
      </c>
      <c r="B373" t="s">
        <v>791</v>
      </c>
    </row>
    <row r="374" spans="1:2" x14ac:dyDescent="0.25">
      <c r="A374">
        <v>359</v>
      </c>
      <c r="B374" t="s">
        <v>792</v>
      </c>
    </row>
    <row r="375" spans="1:2" x14ac:dyDescent="0.25">
      <c r="A375">
        <v>360</v>
      </c>
      <c r="B375" t="s">
        <v>793</v>
      </c>
    </row>
    <row r="376" spans="1:2" x14ac:dyDescent="0.25">
      <c r="A376">
        <v>361</v>
      </c>
      <c r="B376" t="s">
        <v>794</v>
      </c>
    </row>
    <row r="377" spans="1:2" x14ac:dyDescent="0.25">
      <c r="A377">
        <v>362</v>
      </c>
      <c r="B377" t="s">
        <v>795</v>
      </c>
    </row>
    <row r="378" spans="1:2" x14ac:dyDescent="0.25">
      <c r="A378">
        <v>363</v>
      </c>
      <c r="B378" t="s">
        <v>796</v>
      </c>
    </row>
    <row r="379" spans="1:2" x14ac:dyDescent="0.25">
      <c r="A379">
        <v>364</v>
      </c>
      <c r="B379" t="s">
        <v>797</v>
      </c>
    </row>
    <row r="380" spans="1:2" x14ac:dyDescent="0.25">
      <c r="A380">
        <v>365</v>
      </c>
      <c r="B380" t="s">
        <v>798</v>
      </c>
    </row>
    <row r="381" spans="1:2" x14ac:dyDescent="0.25">
      <c r="A381">
        <v>366</v>
      </c>
      <c r="B381" t="s">
        <v>799</v>
      </c>
    </row>
    <row r="382" spans="1:2" x14ac:dyDescent="0.25">
      <c r="A382">
        <v>367</v>
      </c>
      <c r="B382" t="s">
        <v>800</v>
      </c>
    </row>
    <row r="383" spans="1:2" x14ac:dyDescent="0.25">
      <c r="A383">
        <v>368</v>
      </c>
      <c r="B383" t="s">
        <v>801</v>
      </c>
    </row>
    <row r="384" spans="1:2" x14ac:dyDescent="0.25">
      <c r="A384">
        <v>369</v>
      </c>
      <c r="B384" t="s">
        <v>802</v>
      </c>
    </row>
    <row r="385" spans="1:2" x14ac:dyDescent="0.25">
      <c r="A385">
        <v>370</v>
      </c>
      <c r="B385" t="s">
        <v>803</v>
      </c>
    </row>
    <row r="386" spans="1:2" x14ac:dyDescent="0.25">
      <c r="A386">
        <v>371</v>
      </c>
      <c r="B386" t="s">
        <v>804</v>
      </c>
    </row>
    <row r="387" spans="1:2" x14ac:dyDescent="0.25">
      <c r="A387">
        <v>372</v>
      </c>
      <c r="B387" t="s">
        <v>805</v>
      </c>
    </row>
    <row r="388" spans="1:2" x14ac:dyDescent="0.25">
      <c r="A388">
        <v>373</v>
      </c>
      <c r="B388" t="s">
        <v>806</v>
      </c>
    </row>
    <row r="389" spans="1:2" x14ac:dyDescent="0.25">
      <c r="A389">
        <v>374</v>
      </c>
      <c r="B389" t="s">
        <v>807</v>
      </c>
    </row>
    <row r="390" spans="1:2" x14ac:dyDescent="0.25">
      <c r="A390">
        <v>375</v>
      </c>
      <c r="B390" t="s">
        <v>808</v>
      </c>
    </row>
    <row r="391" spans="1:2" x14ac:dyDescent="0.25">
      <c r="A391">
        <v>376</v>
      </c>
      <c r="B391" t="s">
        <v>809</v>
      </c>
    </row>
    <row r="392" spans="1:2" x14ac:dyDescent="0.25">
      <c r="A392">
        <v>377</v>
      </c>
      <c r="B392" t="s">
        <v>810</v>
      </c>
    </row>
    <row r="393" spans="1:2" x14ac:dyDescent="0.25">
      <c r="A393">
        <v>378</v>
      </c>
      <c r="B393" t="s">
        <v>811</v>
      </c>
    </row>
    <row r="394" spans="1:2" x14ac:dyDescent="0.25">
      <c r="A394">
        <v>379</v>
      </c>
      <c r="B394" t="s">
        <v>812</v>
      </c>
    </row>
    <row r="395" spans="1:2" x14ac:dyDescent="0.25">
      <c r="A395">
        <v>380</v>
      </c>
      <c r="B395" t="s">
        <v>813</v>
      </c>
    </row>
    <row r="396" spans="1:2" x14ac:dyDescent="0.25">
      <c r="A396">
        <v>381</v>
      </c>
      <c r="B396" t="s">
        <v>814</v>
      </c>
    </row>
    <row r="397" spans="1:2" x14ac:dyDescent="0.25">
      <c r="A397">
        <v>382</v>
      </c>
      <c r="B397" t="s">
        <v>815</v>
      </c>
    </row>
    <row r="398" spans="1:2" x14ac:dyDescent="0.25">
      <c r="A398">
        <v>383</v>
      </c>
      <c r="B398" t="s">
        <v>816</v>
      </c>
    </row>
    <row r="399" spans="1:2" x14ac:dyDescent="0.25">
      <c r="A399">
        <v>384</v>
      </c>
      <c r="B399" t="s">
        <v>817</v>
      </c>
    </row>
    <row r="400" spans="1:2" x14ac:dyDescent="0.25">
      <c r="A400">
        <v>385</v>
      </c>
      <c r="B400" t="s">
        <v>818</v>
      </c>
    </row>
    <row r="401" spans="1:2" x14ac:dyDescent="0.25">
      <c r="A401">
        <v>386</v>
      </c>
      <c r="B401" t="s">
        <v>819</v>
      </c>
    </row>
    <row r="402" spans="1:2" x14ac:dyDescent="0.25">
      <c r="A402">
        <v>387</v>
      </c>
      <c r="B402" t="s">
        <v>820</v>
      </c>
    </row>
    <row r="403" spans="1:2" x14ac:dyDescent="0.25">
      <c r="A403">
        <v>388</v>
      </c>
      <c r="B403" t="s">
        <v>821</v>
      </c>
    </row>
    <row r="404" spans="1:2" x14ac:dyDescent="0.25">
      <c r="A404">
        <v>389</v>
      </c>
      <c r="B404" t="s">
        <v>822</v>
      </c>
    </row>
    <row r="405" spans="1:2" x14ac:dyDescent="0.25">
      <c r="A405">
        <v>390</v>
      </c>
      <c r="B405" t="s">
        <v>823</v>
      </c>
    </row>
    <row r="406" spans="1:2" x14ac:dyDescent="0.25">
      <c r="A406">
        <v>391</v>
      </c>
      <c r="B406" t="s">
        <v>824</v>
      </c>
    </row>
    <row r="407" spans="1:2" x14ac:dyDescent="0.25">
      <c r="A407">
        <v>392</v>
      </c>
      <c r="B407" t="s">
        <v>825</v>
      </c>
    </row>
    <row r="408" spans="1:2" x14ac:dyDescent="0.25">
      <c r="A408">
        <v>393</v>
      </c>
      <c r="B408" t="s">
        <v>826</v>
      </c>
    </row>
    <row r="409" spans="1:2" x14ac:dyDescent="0.25">
      <c r="A409">
        <v>394</v>
      </c>
      <c r="B409" t="s">
        <v>827</v>
      </c>
    </row>
    <row r="410" spans="1:2" x14ac:dyDescent="0.25">
      <c r="A410">
        <v>395</v>
      </c>
      <c r="B410" t="s">
        <v>828</v>
      </c>
    </row>
    <row r="411" spans="1:2" x14ac:dyDescent="0.25">
      <c r="A411">
        <v>396</v>
      </c>
      <c r="B411" t="s">
        <v>829</v>
      </c>
    </row>
    <row r="412" spans="1:2" x14ac:dyDescent="0.25">
      <c r="A412">
        <v>397</v>
      </c>
      <c r="B412" t="s">
        <v>830</v>
      </c>
    </row>
    <row r="413" spans="1:2" x14ac:dyDescent="0.25">
      <c r="A413">
        <v>398</v>
      </c>
      <c r="B413" t="s">
        <v>831</v>
      </c>
    </row>
    <row r="414" spans="1:2" x14ac:dyDescent="0.25">
      <c r="A414">
        <v>399</v>
      </c>
      <c r="B414" t="s">
        <v>832</v>
      </c>
    </row>
    <row r="415" spans="1:2" x14ac:dyDescent="0.25">
      <c r="A415">
        <v>400</v>
      </c>
      <c r="B415" t="s">
        <v>833</v>
      </c>
    </row>
    <row r="416" spans="1:2" x14ac:dyDescent="0.25">
      <c r="A416">
        <v>401</v>
      </c>
      <c r="B416" t="s">
        <v>834</v>
      </c>
    </row>
    <row r="417" spans="1:2" x14ac:dyDescent="0.25">
      <c r="A417">
        <v>402</v>
      </c>
      <c r="B417" t="s">
        <v>835</v>
      </c>
    </row>
    <row r="418" spans="1:2" x14ac:dyDescent="0.25">
      <c r="A418">
        <v>403</v>
      </c>
      <c r="B418" t="s">
        <v>836</v>
      </c>
    </row>
    <row r="419" spans="1:2" x14ac:dyDescent="0.25">
      <c r="A419">
        <v>404</v>
      </c>
      <c r="B419" t="s">
        <v>837</v>
      </c>
    </row>
    <row r="420" spans="1:2" x14ac:dyDescent="0.25">
      <c r="A420">
        <v>405</v>
      </c>
      <c r="B420" t="s">
        <v>838</v>
      </c>
    </row>
    <row r="421" spans="1:2" x14ac:dyDescent="0.25">
      <c r="A421">
        <v>406</v>
      </c>
      <c r="B421" t="s">
        <v>839</v>
      </c>
    </row>
    <row r="422" spans="1:2" x14ac:dyDescent="0.25">
      <c r="A422">
        <v>407</v>
      </c>
      <c r="B422" t="s">
        <v>840</v>
      </c>
    </row>
    <row r="423" spans="1:2" x14ac:dyDescent="0.25">
      <c r="A423">
        <v>408</v>
      </c>
      <c r="B423" t="s">
        <v>841</v>
      </c>
    </row>
    <row r="424" spans="1:2" x14ac:dyDescent="0.25">
      <c r="A424">
        <v>409</v>
      </c>
      <c r="B424" t="s">
        <v>842</v>
      </c>
    </row>
    <row r="425" spans="1:2" x14ac:dyDescent="0.25">
      <c r="A425">
        <v>410</v>
      </c>
      <c r="B425" t="s">
        <v>843</v>
      </c>
    </row>
    <row r="426" spans="1:2" x14ac:dyDescent="0.25">
      <c r="A426">
        <v>411</v>
      </c>
      <c r="B426" t="s">
        <v>844</v>
      </c>
    </row>
    <row r="427" spans="1:2" x14ac:dyDescent="0.25">
      <c r="A427">
        <v>412</v>
      </c>
      <c r="B427" t="s">
        <v>845</v>
      </c>
    </row>
    <row r="428" spans="1:2" x14ac:dyDescent="0.25">
      <c r="A428">
        <v>413</v>
      </c>
      <c r="B428" t="s">
        <v>846</v>
      </c>
    </row>
    <row r="429" spans="1:2" x14ac:dyDescent="0.25">
      <c r="A429">
        <v>414</v>
      </c>
      <c r="B429" t="s">
        <v>847</v>
      </c>
    </row>
    <row r="430" spans="1:2" x14ac:dyDescent="0.25">
      <c r="A430">
        <v>415</v>
      </c>
      <c r="B430" t="s">
        <v>848</v>
      </c>
    </row>
    <row r="431" spans="1:2" x14ac:dyDescent="0.25">
      <c r="A431">
        <v>416</v>
      </c>
      <c r="B431" t="s">
        <v>849</v>
      </c>
    </row>
    <row r="432" spans="1:2" x14ac:dyDescent="0.25">
      <c r="A432">
        <v>417</v>
      </c>
      <c r="B432" t="s">
        <v>850</v>
      </c>
    </row>
    <row r="433" spans="1:2" x14ac:dyDescent="0.25">
      <c r="A433">
        <v>418</v>
      </c>
      <c r="B433" t="s">
        <v>851</v>
      </c>
    </row>
    <row r="434" spans="1:2" x14ac:dyDescent="0.25">
      <c r="A434">
        <v>419</v>
      </c>
      <c r="B434" t="s">
        <v>852</v>
      </c>
    </row>
    <row r="435" spans="1:2" x14ac:dyDescent="0.25">
      <c r="A435">
        <v>420</v>
      </c>
      <c r="B435" t="s">
        <v>853</v>
      </c>
    </row>
    <row r="436" spans="1:2" x14ac:dyDescent="0.25">
      <c r="A436">
        <v>421</v>
      </c>
      <c r="B436" t="s">
        <v>854</v>
      </c>
    </row>
    <row r="437" spans="1:2" x14ac:dyDescent="0.25">
      <c r="A437">
        <v>422</v>
      </c>
      <c r="B437" t="s">
        <v>855</v>
      </c>
    </row>
    <row r="438" spans="1:2" x14ac:dyDescent="0.25">
      <c r="A438">
        <v>423</v>
      </c>
      <c r="B438" t="s">
        <v>856</v>
      </c>
    </row>
    <row r="439" spans="1:2" x14ac:dyDescent="0.25">
      <c r="A439">
        <v>424</v>
      </c>
      <c r="B439" t="s">
        <v>857</v>
      </c>
    </row>
    <row r="440" spans="1:2" x14ac:dyDescent="0.25">
      <c r="A440">
        <v>425</v>
      </c>
      <c r="B440" t="s">
        <v>858</v>
      </c>
    </row>
    <row r="441" spans="1:2" x14ac:dyDescent="0.25">
      <c r="A441">
        <v>426</v>
      </c>
      <c r="B441" t="s">
        <v>859</v>
      </c>
    </row>
    <row r="442" spans="1:2" x14ac:dyDescent="0.25">
      <c r="A442">
        <v>427</v>
      </c>
      <c r="B442" t="s">
        <v>860</v>
      </c>
    </row>
    <row r="443" spans="1:2" x14ac:dyDescent="0.25">
      <c r="A443">
        <v>428</v>
      </c>
      <c r="B443" t="s">
        <v>861</v>
      </c>
    </row>
    <row r="444" spans="1:2" x14ac:dyDescent="0.25">
      <c r="A444">
        <v>429</v>
      </c>
      <c r="B444" t="s">
        <v>862</v>
      </c>
    </row>
    <row r="445" spans="1:2" x14ac:dyDescent="0.25">
      <c r="A445">
        <v>430</v>
      </c>
      <c r="B445" t="s">
        <v>863</v>
      </c>
    </row>
    <row r="446" spans="1:2" x14ac:dyDescent="0.25">
      <c r="A446">
        <v>431</v>
      </c>
      <c r="B446" t="s">
        <v>864</v>
      </c>
    </row>
    <row r="447" spans="1:2" x14ac:dyDescent="0.25">
      <c r="A447">
        <v>432</v>
      </c>
      <c r="B447" t="s">
        <v>865</v>
      </c>
    </row>
    <row r="448" spans="1:2" x14ac:dyDescent="0.25">
      <c r="A448">
        <v>433</v>
      </c>
      <c r="B448" t="s">
        <v>866</v>
      </c>
    </row>
    <row r="449" spans="1:2" x14ac:dyDescent="0.25">
      <c r="A449">
        <v>434</v>
      </c>
      <c r="B449" t="s">
        <v>867</v>
      </c>
    </row>
    <row r="450" spans="1:2" x14ac:dyDescent="0.25">
      <c r="A450">
        <v>435</v>
      </c>
      <c r="B450" t="s">
        <v>868</v>
      </c>
    </row>
    <row r="451" spans="1:2" x14ac:dyDescent="0.25">
      <c r="A451">
        <v>436</v>
      </c>
      <c r="B451" t="s">
        <v>869</v>
      </c>
    </row>
    <row r="452" spans="1:2" x14ac:dyDescent="0.25">
      <c r="A452">
        <v>437</v>
      </c>
      <c r="B452" t="s">
        <v>870</v>
      </c>
    </row>
    <row r="453" spans="1:2" x14ac:dyDescent="0.25">
      <c r="A453">
        <v>438</v>
      </c>
      <c r="B453" t="s">
        <v>871</v>
      </c>
    </row>
    <row r="454" spans="1:2" x14ac:dyDescent="0.25">
      <c r="A454">
        <v>439</v>
      </c>
      <c r="B454" t="s">
        <v>872</v>
      </c>
    </row>
    <row r="455" spans="1:2" x14ac:dyDescent="0.25">
      <c r="A455">
        <v>440</v>
      </c>
      <c r="B455" t="s">
        <v>873</v>
      </c>
    </row>
    <row r="456" spans="1:2" x14ac:dyDescent="0.25">
      <c r="A456">
        <v>441</v>
      </c>
      <c r="B456" t="s">
        <v>874</v>
      </c>
    </row>
    <row r="457" spans="1:2" x14ac:dyDescent="0.25">
      <c r="A457">
        <v>442</v>
      </c>
      <c r="B457" t="s">
        <v>875</v>
      </c>
    </row>
    <row r="458" spans="1:2" x14ac:dyDescent="0.25">
      <c r="A458">
        <v>443</v>
      </c>
      <c r="B458" t="s">
        <v>876</v>
      </c>
    </row>
    <row r="459" spans="1:2" x14ac:dyDescent="0.25">
      <c r="A459">
        <v>444</v>
      </c>
      <c r="B459" t="s">
        <v>877</v>
      </c>
    </row>
    <row r="460" spans="1:2" x14ac:dyDescent="0.25">
      <c r="A460">
        <v>445</v>
      </c>
      <c r="B460" t="s">
        <v>878</v>
      </c>
    </row>
    <row r="461" spans="1:2" x14ac:dyDescent="0.25">
      <c r="A461">
        <v>446</v>
      </c>
      <c r="B461" t="s">
        <v>879</v>
      </c>
    </row>
    <row r="462" spans="1:2" x14ac:dyDescent="0.25">
      <c r="A462">
        <v>447</v>
      </c>
      <c r="B462" t="s">
        <v>880</v>
      </c>
    </row>
    <row r="463" spans="1:2" x14ac:dyDescent="0.25">
      <c r="A463">
        <v>448</v>
      </c>
      <c r="B463" t="s">
        <v>881</v>
      </c>
    </row>
    <row r="464" spans="1:2" x14ac:dyDescent="0.25">
      <c r="A464">
        <v>449</v>
      </c>
      <c r="B464" t="s">
        <v>882</v>
      </c>
    </row>
    <row r="465" spans="1:2" x14ac:dyDescent="0.25">
      <c r="A465">
        <v>450</v>
      </c>
      <c r="B465" t="s">
        <v>883</v>
      </c>
    </row>
    <row r="466" spans="1:2" x14ac:dyDescent="0.25">
      <c r="A466">
        <v>451</v>
      </c>
      <c r="B466" t="s">
        <v>884</v>
      </c>
    </row>
    <row r="467" spans="1:2" x14ac:dyDescent="0.25">
      <c r="A467">
        <v>452</v>
      </c>
      <c r="B467" t="s">
        <v>885</v>
      </c>
    </row>
    <row r="468" spans="1:2" x14ac:dyDescent="0.25">
      <c r="A468">
        <v>453</v>
      </c>
      <c r="B468" t="s">
        <v>886</v>
      </c>
    </row>
    <row r="469" spans="1:2" x14ac:dyDescent="0.25">
      <c r="A469">
        <v>454</v>
      </c>
      <c r="B469" t="s">
        <v>887</v>
      </c>
    </row>
    <row r="470" spans="1:2" x14ac:dyDescent="0.25">
      <c r="A470">
        <v>455</v>
      </c>
      <c r="B470" t="s">
        <v>888</v>
      </c>
    </row>
    <row r="471" spans="1:2" x14ac:dyDescent="0.25">
      <c r="A471">
        <v>456</v>
      </c>
      <c r="B471" t="s">
        <v>889</v>
      </c>
    </row>
    <row r="472" spans="1:2" x14ac:dyDescent="0.25">
      <c r="A472">
        <v>457</v>
      </c>
      <c r="B472" t="s">
        <v>890</v>
      </c>
    </row>
    <row r="473" spans="1:2" x14ac:dyDescent="0.25">
      <c r="A473">
        <v>458</v>
      </c>
      <c r="B473" t="s">
        <v>891</v>
      </c>
    </row>
    <row r="474" spans="1:2" x14ac:dyDescent="0.25">
      <c r="A474">
        <v>459</v>
      </c>
      <c r="B474" t="s">
        <v>892</v>
      </c>
    </row>
    <row r="475" spans="1:2" x14ac:dyDescent="0.25">
      <c r="A475">
        <v>460</v>
      </c>
      <c r="B475" t="s">
        <v>893</v>
      </c>
    </row>
    <row r="476" spans="1:2" x14ac:dyDescent="0.25">
      <c r="A476">
        <v>461</v>
      </c>
      <c r="B476" t="s">
        <v>894</v>
      </c>
    </row>
    <row r="477" spans="1:2" x14ac:dyDescent="0.25">
      <c r="A477">
        <v>462</v>
      </c>
      <c r="B477" t="s">
        <v>895</v>
      </c>
    </row>
    <row r="478" spans="1:2" x14ac:dyDescent="0.25">
      <c r="A478">
        <v>463</v>
      </c>
      <c r="B478" t="s">
        <v>896</v>
      </c>
    </row>
    <row r="479" spans="1:2" x14ac:dyDescent="0.25">
      <c r="A479">
        <v>464</v>
      </c>
      <c r="B479" t="s">
        <v>897</v>
      </c>
    </row>
    <row r="480" spans="1:2" x14ac:dyDescent="0.25">
      <c r="A480">
        <v>465</v>
      </c>
      <c r="B480" t="s">
        <v>898</v>
      </c>
    </row>
    <row r="481" spans="1:2" x14ac:dyDescent="0.25">
      <c r="A481">
        <v>466</v>
      </c>
      <c r="B481" t="s">
        <v>899</v>
      </c>
    </row>
    <row r="482" spans="1:2" x14ac:dyDescent="0.25">
      <c r="A482">
        <v>467</v>
      </c>
      <c r="B482" t="s">
        <v>900</v>
      </c>
    </row>
    <row r="483" spans="1:2" x14ac:dyDescent="0.25">
      <c r="A483">
        <v>468</v>
      </c>
      <c r="B483" t="s">
        <v>901</v>
      </c>
    </row>
    <row r="484" spans="1:2" x14ac:dyDescent="0.25">
      <c r="A484">
        <v>469</v>
      </c>
      <c r="B484" t="s">
        <v>902</v>
      </c>
    </row>
    <row r="485" spans="1:2" x14ac:dyDescent="0.25">
      <c r="A485">
        <v>470</v>
      </c>
      <c r="B485" t="s">
        <v>903</v>
      </c>
    </row>
    <row r="486" spans="1:2" x14ac:dyDescent="0.25">
      <c r="A486">
        <v>471</v>
      </c>
      <c r="B486" t="s">
        <v>904</v>
      </c>
    </row>
    <row r="487" spans="1:2" x14ac:dyDescent="0.25">
      <c r="A487">
        <v>472</v>
      </c>
      <c r="B487" t="s">
        <v>905</v>
      </c>
    </row>
    <row r="488" spans="1:2" x14ac:dyDescent="0.25">
      <c r="A488">
        <v>473</v>
      </c>
      <c r="B488" t="s">
        <v>906</v>
      </c>
    </row>
    <row r="489" spans="1:2" x14ac:dyDescent="0.25">
      <c r="A489">
        <v>474</v>
      </c>
      <c r="B489" t="s">
        <v>907</v>
      </c>
    </row>
    <row r="490" spans="1:2" x14ac:dyDescent="0.25">
      <c r="A490">
        <v>475</v>
      </c>
      <c r="B490" t="s">
        <v>908</v>
      </c>
    </row>
    <row r="491" spans="1:2" x14ac:dyDescent="0.25">
      <c r="A491">
        <v>476</v>
      </c>
      <c r="B491" t="s">
        <v>909</v>
      </c>
    </row>
    <row r="492" spans="1:2" x14ac:dyDescent="0.25">
      <c r="A492">
        <v>477</v>
      </c>
      <c r="B492" t="s">
        <v>910</v>
      </c>
    </row>
    <row r="493" spans="1:2" x14ac:dyDescent="0.25">
      <c r="A493">
        <v>478</v>
      </c>
      <c r="B493" t="s">
        <v>911</v>
      </c>
    </row>
    <row r="494" spans="1:2" x14ac:dyDescent="0.25">
      <c r="A494">
        <v>479</v>
      </c>
      <c r="B494" t="s">
        <v>912</v>
      </c>
    </row>
    <row r="495" spans="1:2" x14ac:dyDescent="0.25">
      <c r="A495">
        <v>480</v>
      </c>
      <c r="B495" t="s">
        <v>913</v>
      </c>
    </row>
    <row r="496" spans="1:2" x14ac:dyDescent="0.25">
      <c r="A496">
        <v>481</v>
      </c>
      <c r="B496" t="s">
        <v>914</v>
      </c>
    </row>
    <row r="497" spans="1:2" x14ac:dyDescent="0.25">
      <c r="A497">
        <v>482</v>
      </c>
      <c r="B497" t="s">
        <v>915</v>
      </c>
    </row>
    <row r="498" spans="1:2" x14ac:dyDescent="0.25">
      <c r="A498">
        <v>483</v>
      </c>
      <c r="B498" t="s">
        <v>916</v>
      </c>
    </row>
    <row r="499" spans="1:2" x14ac:dyDescent="0.25">
      <c r="A499">
        <v>484</v>
      </c>
      <c r="B499" t="s">
        <v>917</v>
      </c>
    </row>
    <row r="500" spans="1:2" x14ac:dyDescent="0.25">
      <c r="A500">
        <v>485</v>
      </c>
      <c r="B500" t="s">
        <v>918</v>
      </c>
    </row>
    <row r="501" spans="1:2" x14ac:dyDescent="0.25">
      <c r="A501">
        <v>486</v>
      </c>
      <c r="B501" t="s">
        <v>919</v>
      </c>
    </row>
    <row r="502" spans="1:2" x14ac:dyDescent="0.25">
      <c r="A502">
        <v>487</v>
      </c>
      <c r="B502" t="s">
        <v>920</v>
      </c>
    </row>
    <row r="503" spans="1:2" x14ac:dyDescent="0.25">
      <c r="A503">
        <v>488</v>
      </c>
      <c r="B503" t="s">
        <v>921</v>
      </c>
    </row>
    <row r="504" spans="1:2" x14ac:dyDescent="0.25">
      <c r="A504">
        <v>489</v>
      </c>
      <c r="B504" t="s">
        <v>922</v>
      </c>
    </row>
    <row r="505" spans="1:2" x14ac:dyDescent="0.25">
      <c r="A505">
        <v>490</v>
      </c>
      <c r="B505" t="s">
        <v>923</v>
      </c>
    </row>
    <row r="506" spans="1:2" x14ac:dyDescent="0.25">
      <c r="A506">
        <v>491</v>
      </c>
      <c r="B506" t="s">
        <v>924</v>
      </c>
    </row>
    <row r="507" spans="1:2" x14ac:dyDescent="0.25">
      <c r="A507">
        <v>492</v>
      </c>
      <c r="B507" t="s">
        <v>925</v>
      </c>
    </row>
    <row r="508" spans="1:2" x14ac:dyDescent="0.25">
      <c r="A508">
        <v>493</v>
      </c>
      <c r="B508" t="s">
        <v>926</v>
      </c>
    </row>
    <row r="509" spans="1:2" x14ac:dyDescent="0.25">
      <c r="A509">
        <v>494</v>
      </c>
      <c r="B509" t="s">
        <v>927</v>
      </c>
    </row>
    <row r="510" spans="1:2" x14ac:dyDescent="0.25">
      <c r="A510">
        <v>495</v>
      </c>
      <c r="B510" t="s">
        <v>928</v>
      </c>
    </row>
    <row r="511" spans="1:2" x14ac:dyDescent="0.25">
      <c r="A511">
        <v>496</v>
      </c>
      <c r="B511" t="s">
        <v>929</v>
      </c>
    </row>
    <row r="512" spans="1:2" x14ac:dyDescent="0.25">
      <c r="A512">
        <v>497</v>
      </c>
      <c r="B512" t="s">
        <v>930</v>
      </c>
    </row>
    <row r="513" spans="1:2" x14ac:dyDescent="0.25">
      <c r="A513">
        <v>498</v>
      </c>
      <c r="B513" t="s">
        <v>931</v>
      </c>
    </row>
    <row r="514" spans="1:2" x14ac:dyDescent="0.25">
      <c r="A514">
        <v>499</v>
      </c>
      <c r="B514" t="s">
        <v>932</v>
      </c>
    </row>
    <row r="515" spans="1:2" x14ac:dyDescent="0.25">
      <c r="A515">
        <v>500</v>
      </c>
      <c r="B515" t="s">
        <v>933</v>
      </c>
    </row>
    <row r="516" spans="1:2" x14ac:dyDescent="0.25">
      <c r="A516">
        <v>501</v>
      </c>
      <c r="B516" t="s">
        <v>934</v>
      </c>
    </row>
    <row r="517" spans="1:2" x14ac:dyDescent="0.25">
      <c r="A517">
        <v>502</v>
      </c>
      <c r="B517" t="s">
        <v>935</v>
      </c>
    </row>
    <row r="518" spans="1:2" x14ac:dyDescent="0.25">
      <c r="A518">
        <v>503</v>
      </c>
      <c r="B518" t="s">
        <v>936</v>
      </c>
    </row>
    <row r="519" spans="1:2" x14ac:dyDescent="0.25">
      <c r="A519">
        <v>504</v>
      </c>
      <c r="B519" t="s">
        <v>937</v>
      </c>
    </row>
    <row r="520" spans="1:2" x14ac:dyDescent="0.25">
      <c r="A520">
        <v>505</v>
      </c>
      <c r="B520" t="s">
        <v>938</v>
      </c>
    </row>
    <row r="521" spans="1:2" x14ac:dyDescent="0.25">
      <c r="A521">
        <v>506</v>
      </c>
      <c r="B521" t="s">
        <v>939</v>
      </c>
    </row>
    <row r="522" spans="1:2" x14ac:dyDescent="0.25">
      <c r="A522">
        <v>507</v>
      </c>
      <c r="B522" t="s">
        <v>940</v>
      </c>
    </row>
    <row r="523" spans="1:2" x14ac:dyDescent="0.25">
      <c r="A523">
        <v>508</v>
      </c>
      <c r="B523" t="s">
        <v>941</v>
      </c>
    </row>
    <row r="524" spans="1:2" x14ac:dyDescent="0.25">
      <c r="A524">
        <v>509</v>
      </c>
      <c r="B524" t="s">
        <v>942</v>
      </c>
    </row>
    <row r="525" spans="1:2" x14ac:dyDescent="0.25">
      <c r="A525">
        <v>510</v>
      </c>
      <c r="B525" t="s">
        <v>943</v>
      </c>
    </row>
    <row r="526" spans="1:2" x14ac:dyDescent="0.25">
      <c r="A526">
        <v>511</v>
      </c>
      <c r="B526" t="s">
        <v>944</v>
      </c>
    </row>
    <row r="527" spans="1:2" x14ac:dyDescent="0.25">
      <c r="A527">
        <v>512</v>
      </c>
      <c r="B527" t="s">
        <v>945</v>
      </c>
    </row>
    <row r="528" spans="1:2" x14ac:dyDescent="0.25">
      <c r="A528">
        <v>513</v>
      </c>
      <c r="B528" t="s">
        <v>946</v>
      </c>
    </row>
    <row r="529" spans="1:2" x14ac:dyDescent="0.25">
      <c r="A529">
        <v>514</v>
      </c>
      <c r="B529" t="s">
        <v>947</v>
      </c>
    </row>
    <row r="530" spans="1:2" x14ac:dyDescent="0.25">
      <c r="A530">
        <v>515</v>
      </c>
      <c r="B530" t="s">
        <v>948</v>
      </c>
    </row>
    <row r="531" spans="1:2" x14ac:dyDescent="0.25">
      <c r="A531">
        <v>516</v>
      </c>
      <c r="B531" t="s">
        <v>949</v>
      </c>
    </row>
    <row r="532" spans="1:2" x14ac:dyDescent="0.25">
      <c r="A532">
        <v>517</v>
      </c>
      <c r="B532" t="s">
        <v>950</v>
      </c>
    </row>
    <row r="533" spans="1:2" x14ac:dyDescent="0.25">
      <c r="A533">
        <v>518</v>
      </c>
      <c r="B533" t="s">
        <v>951</v>
      </c>
    </row>
    <row r="534" spans="1:2" x14ac:dyDescent="0.25">
      <c r="A534">
        <v>519</v>
      </c>
      <c r="B534" t="s">
        <v>952</v>
      </c>
    </row>
    <row r="535" spans="1:2" x14ac:dyDescent="0.25">
      <c r="A535">
        <v>520</v>
      </c>
      <c r="B535" t="s">
        <v>953</v>
      </c>
    </row>
    <row r="536" spans="1:2" x14ac:dyDescent="0.25">
      <c r="A536">
        <v>521</v>
      </c>
      <c r="B536" t="s">
        <v>954</v>
      </c>
    </row>
    <row r="537" spans="1:2" x14ac:dyDescent="0.25">
      <c r="A537">
        <v>522</v>
      </c>
      <c r="B537" t="s">
        <v>955</v>
      </c>
    </row>
    <row r="538" spans="1:2" x14ac:dyDescent="0.25">
      <c r="A538">
        <v>523</v>
      </c>
      <c r="B538" t="s">
        <v>956</v>
      </c>
    </row>
    <row r="539" spans="1:2" x14ac:dyDescent="0.25">
      <c r="A539">
        <v>524</v>
      </c>
      <c r="B539" t="s">
        <v>957</v>
      </c>
    </row>
    <row r="540" spans="1:2" x14ac:dyDescent="0.25">
      <c r="A540">
        <v>525</v>
      </c>
      <c r="B540" t="s">
        <v>958</v>
      </c>
    </row>
    <row r="541" spans="1:2" x14ac:dyDescent="0.25">
      <c r="A541">
        <v>526</v>
      </c>
      <c r="B541" t="s">
        <v>959</v>
      </c>
    </row>
    <row r="542" spans="1:2" x14ac:dyDescent="0.25">
      <c r="A542">
        <v>527</v>
      </c>
      <c r="B542" t="s">
        <v>960</v>
      </c>
    </row>
    <row r="543" spans="1:2" x14ac:dyDescent="0.25">
      <c r="A543">
        <v>528</v>
      </c>
      <c r="B543" t="s">
        <v>961</v>
      </c>
    </row>
    <row r="544" spans="1:2" x14ac:dyDescent="0.25">
      <c r="A544">
        <v>529</v>
      </c>
      <c r="B544" t="s">
        <v>962</v>
      </c>
    </row>
    <row r="545" spans="1:2" x14ac:dyDescent="0.25">
      <c r="A545">
        <v>530</v>
      </c>
      <c r="B545" t="s">
        <v>963</v>
      </c>
    </row>
    <row r="546" spans="1:2" x14ac:dyDescent="0.25">
      <c r="A546">
        <v>531</v>
      </c>
      <c r="B546" t="s">
        <v>964</v>
      </c>
    </row>
    <row r="547" spans="1:2" x14ac:dyDescent="0.25">
      <c r="A547">
        <v>532</v>
      </c>
      <c r="B547" t="s">
        <v>965</v>
      </c>
    </row>
    <row r="548" spans="1:2" x14ac:dyDescent="0.25">
      <c r="A548">
        <v>533</v>
      </c>
      <c r="B548" t="s">
        <v>966</v>
      </c>
    </row>
    <row r="549" spans="1:2" x14ac:dyDescent="0.25">
      <c r="A549">
        <v>534</v>
      </c>
      <c r="B549" t="s">
        <v>967</v>
      </c>
    </row>
    <row r="550" spans="1:2" x14ac:dyDescent="0.25">
      <c r="A550">
        <v>535</v>
      </c>
      <c r="B550" t="s">
        <v>968</v>
      </c>
    </row>
    <row r="551" spans="1:2" x14ac:dyDescent="0.25">
      <c r="A551">
        <v>536</v>
      </c>
      <c r="B551" t="s">
        <v>969</v>
      </c>
    </row>
    <row r="552" spans="1:2" x14ac:dyDescent="0.25">
      <c r="A552">
        <v>537</v>
      </c>
      <c r="B552" t="s">
        <v>970</v>
      </c>
    </row>
    <row r="553" spans="1:2" x14ac:dyDescent="0.25">
      <c r="A553">
        <v>538</v>
      </c>
      <c r="B553" t="s">
        <v>971</v>
      </c>
    </row>
    <row r="554" spans="1:2" x14ac:dyDescent="0.25">
      <c r="A554">
        <v>539</v>
      </c>
      <c r="B554" t="s">
        <v>972</v>
      </c>
    </row>
    <row r="555" spans="1:2" x14ac:dyDescent="0.25">
      <c r="A555">
        <v>540</v>
      </c>
      <c r="B555" t="s">
        <v>973</v>
      </c>
    </row>
    <row r="556" spans="1:2" x14ac:dyDescent="0.25">
      <c r="A556">
        <v>541</v>
      </c>
      <c r="B556" t="s">
        <v>974</v>
      </c>
    </row>
    <row r="557" spans="1:2" x14ac:dyDescent="0.25">
      <c r="A557">
        <v>542</v>
      </c>
      <c r="B557" t="s">
        <v>975</v>
      </c>
    </row>
    <row r="558" spans="1:2" x14ac:dyDescent="0.25">
      <c r="A558">
        <v>543</v>
      </c>
      <c r="B558" t="s">
        <v>976</v>
      </c>
    </row>
    <row r="559" spans="1:2" x14ac:dyDescent="0.25">
      <c r="A559">
        <v>544</v>
      </c>
      <c r="B559" t="s">
        <v>977</v>
      </c>
    </row>
    <row r="560" spans="1:2" x14ac:dyDescent="0.25">
      <c r="A560">
        <v>545</v>
      </c>
      <c r="B560" t="s">
        <v>978</v>
      </c>
    </row>
    <row r="561" spans="1:2" x14ac:dyDescent="0.25">
      <c r="A561">
        <v>546</v>
      </c>
      <c r="B561" t="s">
        <v>979</v>
      </c>
    </row>
    <row r="562" spans="1:2" x14ac:dyDescent="0.25">
      <c r="A562">
        <v>547</v>
      </c>
      <c r="B562" t="s">
        <v>980</v>
      </c>
    </row>
    <row r="563" spans="1:2" x14ac:dyDescent="0.25">
      <c r="A563">
        <v>548</v>
      </c>
      <c r="B563" t="s">
        <v>981</v>
      </c>
    </row>
    <row r="564" spans="1:2" x14ac:dyDescent="0.25">
      <c r="A564">
        <v>549</v>
      </c>
      <c r="B564" t="s">
        <v>982</v>
      </c>
    </row>
    <row r="565" spans="1:2" x14ac:dyDescent="0.25">
      <c r="A565">
        <v>550</v>
      </c>
      <c r="B565" t="s">
        <v>983</v>
      </c>
    </row>
    <row r="566" spans="1:2" x14ac:dyDescent="0.25">
      <c r="A566">
        <v>551</v>
      </c>
      <c r="B566" t="s">
        <v>984</v>
      </c>
    </row>
    <row r="567" spans="1:2" x14ac:dyDescent="0.25">
      <c r="A567">
        <v>552</v>
      </c>
      <c r="B567" t="s">
        <v>985</v>
      </c>
    </row>
    <row r="568" spans="1:2" x14ac:dyDescent="0.25">
      <c r="A568">
        <v>553</v>
      </c>
      <c r="B568" t="s">
        <v>986</v>
      </c>
    </row>
  </sheetData>
  <pageMargins left="0.7" right="0.7" top="0.75" bottom="0.75" header="0.3" footer="0.3"/>
  <customProperties>
    <customPr name="_pios_id" r:id="rId1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Application xmlns="http://www.sap.com/cof/excel/application">
  <Version>2</Version>
  <Revision>2.6.303.84659</Revision>
</Application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Exhibit Cover Template" ma:contentTypeID="0x010100ADA8E67FA331FF43BF84E9D28D09DA2F0088D48582D11B754496A8FF9542B357A900773ED8AB3D0C8E418FEABDB23716614A" ma:contentTypeVersion="2" ma:contentTypeDescription="" ma:contentTypeScope="" ma:versionID="1298a9efe42ef351e4382564d9f4bf27">
  <xsd:schema xmlns:xsd="http://www.w3.org/2001/XMLSchema" xmlns:xs="http://www.w3.org/2001/XMLSchema" xmlns:p="http://schemas.microsoft.com/office/2006/metadata/properties" xmlns:ns2="a0689114-bdb9-4146-803a-240f5368dce0" targetNamespace="http://schemas.microsoft.com/office/2006/metadata/properties" ma:root="true" ma:fieldsID="e603869c0bfaff6f55b46ae28ac1b2ae" ns2:_="">
    <xsd:import namespace="a0689114-bdb9-4146-803a-240f5368dce0"/>
    <xsd:element name="properties">
      <xsd:complexType>
        <xsd:sequence>
          <xsd:element name="documentManagement">
            <xsd:complexType>
              <xsd:all>
                <xsd:element ref="ns2:Witnes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689114-bdb9-4146-803a-240f5368dce0" elementFormDefault="qualified">
    <xsd:import namespace="http://schemas.microsoft.com/office/2006/documentManagement/types"/>
    <xsd:import namespace="http://schemas.microsoft.com/office/infopath/2007/PartnerControls"/>
    <xsd:element name="Witness" ma:index="8" nillable="true" ma:displayName="Witness" ma:format="Dropdown" ma:internalName="Witness">
      <xsd:simpleType>
        <xsd:restriction base="dms:Choice">
          <xsd:enumeration value="Parcell"/>
          <xsd:enumeration value="McCullar"/>
          <xsd:enumeration value="Ball"/>
          <xsd:enumeration value="McGuire"/>
          <xsd:enumeration value="Reynolds"/>
          <xsd:enumeration value="Scanlan"/>
          <xsd:enumeration value="Snyder"/>
          <xsd:enumeration value="Gomez"/>
          <xsd:enumeration value="Brewer"/>
          <xsd:enumeration value="Navarro"/>
          <xsd:enumeration value="Nightingale"/>
          <xsd:enumeration value="Rector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Visibility xmlns="dc463f71-b30c-4ab2-9473-d307f9d35888">Full Visibility</Visibility>
    <DocumentSetType xmlns="dc463f71-b30c-4ab2-9473-d307f9d35888">Testimony</DocumentSetType>
    <IsConfidential xmlns="dc463f71-b30c-4ab2-9473-d307f9d35888">false</IsConfidential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2022-01-31T08:00:00+00:00</OpenedDate>
    <Date1 xmlns="dc463f71-b30c-4ab2-9473-d307f9d35888">2022-07-28T19:25:32+00:00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220066</DocketNumber>
    <AgendaOrder xmlns="dc463f71-b30c-4ab2-9473-d307f9d35888">false</AgendaOrder>
    <SignificantOrder xmlns="dc463f71-b30c-4ab2-9473-d307f9d35888">false</SignificantOrder>
    <DelegatedOrder xmlns="dc463f71-b30c-4ab2-9473-d307f9d35888">false</DelegatedOrder>
  </documentManagement>
</p:propertie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0C5B27E5DFE5A42B5D94F605CB10C32" ma:contentTypeVersion="20" ma:contentTypeDescription="" ma:contentTypeScope="" ma:versionID="2d0ba2bbe5fb35c2c0d9d989231395c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6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56BFE78D-5887-45E4-9F6B-67DF382D25F2}">
  <ds:schemaRefs>
    <ds:schemaRef ds:uri="http://www.sap.com/cof/excel/application"/>
  </ds:schemaRefs>
</ds:datastoreItem>
</file>

<file path=customXml/itemProps2.xml><?xml version="1.0" encoding="utf-8"?>
<ds:datastoreItem xmlns:ds="http://schemas.openxmlformats.org/officeDocument/2006/customXml" ds:itemID="{AC97C30E-B6A9-43B0-B2A3-D4947FB1DD2E}"/>
</file>

<file path=customXml/itemProps3.xml><?xml version="1.0" encoding="utf-8"?>
<ds:datastoreItem xmlns:ds="http://schemas.openxmlformats.org/officeDocument/2006/customXml" ds:itemID="{0335703B-1F04-40A8-BF41-6793A8143331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9484F710-FEAD-4D4F-8347-DCE71F2747E5}">
  <ds:schemaRefs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purl.org/dc/dcmitype/"/>
    <ds:schemaRef ds:uri="6cac7f01-008c-450f-94bf-53a44ffc4423"/>
    <ds:schemaRef ds:uri="http://purl.org/dc/elements/1.1/"/>
    <ds:schemaRef ds:uri="http://purl.org/dc/terms/"/>
    <ds:schemaRef ds:uri="http://schemas.microsoft.com/office/infopath/2007/PartnerControls"/>
    <ds:schemaRef ds:uri="http://www.w3.org/XML/1998/namespace"/>
  </ds:schemaRefs>
</ds:datastoreItem>
</file>

<file path=customXml/itemProps5.xml><?xml version="1.0" encoding="utf-8"?>
<ds:datastoreItem xmlns:ds="http://schemas.openxmlformats.org/officeDocument/2006/customXml" ds:itemID="{3DB9C84F-7048-4224-9D70-99AFEA9E54BC}"/>
</file>

<file path=customXml/itemProps6.xml><?xml version="1.0" encoding="utf-8"?>
<ds:datastoreItem xmlns:ds="http://schemas.openxmlformats.org/officeDocument/2006/customXml" ds:itemID="{60249BA2-3DF5-45FA-AE29-EB0272457E1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39</vt:i4>
      </vt:variant>
    </vt:vector>
  </HeadingPairs>
  <TitlesOfParts>
    <vt:vector size="46" baseType="lpstr">
      <vt:lpstr>CRM-5</vt:lpstr>
      <vt:lpstr>CRM-6.1</vt:lpstr>
      <vt:lpstr>CRM-6.2</vt:lpstr>
      <vt:lpstr>CRM_7.1</vt:lpstr>
      <vt:lpstr>CRM-7.2</vt:lpstr>
      <vt:lpstr>Adj List</vt:lpstr>
      <vt:lpstr>Named Ranges G</vt:lpstr>
      <vt:lpstr>_AMAtoEOP_Depr_E</vt:lpstr>
      <vt:lpstr>_AMAtoEOP_RB_E</vt:lpstr>
      <vt:lpstr>_AMI_E</vt:lpstr>
      <vt:lpstr>_AnnualizeRent_E</vt:lpstr>
      <vt:lpstr>_CreditCardPmt_E</vt:lpstr>
      <vt:lpstr>_D_And_O_E</vt:lpstr>
      <vt:lpstr>_DefGain_E</vt:lpstr>
      <vt:lpstr>_EmplInsurance_E</vt:lpstr>
      <vt:lpstr>_EnvRemed_E</vt:lpstr>
      <vt:lpstr>_ExcTax_E</vt:lpstr>
      <vt:lpstr>_FIT_E</vt:lpstr>
      <vt:lpstr>_GTZ_E</vt:lpstr>
      <vt:lpstr>_Incentives_E</vt:lpstr>
      <vt:lpstr>_InjAndDam_E</vt:lpstr>
      <vt:lpstr>_IntOnCustDeposits_E</vt:lpstr>
      <vt:lpstr>_Investment_E</vt:lpstr>
      <vt:lpstr>_PassThru_E</vt:lpstr>
      <vt:lpstr>_Pension_E</vt:lpstr>
      <vt:lpstr>_PropAndLiab_E</vt:lpstr>
      <vt:lpstr>_RateCaseExp_E</vt:lpstr>
      <vt:lpstr>_RevAndExp_E</vt:lpstr>
      <vt:lpstr>_TBOPI_E</vt:lpstr>
      <vt:lpstr>_TempNorm_E</vt:lpstr>
      <vt:lpstr>_UnprotcdFFIT_E</vt:lpstr>
      <vt:lpstr>_WageInc_E</vt:lpstr>
      <vt:lpstr>BD_E</vt:lpstr>
      <vt:lpstr>Company</vt:lpstr>
      <vt:lpstr>ExhibitNo</vt:lpstr>
      <vt:lpstr>FF_E</vt:lpstr>
      <vt:lpstr>FIT</vt:lpstr>
      <vt:lpstr>'CRM-6.1'!Print_Area</vt:lpstr>
      <vt:lpstr>'CRM-6.2'!Print_Area</vt:lpstr>
      <vt:lpstr>'CRM-6.2'!Print_Titles</vt:lpstr>
      <vt:lpstr>RateCase</vt:lpstr>
      <vt:lpstr>RateYear1</vt:lpstr>
      <vt:lpstr>RateYear2</vt:lpstr>
      <vt:lpstr>RateYear3</vt:lpstr>
      <vt:lpstr>TestYear</vt:lpstr>
      <vt:lpstr>UTN_E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Free, Susan</dc:creator>
  <dc:description/>
  <cp:lastModifiedBy>McGuire, Chris (UTC)</cp:lastModifiedBy>
  <cp:lastPrinted>2022-07-17T03:47:15Z</cp:lastPrinted>
  <dcterms:created xsi:type="dcterms:W3CDTF">2021-06-09T14:52:31Z</dcterms:created>
  <dcterms:modified xsi:type="dcterms:W3CDTF">2022-07-17T03:47:16Z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0x0101006E56B4D1795A2E4DB2F0B01679ED314A00A0C5B27E5DFE5A42B5D94F605CB10C32</vt:lpwstr>
  </property>
  <property fmtid="{D5CDD505-2E9C-101B-9397-08002B2CF9AE}" pid="3" name="Document Type">
    <vt:lpwstr>Exhibit</vt:lpwstr>
  </property>
  <property fmtid="{D5CDD505-2E9C-101B-9397-08002B2CF9AE}" pid="5" name="EfsecDocumentType">
    <vt:lpwstr>Documents</vt:lpwstr>
  </property>
  <property fmtid="{D5CDD505-2E9C-101B-9397-08002B2CF9AE}" pid="11" name="IsOfficialRecord">
    <vt:bool>false</vt:bool>
  </property>
  <property fmtid="{D5CDD505-2E9C-101B-9397-08002B2CF9AE}" pid="12" name="IsVisibleToEfsecCouncil">
    <vt:bool>false</vt:bool>
  </property>
  <property fmtid="{D5CDD505-2E9C-101B-9397-08002B2CF9AE}" pid="19" name="_docset_NoMedatataSyncRequired">
    <vt:lpwstr>False</vt:lpwstr>
  </property>
  <property fmtid="{D5CDD505-2E9C-101B-9397-08002B2CF9AE}" pid="20" name="IsEFSEC">
    <vt:bool>false</vt:bool>
  </property>
</Properties>
</file>