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ue-220066/Staffs Testimony and Exhibits/"/>
    </mc:Choice>
  </mc:AlternateContent>
  <xr:revisionPtr revIDLastSave="0" documentId="13_ncr:1_{D283BF69-F633-48FB-A4F2-C86FF74DBCEC}" xr6:coauthVersionLast="47" xr6:coauthVersionMax="47" xr10:uidLastSave="{00000000-0000-0000-0000-000000000000}"/>
  <bookViews>
    <workbookView xWindow="-120" yWindow="-120" windowWidth="29040" windowHeight="17640" xr2:uid="{98C94CCC-9530-4A8A-B957-1175CBD5CD7D}"/>
  </bookViews>
  <sheets>
    <sheet name="TEP Incentive Calculation" sheetId="1" r:id="rId1"/>
  </sheets>
  <definedNames>
    <definedName name="_Order1">255</definedName>
    <definedName name="_Order2">255</definedName>
    <definedName name="AccessDatabase">"I:\COMTREL\FINICLE\TradeSummary.mdb"</definedName>
    <definedName name="CBWorkbookPriority">-2060790043</definedName>
    <definedName name="_xlnm.Print_Area" localSheetId="0">'TEP Incentive Calculation'!$A$1:$H$49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39" i="1" s="1"/>
  <c r="D37" i="1"/>
  <c r="D39" i="1" s="1"/>
  <c r="E37" i="1"/>
  <c r="E39" i="1" s="1"/>
  <c r="D48" i="1" l="1"/>
  <c r="E48" i="1"/>
  <c r="E49" i="1"/>
  <c r="E47" i="1"/>
  <c r="D47" i="1"/>
  <c r="D49" i="1"/>
  <c r="C48" i="1"/>
  <c r="C15" i="1" s="1"/>
  <c r="C49" i="1"/>
  <c r="C16" i="1" s="1"/>
  <c r="D16" i="1" s="1"/>
  <c r="E16" i="1" s="1"/>
  <c r="C47" i="1"/>
  <c r="C14" i="1" s="1"/>
  <c r="D15" i="1" l="1"/>
  <c r="E15" i="1" s="1"/>
  <c r="D14" i="1"/>
  <c r="C17" i="1"/>
  <c r="C19" i="1" s="1"/>
  <c r="C21" i="1" s="1"/>
  <c r="C23" i="1" s="1"/>
  <c r="E14" i="1" l="1"/>
  <c r="E17" i="1" s="1"/>
  <c r="E19" i="1" s="1"/>
  <c r="E21" i="1" s="1"/>
  <c r="E23" i="1" s="1"/>
  <c r="D17" i="1"/>
  <c r="D19" i="1" s="1"/>
  <c r="D21" i="1" s="1"/>
  <c r="D23" i="1" s="1"/>
</calcChain>
</file>

<file path=xl/sharedStrings.xml><?xml version="1.0" encoding="utf-8"?>
<sst xmlns="http://schemas.openxmlformats.org/spreadsheetml/2006/main" count="41" uniqueCount="38">
  <si>
    <t>Determination of Incentive Rate of Return on Transportation Electricifcation Plant</t>
  </si>
  <si>
    <t xml:space="preserve">Line </t>
  </si>
  <si>
    <t>No.</t>
  </si>
  <si>
    <t>Description</t>
  </si>
  <si>
    <t>Rate Year 1</t>
  </si>
  <si>
    <t>Rate Year 2</t>
  </si>
  <si>
    <t>Rate Year 3</t>
  </si>
  <si>
    <t>TOTAL ELECTRIC</t>
  </si>
  <si>
    <t>Plant Balance</t>
  </si>
  <si>
    <t>Accumulated Depreciation</t>
  </si>
  <si>
    <t>Deferred Income Taxes</t>
  </si>
  <si>
    <t>Net Plant Rate Base</t>
  </si>
  <si>
    <t>Incentive Rate of Return</t>
  </si>
  <si>
    <t>Net Incentive Rate of Return</t>
  </si>
  <si>
    <t>Tax Benefit of Interest*</t>
  </si>
  <si>
    <t>Subtotal Before Gross-Up</t>
  </si>
  <si>
    <t>Gross Up for Federal Income Tax</t>
  </si>
  <si>
    <t>Annual Return</t>
  </si>
  <si>
    <t>* Tax benefit of interest on these plant balances has already been included in the TEP provisional proforma</t>
  </si>
  <si>
    <t>2% return on amounts highlighted</t>
  </si>
  <si>
    <t>Total Budget</t>
  </si>
  <si>
    <t>Utility Make-Ready</t>
  </si>
  <si>
    <t>Customer Make-Ready</t>
  </si>
  <si>
    <t>Capitalized Labor</t>
  </si>
  <si>
    <t>Site Improvements</t>
  </si>
  <si>
    <t>Chargers</t>
  </si>
  <si>
    <t>Capitalized IT</t>
  </si>
  <si>
    <t>Subtotal</t>
  </si>
  <si>
    <t>Incentive Rate of Return Eligible Ratio</t>
  </si>
  <si>
    <t>Totals per TEP Proforma on AMA Basis</t>
  </si>
  <si>
    <t>Gross Plant</t>
  </si>
  <si>
    <t>A/D</t>
  </si>
  <si>
    <t>DFIT</t>
  </si>
  <si>
    <t>Eligible for IRR</t>
  </si>
  <si>
    <t>Exh. ASR-6: PSE Calculation of Incentive Rate of Return on Transportation Electrification Plan EVSE</t>
  </si>
  <si>
    <t>Dockets UE-220066, UG-220067, UG-210918</t>
  </si>
  <si>
    <t>Page 1 of 1</t>
  </si>
  <si>
    <t>Exh. ASR-6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</si>
</sst>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0" xfId="0" applyFont="1"/>
    <xf numFmtId="164" fontId="2" fillId="0" borderId="0" xfId="0" applyNumberFormat="1" applyFont="1"/>
    <xf numFmtId="4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1" fillId="0" borderId="0" xfId="0" applyFont="1" applyAlignment="1">
      <alignment horizontal="left"/>
    </xf>
    <xf numFmtId="0" fontId="5" fillId="2" borderId="5" xfId="0" applyFont="1" applyFill="1" applyBorder="1" applyAlignment="1">
      <alignment horizontal="right" vertical="center"/>
    </xf>
    <xf numFmtId="165" fontId="6" fillId="2" borderId="5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76D4-491E-4ACE-9EE8-C6FBAF3E2044}">
  <sheetPr>
    <pageSetUpPr fitToPage="1"/>
  </sheetPr>
  <dimension ref="A1:E49"/>
  <sheetViews>
    <sheetView tabSelected="1" showWhiteSpace="0" zoomScaleNormal="100" workbookViewId="0">
      <selection activeCell="E2" sqref="E2"/>
    </sheetView>
  </sheetViews>
  <sheetFormatPr defaultRowHeight="15" x14ac:dyDescent="0.25"/>
  <cols>
    <col min="1" max="1" width="5.140625" style="2" bestFit="1" customWidth="1"/>
    <col min="2" max="2" width="33.42578125" style="2" bestFit="1" customWidth="1"/>
    <col min="3" max="5" width="15.28515625" style="2" bestFit="1" customWidth="1"/>
    <col min="6" max="6" width="9.140625" style="2" customWidth="1"/>
    <col min="7" max="16384" width="9.140625" style="2"/>
  </cols>
  <sheetData>
    <row r="1" spans="1:5" x14ac:dyDescent="0.25">
      <c r="E1" s="39" t="s">
        <v>37</v>
      </c>
    </row>
    <row r="2" spans="1:5" x14ac:dyDescent="0.25">
      <c r="E2" s="39" t="s">
        <v>35</v>
      </c>
    </row>
    <row r="3" spans="1:5" x14ac:dyDescent="0.25">
      <c r="E3" s="39" t="s">
        <v>36</v>
      </c>
    </row>
    <row r="5" spans="1:5" ht="30.75" customHeight="1" x14ac:dyDescent="0.25">
      <c r="A5" s="40" t="s">
        <v>34</v>
      </c>
      <c r="B5" s="41"/>
      <c r="C5" s="41"/>
      <c r="D5" s="41"/>
      <c r="E5" s="41"/>
    </row>
    <row r="7" spans="1:5" x14ac:dyDescent="0.25">
      <c r="A7" s="1" t="s">
        <v>0</v>
      </c>
    </row>
    <row r="8" spans="1:5" x14ac:dyDescent="0.25">
      <c r="A8" s="1"/>
    </row>
    <row r="9" spans="1:5" x14ac:dyDescent="0.25">
      <c r="D9" s="3"/>
      <c r="E9" s="3"/>
    </row>
    <row r="10" spans="1:5" x14ac:dyDescent="0.25">
      <c r="A10" s="4" t="s">
        <v>1</v>
      </c>
      <c r="C10" s="4">
        <v>2023</v>
      </c>
      <c r="D10" s="4">
        <v>2024</v>
      </c>
      <c r="E10" s="4">
        <v>2025</v>
      </c>
    </row>
    <row r="11" spans="1:5" x14ac:dyDescent="0.25">
      <c r="A11" s="5" t="s">
        <v>2</v>
      </c>
      <c r="B11" s="5" t="s">
        <v>3</v>
      </c>
      <c r="C11" s="6" t="s">
        <v>4</v>
      </c>
      <c r="D11" s="6" t="s">
        <v>5</v>
      </c>
      <c r="E11" s="6" t="s">
        <v>6</v>
      </c>
    </row>
    <row r="13" spans="1:5" x14ac:dyDescent="0.25">
      <c r="A13" s="2">
        <v>1</v>
      </c>
      <c r="B13" s="7" t="s">
        <v>7</v>
      </c>
      <c r="C13" s="8"/>
      <c r="D13" s="9"/>
      <c r="E13" s="9"/>
    </row>
    <row r="14" spans="1:5" x14ac:dyDescent="0.25">
      <c r="A14" s="2">
        <v>2</v>
      </c>
      <c r="B14" s="2" t="s">
        <v>8</v>
      </c>
      <c r="C14" s="10">
        <f>C47</f>
        <v>2117405.6665387773</v>
      </c>
      <c r="D14" s="10">
        <f t="shared" ref="D14:E16" si="0">C14+D47</f>
        <v>10350127.121371977</v>
      </c>
      <c r="E14" s="10">
        <f t="shared" si="0"/>
        <v>26000877.709979072</v>
      </c>
    </row>
    <row r="15" spans="1:5" x14ac:dyDescent="0.25">
      <c r="A15" s="2">
        <v>3</v>
      </c>
      <c r="B15" s="2" t="s">
        <v>9</v>
      </c>
      <c r="C15" s="10">
        <f>C48</f>
        <v>-101705.05045394436</v>
      </c>
      <c r="D15" s="10">
        <f t="shared" si="0"/>
        <v>-962427.5780962155</v>
      </c>
      <c r="E15" s="10">
        <f t="shared" si="0"/>
        <v>-3615347.659947176</v>
      </c>
    </row>
    <row r="16" spans="1:5" x14ac:dyDescent="0.25">
      <c r="A16" s="2">
        <v>4</v>
      </c>
      <c r="B16" s="2" t="s">
        <v>10</v>
      </c>
      <c r="C16" s="10">
        <f>C49</f>
        <v>-63406.404918450964</v>
      </c>
      <c r="D16" s="10">
        <f t="shared" si="0"/>
        <v>-378365.82450258371</v>
      </c>
      <c r="E16" s="10">
        <f t="shared" si="0"/>
        <v>-1145422.2966089463</v>
      </c>
    </row>
    <row r="17" spans="1:5" x14ac:dyDescent="0.25">
      <c r="A17" s="2">
        <v>5</v>
      </c>
      <c r="B17" s="2" t="s">
        <v>11</v>
      </c>
      <c r="C17" s="11">
        <f t="shared" ref="C17:E17" si="1">SUM(C14:C16)</f>
        <v>1952294.2111663821</v>
      </c>
      <c r="D17" s="11">
        <f t="shared" si="1"/>
        <v>9009333.7187731788</v>
      </c>
      <c r="E17" s="11">
        <f t="shared" si="1"/>
        <v>21240107.753422949</v>
      </c>
    </row>
    <row r="18" spans="1:5" x14ac:dyDescent="0.25">
      <c r="A18" s="2">
        <v>6</v>
      </c>
      <c r="B18" s="2" t="s">
        <v>12</v>
      </c>
      <c r="C18" s="3">
        <v>0.02</v>
      </c>
      <c r="D18" s="3">
        <v>0.02</v>
      </c>
      <c r="E18" s="3">
        <v>0.02</v>
      </c>
    </row>
    <row r="19" spans="1:5" x14ac:dyDescent="0.25">
      <c r="A19" s="2">
        <v>7</v>
      </c>
      <c r="B19" s="2" t="s">
        <v>13</v>
      </c>
      <c r="C19" s="10">
        <f t="shared" ref="C19:E19" si="2">C17*C18</f>
        <v>39045.884223327645</v>
      </c>
      <c r="D19" s="10">
        <f t="shared" si="2"/>
        <v>180186.67437546357</v>
      </c>
      <c r="E19" s="10">
        <f t="shared" si="2"/>
        <v>424802.15506845899</v>
      </c>
    </row>
    <row r="20" spans="1:5" x14ac:dyDescent="0.25">
      <c r="A20" s="2">
        <v>8</v>
      </c>
      <c r="B20" s="2" t="s">
        <v>14</v>
      </c>
      <c r="C20" s="12">
        <v>0</v>
      </c>
      <c r="D20" s="12">
        <v>0</v>
      </c>
      <c r="E20" s="12">
        <v>0</v>
      </c>
    </row>
    <row r="21" spans="1:5" x14ac:dyDescent="0.25">
      <c r="A21" s="2">
        <v>9</v>
      </c>
      <c r="B21" s="2" t="s">
        <v>15</v>
      </c>
      <c r="C21" s="11">
        <f t="shared" ref="C21:E21" si="3">SUM(C19:C20)</f>
        <v>39045.884223327645</v>
      </c>
      <c r="D21" s="11">
        <f t="shared" si="3"/>
        <v>180186.67437546357</v>
      </c>
      <c r="E21" s="11">
        <f t="shared" si="3"/>
        <v>424802.15506845899</v>
      </c>
    </row>
    <row r="22" spans="1:5" x14ac:dyDescent="0.25">
      <c r="A22" s="2">
        <v>10</v>
      </c>
      <c r="B22" s="2" t="s">
        <v>16</v>
      </c>
      <c r="C22" s="3">
        <v>0.79</v>
      </c>
      <c r="D22" s="3">
        <v>0.79</v>
      </c>
      <c r="E22" s="3">
        <v>0.79</v>
      </c>
    </row>
    <row r="23" spans="1:5" x14ac:dyDescent="0.25">
      <c r="A23" s="2">
        <v>11</v>
      </c>
      <c r="B23" s="2" t="s">
        <v>17</v>
      </c>
      <c r="C23" s="11">
        <f t="shared" ref="C23:E23" si="4">C21/C22</f>
        <v>49425.169902946385</v>
      </c>
      <c r="D23" s="11">
        <f t="shared" si="4"/>
        <v>228084.39794362476</v>
      </c>
      <c r="E23" s="11">
        <f t="shared" si="4"/>
        <v>537724.24692209996</v>
      </c>
    </row>
    <row r="24" spans="1:5" ht="15.75" customHeight="1" x14ac:dyDescent="0.25"/>
    <row r="25" spans="1:5" x14ac:dyDescent="0.25">
      <c r="B25" s="13" t="s">
        <v>18</v>
      </c>
    </row>
    <row r="28" spans="1:5" x14ac:dyDescent="0.25">
      <c r="B28" s="2" t="s">
        <v>19</v>
      </c>
    </row>
    <row r="30" spans="1:5" x14ac:dyDescent="0.25">
      <c r="B30" s="14" t="s">
        <v>20</v>
      </c>
      <c r="C30" s="15">
        <v>2023</v>
      </c>
      <c r="D30" s="15">
        <v>2024</v>
      </c>
      <c r="E30" s="16">
        <v>2025</v>
      </c>
    </row>
    <row r="31" spans="1:5" x14ac:dyDescent="0.25">
      <c r="B31" s="17" t="s">
        <v>21</v>
      </c>
      <c r="C31" s="18">
        <v>724931</v>
      </c>
      <c r="D31" s="19">
        <v>4328415</v>
      </c>
      <c r="E31" s="20">
        <v>4178577</v>
      </c>
    </row>
    <row r="32" spans="1:5" x14ac:dyDescent="0.25">
      <c r="B32" s="35" t="s">
        <v>22</v>
      </c>
      <c r="C32" s="36">
        <v>279066</v>
      </c>
      <c r="D32" s="37">
        <v>780857</v>
      </c>
      <c r="E32" s="38">
        <v>973029</v>
      </c>
    </row>
    <row r="33" spans="2:5" x14ac:dyDescent="0.25">
      <c r="B33" s="21" t="s">
        <v>23</v>
      </c>
      <c r="C33" s="22">
        <v>721621</v>
      </c>
      <c r="D33" s="23">
        <v>425029</v>
      </c>
      <c r="E33" s="24">
        <v>456870</v>
      </c>
    </row>
    <row r="34" spans="2:5" x14ac:dyDescent="0.25">
      <c r="B34" s="21" t="s">
        <v>24</v>
      </c>
      <c r="C34" s="22">
        <v>937775</v>
      </c>
      <c r="D34" s="23">
        <v>2271047</v>
      </c>
      <c r="E34" s="24">
        <v>2288471</v>
      </c>
    </row>
    <row r="35" spans="2:5" x14ac:dyDescent="0.25">
      <c r="B35" s="35" t="s">
        <v>25</v>
      </c>
      <c r="C35" s="36">
        <v>3927628</v>
      </c>
      <c r="D35" s="37">
        <v>5976762</v>
      </c>
      <c r="E35" s="38">
        <v>5936501</v>
      </c>
    </row>
    <row r="36" spans="2:5" x14ac:dyDescent="0.25">
      <c r="B36" s="25" t="s">
        <v>26</v>
      </c>
      <c r="C36" s="26">
        <v>3611000</v>
      </c>
      <c r="D36" s="27">
        <v>472846</v>
      </c>
      <c r="E36" s="28">
        <v>23142</v>
      </c>
    </row>
    <row r="37" spans="2:5" x14ac:dyDescent="0.25">
      <c r="B37" s="29" t="s">
        <v>27</v>
      </c>
      <c r="C37" s="30">
        <f>SUM(C31:C36)</f>
        <v>10202021</v>
      </c>
      <c r="D37" s="30">
        <f>SUM(D31:D36)</f>
        <v>14254956</v>
      </c>
      <c r="E37" s="31">
        <f>SUM(E31:E36)</f>
        <v>13856590</v>
      </c>
    </row>
    <row r="39" spans="2:5" x14ac:dyDescent="0.25">
      <c r="B39" s="32" t="s">
        <v>28</v>
      </c>
      <c r="C39" s="33">
        <f>(C35+C32)/C37</f>
        <v>0.41233928061900676</v>
      </c>
      <c r="D39" s="33">
        <f>(D35+D32)/D37</f>
        <v>0.47405400619966837</v>
      </c>
      <c r="E39" s="33">
        <f>(E35+E32)/E37</f>
        <v>0.49864577071270783</v>
      </c>
    </row>
    <row r="40" spans="2:5" x14ac:dyDescent="0.25">
      <c r="D40" s="9"/>
      <c r="E40" s="9"/>
    </row>
    <row r="41" spans="2:5" x14ac:dyDescent="0.25">
      <c r="B41" s="1" t="s">
        <v>29</v>
      </c>
    </row>
    <row r="42" spans="2:5" x14ac:dyDescent="0.25">
      <c r="B42" s="2" t="s">
        <v>30</v>
      </c>
      <c r="C42" s="10">
        <v>5135105.4000000004</v>
      </c>
      <c r="D42" s="10">
        <v>17366631.960000001</v>
      </c>
      <c r="E42" s="10">
        <v>31386510.239999998</v>
      </c>
    </row>
    <row r="43" spans="2:5" x14ac:dyDescent="0.25">
      <c r="B43" s="2" t="s">
        <v>31</v>
      </c>
      <c r="C43" s="10">
        <v>-246653.8</v>
      </c>
      <c r="D43" s="10">
        <v>-1815663.44</v>
      </c>
      <c r="E43" s="10">
        <v>-5320249.84</v>
      </c>
    </row>
    <row r="44" spans="2:5" x14ac:dyDescent="0.25">
      <c r="B44" s="2" t="s">
        <v>32</v>
      </c>
      <c r="C44" s="10">
        <v>-153772.41</v>
      </c>
      <c r="D44" s="10">
        <v>-664395.65</v>
      </c>
      <c r="E44" s="10">
        <v>-1538279.31</v>
      </c>
    </row>
    <row r="45" spans="2:5" x14ac:dyDescent="0.25">
      <c r="C45" s="10"/>
      <c r="D45" s="10"/>
      <c r="E45" s="10"/>
    </row>
    <row r="46" spans="2:5" x14ac:dyDescent="0.25">
      <c r="B46" s="34" t="s">
        <v>33</v>
      </c>
      <c r="C46" s="10"/>
      <c r="D46" s="10"/>
      <c r="E46" s="10"/>
    </row>
    <row r="47" spans="2:5" x14ac:dyDescent="0.25">
      <c r="B47" s="2" t="s">
        <v>30</v>
      </c>
      <c r="C47" s="10">
        <f>C42*C$39</f>
        <v>2117405.6665387773</v>
      </c>
      <c r="D47" s="10">
        <f t="shared" ref="D47:E49" si="5">D42*D$39</f>
        <v>8232721.4548331993</v>
      </c>
      <c r="E47" s="10">
        <f t="shared" si="5"/>
        <v>15650750.588607095</v>
      </c>
    </row>
    <row r="48" spans="2:5" x14ac:dyDescent="0.25">
      <c r="B48" s="2" t="s">
        <v>31</v>
      </c>
      <c r="C48" s="10">
        <f>C43*C$39</f>
        <v>-101705.05045394436</v>
      </c>
      <c r="D48" s="10">
        <f t="shared" si="5"/>
        <v>-860722.52764227113</v>
      </c>
      <c r="E48" s="10">
        <f t="shared" si="5"/>
        <v>-2652920.0818509604</v>
      </c>
    </row>
    <row r="49" spans="2:5" x14ac:dyDescent="0.25">
      <c r="B49" s="2" t="s">
        <v>32</v>
      </c>
      <c r="C49" s="10">
        <f>C44*C$39</f>
        <v>-63406.404918450964</v>
      </c>
      <c r="D49" s="10">
        <f t="shared" si="5"/>
        <v>-314959.41958413273</v>
      </c>
      <c r="E49" s="10">
        <f t="shared" si="5"/>
        <v>-767056.47210636246</v>
      </c>
    </row>
  </sheetData>
  <mergeCells count="1">
    <mergeCell ref="A5:E5"/>
  </mergeCells>
  <pageMargins left="0.2" right="0.2" top="0.25" bottom="0.25" header="0.3" footer="0"/>
  <pageSetup scale="92" orientation="portrait" r:id="rId1"/>
  <headerFooter>
    <oddFooter>&amp;L&amp;D&amp;C&amp;Z&amp;F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2022-07-28T19:25:32+00:00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728CBAC-6FCA-4894-9EB2-BA2C18A26838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24f70c62-691b-492e-ba59-9d389529a97e"/>
    <ds:schemaRef ds:uri="http://schemas.microsoft.com/sharepoint/v3/fields"/>
    <ds:schemaRef ds:uri="http://schemas.microsoft.com/office/infopath/2007/PartnerControls"/>
    <ds:schemaRef ds:uri="http://schemas.microsoft.com/office/2006/documentManagement/types"/>
    <ds:schemaRef ds:uri="a0689114-bdb9-4146-803a-240f5368dce0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80C07A2-E997-4E93-8D5D-F5FD17F0F439}"/>
</file>

<file path=customXml/itemProps3.xml><?xml version="1.0" encoding="utf-8"?>
<ds:datastoreItem xmlns:ds="http://schemas.openxmlformats.org/officeDocument/2006/customXml" ds:itemID="{C3BE346C-0203-4A17-B82F-A50A6EDC584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50F99E-10DE-44F1-9F83-8F41BC47D3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TEP Incentive Calculation</vt:lpstr>
      <vt:lpstr>'TEP Incentive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220066-67-Staff-Rector-Exh.ASR-6</dc:title>
  <dc:creator>Rector, Andrew (UTC)</dc:creator>
  <dc:description/>
  <cp:lastModifiedBy>Rector, Andrew (UTC)</cp:lastModifiedBy>
  <dcterms:created xsi:type="dcterms:W3CDTF">2022-06-24T16:58:40Z</dcterms:created>
  <dcterms:modified xsi:type="dcterms:W3CDTF">2022-07-08T23:29:26Z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