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ome.utc.wa.gov/sites/ue-190334/Staffs Testimony and Exhibits/"/>
    </mc:Choice>
  </mc:AlternateContent>
  <bookViews>
    <workbookView xWindow="0" yWindow="0" windowWidth="28800" windowHeight="14235"/>
  </bookViews>
  <sheets>
    <sheet name="Natural Gas Rate Impacts" sheetId="1" r:id="rId1"/>
    <sheet name="Natural Gas - Chart" sheetId="2" r:id="rId2"/>
  </sheets>
  <definedNames>
    <definedName name="_xlnm.Print_Area" localSheetId="0">'Natural Gas Rate Impacts'!$B$1:$K$30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7" i="1"/>
  <c r="B19" i="1" l="1"/>
  <c r="B20" i="1" s="1"/>
  <c r="B21" i="1" s="1"/>
  <c r="B22" i="1" s="1"/>
  <c r="N32" i="1"/>
  <c r="P32" i="1"/>
  <c r="R32" i="1"/>
  <c r="R12" i="1" s="1"/>
  <c r="R11" i="1" l="1"/>
  <c r="J7" i="1" s="1"/>
  <c r="J14" i="1"/>
  <c r="J11" i="1"/>
  <c r="J16" i="1"/>
  <c r="J18" i="1"/>
  <c r="B23" i="1"/>
  <c r="J22" i="1"/>
  <c r="N11" i="1"/>
  <c r="P11" i="1"/>
  <c r="N12" i="1"/>
  <c r="P12" i="1"/>
  <c r="J12" i="1"/>
  <c r="J21" i="1"/>
  <c r="J8" i="1"/>
  <c r="J10" i="1"/>
  <c r="J13" i="1"/>
  <c r="J15" i="1"/>
  <c r="J17" i="1"/>
  <c r="J20" i="1"/>
  <c r="J19" i="1"/>
  <c r="J9" i="1"/>
  <c r="F7" i="1" l="1"/>
  <c r="F9" i="1"/>
  <c r="F11" i="1"/>
  <c r="F14" i="1"/>
  <c r="F16" i="1"/>
  <c r="F18" i="1"/>
  <c r="F22" i="1"/>
  <c r="F12" i="1"/>
  <c r="F21" i="1"/>
  <c r="F8" i="1"/>
  <c r="F10" i="1"/>
  <c r="F13" i="1"/>
  <c r="F15" i="1"/>
  <c r="F17" i="1"/>
  <c r="F20" i="1"/>
  <c r="F19" i="1"/>
  <c r="F23" i="1"/>
  <c r="D12" i="1"/>
  <c r="D21" i="1"/>
  <c r="D8" i="1"/>
  <c r="D10" i="1"/>
  <c r="D13" i="1"/>
  <c r="D15" i="1"/>
  <c r="D17" i="1"/>
  <c r="D20" i="1"/>
  <c r="D19" i="1"/>
  <c r="D7" i="1"/>
  <c r="D14" i="1"/>
  <c r="D23" i="1"/>
  <c r="D22" i="1"/>
  <c r="D11" i="1"/>
  <c r="D18" i="1"/>
  <c r="D9" i="1"/>
  <c r="D16" i="1"/>
  <c r="B24" i="1"/>
  <c r="D24" i="1" s="1"/>
  <c r="J23" i="1"/>
  <c r="H20" i="1" l="1"/>
  <c r="H10" i="1"/>
  <c r="H12" i="1"/>
  <c r="H14" i="1"/>
  <c r="H23" i="1"/>
  <c r="H17" i="1"/>
  <c r="H8" i="1"/>
  <c r="H22" i="1"/>
  <c r="H11" i="1"/>
  <c r="B25" i="1"/>
  <c r="J24" i="1"/>
  <c r="H19" i="1"/>
  <c r="H15" i="1"/>
  <c r="H18" i="1"/>
  <c r="H9" i="1"/>
  <c r="F24" i="1"/>
  <c r="H13" i="1"/>
  <c r="H21" i="1"/>
  <c r="H16" i="1"/>
  <c r="H24" i="1" l="1"/>
  <c r="J25" i="1"/>
  <c r="F25" i="1"/>
  <c r="D25" i="1"/>
  <c r="H25" i="1" l="1"/>
</calcChain>
</file>

<file path=xl/sharedStrings.xml><?xml version="1.0" encoding="utf-8"?>
<sst xmlns="http://schemas.openxmlformats.org/spreadsheetml/2006/main" count="27" uniqueCount="21">
  <si>
    <t>Notes:</t>
  </si>
  <si>
    <t xml:space="preserve"> </t>
  </si>
  <si>
    <t>Rider Schedules</t>
  </si>
  <si>
    <t>Block 2 (&gt; 70 Therms)</t>
  </si>
  <si>
    <t>Block 1 (&lt;= 70 Therms)</t>
  </si>
  <si>
    <t>Inputs</t>
  </si>
  <si>
    <t>Basic Charge</t>
  </si>
  <si>
    <t>Proposed Price (Net)</t>
  </si>
  <si>
    <t>Present Price (Net)</t>
  </si>
  <si>
    <t>%</t>
  </si>
  <si>
    <t>Avista Proposed</t>
  </si>
  <si>
    <t>Staff Proposed</t>
  </si>
  <si>
    <t>Present</t>
  </si>
  <si>
    <t>Therms</t>
  </si>
  <si>
    <t xml:space="preserve">Avista </t>
  </si>
  <si>
    <t>Staff</t>
  </si>
  <si>
    <t>Avista General Rate Case</t>
  </si>
  <si>
    <t>UE-190334</t>
  </si>
  <si>
    <t>Monthly Bill Comparison</t>
  </si>
  <si>
    <t>Residential Natural Gas Service</t>
  </si>
  <si>
    <t>* Average Avista 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</si>
</sst>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.000000_);_(&quot;$&quot;* \(#,##0.000000\);_(&quot;$&quot;* &quot;-&quot;??_);_(@_)"/>
    <numFmt numFmtId="165" formatCode="0.00000"/>
  </numFmts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sz val="9"/>
      <color indexed="8"/>
      <name val="Times New Roman"/>
      <family val="1"/>
    </font>
    <font>
      <vertAlign val="superscript"/>
      <sz val="1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2" applyFont="1" applyFill="1"/>
    <xf numFmtId="44" fontId="1" fillId="0" borderId="0" xfId="2" applyNumberFormat="1" applyFont="1" applyFill="1"/>
    <xf numFmtId="0" fontId="2" fillId="0" borderId="0" xfId="2" quotePrefix="1" applyFont="1" applyFill="1" applyBorder="1" applyAlignment="1">
      <alignment horizontal="left"/>
    </xf>
    <xf numFmtId="0" fontId="1" fillId="0" borderId="0" xfId="2" applyFont="1" applyFill="1" applyAlignment="1">
      <alignment horizontal="left"/>
    </xf>
    <xf numFmtId="0" fontId="2" fillId="0" borderId="0" xfId="2" applyFont="1" applyFill="1"/>
    <xf numFmtId="0" fontId="1" fillId="0" borderId="1" xfId="2" applyFont="1" applyFill="1" applyBorder="1"/>
    <xf numFmtId="164" fontId="1" fillId="0" borderId="0" xfId="2" applyNumberFormat="1" applyFont="1" applyFill="1"/>
    <xf numFmtId="0" fontId="1" fillId="0" borderId="0" xfId="2" applyFont="1" applyFill="1" applyAlignment="1">
      <alignment horizontal="right"/>
    </xf>
    <xf numFmtId="7" fontId="1" fillId="0" borderId="0" xfId="2" applyNumberFormat="1" applyFont="1" applyFill="1" applyProtection="1"/>
    <xf numFmtId="7" fontId="1" fillId="0" borderId="0" xfId="2" applyNumberFormat="1" applyFill="1"/>
    <xf numFmtId="10" fontId="1" fillId="0" borderId="0" xfId="2" applyNumberFormat="1" applyFont="1" applyFill="1" applyProtection="1"/>
    <xf numFmtId="37" fontId="1" fillId="0" borderId="0" xfId="2" applyNumberFormat="1" applyFont="1" applyFill="1" applyProtection="1"/>
    <xf numFmtId="164" fontId="4" fillId="0" borderId="2" xfId="3" applyNumberFormat="1" applyFont="1" applyFill="1" applyBorder="1"/>
    <xf numFmtId="164" fontId="4" fillId="0" borderId="3" xfId="3" applyNumberFormat="1" applyFont="1" applyFill="1" applyBorder="1"/>
    <xf numFmtId="164" fontId="4" fillId="0" borderId="1" xfId="3" applyNumberFormat="1" applyFont="1" applyFill="1" applyBorder="1"/>
    <xf numFmtId="0" fontId="4" fillId="0" borderId="4" xfId="2" quotePrefix="1" applyFont="1" applyFill="1" applyBorder="1" applyAlignment="1">
      <alignment horizontal="left"/>
    </xf>
    <xf numFmtId="164" fontId="4" fillId="0" borderId="5" xfId="3" applyNumberFormat="1" applyFont="1" applyFill="1" applyBorder="1"/>
    <xf numFmtId="0" fontId="1" fillId="0" borderId="0" xfId="2" applyFont="1" applyFill="1" applyBorder="1"/>
    <xf numFmtId="164" fontId="4" fillId="0" borderId="6" xfId="3" applyNumberFormat="1" applyFont="1" applyFill="1" applyBorder="1"/>
    <xf numFmtId="164" fontId="4" fillId="0" borderId="0" xfId="3" applyNumberFormat="1" applyFont="1" applyFill="1" applyBorder="1"/>
    <xf numFmtId="0" fontId="4" fillId="0" borderId="7" xfId="2" quotePrefix="1" applyFont="1" applyFill="1" applyBorder="1" applyAlignment="1">
      <alignment horizontal="left"/>
    </xf>
    <xf numFmtId="10" fontId="1" fillId="0" borderId="0" xfId="2" applyNumberFormat="1" applyFont="1" applyFill="1" applyBorder="1" applyProtection="1"/>
    <xf numFmtId="7" fontId="1" fillId="0" borderId="0" xfId="2" applyNumberFormat="1" applyFill="1" applyBorder="1"/>
    <xf numFmtId="37" fontId="1" fillId="0" borderId="0" xfId="2" applyNumberFormat="1" applyFont="1" applyFill="1" applyBorder="1" applyProtection="1"/>
    <xf numFmtId="10" fontId="1" fillId="0" borderId="0" xfId="1" applyNumberFormat="1" applyFont="1" applyFill="1" applyBorder="1"/>
    <xf numFmtId="0" fontId="4" fillId="0" borderId="7" xfId="2" applyFont="1" applyFill="1" applyBorder="1"/>
    <xf numFmtId="0" fontId="4" fillId="0" borderId="0" xfId="2" applyFont="1" applyFill="1" applyBorder="1"/>
    <xf numFmtId="0" fontId="1" fillId="0" borderId="8" xfId="2" applyFont="1" applyFill="1" applyBorder="1"/>
    <xf numFmtId="0" fontId="1" fillId="0" borderId="9" xfId="2" applyFont="1" applyFill="1" applyBorder="1"/>
    <xf numFmtId="0" fontId="4" fillId="0" borderId="0" xfId="2" applyFont="1" applyFill="1"/>
    <xf numFmtId="165" fontId="4" fillId="0" borderId="0" xfId="2" applyNumberFormat="1" applyFont="1" applyFill="1"/>
    <xf numFmtId="10" fontId="1" fillId="0" borderId="3" xfId="1" applyNumberFormat="1" applyFont="1" applyFill="1" applyBorder="1"/>
    <xf numFmtId="7" fontId="1" fillId="0" borderId="1" xfId="2" applyNumberFormat="1" applyFill="1" applyBorder="1"/>
    <xf numFmtId="164" fontId="5" fillId="0" borderId="3" xfId="3" applyNumberFormat="1" applyFont="1" applyFill="1" applyBorder="1"/>
    <xf numFmtId="164" fontId="5" fillId="0" borderId="4" xfId="3" applyNumberFormat="1" applyFont="1" applyFill="1" applyBorder="1"/>
    <xf numFmtId="164" fontId="1" fillId="0" borderId="15" xfId="3" applyNumberFormat="1" applyFont="1" applyFill="1" applyBorder="1"/>
    <xf numFmtId="0" fontId="1" fillId="0" borderId="16" xfId="2" applyFont="1" applyFill="1" applyBorder="1"/>
    <xf numFmtId="164" fontId="1" fillId="0" borderId="16" xfId="3" applyNumberFormat="1" applyFont="1" applyFill="1" applyBorder="1"/>
    <xf numFmtId="0" fontId="4" fillId="0" borderId="17" xfId="2" quotePrefix="1" applyFont="1" applyFill="1" applyBorder="1" applyAlignment="1">
      <alignment horizontal="left"/>
    </xf>
    <xf numFmtId="10" fontId="1" fillId="0" borderId="0" xfId="1" applyNumberFormat="1" applyFont="1" applyFill="1"/>
    <xf numFmtId="164" fontId="5" fillId="0" borderId="6" xfId="3" applyNumberFormat="1" applyFont="1" applyFill="1" applyBorder="1"/>
    <xf numFmtId="164" fontId="5" fillId="0" borderId="7" xfId="3" applyNumberFormat="1" applyFont="1" applyFill="1" applyBorder="1"/>
    <xf numFmtId="164" fontId="1" fillId="0" borderId="18" xfId="3" applyNumberFormat="1" applyFont="1" applyFill="1" applyBorder="1"/>
    <xf numFmtId="164" fontId="1" fillId="0" borderId="0" xfId="3" applyNumberFormat="1" applyFont="1" applyFill="1" applyBorder="1"/>
    <xf numFmtId="0" fontId="4" fillId="0" borderId="19" xfId="2" quotePrefix="1" applyFont="1" applyFill="1" applyBorder="1" applyAlignment="1">
      <alignment horizontal="left"/>
    </xf>
    <xf numFmtId="164" fontId="5" fillId="0" borderId="10" xfId="3" applyNumberFormat="1" applyFont="1" applyFill="1" applyBorder="1"/>
    <xf numFmtId="164" fontId="5" fillId="0" borderId="11" xfId="3" applyNumberFormat="1" applyFont="1" applyFill="1" applyBorder="1"/>
    <xf numFmtId="164" fontId="5" fillId="0" borderId="18" xfId="3" applyNumberFormat="1" applyFont="1" applyFill="1" applyBorder="1"/>
    <xf numFmtId="164" fontId="5" fillId="0" borderId="0" xfId="3" applyNumberFormat="1" applyFont="1" applyFill="1" applyBorder="1"/>
    <xf numFmtId="44" fontId="5" fillId="0" borderId="18" xfId="2" applyNumberFormat="1" applyFont="1" applyFill="1" applyBorder="1"/>
    <xf numFmtId="44" fontId="5" fillId="0" borderId="0" xfId="2" applyNumberFormat="1" applyFont="1" applyFill="1" applyBorder="1"/>
    <xf numFmtId="10" fontId="1" fillId="0" borderId="0" xfId="1" applyNumberFormat="1" applyFont="1" applyFill="1" applyProtection="1"/>
    <xf numFmtId="0" fontId="6" fillId="0" borderId="20" xfId="2" applyFont="1" applyFill="1" applyBorder="1" applyAlignment="1">
      <alignment horizontal="right"/>
    </xf>
    <xf numFmtId="0" fontId="6" fillId="0" borderId="21" xfId="2" quotePrefix="1" applyFont="1" applyFill="1" applyBorder="1" applyAlignment="1">
      <alignment horizontal="left"/>
    </xf>
    <xf numFmtId="0" fontId="6" fillId="0" borderId="21" xfId="2" applyFont="1" applyFill="1" applyBorder="1" applyAlignment="1">
      <alignment horizontal="right"/>
    </xf>
    <xf numFmtId="0" fontId="4" fillId="0" borderId="22" xfId="2" quotePrefix="1" applyFont="1" applyFill="1" applyBorder="1" applyAlignment="1">
      <alignment horizontal="left"/>
    </xf>
    <xf numFmtId="0" fontId="1" fillId="0" borderId="0" xfId="2" applyFont="1" applyFill="1" applyAlignment="1">
      <alignment horizontal="centerContinuous"/>
    </xf>
    <xf numFmtId="0" fontId="1" fillId="0" borderId="23" xfId="2" applyFont="1" applyFill="1" applyBorder="1" applyAlignment="1">
      <alignment horizontal="center"/>
    </xf>
    <xf numFmtId="0" fontId="7" fillId="0" borderId="0" xfId="2" applyFont="1" applyFill="1"/>
    <xf numFmtId="0" fontId="1" fillId="0" borderId="1" xfId="2" applyFont="1" applyFill="1" applyBorder="1" applyAlignment="1">
      <alignment horizontal="center"/>
    </xf>
    <xf numFmtId="0" fontId="1" fillId="0" borderId="23" xfId="2" applyFont="1" applyFill="1" applyBorder="1" applyAlignment="1">
      <alignment horizontal="centerContinuous"/>
    </xf>
    <xf numFmtId="0" fontId="1" fillId="0" borderId="0" xfId="2" applyFont="1" applyFill="1" applyAlignment="1">
      <alignment horizontal="center"/>
    </xf>
    <xf numFmtId="10" fontId="1" fillId="0" borderId="1" xfId="1" applyNumberFormat="1" applyFont="1" applyFill="1" applyBorder="1"/>
    <xf numFmtId="0" fontId="1" fillId="2" borderId="24" xfId="2" applyFont="1" applyFill="1" applyBorder="1" applyAlignment="1">
      <alignment horizontal="centerContinuous" wrapText="1"/>
    </xf>
    <xf numFmtId="7" fontId="1" fillId="2" borderId="5" xfId="2" applyNumberFormat="1" applyFill="1" applyBorder="1"/>
    <xf numFmtId="7" fontId="1" fillId="2" borderId="2" xfId="2" applyNumberFormat="1" applyFill="1" applyBorder="1"/>
    <xf numFmtId="0" fontId="1" fillId="3" borderId="13" xfId="2" applyFont="1" applyFill="1" applyBorder="1"/>
    <xf numFmtId="7" fontId="1" fillId="3" borderId="13" xfId="2" applyNumberFormat="1" applyFill="1" applyBorder="1"/>
    <xf numFmtId="7" fontId="1" fillId="3" borderId="25" xfId="2" applyNumberFormat="1" applyFill="1" applyBorder="1"/>
    <xf numFmtId="10" fontId="1" fillId="3" borderId="12" xfId="1" applyNumberFormat="1" applyFont="1" applyFill="1" applyBorder="1"/>
    <xf numFmtId="37" fontId="1" fillId="0" borderId="0" xfId="2" applyNumberFormat="1" applyFont="1" applyFill="1" applyAlignment="1" applyProtection="1">
      <alignment horizontal="right"/>
    </xf>
    <xf numFmtId="37" fontId="1" fillId="3" borderId="14" xfId="2" applyNumberFormat="1" applyFont="1" applyFill="1" applyBorder="1" applyAlignment="1" applyProtection="1">
      <alignment horizontal="right"/>
    </xf>
    <xf numFmtId="37" fontId="1" fillId="0" borderId="4" xfId="2" applyNumberFormat="1" applyFont="1" applyFill="1" applyBorder="1" applyAlignment="1" applyProtection="1">
      <alignment horizontal="right"/>
    </xf>
    <xf numFmtId="37" fontId="1" fillId="0" borderId="0" xfId="2" applyNumberFormat="1" applyFont="1" applyFill="1" applyBorder="1" applyAlignment="1" applyProtection="1">
      <alignment horizontal="right"/>
    </xf>
    <xf numFmtId="37" fontId="1" fillId="0" borderId="1" xfId="2" applyNumberFormat="1" applyFont="1" applyFill="1" applyBorder="1" applyAlignment="1" applyProtection="1">
      <alignment horizontal="right"/>
    </xf>
    <xf numFmtId="10" fontId="1" fillId="0" borderId="0" xfId="2" applyNumberFormat="1" applyFont="1" applyFill="1" applyAlignment="1" applyProtection="1">
      <alignment horizontal="center"/>
    </xf>
    <xf numFmtId="10" fontId="1" fillId="3" borderId="13" xfId="2" applyNumberFormat="1" applyFont="1" applyFill="1" applyBorder="1" applyAlignment="1" applyProtection="1">
      <alignment horizontal="center"/>
    </xf>
    <xf numFmtId="10" fontId="1" fillId="0" borderId="1" xfId="2" applyNumberFormat="1" applyFont="1" applyFill="1" applyBorder="1" applyAlignment="1" applyProtection="1">
      <alignment horizontal="center"/>
    </xf>
    <xf numFmtId="10" fontId="1" fillId="0" borderId="0" xfId="2" applyNumberFormat="1" applyFont="1" applyFill="1" applyBorder="1" applyAlignment="1" applyProtection="1">
      <alignment horizontal="center"/>
    </xf>
    <xf numFmtId="0" fontId="1" fillId="0" borderId="11" xfId="2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/>
    </xf>
    <xf numFmtId="0" fontId="1" fillId="0" borderId="10" xfId="2" applyFont="1" applyFill="1" applyBorder="1" applyAlignment="1">
      <alignment horizontal="center"/>
    </xf>
    <xf numFmtId="0" fontId="1" fillId="0" borderId="0" xfId="2" applyFont="1" applyFill="1" applyAlignment="1">
      <alignment horizontal="left"/>
    </xf>
    <xf numFmtId="0" fontId="1" fillId="0" borderId="0" xfId="2" quotePrefix="1" applyFont="1" applyFill="1" applyAlignment="1">
      <alignment horizontal="left"/>
    </xf>
    <xf numFmtId="0" fontId="2" fillId="0" borderId="0" xfId="2" quotePrefix="1" applyFont="1" applyFill="1" applyBorder="1" applyAlignment="1">
      <alignment horizontal="left"/>
    </xf>
    <xf numFmtId="0" fontId="8" fillId="0" borderId="0" xfId="2" applyFont="1" applyFill="1" applyBorder="1" applyAlignment="1">
      <alignment horizontal="center"/>
    </xf>
    <xf numFmtId="0" fontId="8" fillId="0" borderId="0" xfId="2" quotePrefix="1" applyFont="1" applyFill="1" applyBorder="1" applyAlignment="1">
      <alignment horizontal="center"/>
    </xf>
    <xf numFmtId="0" fontId="8" fillId="0" borderId="16" xfId="2" quotePrefix="1" applyFont="1" applyFill="1" applyBorder="1" applyAlignment="1">
      <alignment horizontal="center"/>
    </xf>
  </cellXfs>
  <cellStyles count="4">
    <cellStyle name="Currency 10" xfId="3"/>
    <cellStyle name="Normal" xfId="0" builtinId="0"/>
    <cellStyle name="Normal_OR Blocking 98 No Forecast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400" b="1" i="0"/>
              <a:t>Natural</a:t>
            </a:r>
            <a:r>
              <a:rPr lang="en-US" sz="1400" b="1" i="0" baseline="0"/>
              <a:t> Gas </a:t>
            </a:r>
            <a:r>
              <a:rPr lang="en-US" sz="1400" b="1" i="0"/>
              <a:t>Service - Staff Compared</a:t>
            </a:r>
            <a:r>
              <a:rPr lang="en-US" sz="1400" b="1" i="0" baseline="0"/>
              <a:t> to Avista Bill Impacts</a:t>
            </a:r>
            <a:endParaRPr lang="en-US" sz="1400" b="1" i="0"/>
          </a:p>
        </c:rich>
      </c:tx>
      <c:layout>
        <c:manualLayout>
          <c:xMode val="edge"/>
          <c:yMode val="edge"/>
          <c:x val="0.21857850325347808"/>
          <c:y val="1.6188508825121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827299453925172E-2"/>
          <c:y val="6.9872510811752039E-2"/>
          <c:w val="0.84766486835663035"/>
          <c:h val="0.82662742974814463"/>
        </c:manualLayout>
      </c:layout>
      <c:barChart>
        <c:barDir val="col"/>
        <c:grouping val="clustered"/>
        <c:varyColors val="0"/>
        <c:ser>
          <c:idx val="10"/>
          <c:order val="0"/>
          <c:tx>
            <c:v>Staff Proposed Rate Spread &amp; Revenue Requirement</c:v>
          </c:tx>
          <c:spPr>
            <a:solidFill>
              <a:schemeClr val="tx1">
                <a:lumMod val="50000"/>
                <a:lumOff val="50000"/>
              </a:schemeClr>
            </a:soli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9525" cap="flat" cmpd="sng" algn="ctr">
                <a:solidFill>
                  <a:schemeClr val="tx1"/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cat>
            <c:numRef>
              <c:f>'Natural Gas Rate Impacts'!$B$7:$B$25</c:f>
              <c:numCache>
                <c:formatCode>#,##0_);\(#,##0\)</c:formatCode>
                <c:ptCount val="1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66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150</c:v>
                </c:pt>
                <c:pt idx="12">
                  <c:v>200</c:v>
                </c:pt>
                <c:pt idx="13">
                  <c:v>250</c:v>
                </c:pt>
                <c:pt idx="14">
                  <c:v>300</c:v>
                </c:pt>
                <c:pt idx="15">
                  <c:v>350</c:v>
                </c:pt>
                <c:pt idx="16">
                  <c:v>400</c:v>
                </c:pt>
                <c:pt idx="17">
                  <c:v>450</c:v>
                </c:pt>
                <c:pt idx="18">
                  <c:v>500</c:v>
                </c:pt>
              </c:numCache>
            </c:numRef>
          </c:cat>
          <c:val>
            <c:numRef>
              <c:f>'Natural Gas Rate Impacts'!$H$7:$H$25</c:f>
              <c:numCache>
                <c:formatCode>0.00%</c:formatCode>
                <c:ptCount val="19"/>
                <c:pt idx="0">
                  <c:v>2.9821073558648065E-2</c:v>
                </c:pt>
                <c:pt idx="1">
                  <c:v>4.3520309477756217E-2</c:v>
                </c:pt>
                <c:pt idx="2">
                  <c:v>5.138941758660074E-2</c:v>
                </c:pt>
                <c:pt idx="3">
                  <c:v>5.6497175141242847E-2</c:v>
                </c:pt>
                <c:pt idx="4">
                  <c:v>6.008010680907877E-2</c:v>
                </c:pt>
                <c:pt idx="5">
                  <c:v>6.2964684014869904E-2</c:v>
                </c:pt>
                <c:pt idx="6">
                  <c:v>6.4008620689655155E-2</c:v>
                </c:pt>
                <c:pt idx="7">
                  <c:v>6.4980464733703405E-2</c:v>
                </c:pt>
                <c:pt idx="8">
                  <c:v>6.7413699620459136E-2</c:v>
                </c:pt>
                <c:pt idx="9">
                  <c:v>6.9654950016123832E-2</c:v>
                </c:pt>
                <c:pt idx="10">
                  <c:v>7.1459758404890286E-2</c:v>
                </c:pt>
                <c:pt idx="11">
                  <c:v>7.6636977586375624E-2</c:v>
                </c:pt>
                <c:pt idx="12">
                  <c:v>7.9339330482229686E-2</c:v>
                </c:pt>
                <c:pt idx="13">
                  <c:v>8.0908445706174462E-2</c:v>
                </c:pt>
                <c:pt idx="14">
                  <c:v>8.2012541351898408E-2</c:v>
                </c:pt>
                <c:pt idx="15">
                  <c:v>8.280011864909527E-2</c:v>
                </c:pt>
                <c:pt idx="16">
                  <c:v>8.3354982371497632E-2</c:v>
                </c:pt>
                <c:pt idx="17">
                  <c:v>8.382304390888097E-2</c:v>
                </c:pt>
                <c:pt idx="18">
                  <c:v>8.4165774765132595E-2</c:v>
                </c:pt>
              </c:numCache>
            </c:numRef>
          </c:val>
        </c:ser>
        <c:ser>
          <c:idx val="0"/>
          <c:order val="1"/>
          <c:tx>
            <c:v>Avista Proposed Rate Spread &amp; Revenue Requirement</c:v>
          </c:tx>
          <c:spPr>
            <a:pattFill prst="ltUp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6"/>
            <c:invertIfNegative val="0"/>
            <c:bubble3D val="0"/>
            <c:spPr>
              <a:pattFill prst="lt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4925" cap="flat" cmpd="sng" algn="ctr">
                <a:solidFill>
                  <a:schemeClr val="tx1"/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12"/>
            <c:invertIfNegative val="0"/>
            <c:bubble3D val="0"/>
            <c:spPr>
              <a:pattFill prst="lt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9525" cap="flat" cmpd="sng" algn="ctr">
                <a:solidFill>
                  <a:schemeClr val="tx1"/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cat>
            <c:numRef>
              <c:f>'Natural Gas Rate Impacts'!$B$7:$B$25</c:f>
              <c:numCache>
                <c:formatCode>#,##0_);\(#,##0\)</c:formatCode>
                <c:ptCount val="1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66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150</c:v>
                </c:pt>
                <c:pt idx="12">
                  <c:v>200</c:v>
                </c:pt>
                <c:pt idx="13">
                  <c:v>250</c:v>
                </c:pt>
                <c:pt idx="14">
                  <c:v>300</c:v>
                </c:pt>
                <c:pt idx="15">
                  <c:v>350</c:v>
                </c:pt>
                <c:pt idx="16">
                  <c:v>400</c:v>
                </c:pt>
                <c:pt idx="17">
                  <c:v>450</c:v>
                </c:pt>
                <c:pt idx="18">
                  <c:v>500</c:v>
                </c:pt>
              </c:numCache>
            </c:numRef>
          </c:cat>
          <c:val>
            <c:numRef>
              <c:f>'Natural Gas Rate Impacts'!$K$7:$K$25</c:f>
              <c:numCache>
                <c:formatCode>0.00%</c:formatCode>
                <c:ptCount val="19"/>
                <c:pt idx="0">
                  <c:v>4.6388336646785905E-2</c:v>
                </c:pt>
                <c:pt idx="1">
                  <c:v>6.7698259187620818E-2</c:v>
                </c:pt>
                <c:pt idx="2">
                  <c:v>7.9558431671107724E-2</c:v>
                </c:pt>
                <c:pt idx="3">
                  <c:v>8.7570621468926524E-2</c:v>
                </c:pt>
                <c:pt idx="4">
                  <c:v>9.319092122830426E-2</c:v>
                </c:pt>
                <c:pt idx="5">
                  <c:v>9.7351301115241581E-2</c:v>
                </c:pt>
                <c:pt idx="6">
                  <c:v>9.913793103448279E-2</c:v>
                </c:pt>
                <c:pt idx="7">
                  <c:v>0.10055521283158544</c:v>
                </c:pt>
                <c:pt idx="8">
                  <c:v>0.10446412434484008</c:v>
                </c:pt>
                <c:pt idx="9">
                  <c:v>0.10786842953885828</c:v>
                </c:pt>
                <c:pt idx="10">
                  <c:v>0.11060980934361823</c:v>
                </c:pt>
                <c:pt idx="11">
                  <c:v>0.11862581971224434</c:v>
                </c:pt>
                <c:pt idx="12">
                  <c:v>0.12284323846040404</c:v>
                </c:pt>
                <c:pt idx="13">
                  <c:v>0.12532528980364321</c:v>
                </c:pt>
                <c:pt idx="14">
                  <c:v>0.12704290722362113</c:v>
                </c:pt>
                <c:pt idx="15">
                  <c:v>0.12818339760159328</c:v>
                </c:pt>
                <c:pt idx="16">
                  <c:v>0.12907775097420685</c:v>
                </c:pt>
                <c:pt idx="17">
                  <c:v>0.12981181908220552</c:v>
                </c:pt>
                <c:pt idx="18">
                  <c:v>0.1303365441788559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50"/>
        <c:axId val="451963392"/>
        <c:axId val="451966528"/>
      </c:barChart>
      <c:catAx>
        <c:axId val="451963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cap="all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therm</a:t>
                </a:r>
                <a:r>
                  <a:rPr lang="en-US" baseline="0"/>
                  <a:t> usage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2503630593571355E-2"/>
              <c:y val="0.969606721080220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cap="all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_);\(0\)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1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51966528"/>
        <c:crosses val="autoZero"/>
        <c:auto val="1"/>
        <c:lblAlgn val="ctr"/>
        <c:lblOffset val="100"/>
        <c:tickLblSkip val="1"/>
        <c:noMultiLvlLbl val="0"/>
      </c:catAx>
      <c:valAx>
        <c:axId val="45196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cap="all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Percentage Change in Total Bill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cap="all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5196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 tint="-0.499984740745262"/>
  </sheetPr>
  <sheetViews>
    <sheetView zoomScale="139" workbookViewId="0" zoomToFit="1"/>
  </sheetViews>
  <pageMargins left="0.7" right="0.7" top="1" bottom="0.75" header="0.3" footer="0.3"/>
  <pageSetup orientation="landscape" r:id="rId1"/>
  <headerFooter>
    <oddHeader xml:space="preserve">&amp;R&amp;"Times New Roman,Regular"Exh. JLB-6
Dockets UE-190334
Page &amp;P of &amp;N
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435" cy="60507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showGridLines="0" tabSelected="1" zoomScaleNormal="100" zoomScaleSheetLayoutView="75" workbookViewId="0">
      <selection activeCell="L4" sqref="L4"/>
    </sheetView>
  </sheetViews>
  <sheetFormatPr defaultColWidth="9.42578125" defaultRowHeight="15" x14ac:dyDescent="0.25"/>
  <cols>
    <col min="1" max="1" width="9.42578125" style="1"/>
    <col min="2" max="2" width="10" style="1" bestFit="1" customWidth="1"/>
    <col min="3" max="3" width="1.28515625" style="1" customWidth="1"/>
    <col min="4" max="4" width="11" style="1" bestFit="1" customWidth="1"/>
    <col min="5" max="5" width="1.42578125" style="1" bestFit="1" customWidth="1"/>
    <col min="6" max="6" width="10.5703125" style="1" bestFit="1" customWidth="1"/>
    <col min="7" max="7" width="2" style="1" customWidth="1"/>
    <col min="8" max="8" width="7.5703125" style="1" customWidth="1"/>
    <col min="9" max="9" width="1.42578125" style="1" bestFit="1" customWidth="1"/>
    <col min="10" max="10" width="10.5703125" style="1" bestFit="1" customWidth="1"/>
    <col min="11" max="12" width="12.140625" style="1" customWidth="1"/>
    <col min="13" max="13" width="32.5703125" style="1" bestFit="1" customWidth="1"/>
    <col min="14" max="14" width="14.42578125" style="1" bestFit="1" customWidth="1"/>
    <col min="15" max="15" width="1.5703125" style="1" bestFit="1" customWidth="1"/>
    <col min="16" max="16" width="17.28515625" style="1" bestFit="1" customWidth="1"/>
    <col min="17" max="17" width="1.5703125" style="1" bestFit="1" customWidth="1"/>
    <col min="18" max="18" width="15.7109375" style="1" bestFit="1" customWidth="1"/>
    <col min="19" max="19" width="9.42578125" style="1"/>
    <col min="20" max="20" width="32.5703125" style="1" bestFit="1" customWidth="1"/>
    <col min="21" max="21" width="14.42578125" style="1" bestFit="1" customWidth="1"/>
    <col min="22" max="22" width="1.5703125" style="1" bestFit="1" customWidth="1"/>
    <col min="23" max="23" width="15.7109375" style="1" bestFit="1" customWidth="1"/>
    <col min="24" max="16384" width="9.42578125" style="1"/>
  </cols>
  <sheetData>
    <row r="1" spans="1:23" ht="18.75" x14ac:dyDescent="0.3">
      <c r="B1" s="86" t="s">
        <v>16</v>
      </c>
      <c r="C1" s="86"/>
      <c r="D1" s="86"/>
      <c r="E1" s="86"/>
      <c r="F1" s="86"/>
      <c r="G1" s="86"/>
      <c r="H1" s="86"/>
      <c r="I1" s="86"/>
      <c r="J1" s="86"/>
      <c r="K1" s="86"/>
    </row>
    <row r="2" spans="1:23" ht="18.75" x14ac:dyDescent="0.3">
      <c r="A2" s="57"/>
      <c r="B2" s="86" t="s">
        <v>17</v>
      </c>
      <c r="C2" s="86"/>
      <c r="D2" s="86"/>
      <c r="E2" s="86"/>
      <c r="F2" s="86"/>
      <c r="G2" s="86"/>
      <c r="H2" s="86"/>
      <c r="I2" s="86"/>
      <c r="J2" s="86"/>
      <c r="K2" s="86"/>
    </row>
    <row r="3" spans="1:23" ht="18.75" x14ac:dyDescent="0.3">
      <c r="A3" s="57"/>
      <c r="B3" s="87" t="s">
        <v>18</v>
      </c>
      <c r="C3" s="87"/>
      <c r="D3" s="87"/>
      <c r="E3" s="87"/>
      <c r="F3" s="87"/>
      <c r="G3" s="87"/>
      <c r="H3" s="87"/>
      <c r="I3" s="87"/>
      <c r="J3" s="87"/>
      <c r="K3" s="87"/>
      <c r="M3" s="2"/>
      <c r="N3" s="2"/>
    </row>
    <row r="4" spans="1:23" ht="19.5" thickBot="1" x14ac:dyDescent="0.35">
      <c r="A4" s="57"/>
      <c r="B4" s="88" t="s">
        <v>19</v>
      </c>
      <c r="C4" s="88"/>
      <c r="D4" s="88"/>
      <c r="E4" s="88"/>
      <c r="F4" s="88"/>
      <c r="G4" s="88"/>
      <c r="H4" s="88"/>
      <c r="I4" s="88"/>
      <c r="J4" s="88"/>
      <c r="K4" s="88"/>
      <c r="M4" s="2"/>
      <c r="W4" s="2"/>
    </row>
    <row r="5" spans="1:23" ht="15.75" thickBot="1" x14ac:dyDescent="0.3">
      <c r="M5" s="2"/>
      <c r="P5" s="62" t="s">
        <v>15</v>
      </c>
      <c r="Q5" s="62"/>
      <c r="R5" s="62" t="s">
        <v>14</v>
      </c>
      <c r="W5" s="2"/>
    </row>
    <row r="6" spans="1:23" ht="30" x14ac:dyDescent="0.25">
      <c r="B6" s="60" t="s">
        <v>13</v>
      </c>
      <c r="D6" s="61" t="s">
        <v>12</v>
      </c>
      <c r="E6" s="59" t="s">
        <v>1</v>
      </c>
      <c r="F6" s="64" t="s">
        <v>11</v>
      </c>
      <c r="H6" s="58" t="s">
        <v>9</v>
      </c>
      <c r="I6" s="59" t="s">
        <v>1</v>
      </c>
      <c r="J6" s="64" t="s">
        <v>10</v>
      </c>
      <c r="K6" s="58" t="s">
        <v>9</v>
      </c>
      <c r="L6" s="57"/>
      <c r="M6" s="56"/>
      <c r="N6" s="55" t="s">
        <v>8</v>
      </c>
      <c r="O6" s="54"/>
      <c r="P6" s="53" t="s">
        <v>7</v>
      </c>
      <c r="Q6" s="54"/>
      <c r="R6" s="53" t="s">
        <v>7</v>
      </c>
    </row>
    <row r="7" spans="1:23" ht="15" customHeight="1" x14ac:dyDescent="0.25">
      <c r="B7" s="71">
        <v>10</v>
      </c>
      <c r="D7" s="10">
        <f t="shared" ref="D7:D14" si="0">ROUND((($B7*N$11+$N$7)),2)</f>
        <v>15.09</v>
      </c>
      <c r="F7" s="65">
        <f t="shared" ref="F7:F14" si="1">ROUND((($B7*P$11+$N$7)),2)</f>
        <v>15.54</v>
      </c>
      <c r="H7" s="76">
        <f>(F7-D7)/D7</f>
        <v>2.9821073558648065E-2</v>
      </c>
      <c r="J7" s="65">
        <f t="shared" ref="J7:J14" si="2">ROUND((($B7*R$11+$R$7)),2)</f>
        <v>15.79</v>
      </c>
      <c r="K7" s="52">
        <f>(J7-D7)/D7</f>
        <v>4.6388336646785905E-2</v>
      </c>
      <c r="L7" s="11"/>
      <c r="M7" s="45" t="s">
        <v>6</v>
      </c>
      <c r="N7" s="51">
        <v>9.5</v>
      </c>
      <c r="O7" s="27"/>
      <c r="P7" s="50">
        <v>9.5</v>
      </c>
      <c r="Q7" s="27"/>
      <c r="R7" s="50">
        <v>9.5</v>
      </c>
    </row>
    <row r="8" spans="1:23" ht="15" customHeight="1" x14ac:dyDescent="0.25">
      <c r="B8" s="71">
        <v>20</v>
      </c>
      <c r="D8" s="10">
        <f t="shared" si="0"/>
        <v>20.68</v>
      </c>
      <c r="F8" s="65">
        <f t="shared" si="1"/>
        <v>21.58</v>
      </c>
      <c r="H8" s="76">
        <f t="shared" ref="H7:H25" si="3">(F8-D8)/D8</f>
        <v>4.3520309477756217E-2</v>
      </c>
      <c r="J8" s="65">
        <f t="shared" si="2"/>
        <v>22.08</v>
      </c>
      <c r="K8" s="40">
        <f t="shared" ref="K8:K25" si="4">(J8-D8)/D8</f>
        <v>6.7698259187620818E-2</v>
      </c>
      <c r="L8" s="11"/>
      <c r="M8" s="45"/>
      <c r="N8" s="51"/>
      <c r="O8" s="27"/>
      <c r="P8" s="50"/>
      <c r="Q8" s="27"/>
      <c r="R8" s="50"/>
    </row>
    <row r="9" spans="1:23" ht="15" customHeight="1" x14ac:dyDescent="0.25">
      <c r="B9" s="71">
        <v>30</v>
      </c>
      <c r="D9" s="10">
        <f t="shared" si="0"/>
        <v>26.27</v>
      </c>
      <c r="F9" s="65">
        <f t="shared" si="1"/>
        <v>27.62</v>
      </c>
      <c r="H9" s="76">
        <f t="shared" si="3"/>
        <v>5.138941758660074E-2</v>
      </c>
      <c r="J9" s="65">
        <f t="shared" si="2"/>
        <v>28.36</v>
      </c>
      <c r="K9" s="40">
        <f t="shared" si="4"/>
        <v>7.9558431671107724E-2</v>
      </c>
      <c r="L9" s="11"/>
      <c r="M9" s="45"/>
      <c r="N9" s="49"/>
      <c r="O9" s="27"/>
      <c r="P9" s="48"/>
      <c r="Q9" s="27"/>
      <c r="R9" s="48"/>
    </row>
    <row r="10" spans="1:23" ht="15" customHeight="1" x14ac:dyDescent="0.25">
      <c r="B10" s="71">
        <v>40</v>
      </c>
      <c r="D10" s="10">
        <f t="shared" si="0"/>
        <v>31.86</v>
      </c>
      <c r="F10" s="65">
        <f t="shared" si="1"/>
        <v>33.659999999999997</v>
      </c>
      <c r="H10" s="76">
        <f t="shared" si="3"/>
        <v>5.6497175141242847E-2</v>
      </c>
      <c r="J10" s="65">
        <f t="shared" si="2"/>
        <v>34.65</v>
      </c>
      <c r="K10" s="40">
        <f t="shared" si="4"/>
        <v>8.7570621468926524E-2</v>
      </c>
      <c r="L10" s="11"/>
      <c r="M10" s="45"/>
      <c r="N10" s="44"/>
      <c r="O10" s="18"/>
      <c r="P10" s="43"/>
      <c r="Q10" s="18"/>
      <c r="R10" s="43"/>
      <c r="S10" s="1" t="s">
        <v>5</v>
      </c>
      <c r="T10" s="47"/>
      <c r="U10" s="46"/>
    </row>
    <row r="11" spans="1:23" x14ac:dyDescent="0.25">
      <c r="B11" s="71">
        <v>50</v>
      </c>
      <c r="D11" s="10">
        <f t="shared" si="0"/>
        <v>37.450000000000003</v>
      </c>
      <c r="F11" s="65">
        <f t="shared" si="1"/>
        <v>39.700000000000003</v>
      </c>
      <c r="H11" s="76">
        <f t="shared" si="3"/>
        <v>6.008010680907877E-2</v>
      </c>
      <c r="J11" s="65">
        <f t="shared" si="2"/>
        <v>40.94</v>
      </c>
      <c r="K11" s="40">
        <f t="shared" si="4"/>
        <v>9.319092122830426E-2</v>
      </c>
      <c r="L11" s="11"/>
      <c r="M11" s="45" t="s">
        <v>4</v>
      </c>
      <c r="N11" s="44">
        <f>T11+$N$32</f>
        <v>0.55906999999999996</v>
      </c>
      <c r="O11" s="18"/>
      <c r="P11" s="43">
        <f>U11+$N$32</f>
        <v>0.60409000000000002</v>
      </c>
      <c r="Q11" s="18"/>
      <c r="R11" s="43">
        <f>0.43695+R32</f>
        <v>0.62878999999999996</v>
      </c>
      <c r="T11" s="42">
        <v>0.36723</v>
      </c>
      <c r="U11" s="41">
        <v>0.41225000000000001</v>
      </c>
    </row>
    <row r="12" spans="1:23" ht="15.75" thickBot="1" x14ac:dyDescent="0.3">
      <c r="B12" s="71">
        <v>60</v>
      </c>
      <c r="D12" s="10">
        <f t="shared" si="0"/>
        <v>43.04</v>
      </c>
      <c r="F12" s="65">
        <f t="shared" si="1"/>
        <v>45.75</v>
      </c>
      <c r="H12" s="76">
        <f t="shared" si="3"/>
        <v>6.2964684014869904E-2</v>
      </c>
      <c r="J12" s="65">
        <f t="shared" si="2"/>
        <v>47.23</v>
      </c>
      <c r="K12" s="40">
        <f t="shared" si="4"/>
        <v>9.7351301115241581E-2</v>
      </c>
      <c r="L12" s="11"/>
      <c r="M12" s="39" t="s">
        <v>3</v>
      </c>
      <c r="N12" s="38">
        <f>T12+$N$32</f>
        <v>0.66913</v>
      </c>
      <c r="O12" s="37"/>
      <c r="P12" s="36">
        <f>U12+$N$32</f>
        <v>0.72763999999999995</v>
      </c>
      <c r="Q12" s="37"/>
      <c r="R12" s="36">
        <f>0.5679+R32</f>
        <v>0.75973999999999997</v>
      </c>
      <c r="T12" s="35">
        <v>0.47728999999999999</v>
      </c>
      <c r="U12" s="34">
        <v>0.53579999999999994</v>
      </c>
    </row>
    <row r="13" spans="1:23" ht="15.75" thickBot="1" x14ac:dyDescent="0.3">
      <c r="B13" s="72">
        <v>66</v>
      </c>
      <c r="C13" s="67"/>
      <c r="D13" s="68">
        <f t="shared" si="0"/>
        <v>46.4</v>
      </c>
      <c r="E13" s="67"/>
      <c r="F13" s="69">
        <f t="shared" si="1"/>
        <v>49.37</v>
      </c>
      <c r="G13" s="67"/>
      <c r="H13" s="77">
        <f t="shared" si="3"/>
        <v>6.4008620689655155E-2</v>
      </c>
      <c r="I13" s="67"/>
      <c r="J13" s="69">
        <f t="shared" si="2"/>
        <v>51</v>
      </c>
      <c r="K13" s="70">
        <f t="shared" si="4"/>
        <v>9.913793103448279E-2</v>
      </c>
      <c r="L13" s="11"/>
    </row>
    <row r="14" spans="1:23" x14ac:dyDescent="0.25">
      <c r="B14" s="73">
        <v>70</v>
      </c>
      <c r="C14" s="6"/>
      <c r="D14" s="33">
        <f t="shared" si="0"/>
        <v>48.63</v>
      </c>
      <c r="E14" s="6"/>
      <c r="F14" s="66">
        <f t="shared" si="1"/>
        <v>51.79</v>
      </c>
      <c r="G14" s="6"/>
      <c r="H14" s="78">
        <f t="shared" si="3"/>
        <v>6.4980464733703405E-2</v>
      </c>
      <c r="I14" s="6"/>
      <c r="J14" s="66">
        <f t="shared" si="2"/>
        <v>53.52</v>
      </c>
      <c r="K14" s="32">
        <f t="shared" si="4"/>
        <v>0.10055521283158544</v>
      </c>
      <c r="L14" s="11"/>
    </row>
    <row r="15" spans="1:23" x14ac:dyDescent="0.25">
      <c r="B15" s="71">
        <v>80</v>
      </c>
      <c r="D15" s="23">
        <f t="shared" ref="D15:D25" si="5">ROUND((((70*N$11)+(($B15-70)*N$12)+$N$7)),2)</f>
        <v>55.33</v>
      </c>
      <c r="F15" s="65">
        <f t="shared" ref="F15:F25" si="6">ROUND((((70*P$11)+(($B15-70)*P$12)+$N$7)),2)</f>
        <v>59.06</v>
      </c>
      <c r="H15" s="76">
        <f t="shared" si="3"/>
        <v>6.7413699620459136E-2</v>
      </c>
      <c r="J15" s="65">
        <f t="shared" ref="J15:J25" si="7">ROUND((((70*R$11)+(($B15-70)*R$12)+$R$7)),2)</f>
        <v>61.11</v>
      </c>
      <c r="K15" s="25">
        <f t="shared" si="4"/>
        <v>0.10446412434484008</v>
      </c>
      <c r="L15" s="11"/>
      <c r="N15" s="30"/>
      <c r="O15" s="30"/>
      <c r="P15" s="31"/>
      <c r="Q15" s="30"/>
      <c r="R15" s="31"/>
    </row>
    <row r="16" spans="1:23" x14ac:dyDescent="0.25">
      <c r="B16" s="74">
        <v>90</v>
      </c>
      <c r="C16" s="18"/>
      <c r="D16" s="23">
        <f t="shared" si="5"/>
        <v>62.02</v>
      </c>
      <c r="E16" s="18"/>
      <c r="F16" s="65">
        <f t="shared" si="6"/>
        <v>66.34</v>
      </c>
      <c r="G16" s="18"/>
      <c r="H16" s="79">
        <f t="shared" si="3"/>
        <v>6.9654950016123832E-2</v>
      </c>
      <c r="I16" s="18"/>
      <c r="J16" s="65">
        <f t="shared" si="7"/>
        <v>68.709999999999994</v>
      </c>
      <c r="K16" s="25">
        <f t="shared" si="4"/>
        <v>0.10786842953885828</v>
      </c>
      <c r="L16" s="11"/>
      <c r="M16" s="30"/>
    </row>
    <row r="17" spans="2:18" x14ac:dyDescent="0.25">
      <c r="B17" s="74">
        <v>100</v>
      </c>
      <c r="C17" s="18"/>
      <c r="D17" s="23">
        <f t="shared" si="5"/>
        <v>68.709999999999994</v>
      </c>
      <c r="E17" s="18"/>
      <c r="F17" s="65">
        <f t="shared" si="6"/>
        <v>73.62</v>
      </c>
      <c r="G17" s="18"/>
      <c r="H17" s="79">
        <f t="shared" si="3"/>
        <v>7.1459758404890286E-2</v>
      </c>
      <c r="I17" s="18"/>
      <c r="J17" s="65">
        <f t="shared" si="7"/>
        <v>76.31</v>
      </c>
      <c r="K17" s="25">
        <f t="shared" si="4"/>
        <v>0.11060980934361823</v>
      </c>
      <c r="L17" s="11"/>
      <c r="M17" s="80" t="s">
        <v>2</v>
      </c>
      <c r="N17" s="81"/>
      <c r="O17" s="81"/>
      <c r="P17" s="82"/>
      <c r="Q17" s="29" t="s">
        <v>1</v>
      </c>
      <c r="R17" s="28"/>
    </row>
    <row r="18" spans="2:18" x14ac:dyDescent="0.25">
      <c r="B18" s="74">
        <v>150</v>
      </c>
      <c r="C18" s="18"/>
      <c r="D18" s="23">
        <f t="shared" si="5"/>
        <v>102.17</v>
      </c>
      <c r="E18" s="18"/>
      <c r="F18" s="65">
        <f t="shared" si="6"/>
        <v>110</v>
      </c>
      <c r="G18" s="18"/>
      <c r="H18" s="79">
        <f t="shared" si="3"/>
        <v>7.6636977586375624E-2</v>
      </c>
      <c r="I18" s="18"/>
      <c r="J18" s="65">
        <f t="shared" si="7"/>
        <v>114.29</v>
      </c>
      <c r="K18" s="25">
        <f t="shared" si="4"/>
        <v>0.11862581971224434</v>
      </c>
      <c r="L18" s="22"/>
      <c r="M18" s="21"/>
      <c r="N18" s="20">
        <v>0.28637000000000001</v>
      </c>
      <c r="O18" s="27"/>
      <c r="P18" s="19">
        <v>0.28637000000000001</v>
      </c>
      <c r="Q18" s="27"/>
      <c r="R18" s="17">
        <v>0.28637000000000001</v>
      </c>
    </row>
    <row r="19" spans="2:18" x14ac:dyDescent="0.25">
      <c r="B19" s="74">
        <f t="shared" ref="B19:B25" si="8">B18+50</f>
        <v>200</v>
      </c>
      <c r="C19" s="18"/>
      <c r="D19" s="23">
        <f t="shared" si="5"/>
        <v>135.62</v>
      </c>
      <c r="E19" s="18"/>
      <c r="F19" s="65">
        <f t="shared" si="6"/>
        <v>146.38</v>
      </c>
      <c r="G19" s="18"/>
      <c r="H19" s="79">
        <f t="shared" si="3"/>
        <v>7.9339330482229686E-2</v>
      </c>
      <c r="I19" s="18"/>
      <c r="J19" s="65">
        <f t="shared" si="7"/>
        <v>152.28</v>
      </c>
      <c r="K19" s="25">
        <f t="shared" si="4"/>
        <v>0.12284323846040404</v>
      </c>
      <c r="L19" s="22"/>
      <c r="M19" s="21"/>
      <c r="N19" s="20">
        <v>-9.6129999999999993E-2</v>
      </c>
      <c r="O19" s="27"/>
      <c r="P19" s="19">
        <v>-9.6129999999999993E-2</v>
      </c>
      <c r="Q19" s="27"/>
      <c r="R19" s="17">
        <v>-9.6129999999999993E-2</v>
      </c>
    </row>
    <row r="20" spans="2:18" x14ac:dyDescent="0.25">
      <c r="B20" s="74">
        <f t="shared" si="8"/>
        <v>250</v>
      </c>
      <c r="C20" s="18"/>
      <c r="D20" s="23">
        <f t="shared" si="5"/>
        <v>169.08</v>
      </c>
      <c r="E20" s="18"/>
      <c r="F20" s="65">
        <f t="shared" si="6"/>
        <v>182.76</v>
      </c>
      <c r="G20" s="18"/>
      <c r="H20" s="79">
        <f t="shared" si="3"/>
        <v>8.0908445706174462E-2</v>
      </c>
      <c r="I20" s="18"/>
      <c r="J20" s="65">
        <f t="shared" si="7"/>
        <v>190.27</v>
      </c>
      <c r="K20" s="25">
        <f t="shared" si="4"/>
        <v>0.12532528980364321</v>
      </c>
      <c r="L20" s="11"/>
      <c r="M20" s="21"/>
      <c r="N20" s="20">
        <v>-2.1069999999999998E-2</v>
      </c>
      <c r="O20" s="27"/>
      <c r="P20" s="19">
        <v>-2.1069999999999998E-2</v>
      </c>
      <c r="Q20" s="27"/>
      <c r="R20" s="17">
        <v>-2.1069999999999998E-2</v>
      </c>
    </row>
    <row r="21" spans="2:18" x14ac:dyDescent="0.25">
      <c r="B21" s="74">
        <f t="shared" si="8"/>
        <v>300</v>
      </c>
      <c r="C21" s="18"/>
      <c r="D21" s="23">
        <f t="shared" si="5"/>
        <v>202.53</v>
      </c>
      <c r="E21" s="18"/>
      <c r="F21" s="65">
        <f t="shared" si="6"/>
        <v>219.14</v>
      </c>
      <c r="G21" s="18"/>
      <c r="H21" s="79">
        <f t="shared" si="3"/>
        <v>8.2012541351898408E-2</v>
      </c>
      <c r="I21" s="18"/>
      <c r="J21" s="65">
        <f t="shared" si="7"/>
        <v>228.26</v>
      </c>
      <c r="K21" s="25">
        <f t="shared" si="4"/>
        <v>0.12704290722362113</v>
      </c>
      <c r="L21" s="11"/>
      <c r="M21" s="21"/>
      <c r="N21" s="20">
        <v>-2.7199999999999998E-2</v>
      </c>
      <c r="O21" s="18" t="s">
        <v>1</v>
      </c>
      <c r="P21" s="19">
        <v>-2.7199999999999998E-2</v>
      </c>
      <c r="Q21" s="18" t="s">
        <v>1</v>
      </c>
      <c r="R21" s="17">
        <v>-2.7199999999999998E-2</v>
      </c>
    </row>
    <row r="22" spans="2:18" x14ac:dyDescent="0.25">
      <c r="B22" s="74">
        <f t="shared" si="8"/>
        <v>350</v>
      </c>
      <c r="C22" s="18"/>
      <c r="D22" s="23">
        <f t="shared" si="5"/>
        <v>235.99</v>
      </c>
      <c r="E22" s="18"/>
      <c r="F22" s="65">
        <f t="shared" si="6"/>
        <v>255.53</v>
      </c>
      <c r="G22" s="18"/>
      <c r="H22" s="79">
        <f t="shared" si="3"/>
        <v>8.280011864909527E-2</v>
      </c>
      <c r="I22" s="18"/>
      <c r="J22" s="65">
        <f t="shared" si="7"/>
        <v>266.24</v>
      </c>
      <c r="K22" s="25">
        <f t="shared" si="4"/>
        <v>0.12818339760159328</v>
      </c>
      <c r="L22" s="11"/>
      <c r="M22" s="26"/>
      <c r="N22" s="20">
        <v>3.0280000000000001E-2</v>
      </c>
      <c r="O22" s="18"/>
      <c r="P22" s="19">
        <v>3.0280000000000001E-2</v>
      </c>
      <c r="Q22" s="18"/>
      <c r="R22" s="17">
        <v>3.0280000000000001E-2</v>
      </c>
    </row>
    <row r="23" spans="2:18" x14ac:dyDescent="0.25">
      <c r="B23" s="74">
        <f t="shared" si="8"/>
        <v>400</v>
      </c>
      <c r="C23" s="18"/>
      <c r="D23" s="23">
        <f t="shared" si="5"/>
        <v>269.45</v>
      </c>
      <c r="E23" s="18"/>
      <c r="F23" s="65">
        <f t="shared" si="6"/>
        <v>291.91000000000003</v>
      </c>
      <c r="G23" s="18"/>
      <c r="H23" s="79">
        <f t="shared" si="3"/>
        <v>8.3354982371497632E-2</v>
      </c>
      <c r="I23" s="18"/>
      <c r="J23" s="65">
        <f t="shared" si="7"/>
        <v>304.23</v>
      </c>
      <c r="K23" s="25">
        <f t="shared" si="4"/>
        <v>0.12907775097420685</v>
      </c>
      <c r="L23" s="11"/>
      <c r="M23" s="26"/>
      <c r="N23" s="20">
        <v>1.959E-2</v>
      </c>
      <c r="O23" s="18"/>
      <c r="P23" s="19">
        <v>1.959E-2</v>
      </c>
      <c r="Q23" s="18"/>
      <c r="R23" s="17">
        <v>1.959E-2</v>
      </c>
    </row>
    <row r="24" spans="2:18" x14ac:dyDescent="0.25">
      <c r="B24" s="74">
        <f t="shared" si="8"/>
        <v>450</v>
      </c>
      <c r="C24" s="18"/>
      <c r="D24" s="23">
        <f t="shared" si="5"/>
        <v>302.89999999999998</v>
      </c>
      <c r="E24" s="18"/>
      <c r="F24" s="65">
        <f t="shared" si="6"/>
        <v>328.29</v>
      </c>
      <c r="G24" s="18"/>
      <c r="H24" s="79">
        <f t="shared" si="3"/>
        <v>8.382304390888097E-2</v>
      </c>
      <c r="I24" s="18"/>
      <c r="J24" s="65">
        <f t="shared" si="7"/>
        <v>342.22</v>
      </c>
      <c r="K24" s="25">
        <f t="shared" si="4"/>
        <v>0.12981181908220552</v>
      </c>
      <c r="L24" s="11"/>
      <c r="M24" s="26"/>
      <c r="N24" s="20"/>
      <c r="O24" s="18"/>
      <c r="P24" s="19"/>
      <c r="Q24" s="18"/>
      <c r="R24" s="17"/>
    </row>
    <row r="25" spans="2:18" x14ac:dyDescent="0.25">
      <c r="B25" s="75">
        <f t="shared" si="8"/>
        <v>500</v>
      </c>
      <c r="C25" s="6"/>
      <c r="D25" s="33">
        <f t="shared" si="5"/>
        <v>336.36</v>
      </c>
      <c r="E25" s="6"/>
      <c r="F25" s="66">
        <f t="shared" si="6"/>
        <v>364.67</v>
      </c>
      <c r="G25" s="6"/>
      <c r="H25" s="78">
        <f t="shared" si="3"/>
        <v>8.4165774765132595E-2</v>
      </c>
      <c r="I25" s="6"/>
      <c r="J25" s="66">
        <f t="shared" si="7"/>
        <v>380.2</v>
      </c>
      <c r="K25" s="63">
        <f t="shared" si="4"/>
        <v>0.1303365441788559</v>
      </c>
      <c r="L25" s="22"/>
      <c r="M25" s="21"/>
      <c r="N25" s="20"/>
      <c r="O25" s="18"/>
      <c r="P25" s="19"/>
      <c r="Q25" s="18"/>
      <c r="R25" s="17"/>
    </row>
    <row r="26" spans="2:18" x14ac:dyDescent="0.25">
      <c r="B26" s="24"/>
      <c r="C26" s="18"/>
      <c r="D26" s="23"/>
      <c r="E26" s="18"/>
      <c r="F26" s="23"/>
      <c r="G26" s="18"/>
      <c r="H26" s="22"/>
      <c r="I26" s="18"/>
      <c r="J26" s="23"/>
      <c r="K26" s="22"/>
      <c r="L26" s="11"/>
      <c r="M26" s="21"/>
      <c r="N26" s="20"/>
      <c r="O26" s="18"/>
      <c r="P26" s="19"/>
      <c r="Q26" s="18"/>
      <c r="R26" s="17"/>
    </row>
    <row r="27" spans="2:18" x14ac:dyDescent="0.25">
      <c r="B27" s="5"/>
      <c r="K27" s="22"/>
      <c r="L27" s="11"/>
      <c r="M27" s="21"/>
      <c r="N27" s="20"/>
      <c r="O27" s="18"/>
      <c r="P27" s="19"/>
      <c r="Q27" s="18"/>
      <c r="R27" s="17"/>
    </row>
    <row r="28" spans="2:18" x14ac:dyDescent="0.25">
      <c r="B28" s="83" t="s">
        <v>0</v>
      </c>
      <c r="C28" s="83"/>
      <c r="D28" s="83"/>
      <c r="E28" s="83"/>
      <c r="F28" s="83"/>
      <c r="G28" s="83"/>
      <c r="H28" s="83"/>
      <c r="I28" s="4"/>
      <c r="J28" s="4"/>
      <c r="K28" s="11"/>
      <c r="L28" s="11"/>
      <c r="M28" s="21"/>
      <c r="N28" s="20"/>
      <c r="O28" s="18"/>
      <c r="P28" s="19"/>
      <c r="Q28" s="18"/>
      <c r="R28" s="17"/>
    </row>
    <row r="29" spans="2:18" x14ac:dyDescent="0.25">
      <c r="B29" s="84" t="s">
        <v>20</v>
      </c>
      <c r="C29" s="83"/>
      <c r="D29" s="83"/>
      <c r="E29" s="83"/>
      <c r="F29" s="83"/>
      <c r="G29" s="83"/>
      <c r="H29" s="83"/>
      <c r="I29" s="4"/>
      <c r="J29" s="4"/>
      <c r="K29" s="11"/>
      <c r="L29" s="11"/>
      <c r="M29" s="21"/>
      <c r="N29" s="20"/>
      <c r="O29" s="18"/>
      <c r="P29" s="19"/>
      <c r="Q29" s="18"/>
      <c r="R29" s="17"/>
    </row>
    <row r="30" spans="2:18" x14ac:dyDescent="0.25">
      <c r="B30" s="85"/>
      <c r="C30" s="85"/>
      <c r="D30" s="85"/>
      <c r="E30" s="85"/>
      <c r="F30" s="85"/>
      <c r="G30" s="85"/>
      <c r="H30" s="85"/>
      <c r="I30" s="3"/>
      <c r="J30" s="3"/>
      <c r="K30" s="11"/>
      <c r="L30" s="11"/>
      <c r="M30" s="16"/>
      <c r="N30" s="15"/>
      <c r="O30" s="6"/>
      <c r="P30" s="14"/>
      <c r="Q30" s="6"/>
      <c r="R30" s="13"/>
    </row>
    <row r="31" spans="2:18" x14ac:dyDescent="0.25">
      <c r="B31" s="12"/>
      <c r="D31" s="10"/>
      <c r="F31" s="10"/>
      <c r="H31" s="11"/>
      <c r="J31" s="10"/>
    </row>
    <row r="32" spans="2:18" x14ac:dyDescent="0.25">
      <c r="D32" s="9"/>
      <c r="F32" s="9"/>
      <c r="J32" s="9"/>
      <c r="M32" s="8"/>
      <c r="N32" s="7">
        <f>SUM(N18:N31)</f>
        <v>0.19184000000000001</v>
      </c>
      <c r="P32" s="7">
        <f>SUM(P18:P31)</f>
        <v>0.19184000000000001</v>
      </c>
      <c r="R32" s="7">
        <f>SUM(R18:R31)</f>
        <v>0.19184000000000001</v>
      </c>
    </row>
    <row r="45" spans="16:18" x14ac:dyDescent="0.25">
      <c r="P45" s="2"/>
      <c r="R45" s="2"/>
    </row>
  </sheetData>
  <mergeCells count="8">
    <mergeCell ref="M17:P17"/>
    <mergeCell ref="B28:H28"/>
    <mergeCell ref="B29:H29"/>
    <mergeCell ref="B30:H30"/>
    <mergeCell ref="B1:K1"/>
    <mergeCell ref="B2:K2"/>
    <mergeCell ref="B3:K3"/>
    <mergeCell ref="B4:K4"/>
  </mergeCells>
  <printOptions horizontalCentered="1"/>
  <pageMargins left="0.25" right="0.25" top="1.06" bottom="0.75" header="0.3" footer="0.3"/>
  <pageSetup orientation="portrait" r:id="rId1"/>
  <headerFooter alignWithMargins="0">
    <oddHeader xml:space="preserve">&amp;R&amp;"Times New Roman,Regular"Exh. JLB-6
Dockets UE-190034
Page &amp;P of &amp;N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Date1 xmlns="dc463f71-b30c-4ab2-9473-d307f9d35888">2019-10-03T23:05:30+00:00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A9867C5-41E8-4F6C-86EB-DC097ABB628F}"/>
</file>

<file path=customXml/itemProps2.xml><?xml version="1.0" encoding="utf-8"?>
<ds:datastoreItem xmlns:ds="http://schemas.openxmlformats.org/officeDocument/2006/customXml" ds:itemID="{C4AE05CC-209D-4CD8-AD51-52A22D206B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1A3491-D19F-40C9-8DB3-471E01C5202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a0689114-bdb9-4146-803a-240f5368dce0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6C9CB6D-24B3-4485-997C-526A341C78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Natural Gas Rate Impacts</vt:lpstr>
      <vt:lpstr>Natural Gas - Chart</vt:lpstr>
      <vt:lpstr>'Natural Gas Rate Impacts'!Print_Area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Ball, Jason (UTC)</dc:creator>
  <cp:lastModifiedBy>Ball, Jason (UTC)</cp:lastModifiedBy>
  <cp:lastPrinted>2019-09-30T21:34:13Z</cp:lastPrinted>
  <dcterms:created xsi:type="dcterms:W3CDTF">2019-09-30T18:48:14Z</dcterms:created>
  <dcterms:modified xsi:type="dcterms:W3CDTF">2019-10-02T18:20:05Z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