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aiecon.sharepoint.com/Cases/22 Cases/2203 Puget Sound - ROR/"/>
    </mc:Choice>
  </mc:AlternateContent>
  <xr:revisionPtr revIDLastSave="1683" documentId="8_{C864F51B-4E13-4566-9F2E-C9AFEB78705E}" xr6:coauthVersionLast="47" xr6:coauthVersionMax="47" xr10:uidLastSave="{EF994786-61A7-4295-9B8C-2661E4050BED}"/>
  <bookViews>
    <workbookView xWindow="-96" yWindow="-96" windowWidth="23232" windowHeight="12552" tabRatio="599" firstSheet="1" activeTab="11" xr2:uid="{00000000-000D-0000-FFFF-FFFF00000000}"/>
  </bookViews>
  <sheets>
    <sheet name="DCP-3, P 1" sheetId="97" r:id="rId1"/>
    <sheet name="DCP-3, P 2" sheetId="126" r:id="rId2"/>
    <sheet name="DCP-3, P 3" sheetId="127" r:id="rId3"/>
    <sheet name="DCP-4, P 1" sheetId="103" r:id="rId4"/>
    <sheet name="DCP-4, P 2" sheetId="104" r:id="rId5"/>
    <sheet name="DCP-4, P 3" sheetId="105" r:id="rId6"/>
    <sheet name="DCP-5" sheetId="115" r:id="rId7"/>
    <sheet name="DCP-6, P 1" sheetId="90" r:id="rId8"/>
    <sheet name="DCP-6, P 2" sheetId="132" r:id="rId9"/>
    <sheet name="DCP-6, P 3" sheetId="102" r:id="rId10"/>
    <sheet name="DCP-7" sheetId="111" r:id="rId11"/>
    <sheet name="DCP-8" sheetId="75" r:id="rId12"/>
    <sheet name="DCP-9, P 1" sheetId="12" r:id="rId13"/>
    <sheet name="DCP-9, P 2" sheetId="13" r:id="rId14"/>
    <sheet name="DCP-9, P 3" sheetId="14" r:id="rId15"/>
    <sheet name="DCP-9, P 4" sheetId="118" r:id="rId16"/>
    <sheet name="DCP-9, P 5" sheetId="16" r:id="rId17"/>
    <sheet name="DCP-10" sheetId="106" r:id="rId18"/>
    <sheet name="DCP-11" sheetId="39" r:id="rId19"/>
    <sheet name="DCP-12, P 1" sheetId="19" r:id="rId20"/>
    <sheet name="DCP-12, P 2" sheetId="20" r:id="rId21"/>
    <sheet name="DCP-13" sheetId="107" r:id="rId22"/>
    <sheet name="DCP-14,P 1" sheetId="23" r:id="rId23"/>
    <sheet name="DCP-14, P 2" sheetId="25" r:id="rId24"/>
    <sheet name="DCP-15, P 1" sheetId="128" r:id="rId25"/>
    <sheet name="DCP-15, P 2" sheetId="129" r:id="rId26"/>
    <sheet name="DCP-15, P 3" sheetId="130" r:id="rId27"/>
    <sheet name="DCP-15, P 4" sheetId="13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22" localSheetId="0">'[1]Jun 99'!#REF!</definedName>
    <definedName name="\22" localSheetId="1">'[1]Jun 99'!#REF!</definedName>
    <definedName name="\22" localSheetId="2">'[1]Jun 99'!#REF!</definedName>
    <definedName name="\22" localSheetId="6">'[1]Jun 99'!#REF!</definedName>
    <definedName name="\22" localSheetId="9">'[1]Jun 99'!#REF!</definedName>
    <definedName name="\22" localSheetId="10">'[1]Jun 99'!#REF!</definedName>
    <definedName name="\22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 localSheetId="8">'[1]Jun 99'!#REF!</definedName>
    <definedName name="\A" localSheetId="9">'[1]Jun 99'!#REF!</definedName>
    <definedName name="\A" localSheetId="10">'[1]Jun 99'!#REF!</definedName>
    <definedName name="\A">'[1]Jun 99'!#REF!</definedName>
    <definedName name="\P" localSheetId="17">#REF!</definedName>
    <definedName name="\P" localSheetId="0">#REF!</definedName>
    <definedName name="\P" localSheetId="1">#REF!</definedName>
    <definedName name="\P" localSheetId="2">#REF!</definedName>
    <definedName name="\P" localSheetId="3">'DCP-4, P 1'!#REF!</definedName>
    <definedName name="\P" localSheetId="4">#REF!</definedName>
    <definedName name="\P" localSheetId="5">#REF!</definedName>
    <definedName name="\P" localSheetId="6">#REF!</definedName>
    <definedName name="\P" localSheetId="9">#REF!</definedName>
    <definedName name="\P" localSheetId="10">#REF!</definedName>
    <definedName name="\P">#REF!</definedName>
    <definedName name="\Q" localSheetId="17">#REF!</definedName>
    <definedName name="\Q" localSheetId="0">#REF!</definedName>
    <definedName name="\Q" localSheetId="1">#REF!</definedName>
    <definedName name="\Q" localSheetId="2">#REF!</definedName>
    <definedName name="\Q" localSheetId="3">'DCP-4, P 1'!#REF!</definedName>
    <definedName name="\Q" localSheetId="4">#REF!</definedName>
    <definedName name="\Q" localSheetId="5">#REF!</definedName>
    <definedName name="\Q" localSheetId="6">#REF!</definedName>
    <definedName name="\Q" localSheetId="9">#REF!</definedName>
    <definedName name="\Q" localSheetId="10">#REF!</definedName>
    <definedName name="\Q">#REF!</definedName>
    <definedName name="\R" localSheetId="17">#REF!</definedName>
    <definedName name="\R" localSheetId="0">#REF!</definedName>
    <definedName name="\R" localSheetId="1">#REF!</definedName>
    <definedName name="\R" localSheetId="2">#REF!</definedName>
    <definedName name="\R" localSheetId="3">'DCP-4, P 1'!#REF!</definedName>
    <definedName name="\R" localSheetId="4">#REF!</definedName>
    <definedName name="\R" localSheetId="5">#REF!</definedName>
    <definedName name="\R" localSheetId="6">#REF!</definedName>
    <definedName name="\R" localSheetId="9">#REF!</definedName>
    <definedName name="\R" localSheetId="10">#REF!</definedName>
    <definedName name="\R">#REF!</definedName>
    <definedName name="\S" localSheetId="17">#REF!</definedName>
    <definedName name="\S" localSheetId="0">#REF!</definedName>
    <definedName name="\S" localSheetId="1">#REF!</definedName>
    <definedName name="\S" localSheetId="2">#REF!</definedName>
    <definedName name="\S" localSheetId="3">'DCP-4, P 1'!#REF!</definedName>
    <definedName name="\S" localSheetId="4">#REF!</definedName>
    <definedName name="\S" localSheetId="5">#REF!</definedName>
    <definedName name="\S" localSheetId="6">#REF!</definedName>
    <definedName name="\S" localSheetId="9">#REF!</definedName>
    <definedName name="\S" localSheetId="10">#REF!</definedName>
    <definedName name="\S">#REF!</definedName>
    <definedName name="\T" localSheetId="17">#REF!</definedName>
    <definedName name="\T" localSheetId="0">#REF!</definedName>
    <definedName name="\T" localSheetId="1">#REF!</definedName>
    <definedName name="\T" localSheetId="2">#REF!</definedName>
    <definedName name="\T" localSheetId="3">'DCP-4, P 1'!#REF!</definedName>
    <definedName name="\T" localSheetId="4">#REF!</definedName>
    <definedName name="\T" localSheetId="5">#REF!</definedName>
    <definedName name="\T" localSheetId="6">#REF!</definedName>
    <definedName name="\T" localSheetId="9">#REF!</definedName>
    <definedName name="\T" localSheetId="10">#REF!</definedName>
    <definedName name="\T">#REF!</definedName>
    <definedName name="\U" localSheetId="17">#REF!</definedName>
    <definedName name="\U" localSheetId="0">#REF!</definedName>
    <definedName name="\U" localSheetId="1">#REF!</definedName>
    <definedName name="\U" localSheetId="2">#REF!</definedName>
    <definedName name="\U" localSheetId="3">'DCP-4, P 1'!#REF!</definedName>
    <definedName name="\U" localSheetId="4">#REF!</definedName>
    <definedName name="\U" localSheetId="5">#REF!</definedName>
    <definedName name="\U" localSheetId="6">#REF!</definedName>
    <definedName name="\U" localSheetId="9">#REF!</definedName>
    <definedName name="\U" localSheetId="10">#REF!</definedName>
    <definedName name="\U">#REF!</definedName>
    <definedName name="__Div02">'[2]Alloc factors'!$D$12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 localSheetId="8">'[3]WP 1-2'!#REF!</definedName>
    <definedName name="__div10" localSheetId="9">'[3]WP 1-2'!#REF!</definedName>
    <definedName name="__div10" localSheetId="10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 localSheetId="8">'[3]WP 1-2'!#REF!</definedName>
    <definedName name="__div21" localSheetId="9">'[3]WP 1-2'!#REF!</definedName>
    <definedName name="__div21" localSheetId="10">'[3]WP 1-2'!#REF!</definedName>
    <definedName name="__div21">'[3]WP 1-2'!#REF!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 localSheetId="8">#REF!</definedName>
    <definedName name="__EXH1" localSheetId="9">#REF!</definedName>
    <definedName name="__EXH1" localSheetId="10">#REF!</definedName>
    <definedName name="__EXH1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 localSheetId="8">#REF!</definedName>
    <definedName name="__EXH6" localSheetId="9">#REF!</definedName>
    <definedName name="__EXH6" localSheetId="10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3">'[3]WP 1-2'!#REF!</definedName>
    <definedName name="_div10" localSheetId="4">'[3]WP 1-2'!#REF!</definedName>
    <definedName name="_div10" localSheetId="5">'[3]WP 1-2'!#REF!</definedName>
    <definedName name="_div10" localSheetId="9">'[3]WP 1-2'!#REF!</definedName>
    <definedName name="_div10" localSheetId="10">'[3]WP 1-2'!#REF!</definedName>
    <definedName name="_div10">'[3]WP 1-2'!#REF!</definedName>
    <definedName name="_DIV12">'[4]Alloc factors'!$D$13</definedName>
    <definedName name="_div21" localSheetId="3">'[3]WP 1-2'!#REF!</definedName>
    <definedName name="_div21" localSheetId="4">'[3]WP 1-2'!#REF!</definedName>
    <definedName name="_div21" localSheetId="5">'[3]WP 1-2'!#REF!</definedName>
    <definedName name="_div21" localSheetId="9">'[3]WP 1-2'!#REF!</definedName>
    <definedName name="_div21" localSheetId="10">'[3]WP 1-2'!#REF!</definedName>
    <definedName name="_div21">'[3]WP 1-2'!#REF!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5">#REF!</definedName>
    <definedName name="_EXH1" localSheetId="6">#REF!</definedName>
    <definedName name="_EXH1" localSheetId="9">#REF!</definedName>
    <definedName name="_EXH1" localSheetId="10">#REF!</definedName>
    <definedName name="_EXH1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5">#REF!</definedName>
    <definedName name="_EXH6" localSheetId="6">#REF!</definedName>
    <definedName name="_EXH6" localSheetId="9">#REF!</definedName>
    <definedName name="_EXH6" localSheetId="10">#REF!</definedName>
    <definedName name="_EXH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localSheetId="10" hidden="1">#REF!</definedName>
    <definedName name="_Key1" hidden="1">#REF!</definedName>
    <definedName name="_Key2" localSheetId="10" hidden="1">#REF!</definedName>
    <definedName name="_Key2" hidden="1">#REF!</definedName>
    <definedName name="_Order1" hidden="1">255</definedName>
    <definedName name="_Order2" hidden="1">255</definedName>
    <definedName name="_Regression_Out" localSheetId="10" hidden="1">#REF!</definedName>
    <definedName name="_Regression_Out" hidden="1">#REF!</definedName>
    <definedName name="_Regression_X" localSheetId="10" hidden="1">#REF!</definedName>
    <definedName name="_Regression_X" hidden="1">#REF!</definedName>
    <definedName name="_Regression_Y" localSheetId="10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9" hidden="1">#REF!</definedName>
    <definedName name="_Sort" localSheetId="10" hidden="1">#REF!</definedName>
    <definedName name="_Sort" hidden="1">#REF!</definedName>
    <definedName name="_swe80">[5]Input!$E$29</definedName>
    <definedName name="_ucg80">[5]Input!$E$31</definedName>
    <definedName name="a" localSheetId="17">#REF!</definedName>
    <definedName name="a" localSheetId="21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9">#REF!</definedName>
    <definedName name="a" localSheetId="10">#REF!</definedName>
    <definedName name="a">#REF!</definedName>
    <definedName name="AAA" localSheetId="17">#REF!</definedName>
    <definedName name="AAA" localSheetId="0">#REF!</definedName>
    <definedName name="AAA" localSheetId="1">#REF!</definedName>
    <definedName name="AAA" localSheetId="2">#REF!</definedName>
    <definedName name="AAA" localSheetId="3">'DCP-4, P 1'!$A$5:$J$87</definedName>
    <definedName name="AAA" localSheetId="4">#REF!</definedName>
    <definedName name="AAA" localSheetId="5">#REF!</definedName>
    <definedName name="AAA" localSheetId="6">#REF!</definedName>
    <definedName name="AAA" localSheetId="9">#REF!</definedName>
    <definedName name="AAA" localSheetId="10">#REF!</definedName>
    <definedName name="AAA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5">#REF!</definedName>
    <definedName name="atmos" localSheetId="6">#REF!</definedName>
    <definedName name="atmos" localSheetId="9">#REF!</definedName>
    <definedName name="atmos" localSheetId="10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17">#REF!</definedName>
    <definedName name="BBB" localSheetId="0">#REF!</definedName>
    <definedName name="BBB" localSheetId="1">#REF!</definedName>
    <definedName name="BBB" localSheetId="2">#REF!</definedName>
    <definedName name="BBB" localSheetId="3">#REF!</definedName>
    <definedName name="BBB" localSheetId="4">'DCP-4, P 2'!$A$4:$N$85</definedName>
    <definedName name="BBB" localSheetId="5">#REF!</definedName>
    <definedName name="BBB" localSheetId="6">#REF!</definedName>
    <definedName name="BBB" localSheetId="7">#REF!</definedName>
    <definedName name="BBB" localSheetId="8">#REF!</definedName>
    <definedName name="BBB" localSheetId="9">#REF!</definedName>
    <definedName name="BBB" localSheetId="10">#REF!</definedName>
    <definedName name="BBB">#REF!</definedName>
    <definedName name="BUSUNIT">'[8]Input '!$C$9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5">#REF!</definedName>
    <definedName name="BUTLER" localSheetId="6">#REF!</definedName>
    <definedName name="BUTLER" localSheetId="9">#REF!</definedName>
    <definedName name="BUTLER" localSheetId="10">#REF!</definedName>
    <definedName name="BUTLER">#REF!</definedName>
    <definedName name="C_" localSheetId="3">'[4]Schedule 4 O&amp;M'!#REF!</definedName>
    <definedName name="C_" localSheetId="4">'[4]Schedule 4 O&amp;M'!#REF!</definedName>
    <definedName name="C_" localSheetId="5">'[4]Schedule 4 O&amp;M'!#REF!</definedName>
    <definedName name="C_" localSheetId="9">'[4]Schedule 4 O&amp;M'!#REF!</definedName>
    <definedName name="C_" localSheetId="10">'[4]Schedule 4 O&amp;M'!#REF!</definedName>
    <definedName name="C_">'[4]Schedule 4 O&amp;M'!#REF!</definedName>
    <definedName name="capitalization" localSheetId="10">#REF!</definedName>
    <definedName name="capitalization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9">#REF!</definedName>
    <definedName name="CC" localSheetId="10">#REF!</definedName>
    <definedName name="CC">#REF!</definedName>
    <definedName name="CCC" localSheetId="17">#REF!</definedName>
    <definedName name="CCC" localSheetId="0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'DCP-4, P 3'!$A$5:$E$84</definedName>
    <definedName name="CCC" localSheetId="6">#REF!</definedName>
    <definedName name="CCC" localSheetId="9">#REF!</definedName>
    <definedName name="CCC" localSheetId="10">#REF!</definedName>
    <definedName name="CCC">#REF!</definedName>
    <definedName name="Central_Only" localSheetId="3">'[4]Alloc factors'!#REF!</definedName>
    <definedName name="Central_Only" localSheetId="4">'[4]Alloc factors'!#REF!</definedName>
    <definedName name="Central_Only" localSheetId="5">'[4]Alloc factors'!#REF!</definedName>
    <definedName name="Central_Only" localSheetId="9">'[4]Alloc factors'!#REF!</definedName>
    <definedName name="Central_Only" localSheetId="10">'[4]Alloc factors'!#REF!</definedName>
    <definedName name="Central_Only">'[4]Alloc factors'!#REF!</definedName>
    <definedName name="company" localSheetId="0">'[9]Company Groups'!#REF!</definedName>
    <definedName name="company" localSheetId="1">'[9]Company Groups'!#REF!</definedName>
    <definedName name="company" localSheetId="2">'[9]Company Groups'!#REF!</definedName>
    <definedName name="company" localSheetId="3">'[10]Company Groups'!#REF!</definedName>
    <definedName name="company" localSheetId="4">'[10]Company Groups'!#REF!</definedName>
    <definedName name="company" localSheetId="5">'[10]Company Groups'!#REF!</definedName>
    <definedName name="company" localSheetId="6">'[10]Company Groups'!#REF!</definedName>
    <definedName name="company" localSheetId="7">'[9]Company Groups'!#REF!</definedName>
    <definedName name="company" localSheetId="8">'[9]Company Groups'!#REF!</definedName>
    <definedName name="company" localSheetId="9">'[9]Company Groups'!#REF!</definedName>
    <definedName name="company" localSheetId="10">'[10]Company Groups'!#REF!</definedName>
    <definedName name="company">'[10]Company Groups'!#REF!</definedName>
    <definedName name="Cortez" localSheetId="3">'[4]Alloc factors'!#REF!</definedName>
    <definedName name="Cortez" localSheetId="4">'[4]Alloc factors'!#REF!</definedName>
    <definedName name="Cortez" localSheetId="5">'[4]Alloc factors'!#REF!</definedName>
    <definedName name="Cortez" localSheetId="9">'[4]Alloc factors'!#REF!</definedName>
    <definedName name="Cortez" localSheetId="10">'[4]Alloc factors'!#REF!</definedName>
    <definedName name="Cortez">'[4]Alloc factors'!#REF!</definedName>
    <definedName name="csDesignMode">1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5">#REF!</definedName>
    <definedName name="customerinput" localSheetId="6">#REF!</definedName>
    <definedName name="customerinput" localSheetId="9">#REF!</definedName>
    <definedName name="customerinput" localSheetId="10">#REF!</definedName>
    <definedName name="customerinput">#REF!</definedName>
    <definedName name="DATA">#N/A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9">#REF!</definedName>
    <definedName name="dataset" localSheetId="10">#REF!</definedName>
    <definedName name="dataset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9">#REF!</definedName>
    <definedName name="date" localSheetId="10">#REF!</definedName>
    <definedName name="date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9">#REF!</definedName>
    <definedName name="DDD" localSheetId="10">#REF!</definedName>
    <definedName name="DDD">#REF!</definedName>
    <definedName name="DEPRECIATION" localSheetId="3">'[1]Jun 99'!#REF!</definedName>
    <definedName name="DEPRECIATION" localSheetId="4">'[1]Jun 99'!#REF!</definedName>
    <definedName name="DEPRECIATION" localSheetId="5">'[1]Jun 99'!#REF!</definedName>
    <definedName name="DEPRECIATION" localSheetId="9">'[1]Jun 99'!#REF!</definedName>
    <definedName name="DEPRECIATION" localSheetId="10">'[1]Jun 99'!#REF!</definedName>
    <definedName name="DEPRECIATION">'[1]Jun 99'!#REF!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5">#REF!</definedName>
    <definedName name="DJInd" localSheetId="6">#REF!</definedName>
    <definedName name="DJInd" localSheetId="9">#REF!</definedName>
    <definedName name="DJInd" localSheetId="10">#REF!</definedName>
    <definedName name="DJInd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5">#REF!</definedName>
    <definedName name="DJUtil" localSheetId="6">#REF!</definedName>
    <definedName name="DJUtil" localSheetId="9">#REF!</definedName>
    <definedName name="DJUtil" localSheetId="10">#REF!</definedName>
    <definedName name="DJUtil">#REF!</definedName>
    <definedName name="Durango" localSheetId="3">'[4]Alloc factors'!#REF!</definedName>
    <definedName name="Durango" localSheetId="4">'[4]Alloc factors'!#REF!</definedName>
    <definedName name="Durango" localSheetId="5">'[4]Alloc factors'!#REF!</definedName>
    <definedName name="Durango" localSheetId="9">'[4]Alloc factors'!#REF!</definedName>
    <definedName name="Durango" localSheetId="10">'[4]Alloc factors'!#REF!</definedName>
    <definedName name="Durango">'[4]Alloc factors'!#REF!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6">#REF!</definedName>
    <definedName name="EEE" localSheetId="9">#REF!</definedName>
    <definedName name="EEE" localSheetId="10">#REF!</definedName>
    <definedName name="EEE">#REF!</definedName>
    <definedName name="EV__LASTREFTIME__" hidden="1">39198.5712152778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5">#REF!</definedName>
    <definedName name="EXH1A" localSheetId="6">#REF!</definedName>
    <definedName name="EXH1A" localSheetId="9">#REF!</definedName>
    <definedName name="EXH1A" localSheetId="10">#REF!</definedName>
    <definedName name="EXH1A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6">#REF!</definedName>
    <definedName name="FFF" localSheetId="9">#REF!</definedName>
    <definedName name="FFF" localSheetId="10">#REF!</definedName>
    <definedName name="FFF">#REF!</definedName>
    <definedName name="Fremont" localSheetId="3">'[4]Alloc factors'!#REF!</definedName>
    <definedName name="Fremont" localSheetId="4">'[4]Alloc factors'!#REF!</definedName>
    <definedName name="Fremont" localSheetId="5">'[4]Alloc factors'!#REF!</definedName>
    <definedName name="Fremont" localSheetId="9">'[4]Alloc factors'!#REF!</definedName>
    <definedName name="Fremont" localSheetId="10">'[4]Alloc factors'!#REF!</definedName>
    <definedName name="Fremont">'[4]Alloc factors'!#REF!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 localSheetId="6">#REF!</definedName>
    <definedName name="GGG" localSheetId="9">#REF!</definedName>
    <definedName name="GGG" localSheetId="10">#REF!</definedName>
    <definedName name="GGG">#REF!</definedName>
    <definedName name="GOEXP" localSheetId="3">'[8]Input '!#REF!</definedName>
    <definedName name="GOEXP" localSheetId="4">'[8]Input '!#REF!</definedName>
    <definedName name="GOEXP" localSheetId="5">'[8]Input '!#REF!</definedName>
    <definedName name="GOEXP" localSheetId="9">'[8]Input '!#REF!</definedName>
    <definedName name="GOEXP" localSheetId="10">'[8]Input '!#REF!</definedName>
    <definedName name="GOEXP">'[8]Input '!#REF!</definedName>
    <definedName name="GOEXP_PROFORMA">'[6]DATA INPUT'!$D$53</definedName>
    <definedName name="GOPLANT" localSheetId="3">'[8]Input '!#REF!</definedName>
    <definedName name="GOPLANT" localSheetId="4">'[8]Input '!#REF!</definedName>
    <definedName name="GOPLANT" localSheetId="5">'[8]Input '!#REF!</definedName>
    <definedName name="GOPLANT" localSheetId="9">'[8]Input '!#REF!</definedName>
    <definedName name="GOPLANT" localSheetId="10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localSheetId="17" hidden="1">{"'Sheet1'!$A$1:$O$40"}</definedName>
    <definedName name="HTML_Control" localSheetId="21" hidden="1">{"'Sheet1'!$A$1:$O$40"}</definedName>
    <definedName name="HTML_Control" localSheetId="24" hidden="1">{"'Sheet1'!$A$1:$O$40"}</definedName>
    <definedName name="HTML_Control" localSheetId="25" hidden="1">{"'Sheet1'!$A$1:$O$40"}</definedName>
    <definedName name="HTML_Control" localSheetId="26" hidden="1">{"'Sheet1'!$A$1:$O$40"}</definedName>
    <definedName name="HTML_Control" localSheetId="27" hidden="1">{"'Sheet1'!$A$1:$O$40"}</definedName>
    <definedName name="HTML_Control" localSheetId="4" hidden="1">{"'Sheet1'!$A$1:$O$40"}</definedName>
    <definedName name="HTML_Control" localSheetId="5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17" hidden="1">{"'Sheet1'!$A$1:$O$40"}</definedName>
    <definedName name="jhlkqFL" localSheetId="21" hidden="1">{"'Sheet1'!$A$1:$O$40"}</definedName>
    <definedName name="jhlkqFL" localSheetId="24" hidden="1">{"'Sheet1'!$A$1:$O$40"}</definedName>
    <definedName name="jhlkqFL" localSheetId="25" hidden="1">{"'Sheet1'!$A$1:$O$40"}</definedName>
    <definedName name="jhlkqFL" localSheetId="26" hidden="1">{"'Sheet1'!$A$1:$O$40"}</definedName>
    <definedName name="jhlkqFL" localSheetId="27" hidden="1">{"'Sheet1'!$A$1:$O$40"}</definedName>
    <definedName name="jhlkqFL" localSheetId="4" hidden="1">{"'Sheet1'!$A$1:$O$40"}</definedName>
    <definedName name="jhlkqFL" localSheetId="5" hidden="1">{"'Sheet1'!$A$1:$O$40"}</definedName>
    <definedName name="jhlkqFL" hidden="1">{"'Sheet1'!$A$1:$O$40"}</definedName>
    <definedName name="JURISDICTION">'[8]Input '!$C$8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5">#REF!</definedName>
    <definedName name="KIRK" localSheetId="6">#REF!</definedName>
    <definedName name="KIRK" localSheetId="9">#REF!</definedName>
    <definedName name="KIRK" localSheetId="10">#REF!</definedName>
    <definedName name="KIRK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5">#REF!</definedName>
    <definedName name="Kirk_Plant" localSheetId="6">#REF!</definedName>
    <definedName name="Kirk_Plant" localSheetId="9">#REF!</definedName>
    <definedName name="Kirk_Plant" localSheetId="10">#REF!</definedName>
    <definedName name="Kirk_Plant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5">#REF!</definedName>
    <definedName name="LDCs" localSheetId="6">#REF!</definedName>
    <definedName name="LDCs" localSheetId="9">#REF!</definedName>
    <definedName name="LDCs" localSheetId="10">#REF!</definedName>
    <definedName name="LDCs">#REF!</definedName>
    <definedName name="Litigated_BaseROEs_2006" localSheetId="10">#REF!</definedName>
    <definedName name="Litigated_BaseROEs_2006">#REF!</definedName>
    <definedName name="Litigated_BaseROEs_2007" localSheetId="10">#REF!</definedName>
    <definedName name="Litigated_BaseROEs_2007">#REF!</definedName>
    <definedName name="Litigated_BaseROEs_2008" localSheetId="10">#REF!</definedName>
    <definedName name="Litigated_BaseROEs_2008">#REF!</definedName>
    <definedName name="Litigated_BaseROEs_2009" localSheetId="10">#REF!</definedName>
    <definedName name="Litigated_BaseROEs_2009">#REF!</definedName>
    <definedName name="Litigated_BaseROEs_2010" localSheetId="10">#REF!</definedName>
    <definedName name="Litigated_BaseROEs_2010">#REF!</definedName>
    <definedName name="Litigated_BaseROEs_2011" localSheetId="10">#REF!</definedName>
    <definedName name="Litigated_BaseROEs_2011">#REF!</definedName>
    <definedName name="Litigated_BaseROEs_2012" localSheetId="10">#REF!</definedName>
    <definedName name="Litigated_BaseROEs_2012">#REF!</definedName>
    <definedName name="Litigated_BaseROEs_2013" localSheetId="10">#REF!</definedName>
    <definedName name="Litigated_BaseROEs_2013">#REF!</definedName>
    <definedName name="Litigated_BaseROEs_2014" localSheetId="10">#REF!</definedName>
    <definedName name="Litigated_BaseROEs_2014">#REF!</definedName>
    <definedName name="LTD_Rate">'[8]Input '!$C$23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5">#REF!</definedName>
    <definedName name="LTDcostrate" localSheetId="6">#REF!</definedName>
    <definedName name="LTDcostrate" localSheetId="9">#REF!</definedName>
    <definedName name="LTDcostrate" localSheetId="10">#REF!</definedName>
    <definedName name="LTDcostrate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5">#REF!</definedName>
    <definedName name="Market_Return" localSheetId="6">#REF!</definedName>
    <definedName name="Market_Return" localSheetId="9">#REF!</definedName>
    <definedName name="Market_Return" localSheetId="10">#REF!</definedName>
    <definedName name="Market_Return">#REF!</definedName>
    <definedName name="Moodys" localSheetId="10">#REF!</definedName>
    <definedName name="Moodys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6">#REF!</definedName>
    <definedName name="MS" localSheetId="9">#REF!</definedName>
    <definedName name="MS" localSheetId="10">#REF!</definedName>
    <definedName name="MS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5">#REF!</definedName>
    <definedName name="MS_Plant" localSheetId="6">#REF!</definedName>
    <definedName name="MS_Plant" localSheetId="9">#REF!</definedName>
    <definedName name="MS_Plant" localSheetId="10">#REF!</definedName>
    <definedName name="MS_Plant">#REF!</definedName>
    <definedName name="NAME">#N/A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5">#REF!</definedName>
    <definedName name="NEadit" localSheetId="6">#REF!</definedName>
    <definedName name="NEadit" localSheetId="9">#REF!</definedName>
    <definedName name="NEadit" localSheetId="10">#REF!</definedName>
    <definedName name="NEadit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5">#REF!</definedName>
    <definedName name="NEadv" localSheetId="6">#REF!</definedName>
    <definedName name="NEadv" localSheetId="9">#REF!</definedName>
    <definedName name="NEadv" localSheetId="10">#REF!</definedName>
    <definedName name="NEadv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5">#REF!</definedName>
    <definedName name="NEcash" localSheetId="6">#REF!</definedName>
    <definedName name="NEcash" localSheetId="9">#REF!</definedName>
    <definedName name="NEcash" localSheetId="10">#REF!</definedName>
    <definedName name="NEcash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5">#REF!</definedName>
    <definedName name="NEcwip" localSheetId="6">#REF!</definedName>
    <definedName name="NEcwip" localSheetId="9">#REF!</definedName>
    <definedName name="NEcwip" localSheetId="10">#REF!</definedName>
    <definedName name="NEcwip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5">#REF!</definedName>
    <definedName name="NEdep" localSheetId="6">#REF!</definedName>
    <definedName name="NEdep" localSheetId="9">#REF!</definedName>
    <definedName name="NEdep" localSheetId="10">#REF!</definedName>
    <definedName name="NEdep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5">#REF!</definedName>
    <definedName name="NEmatsup" localSheetId="6">#REF!</definedName>
    <definedName name="NEmatsup" localSheetId="9">#REF!</definedName>
    <definedName name="NEmatsup" localSheetId="10">#REF!</definedName>
    <definedName name="NEmatsup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5">#REF!</definedName>
    <definedName name="NEplant" localSheetId="6">#REF!</definedName>
    <definedName name="NEplant" localSheetId="9">#REF!</definedName>
    <definedName name="NEplant" localSheetId="10">#REF!</definedName>
    <definedName name="NEplant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5">#REF!</definedName>
    <definedName name="NEpp" localSheetId="6">#REF!</definedName>
    <definedName name="NEpp" localSheetId="9">#REF!</definedName>
    <definedName name="NEpp" localSheetId="10">#REF!</definedName>
    <definedName name="NEpp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5">#REF!</definedName>
    <definedName name="NEstorg" localSheetId="6">#REF!</definedName>
    <definedName name="NEstorg" localSheetId="9">#REF!</definedName>
    <definedName name="NEstorg" localSheetId="10">#REF!</definedName>
    <definedName name="NEstorg">#REF!</definedName>
    <definedName name="NW_Only" localSheetId="3">'[4]Alloc factors'!#REF!</definedName>
    <definedName name="NW_Only" localSheetId="4">'[4]Alloc factors'!#REF!</definedName>
    <definedName name="NW_Only" localSheetId="5">'[4]Alloc factors'!#REF!</definedName>
    <definedName name="NW_Only" localSheetId="9">'[4]Alloc factors'!#REF!</definedName>
    <definedName name="NW_Only" localSheetId="10">'[4]Alloc factors'!#REF!</definedName>
    <definedName name="NW_Only">'[4]Alloc factors'!#REF!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5">#REF!</definedName>
    <definedName name="NWadit" localSheetId="6">#REF!</definedName>
    <definedName name="NWadit" localSheetId="9">#REF!</definedName>
    <definedName name="NWadit" localSheetId="10">#REF!</definedName>
    <definedName name="NWadit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5">#REF!</definedName>
    <definedName name="NWadv" localSheetId="6">#REF!</definedName>
    <definedName name="NWadv" localSheetId="9">#REF!</definedName>
    <definedName name="NWadv" localSheetId="10">#REF!</definedName>
    <definedName name="NWadv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5">#REF!</definedName>
    <definedName name="NWcash" localSheetId="6">#REF!</definedName>
    <definedName name="NWcash" localSheetId="9">#REF!</definedName>
    <definedName name="NWcash" localSheetId="10">#REF!</definedName>
    <definedName name="NWcash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5">#REF!</definedName>
    <definedName name="NWcwip" localSheetId="6">#REF!</definedName>
    <definedName name="NWcwip" localSheetId="9">#REF!</definedName>
    <definedName name="NWcwip" localSheetId="10">#REF!</definedName>
    <definedName name="NWcwip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5">#REF!</definedName>
    <definedName name="NWdep" localSheetId="6">#REF!</definedName>
    <definedName name="NWdep" localSheetId="9">#REF!</definedName>
    <definedName name="NWdep" localSheetId="10">#REF!</definedName>
    <definedName name="NWdep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5">#REF!</definedName>
    <definedName name="NWmatsup" localSheetId="6">#REF!</definedName>
    <definedName name="NWmatsup" localSheetId="9">#REF!</definedName>
    <definedName name="NWmatsup" localSheetId="10">#REF!</definedName>
    <definedName name="NWmatsup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5">#REF!</definedName>
    <definedName name="NWplant" localSheetId="6">#REF!</definedName>
    <definedName name="NWplant" localSheetId="9">#REF!</definedName>
    <definedName name="NWplant" localSheetId="10">#REF!</definedName>
    <definedName name="NWplant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5">#REF!</definedName>
    <definedName name="NWpp" localSheetId="6">#REF!</definedName>
    <definedName name="NWpp" localSheetId="9">#REF!</definedName>
    <definedName name="NWpp" localSheetId="10">#REF!</definedName>
    <definedName name="NWpp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5">#REF!</definedName>
    <definedName name="NWstorg" localSheetId="6">#REF!</definedName>
    <definedName name="NWstorg" localSheetId="9">#REF!</definedName>
    <definedName name="NWstorg" localSheetId="10">#REF!</definedName>
    <definedName name="NWstorg">#REF!</definedName>
    <definedName name="PAGE1">#N/A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5">#REF!</definedName>
    <definedName name="PAGE5" localSheetId="6">#REF!</definedName>
    <definedName name="PAGE5" localSheetId="9">#REF!</definedName>
    <definedName name="PAGE5" localSheetId="10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5">#REF!</definedName>
    <definedName name="PAGE6" localSheetId="6">#REF!</definedName>
    <definedName name="PAGE6" localSheetId="9">#REF!</definedName>
    <definedName name="PAGE6" localSheetId="10">#REF!</definedName>
    <definedName name="PAGE6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5">#REF!</definedName>
    <definedName name="PAGE7" localSheetId="6">#REF!</definedName>
    <definedName name="PAGE7" localSheetId="9">#REF!</definedName>
    <definedName name="PAGE7" localSheetId="10">#REF!</definedName>
    <definedName name="PAGE7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5">#REF!</definedName>
    <definedName name="PAGE8" localSheetId="6">#REF!</definedName>
    <definedName name="PAGE8" localSheetId="9">#REF!</definedName>
    <definedName name="PAGE8" localSheetId="10">#REF!</definedName>
    <definedName name="PAGE8">#REF!</definedName>
    <definedName name="Parent_Company" localSheetId="0">'[11]Company Groups'!$B$3</definedName>
    <definedName name="Parent_Company" localSheetId="1">'[11]Company Groups'!$B$3</definedName>
    <definedName name="Parent_Company" localSheetId="2">'[11]Company Groups'!$B$3</definedName>
    <definedName name="Parent_Company" localSheetId="3">'[12]Company Groups'!$B$3</definedName>
    <definedName name="Parent_Company" localSheetId="4">'[12]Company Groups'!$B$3</definedName>
    <definedName name="Parent_Company" localSheetId="5">'[12]Company Groups'!$B$3</definedName>
    <definedName name="Parent_Company" localSheetId="6">'[11]Company Groups'!$B$3</definedName>
    <definedName name="Parent_Company" localSheetId="7">'[11]Company Groups'!$B$3</definedName>
    <definedName name="Parent_Company" localSheetId="8">'[11]Company Groups'!$B$3</definedName>
    <definedName name="Parent_Company" localSheetId="9">'[11]Company Groups'!$B$3</definedName>
    <definedName name="Parent_Company">'[13]Company Groups'!$B$3</definedName>
    <definedName name="PPP" localSheetId="21">'DCP-13'!$A$3:$G$70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5">#REF!</definedName>
    <definedName name="PPP" localSheetId="6">#REF!</definedName>
    <definedName name="PPP" localSheetId="9">#REF!</definedName>
    <definedName name="PPP" localSheetId="10">#REF!</definedName>
    <definedName name="PPP">#REF!</definedName>
    <definedName name="_xlnm.Print_Area" localSheetId="17">#REF!</definedName>
    <definedName name="_xlnm.Print_Area" localSheetId="19">'DCP-12, P 1'!$A$1:$AA$35</definedName>
    <definedName name="_xlnm.Print_Area" localSheetId="20">'DCP-12, P 2'!$A$1:$W$34</definedName>
    <definedName name="_xlnm.Print_Area" localSheetId="21">#REF!</definedName>
    <definedName name="_xlnm.Print_Area" localSheetId="24">#REF!</definedName>
    <definedName name="_xlnm.Print_Area" localSheetId="25">#REF!</definedName>
    <definedName name="_xlnm.Print_Area" localSheetId="3">'DCP-4, P 1'!$A$1:$J$86</definedName>
    <definedName name="_xlnm.Print_Area" localSheetId="4">'DCP-4, P 2'!$A$1:$O$84</definedName>
    <definedName name="_xlnm.Print_Area" localSheetId="5">'DCP-4, P 3'!$A$1:$F$82</definedName>
    <definedName name="_xlnm.Print_Area" localSheetId="6">#REF!</definedName>
    <definedName name="_xlnm.Print_Area" localSheetId="9">#REF!</definedName>
    <definedName name="_xlnm.Print_Area" localSheetId="10">'DCP-7'!$A$1:$I$28</definedName>
    <definedName name="_xlnm.Print_Area" localSheetId="13">'DCP-9, P 2'!$A$1:$L$27</definedName>
    <definedName name="_xlnm.Print_Area" localSheetId="14">'DCP-9, P 3'!$A$1:$K$28</definedName>
    <definedName name="_xlnm.Print_Area">#REF!</definedName>
    <definedName name="Print_Area_MI" localSheetId="3">'[1]Jun 99'!#REF!</definedName>
    <definedName name="Print_Area_MI" localSheetId="4">'[1]Jun 99'!#REF!</definedName>
    <definedName name="Print_Area_MI" localSheetId="5">'[1]Jun 99'!#REF!</definedName>
    <definedName name="Print_Area_MI" localSheetId="9">'[1]Jun 99'!#REF!</definedName>
    <definedName name="Print_Area_MI" localSheetId="10">'[1]Jun 99'!#REF!</definedName>
    <definedName name="Print_Area_MI">'[1]Jun 99'!#REF!</definedName>
    <definedName name="_xlnm.Print_Titles" localSheetId="3">'DCP-4, P 1'!$6:$12</definedName>
    <definedName name="_xlnm.Print_Titles" localSheetId="4">'DCP-4, P 2'!$5:$12</definedName>
    <definedName name="_xlnm.Print_Titles" localSheetId="5">'DCP-4, P 3'!$5:$11</definedName>
    <definedName name="_xlnm.Print_Titles">#N/A</definedName>
    <definedName name="PROPERTY" localSheetId="3">'[1]Jun 99'!#REF!</definedName>
    <definedName name="PROPERTY" localSheetId="4">'[1]Jun 99'!#REF!</definedName>
    <definedName name="PROPERTY" localSheetId="5">'[1]Jun 99'!#REF!</definedName>
    <definedName name="PROPERTY" localSheetId="9">'[1]Jun 99'!#REF!</definedName>
    <definedName name="PROPERTY" localSheetId="10">'[1]Jun 99'!#REF!</definedName>
    <definedName name="PROPERTY">'[1]Jun 99'!#REF!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5">#REF!</definedName>
    <definedName name="Risk_Free_Rate" localSheetId="6">#REF!</definedName>
    <definedName name="Risk_Free_Rate" localSheetId="9">#REF!</definedName>
    <definedName name="Risk_Free_Rate" localSheetId="10">#REF!</definedName>
    <definedName name="Risk_Free_Rate">#REF!</definedName>
    <definedName name="riskmeasures">'[14]Utility Proxy Group'!$B$8:$O$53</definedName>
    <definedName name="ROEXP" localSheetId="3">'[8]Input '!#REF!</definedName>
    <definedName name="ROEXP" localSheetId="4">'[8]Input '!#REF!</definedName>
    <definedName name="ROEXP" localSheetId="5">'[8]Input '!#REF!</definedName>
    <definedName name="ROEXP" localSheetId="9">'[8]Input '!#REF!</definedName>
    <definedName name="ROEXP" localSheetId="10">'[8]Input '!#REF!</definedName>
    <definedName name="ROEXP">'[8]Input '!#REF!</definedName>
    <definedName name="ROPLANT" localSheetId="3">'[8]Input '!#REF!</definedName>
    <definedName name="ROPLANT" localSheetId="4">'[8]Input '!#REF!</definedName>
    <definedName name="ROPLANT" localSheetId="5">'[8]Input '!#REF!</definedName>
    <definedName name="ROPLANT" localSheetId="9">'[8]Input '!#REF!</definedName>
    <definedName name="ROPLANT" localSheetId="10">'[8]Input '!#REF!</definedName>
    <definedName name="ROPLANT">'[8]Input '!#REF!</definedName>
    <definedName name="ROR_Rate">'[8]Input '!$C$25</definedName>
    <definedName name="RRR" localSheetId="3">#REF!</definedName>
    <definedName name="RRR" localSheetId="4">#REF!</definedName>
    <definedName name="RRR" localSheetId="5">#REF!</definedName>
    <definedName name="RRR">'DCP-14, P 2'!$A$2:$G$32</definedName>
    <definedName name="SAP" localSheetId="10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[15]WP_H9!$A$1:$Q$46</definedName>
    <definedName name="SCH_B1">[16]SCH_B1!$A$1:$G$30</definedName>
    <definedName name="SCH_B3">[16]SCH_B3!$A$1:$G$42</definedName>
    <definedName name="SCH_C2">[16]SCH_C2!$A$1:$G$42</definedName>
    <definedName name="SCH_D2">[16]SCH_D2!$A$1:$G$42</definedName>
    <definedName name="SCH_H2">[16]SCH_H2!$A$1:$G$42</definedName>
    <definedName name="SE_Only" localSheetId="3">'[4]Alloc factors'!#REF!</definedName>
    <definedName name="SE_Only" localSheetId="4">'[4]Alloc factors'!#REF!</definedName>
    <definedName name="SE_Only" localSheetId="5">'[4]Alloc factors'!#REF!</definedName>
    <definedName name="SE_Only" localSheetId="9">'[4]Alloc factors'!#REF!</definedName>
    <definedName name="SE_Only" localSheetId="10">'[4]Alloc factors'!#REF!</definedName>
    <definedName name="SE_Only">'[4]Alloc factors'!#REF!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5">#REF!</definedName>
    <definedName name="SEadit" localSheetId="6">#REF!</definedName>
    <definedName name="SEadit" localSheetId="9">#REF!</definedName>
    <definedName name="SEadit" localSheetId="10">#REF!</definedName>
    <definedName name="SEadit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5">#REF!</definedName>
    <definedName name="SEadv" localSheetId="6">#REF!</definedName>
    <definedName name="SEadv" localSheetId="9">#REF!</definedName>
    <definedName name="SEadv" localSheetId="10">#REF!</definedName>
    <definedName name="SEadv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5">#REF!</definedName>
    <definedName name="SEcash" localSheetId="6">#REF!</definedName>
    <definedName name="SEcash" localSheetId="9">#REF!</definedName>
    <definedName name="SEcash" localSheetId="10">#REF!</definedName>
    <definedName name="SEcash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5">#REF!</definedName>
    <definedName name="SEcwip" localSheetId="6">#REF!</definedName>
    <definedName name="SEcwip" localSheetId="9">#REF!</definedName>
    <definedName name="SEcwip" localSheetId="10">#REF!</definedName>
    <definedName name="SEcwip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5">#REF!</definedName>
    <definedName name="SEdep" localSheetId="6">#REF!</definedName>
    <definedName name="SEdep" localSheetId="9">#REF!</definedName>
    <definedName name="SEdep" localSheetId="10">#REF!</definedName>
    <definedName name="SEdep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5">#REF!</definedName>
    <definedName name="SEmatsup" localSheetId="6">#REF!</definedName>
    <definedName name="SEmatsup" localSheetId="9">#REF!</definedName>
    <definedName name="SEmatsup" localSheetId="10">#REF!</definedName>
    <definedName name="SEmatsup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5">#REF!</definedName>
    <definedName name="SEMO" localSheetId="6">#REF!</definedName>
    <definedName name="SEMO" localSheetId="9">#REF!</definedName>
    <definedName name="SEMO" localSheetId="10">#REF!</definedName>
    <definedName name="SEMO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5">#REF!</definedName>
    <definedName name="SEMO_Plant" localSheetId="6">#REF!</definedName>
    <definedName name="SEMO_Plant" localSheetId="9">#REF!</definedName>
    <definedName name="SEMO_Plant" localSheetId="10">#REF!</definedName>
    <definedName name="SEMO_Plant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5">#REF!</definedName>
    <definedName name="SEplant" localSheetId="6">#REF!</definedName>
    <definedName name="SEplant" localSheetId="9">#REF!</definedName>
    <definedName name="SEplant" localSheetId="10">#REF!</definedName>
    <definedName name="SEplant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5">#REF!</definedName>
    <definedName name="SEpp" localSheetId="6">#REF!</definedName>
    <definedName name="SEpp" localSheetId="9">#REF!</definedName>
    <definedName name="SEpp" localSheetId="10">#REF!</definedName>
    <definedName name="SEpp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5">#REF!</definedName>
    <definedName name="SEstorg" localSheetId="6">#REF!</definedName>
    <definedName name="SEstorg" localSheetId="9">#REF!</definedName>
    <definedName name="SEstorg" localSheetId="10">#REF!</definedName>
    <definedName name="SEstorg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5">#REF!</definedName>
    <definedName name="sp" localSheetId="6">#REF!</definedName>
    <definedName name="sp" localSheetId="9">#REF!</definedName>
    <definedName name="sp" localSheetId="10">#REF!</definedName>
    <definedName name="sp">#REF!</definedName>
    <definedName name="SSExp" localSheetId="3">'[8]Input '!#REF!</definedName>
    <definedName name="SSExp" localSheetId="4">'[8]Input '!#REF!</definedName>
    <definedName name="SSExp" localSheetId="5">'[8]Input '!#REF!</definedName>
    <definedName name="SSExp" localSheetId="9">'[8]Input '!#REF!</definedName>
    <definedName name="SSExp" localSheetId="10">'[8]Input '!#REF!</definedName>
    <definedName name="SSExp">'[8]Input '!#REF!</definedName>
    <definedName name="SSPlant" localSheetId="3">'[8]Input '!#REF!</definedName>
    <definedName name="SSPlant" localSheetId="4">'[8]Input '!#REF!</definedName>
    <definedName name="SSPlant" localSheetId="5">'[8]Input '!#REF!</definedName>
    <definedName name="SSPlant" localSheetId="9">'[8]Input '!#REF!</definedName>
    <definedName name="SSPlant" localSheetId="10">'[8]Input '!#REF!</definedName>
    <definedName name="SSPlant">'[8]Input '!#REF!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9">#REF!</definedName>
    <definedName name="SSS" localSheetId="10">#REF!</definedName>
    <definedName name="SSS">#REF!</definedName>
    <definedName name="STD_Rate">'[8]Input '!$C$24</definedName>
    <definedName name="stockprice">'[14]Stock Price (Electric)'!$C$1:$AW$33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5">#REF!</definedName>
    <definedName name="Sttax" localSheetId="6">#REF!</definedName>
    <definedName name="Sttax" localSheetId="9">#REF!</definedName>
    <definedName name="Sttax" localSheetId="10">#REF!</definedName>
    <definedName name="Sttax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5">#REF!</definedName>
    <definedName name="Study_Company" localSheetId="6">#REF!</definedName>
    <definedName name="Study_Company" localSheetId="9">#REF!</definedName>
    <definedName name="Study_Company" localSheetId="10">#REF!</definedName>
    <definedName name="Study_Company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5">#REF!</definedName>
    <definedName name="SWadit" localSheetId="6">#REF!</definedName>
    <definedName name="SWadit" localSheetId="9">#REF!</definedName>
    <definedName name="SWadit" localSheetId="10">#REF!</definedName>
    <definedName name="SWadit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5">#REF!</definedName>
    <definedName name="SWadv" localSheetId="6">#REF!</definedName>
    <definedName name="SWadv" localSheetId="9">#REF!</definedName>
    <definedName name="SWadv" localSheetId="10">#REF!</definedName>
    <definedName name="SWadv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5">#REF!</definedName>
    <definedName name="SWcash" localSheetId="6">#REF!</definedName>
    <definedName name="SWcash" localSheetId="9">#REF!</definedName>
    <definedName name="SWcash" localSheetId="10">#REF!</definedName>
    <definedName name="SWcash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5">#REF!</definedName>
    <definedName name="SWcwip" localSheetId="6">#REF!</definedName>
    <definedName name="SWcwip" localSheetId="9">#REF!</definedName>
    <definedName name="SWcwip" localSheetId="10">#REF!</definedName>
    <definedName name="SWcwip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5">#REF!</definedName>
    <definedName name="SWdep" localSheetId="6">#REF!</definedName>
    <definedName name="SWdep" localSheetId="9">#REF!</definedName>
    <definedName name="SWdep" localSheetId="10">#REF!</definedName>
    <definedName name="SWdep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5">#REF!</definedName>
    <definedName name="SWmatsup" localSheetId="6">#REF!</definedName>
    <definedName name="SWmatsup" localSheetId="9">#REF!</definedName>
    <definedName name="SWmatsup" localSheetId="10">#REF!</definedName>
    <definedName name="SWmatsup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5">#REF!</definedName>
    <definedName name="SWplant" localSheetId="6">#REF!</definedName>
    <definedName name="SWplant" localSheetId="9">#REF!</definedName>
    <definedName name="SWplant" localSheetId="10">#REF!</definedName>
    <definedName name="SWplant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5">#REF!</definedName>
    <definedName name="SWpp" localSheetId="6">#REF!</definedName>
    <definedName name="SWpp" localSheetId="9">#REF!</definedName>
    <definedName name="SWpp" localSheetId="10">#REF!</definedName>
    <definedName name="SWpp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5">#REF!</definedName>
    <definedName name="SWstorg" localSheetId="6">#REF!</definedName>
    <definedName name="SWstorg" localSheetId="9">#REF!</definedName>
    <definedName name="SWstorg" localSheetId="10">#REF!</definedName>
    <definedName name="SWstorg">#REF!</definedName>
    <definedName name="TESTPERIOD">'[8]Input '!$C$10</definedName>
    <definedName name="TestPeriodDate">[17]Inputs!$D$20</definedName>
    <definedName name="TESTYEAR">'[6]DATA INPUT'!$C$9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5">#REF!</definedName>
    <definedName name="TOTadit" localSheetId="6">#REF!</definedName>
    <definedName name="TOTadit" localSheetId="9">#REF!</definedName>
    <definedName name="TOTadit" localSheetId="10">#REF!</definedName>
    <definedName name="TOTadit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5">#REF!</definedName>
    <definedName name="TOTadv" localSheetId="6">#REF!</definedName>
    <definedName name="TOTadv" localSheetId="9">#REF!</definedName>
    <definedName name="TOTadv" localSheetId="10">#REF!</definedName>
    <definedName name="TOTadv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5">#REF!</definedName>
    <definedName name="TOTcash" localSheetId="6">#REF!</definedName>
    <definedName name="TOTcash" localSheetId="9">#REF!</definedName>
    <definedName name="TOTcash" localSheetId="10">#REF!</definedName>
    <definedName name="TOTcash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5">#REF!</definedName>
    <definedName name="TOTcwip" localSheetId="6">#REF!</definedName>
    <definedName name="TOTcwip" localSheetId="9">#REF!</definedName>
    <definedName name="TOTcwip" localSheetId="10">#REF!</definedName>
    <definedName name="TOTcwip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5">#REF!</definedName>
    <definedName name="TOTdep" localSheetId="6">#REF!</definedName>
    <definedName name="TOTdep" localSheetId="9">#REF!</definedName>
    <definedName name="TOTdep" localSheetId="10">#REF!</definedName>
    <definedName name="TOTdep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5">#REF!</definedName>
    <definedName name="TOTmatsup" localSheetId="6">#REF!</definedName>
    <definedName name="TOTmatsup" localSheetId="9">#REF!</definedName>
    <definedName name="TOTmatsup" localSheetId="10">#REF!</definedName>
    <definedName name="TOTmatsup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5">#REF!</definedName>
    <definedName name="TOTplant" localSheetId="6">#REF!</definedName>
    <definedName name="TOTplant" localSheetId="9">#REF!</definedName>
    <definedName name="TOTplant" localSheetId="10">#REF!</definedName>
    <definedName name="TOTplant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5">#REF!</definedName>
    <definedName name="TOTpp" localSheetId="6">#REF!</definedName>
    <definedName name="TOTpp" localSheetId="9">#REF!</definedName>
    <definedName name="TOTpp" localSheetId="10">#REF!</definedName>
    <definedName name="TOTpp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5">#REF!</definedName>
    <definedName name="TOTstorg" localSheetId="6">#REF!</definedName>
    <definedName name="TOTstorg" localSheetId="9">#REF!</definedName>
    <definedName name="TOTstorg" localSheetId="10">#REF!</definedName>
    <definedName name="TOTstorg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5">#REF!</definedName>
    <definedName name="Trans" localSheetId="6">#REF!</definedName>
    <definedName name="Trans" localSheetId="9">#REF!</definedName>
    <definedName name="Trans" localSheetId="10">#REF!</definedName>
    <definedName name="Trans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5">#REF!</definedName>
    <definedName name="valueline" localSheetId="6">#REF!</definedName>
    <definedName name="valueline" localSheetId="9">#REF!</definedName>
    <definedName name="valueline" localSheetId="10">#REF!</definedName>
    <definedName name="valueline">#REF!</definedName>
    <definedName name="vldatabase">'[18]Electric Utility Data'!$B$8:$AI$53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5">#REF!</definedName>
    <definedName name="WP_2_3" localSheetId="6">#REF!</definedName>
    <definedName name="WP_2_3" localSheetId="9">#REF!</definedName>
    <definedName name="WP_2_3" localSheetId="10">#REF!</definedName>
    <definedName name="WP_2_3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5">#REF!</definedName>
    <definedName name="WP_3_1" localSheetId="6">#REF!</definedName>
    <definedName name="WP_3_1" localSheetId="9">#REF!</definedName>
    <definedName name="WP_3_1" localSheetId="10">#REF!</definedName>
    <definedName name="WP_3_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5">#REF!</definedName>
    <definedName name="WP_6_1" localSheetId="6">#REF!</definedName>
    <definedName name="WP_6_1" localSheetId="9">#REF!</definedName>
    <definedName name="WP_6_1" localSheetId="10">#REF!</definedName>
    <definedName name="WP_6_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5">#REF!</definedName>
    <definedName name="WP_6_1_1" localSheetId="6">#REF!</definedName>
    <definedName name="WP_6_1_1" localSheetId="9">#REF!</definedName>
    <definedName name="WP_6_1_1" localSheetId="10">#REF!</definedName>
    <definedName name="WP_6_1_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5">#REF!</definedName>
    <definedName name="WP_6_2" localSheetId="6">#REF!</definedName>
    <definedName name="WP_6_2" localSheetId="9">#REF!</definedName>
    <definedName name="WP_6_2" localSheetId="10">#REF!</definedName>
    <definedName name="WP_6_2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5">#REF!</definedName>
    <definedName name="WP_6_2_1" localSheetId="6">#REF!</definedName>
    <definedName name="WP_6_2_1" localSheetId="9">#REF!</definedName>
    <definedName name="WP_6_2_1" localSheetId="10">#REF!</definedName>
    <definedName name="WP_6_2_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5">#REF!</definedName>
    <definedName name="WP_6_3" localSheetId="6">#REF!</definedName>
    <definedName name="WP_6_3" localSheetId="9">#REF!</definedName>
    <definedName name="WP_6_3" localSheetId="10">#REF!</definedName>
    <definedName name="WP_6_3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5">#REF!</definedName>
    <definedName name="WP_6_3_1" localSheetId="6">#REF!</definedName>
    <definedName name="WP_6_3_1" localSheetId="9">#REF!</definedName>
    <definedName name="WP_6_3_1" localSheetId="10">#REF!</definedName>
    <definedName name="WP_6_3_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5">#REF!</definedName>
    <definedName name="WP_7_3" localSheetId="6">#REF!</definedName>
    <definedName name="WP_7_3" localSheetId="9">#REF!</definedName>
    <definedName name="WP_7_3" localSheetId="10">#REF!</definedName>
    <definedName name="WP_7_3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5">#REF!</definedName>
    <definedName name="WP_7_6" localSheetId="6">#REF!</definedName>
    <definedName name="WP_7_6" localSheetId="9">#REF!</definedName>
    <definedName name="WP_7_6" localSheetId="10">#REF!</definedName>
    <definedName name="WP_7_6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5">#REF!</definedName>
    <definedName name="WP_9_1" localSheetId="6">#REF!</definedName>
    <definedName name="WP_9_1" localSheetId="9">#REF!</definedName>
    <definedName name="WP_9_1" localSheetId="10">#REF!</definedName>
    <definedName name="WP_9_1">#REF!</definedName>
    <definedName name="WP_B9a">[19]WP_B9!$A$30:$U$49</definedName>
    <definedName name="WP_B9b" localSheetId="3">[19]WP_B9!#REF!</definedName>
    <definedName name="WP_B9b" localSheetId="4">[19]WP_B9!#REF!</definedName>
    <definedName name="WP_B9b" localSheetId="5">[19]WP_B9!#REF!</definedName>
    <definedName name="WP_B9b" localSheetId="9">[19]WP_B9!#REF!</definedName>
    <definedName name="WP_B9b" localSheetId="10">[19]WP_B9!#REF!</definedName>
    <definedName name="WP_B9b">[19]WP_B9!#REF!</definedName>
    <definedName name="WP_G6">[19]WP_B5!$A$13:$J$349</definedName>
    <definedName name="wrn.MFR." localSheetId="1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localSheetId="17" hidden="1">{"'Sheet1'!$A$1:$O$40"}</definedName>
    <definedName name="xxx" localSheetId="21" hidden="1">{"'Sheet1'!$A$1:$O$40"}</definedName>
    <definedName name="xxx" localSheetId="24" hidden="1">{"'Sheet1'!$A$1:$O$40"}</definedName>
    <definedName name="xxx" localSheetId="25" hidden="1">{"'Sheet1'!$A$1:$O$40"}</definedName>
    <definedName name="xxx" localSheetId="26" hidden="1">{"'Sheet1'!$A$1:$O$40"}</definedName>
    <definedName name="xxx" localSheetId="27" hidden="1">{"'Sheet1'!$A$1:$O$40"}</definedName>
    <definedName name="xxx" localSheetId="4" hidden="1">{"'Sheet1'!$A$1:$O$40"}</definedName>
    <definedName name="xxx" localSheetId="5" hidden="1">{"'Sheet1'!$A$1:$O$40"}</definedName>
    <definedName name="xxx" hidden="1">{"'Sheet1'!$A$1:$O$40"}</definedName>
    <definedName name="Yield">'[18]Dividend Yield - Utility'!$B$8:$D$53</definedName>
    <definedName name="z" localSheetId="10">#REF!</definedName>
    <definedName name="z">#REF!</definedName>
    <definedName name="zzz" localSheetId="17" hidden="1">{"'Sheet1'!$A$1:$O$40"}</definedName>
    <definedName name="zzz" localSheetId="21" hidden="1">{"'Sheet1'!$A$1:$O$40"}</definedName>
    <definedName name="zzz" localSheetId="24" hidden="1">{"'Sheet1'!$A$1:$O$40"}</definedName>
    <definedName name="zzz" localSheetId="25" hidden="1">{"'Sheet1'!$A$1:$O$40"}</definedName>
    <definedName name="zzz" localSheetId="26" hidden="1">{"'Sheet1'!$A$1:$O$40"}</definedName>
    <definedName name="zzz" localSheetId="27" hidden="1">{"'Sheet1'!$A$1:$O$40"}</definedName>
    <definedName name="zzz" localSheetId="4" hidden="1">{"'Sheet1'!$A$1:$O$40"}</definedName>
    <definedName name="zzz" localSheetId="5" hidden="1">{"'Sheet1'!$A$1:$O$40"}</definedName>
    <definedName name="zzz" hidden="1">{"'Sheet1'!$A$1:$O$40"}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39" l="1"/>
  <c r="I24" i="39"/>
  <c r="E36" i="39"/>
  <c r="W29" i="20"/>
  <c r="W26" i="20"/>
  <c r="V29" i="20"/>
  <c r="V26" i="20"/>
  <c r="U29" i="20"/>
  <c r="U26" i="20"/>
  <c r="AA27" i="19"/>
  <c r="AA30" i="19"/>
  <c r="Z30" i="19"/>
  <c r="Y30" i="19"/>
  <c r="X30" i="19"/>
  <c r="Z27" i="19"/>
  <c r="Y27" i="19"/>
  <c r="X27" i="19"/>
  <c r="W27" i="19"/>
  <c r="AA17" i="19"/>
  <c r="H26" i="23"/>
  <c r="E26" i="23"/>
  <c r="C26" i="23"/>
  <c r="I25" i="111"/>
  <c r="I23" i="111"/>
  <c r="H25" i="111"/>
  <c r="H23" i="111"/>
  <c r="H14" i="111"/>
  <c r="I36" i="16"/>
  <c r="H36" i="16"/>
  <c r="G36" i="16"/>
  <c r="F36" i="16"/>
  <c r="E36" i="16"/>
  <c r="D36" i="16"/>
  <c r="I33" i="16"/>
  <c r="H33" i="16"/>
  <c r="G33" i="16"/>
  <c r="F33" i="16"/>
  <c r="E33" i="16"/>
  <c r="D33" i="16"/>
  <c r="J30" i="16"/>
  <c r="I30" i="16"/>
  <c r="H30" i="16"/>
  <c r="G30" i="16"/>
  <c r="F30" i="16"/>
  <c r="E30" i="16"/>
  <c r="D30" i="16"/>
  <c r="C30" i="16"/>
  <c r="J27" i="16"/>
  <c r="I27" i="16"/>
  <c r="H27" i="16"/>
  <c r="G27" i="16"/>
  <c r="F27" i="16"/>
  <c r="E27" i="16"/>
  <c r="D27" i="16"/>
  <c r="C27" i="16"/>
  <c r="J17" i="16"/>
  <c r="I17" i="16"/>
  <c r="K25" i="14"/>
  <c r="K16" i="14"/>
  <c r="F25" i="14"/>
  <c r="F16" i="14"/>
  <c r="L24" i="13"/>
  <c r="L15" i="13"/>
  <c r="H24" i="13"/>
  <c r="H15" i="13"/>
  <c r="G21" i="118"/>
  <c r="G19" i="118"/>
  <c r="G18" i="118"/>
  <c r="G17" i="118"/>
  <c r="G16" i="118"/>
  <c r="G15" i="118"/>
  <c r="G14" i="118"/>
  <c r="G13" i="118"/>
  <c r="G12" i="118"/>
  <c r="I24" i="12"/>
  <c r="A44" i="130"/>
  <c r="W1" i="131"/>
  <c r="K1" i="130"/>
  <c r="W1" i="129"/>
  <c r="C34" i="132"/>
  <c r="C33" i="132"/>
  <c r="C30" i="132"/>
  <c r="C29" i="132"/>
  <c r="C26" i="132"/>
  <c r="C25" i="132"/>
  <c r="C22" i="132"/>
  <c r="C21" i="132"/>
  <c r="C18" i="132"/>
  <c r="C17" i="132"/>
  <c r="C29" i="102"/>
  <c r="C28" i="102"/>
  <c r="C25" i="102"/>
  <c r="C24" i="102"/>
  <c r="C21" i="102"/>
  <c r="C20" i="102"/>
  <c r="C17" i="102"/>
  <c r="C16" i="102"/>
  <c r="H21" i="127"/>
  <c r="G20" i="127"/>
  <c r="I20" i="127"/>
  <c r="I17" i="127"/>
  <c r="H17" i="127"/>
  <c r="G17" i="127"/>
  <c r="H15" i="127"/>
  <c r="H13" i="127"/>
  <c r="H21" i="126"/>
  <c r="G20" i="126"/>
  <c r="I20" i="126"/>
  <c r="I17" i="126"/>
  <c r="H17" i="126"/>
  <c r="G17" i="126"/>
  <c r="H15" i="126"/>
  <c r="H13" i="126"/>
  <c r="H21" i="97"/>
  <c r="I20" i="97"/>
  <c r="G20" i="97"/>
  <c r="I17" i="97"/>
  <c r="H17" i="97"/>
  <c r="G17" i="97"/>
  <c r="H15" i="97"/>
  <c r="H13" i="97"/>
  <c r="B20" i="97"/>
  <c r="F31" i="97"/>
  <c r="F30" i="97"/>
  <c r="E32" i="97"/>
  <c r="E31" i="97"/>
  <c r="E30" i="97"/>
  <c r="E28" i="132"/>
  <c r="E29" i="132" s="1"/>
  <c r="D34" i="132"/>
  <c r="E33" i="132"/>
  <c r="D33" i="132"/>
  <c r="D30" i="132"/>
  <c r="D29" i="132"/>
  <c r="D26" i="132"/>
  <c r="E25" i="132"/>
  <c r="D25" i="132"/>
  <c r="D22" i="132"/>
  <c r="E21" i="132"/>
  <c r="D21" i="132"/>
  <c r="D18" i="132"/>
  <c r="E17" i="132"/>
  <c r="D17" i="132"/>
  <c r="W30" i="19"/>
  <c r="B35" i="75"/>
  <c r="M92" i="131"/>
  <c r="K92" i="131"/>
  <c r="I92" i="131"/>
  <c r="G92" i="131"/>
  <c r="E92" i="131"/>
  <c r="AA79" i="131"/>
  <c r="Y79" i="131"/>
  <c r="W79" i="131"/>
  <c r="U79" i="131"/>
  <c r="S79" i="131"/>
  <c r="M79" i="131"/>
  <c r="K79" i="131"/>
  <c r="I79" i="131"/>
  <c r="G79" i="131"/>
  <c r="E79" i="131"/>
  <c r="AA66" i="131"/>
  <c r="Y66" i="131"/>
  <c r="W66" i="131"/>
  <c r="U66" i="131"/>
  <c r="S66" i="131"/>
  <c r="M66" i="131"/>
  <c r="K66" i="131"/>
  <c r="I66" i="131"/>
  <c r="G66" i="131"/>
  <c r="E66" i="131"/>
  <c r="AA53" i="131"/>
  <c r="Y53" i="131"/>
  <c r="W53" i="131"/>
  <c r="U53" i="131"/>
  <c r="S53" i="131"/>
  <c r="M53" i="131"/>
  <c r="K53" i="131"/>
  <c r="I53" i="131"/>
  <c r="G53" i="131"/>
  <c r="E53" i="131"/>
  <c r="AA40" i="131"/>
  <c r="Y40" i="131"/>
  <c r="W40" i="131"/>
  <c r="U40" i="131"/>
  <c r="S40" i="131"/>
  <c r="M40" i="131"/>
  <c r="K40" i="131"/>
  <c r="I40" i="131"/>
  <c r="G40" i="131"/>
  <c r="E40" i="131"/>
  <c r="AA27" i="131"/>
  <c r="Y27" i="131"/>
  <c r="W27" i="131"/>
  <c r="U27" i="131"/>
  <c r="S27" i="131"/>
  <c r="E27" i="131"/>
  <c r="J41" i="130"/>
  <c r="H41" i="130"/>
  <c r="G41" i="130"/>
  <c r="F41" i="130"/>
  <c r="E41" i="130"/>
  <c r="D41" i="130"/>
  <c r="C41" i="130"/>
  <c r="F39" i="130"/>
  <c r="D39" i="130"/>
  <c r="C39" i="130"/>
  <c r="L37" i="130"/>
  <c r="K37" i="130"/>
  <c r="L35" i="130"/>
  <c r="K35" i="130"/>
  <c r="J35" i="130"/>
  <c r="I35" i="130"/>
  <c r="H35" i="130"/>
  <c r="G35" i="130"/>
  <c r="J33" i="130"/>
  <c r="H33" i="130"/>
  <c r="G33" i="130"/>
  <c r="F33" i="130"/>
  <c r="E33" i="130"/>
  <c r="D33" i="130"/>
  <c r="C33" i="130"/>
  <c r="L41" i="130"/>
  <c r="K41" i="130"/>
  <c r="I41" i="130"/>
  <c r="L39" i="130"/>
  <c r="K39" i="130"/>
  <c r="J39" i="130"/>
  <c r="I39" i="130"/>
  <c r="H39" i="130"/>
  <c r="M25" i="130"/>
  <c r="E39" i="130"/>
  <c r="J37" i="130"/>
  <c r="I37" i="130"/>
  <c r="H37" i="130"/>
  <c r="G37" i="130"/>
  <c r="F37" i="130"/>
  <c r="E37" i="130"/>
  <c r="D37" i="130"/>
  <c r="C37" i="130"/>
  <c r="F35" i="130"/>
  <c r="E35" i="130"/>
  <c r="D35" i="130"/>
  <c r="L33" i="130"/>
  <c r="K33" i="130"/>
  <c r="I33" i="130"/>
  <c r="M14" i="130"/>
  <c r="N14" i="130" s="1"/>
  <c r="G21" i="39"/>
  <c r="G17" i="39"/>
  <c r="M37" i="130" l="1"/>
  <c r="N37" i="130"/>
  <c r="C35" i="130"/>
  <c r="M19" i="130"/>
  <c r="N19" i="130" s="1"/>
  <c r="M27" i="130"/>
  <c r="N27" i="130" s="1"/>
  <c r="N25" i="130"/>
  <c r="M23" i="130"/>
  <c r="N23" i="130" s="1"/>
  <c r="G39" i="130"/>
  <c r="M39" i="130" s="1"/>
  <c r="N39" i="130" s="1"/>
  <c r="M21" i="130"/>
  <c r="N21" i="130" s="1"/>
  <c r="M33" i="130"/>
  <c r="N33" i="130" s="1"/>
  <c r="M41" i="130"/>
  <c r="N41" i="130" s="1"/>
  <c r="M92" i="129"/>
  <c r="K92" i="129"/>
  <c r="I92" i="129"/>
  <c r="G92" i="129"/>
  <c r="E92" i="129"/>
  <c r="AA79" i="129"/>
  <c r="Y79" i="129"/>
  <c r="W79" i="129"/>
  <c r="U79" i="129"/>
  <c r="S79" i="129"/>
  <c r="M79" i="129"/>
  <c r="K79" i="129"/>
  <c r="I79" i="129"/>
  <c r="G79" i="129"/>
  <c r="E79" i="129"/>
  <c r="AA66" i="129"/>
  <c r="Y66" i="129"/>
  <c r="W66" i="129"/>
  <c r="U66" i="129"/>
  <c r="S66" i="129"/>
  <c r="M66" i="129"/>
  <c r="K66" i="129"/>
  <c r="I66" i="129"/>
  <c r="G66" i="129"/>
  <c r="E66" i="129"/>
  <c r="AA53" i="129"/>
  <c r="Y53" i="129"/>
  <c r="W53" i="129"/>
  <c r="U53" i="129"/>
  <c r="S53" i="129"/>
  <c r="M53" i="129"/>
  <c r="K53" i="129"/>
  <c r="I53" i="129"/>
  <c r="G53" i="129"/>
  <c r="E53" i="129"/>
  <c r="AA40" i="129"/>
  <c r="Y40" i="129"/>
  <c r="W40" i="129"/>
  <c r="U40" i="129"/>
  <c r="S40" i="129"/>
  <c r="M40" i="129"/>
  <c r="K40" i="129"/>
  <c r="I40" i="129"/>
  <c r="G40" i="129"/>
  <c r="E40" i="129"/>
  <c r="AA27" i="129"/>
  <c r="Y27" i="129"/>
  <c r="W27" i="129"/>
  <c r="U27" i="129"/>
  <c r="S27" i="129"/>
  <c r="E27" i="129"/>
  <c r="E41" i="128"/>
  <c r="C41" i="128"/>
  <c r="M41" i="128" s="1"/>
  <c r="L39" i="128"/>
  <c r="K39" i="128"/>
  <c r="J39" i="128"/>
  <c r="I39" i="128"/>
  <c r="K37" i="128"/>
  <c r="J37" i="128"/>
  <c r="H37" i="128"/>
  <c r="G37" i="128"/>
  <c r="F37" i="128"/>
  <c r="E37" i="128"/>
  <c r="D37" i="128"/>
  <c r="I35" i="128"/>
  <c r="G35" i="128"/>
  <c r="F35" i="128"/>
  <c r="D35" i="128"/>
  <c r="C35" i="128"/>
  <c r="L33" i="128"/>
  <c r="C33" i="128"/>
  <c r="L41" i="128"/>
  <c r="K41" i="128"/>
  <c r="J41" i="128"/>
  <c r="I41" i="128"/>
  <c r="H41" i="128"/>
  <c r="G41" i="128"/>
  <c r="F41" i="128"/>
  <c r="D41" i="128"/>
  <c r="M27" i="128"/>
  <c r="H39" i="128"/>
  <c r="G39" i="128"/>
  <c r="F39" i="128"/>
  <c r="E39" i="128"/>
  <c r="D39" i="128"/>
  <c r="L37" i="128"/>
  <c r="I37" i="128"/>
  <c r="C37" i="128"/>
  <c r="N21" i="128"/>
  <c r="M21" i="128"/>
  <c r="L35" i="128"/>
  <c r="K35" i="128"/>
  <c r="J35" i="128"/>
  <c r="H35" i="128"/>
  <c r="E35" i="128"/>
  <c r="K33" i="128"/>
  <c r="J33" i="128"/>
  <c r="I33" i="128"/>
  <c r="H33" i="128"/>
  <c r="G33" i="128"/>
  <c r="F33" i="128"/>
  <c r="E33" i="128"/>
  <c r="D33" i="128"/>
  <c r="M19" i="128"/>
  <c r="M14" i="128"/>
  <c r="N14" i="128" s="1"/>
  <c r="M35" i="130" l="1"/>
  <c r="N35" i="130" s="1"/>
  <c r="M37" i="128"/>
  <c r="N37" i="128" s="1"/>
  <c r="N41" i="128"/>
  <c r="M33" i="128"/>
  <c r="N33" i="128" s="1"/>
  <c r="N19" i="128"/>
  <c r="N27" i="128"/>
  <c r="C39" i="128"/>
  <c r="M25" i="128"/>
  <c r="N25" i="128" s="1"/>
  <c r="M23" i="128"/>
  <c r="N23" i="128" s="1"/>
  <c r="M35" i="128"/>
  <c r="N35" i="128" s="1"/>
  <c r="M39" i="128" l="1"/>
  <c r="N39" i="128" s="1"/>
  <c r="D22" i="12" l="1"/>
  <c r="F58" i="107"/>
  <c r="D58" i="107"/>
  <c r="I58" i="106"/>
  <c r="I61" i="106" s="1"/>
  <c r="G58" i="106"/>
  <c r="AA24" i="19"/>
  <c r="AA23" i="19"/>
  <c r="AA22" i="19"/>
  <c r="AA21" i="19"/>
  <c r="AA20" i="19"/>
  <c r="AA19" i="19"/>
  <c r="AA18" i="19"/>
  <c r="F31" i="75"/>
  <c r="E31" i="75"/>
  <c r="C31" i="75"/>
  <c r="B31" i="75"/>
  <c r="D32" i="127"/>
  <c r="E31" i="127" s="1"/>
  <c r="E30" i="127"/>
  <c r="F30" i="127" s="1"/>
  <c r="B13" i="127" s="1"/>
  <c r="D32" i="126"/>
  <c r="E31" i="126" s="1"/>
  <c r="F31" i="126" s="1"/>
  <c r="B15" i="126" s="1"/>
  <c r="D32" i="97"/>
  <c r="E32" i="127" l="1"/>
  <c r="F31" i="127"/>
  <c r="B15" i="127" s="1"/>
  <c r="B20" i="127"/>
  <c r="E30" i="126"/>
  <c r="E32" i="126" s="1"/>
  <c r="F30" i="126"/>
  <c r="B13" i="126" s="1"/>
  <c r="E28" i="102"/>
  <c r="H21" i="13"/>
  <c r="H20" i="13"/>
  <c r="H20" i="111"/>
  <c r="H19" i="111"/>
  <c r="G22" i="12"/>
  <c r="I22" i="12" s="1"/>
  <c r="G57" i="106"/>
  <c r="I57" i="106" s="1"/>
  <c r="E71" i="105"/>
  <c r="D71" i="105"/>
  <c r="C71" i="105"/>
  <c r="B71" i="105"/>
  <c r="E57" i="105"/>
  <c r="D57" i="105"/>
  <c r="C57" i="105"/>
  <c r="B57" i="105"/>
  <c r="E46" i="105"/>
  <c r="D46" i="105"/>
  <c r="C46" i="105"/>
  <c r="B46" i="105"/>
  <c r="E33" i="105"/>
  <c r="D33" i="105"/>
  <c r="E21" i="105"/>
  <c r="D21" i="105"/>
  <c r="M72" i="104"/>
  <c r="K72" i="104"/>
  <c r="I72" i="104"/>
  <c r="F72" i="104"/>
  <c r="D72" i="104"/>
  <c r="B72" i="104"/>
  <c r="M58" i="104"/>
  <c r="K58" i="104"/>
  <c r="I58" i="104"/>
  <c r="F58" i="104"/>
  <c r="D58" i="104"/>
  <c r="B58" i="104"/>
  <c r="M47" i="104"/>
  <c r="K47" i="104"/>
  <c r="I47" i="104"/>
  <c r="F47" i="104"/>
  <c r="D47" i="104"/>
  <c r="B47" i="104"/>
  <c r="M34" i="104"/>
  <c r="K34" i="104"/>
  <c r="I34" i="104"/>
  <c r="F34" i="104"/>
  <c r="D34" i="104"/>
  <c r="B34" i="104"/>
  <c r="M22" i="104"/>
  <c r="K22" i="104"/>
  <c r="I22" i="104"/>
  <c r="F22" i="104"/>
  <c r="D22" i="104"/>
  <c r="B22" i="104"/>
  <c r="D47" i="103"/>
  <c r="F47" i="103"/>
  <c r="H47" i="103"/>
  <c r="H72" i="103"/>
  <c r="F72" i="103"/>
  <c r="D72" i="103"/>
  <c r="B72" i="103"/>
  <c r="H58" i="103"/>
  <c r="F58" i="103"/>
  <c r="D58" i="103"/>
  <c r="B58" i="103"/>
  <c r="B47" i="103"/>
  <c r="D34" i="103"/>
  <c r="H34" i="103"/>
  <c r="F34" i="103"/>
  <c r="B34" i="103"/>
  <c r="H22" i="103"/>
  <c r="F22" i="103"/>
  <c r="D22" i="103"/>
  <c r="B22" i="103"/>
  <c r="V23" i="20"/>
  <c r="V22" i="20"/>
  <c r="V21" i="20"/>
  <c r="V20" i="20"/>
  <c r="V19" i="20"/>
  <c r="V18" i="20"/>
  <c r="V17" i="20"/>
  <c r="V16" i="20"/>
  <c r="V24" i="19"/>
  <c r="V23" i="19"/>
  <c r="V22" i="19"/>
  <c r="V21" i="19"/>
  <c r="V20" i="19"/>
  <c r="V19" i="19"/>
  <c r="V18" i="19"/>
  <c r="V17" i="19"/>
  <c r="D33" i="102"/>
  <c r="C33" i="102"/>
  <c r="E32" i="102"/>
  <c r="D32" i="102"/>
  <c r="C32" i="102"/>
  <c r="D34" i="90"/>
  <c r="C34" i="90"/>
  <c r="E33" i="90"/>
  <c r="D33" i="90"/>
  <c r="C33" i="90"/>
  <c r="E21" i="39"/>
  <c r="K23" i="14"/>
  <c r="G24" i="16" s="1"/>
  <c r="F23" i="14"/>
  <c r="F24" i="16" s="1"/>
  <c r="H22" i="13"/>
  <c r="D24" i="16" s="1"/>
  <c r="H19" i="13"/>
  <c r="H18" i="13"/>
  <c r="H17" i="13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9" i="20"/>
  <c r="B26" i="20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30" i="19"/>
  <c r="B27" i="19"/>
  <c r="H24" i="16"/>
  <c r="L22" i="13"/>
  <c r="E24" i="16" s="1"/>
  <c r="H16" i="13"/>
  <c r="H21" i="111"/>
  <c r="H18" i="111"/>
  <c r="H17" i="111"/>
  <c r="H16" i="111"/>
  <c r="H15" i="111"/>
  <c r="A22" i="12"/>
  <c r="A21" i="111" s="1"/>
  <c r="F39" i="75"/>
  <c r="E39" i="75"/>
  <c r="B38" i="75"/>
  <c r="G38" i="75"/>
  <c r="F38" i="75"/>
  <c r="E38" i="75"/>
  <c r="C38" i="75"/>
  <c r="G32" i="75"/>
  <c r="F32" i="75"/>
  <c r="E32" i="75"/>
  <c r="C32" i="75"/>
  <c r="B32" i="75"/>
  <c r="E29" i="75"/>
  <c r="U18" i="19"/>
  <c r="D15" i="12"/>
  <c r="G15" i="12"/>
  <c r="I15" i="12" l="1"/>
  <c r="B20" i="126"/>
  <c r="V30" i="19"/>
  <c r="A22" i="13"/>
  <c r="A23" i="14" s="1"/>
  <c r="A19" i="118" s="1"/>
  <c r="I24" i="16"/>
  <c r="C24" i="16" s="1"/>
  <c r="J24" i="16" s="1"/>
  <c r="G56" i="106"/>
  <c r="I56" i="106" s="1"/>
  <c r="D29" i="102"/>
  <c r="D28" i="102"/>
  <c r="D25" i="102"/>
  <c r="E24" i="102"/>
  <c r="D24" i="102"/>
  <c r="D30" i="90"/>
  <c r="C30" i="90"/>
  <c r="E29" i="90"/>
  <c r="D29" i="90"/>
  <c r="C29" i="90"/>
  <c r="D26" i="90"/>
  <c r="C26" i="90"/>
  <c r="E25" i="90"/>
  <c r="D25" i="90"/>
  <c r="C25" i="90"/>
  <c r="H23" i="16"/>
  <c r="H21" i="16"/>
  <c r="H20" i="16"/>
  <c r="H19" i="16"/>
  <c r="H18" i="16"/>
  <c r="A21" i="118"/>
  <c r="A24" i="16" l="1"/>
  <c r="A21" i="39"/>
  <c r="A24" i="19" s="1"/>
  <c r="A23" i="20" s="1"/>
  <c r="A23" i="23" s="1"/>
  <c r="V27" i="19"/>
  <c r="H17" i="16"/>
  <c r="H22" i="16"/>
  <c r="F56" i="107" l="1"/>
  <c r="D56" i="107"/>
  <c r="U22" i="20"/>
  <c r="U21" i="20"/>
  <c r="U19" i="20"/>
  <c r="U18" i="20"/>
  <c r="U17" i="20"/>
  <c r="U23" i="19"/>
  <c r="U22" i="19"/>
  <c r="U20" i="19"/>
  <c r="U19" i="19"/>
  <c r="A32" i="20"/>
  <c r="U27" i="19" l="1"/>
  <c r="U30" i="19"/>
  <c r="L21" i="13" l="1"/>
  <c r="L20" i="13"/>
  <c r="L19" i="13"/>
  <c r="L18" i="13"/>
  <c r="L17" i="13"/>
  <c r="L16" i="13"/>
  <c r="D21" i="102" l="1"/>
  <c r="E20" i="102"/>
  <c r="D20" i="102"/>
  <c r="D17" i="102"/>
  <c r="E16" i="102"/>
  <c r="D16" i="102"/>
  <c r="D22" i="90"/>
  <c r="C22" i="90"/>
  <c r="E21" i="90"/>
  <c r="D21" i="90"/>
  <c r="C21" i="90"/>
  <c r="D18" i="90"/>
  <c r="C18" i="90"/>
  <c r="E17" i="90"/>
  <c r="D17" i="90"/>
  <c r="C17" i="90"/>
  <c r="G55" i="106" l="1"/>
  <c r="I55" i="106" s="1"/>
  <c r="G54" i="106"/>
  <c r="I54" i="106" s="1"/>
  <c r="G15" i="39" l="1"/>
  <c r="G16" i="39" s="1"/>
  <c r="G18" i="39" l="1"/>
  <c r="G19" i="39" s="1"/>
  <c r="G20" i="39" s="1"/>
  <c r="A15" i="111" l="1"/>
  <c r="E15" i="39" l="1"/>
  <c r="K17" i="14"/>
  <c r="F17" i="14"/>
  <c r="E18" i="16"/>
  <c r="D18" i="16"/>
  <c r="A16" i="13"/>
  <c r="A17" i="14" s="1"/>
  <c r="A13" i="118" s="1"/>
  <c r="G16" i="12"/>
  <c r="D16" i="12"/>
  <c r="I16" i="12" l="1"/>
  <c r="F18" i="16"/>
  <c r="G18" i="16"/>
  <c r="A15" i="39"/>
  <c r="A18" i="19" s="1"/>
  <c r="A17" i="20" s="1"/>
  <c r="A17" i="23" s="1"/>
  <c r="A18" i="16"/>
  <c r="I18" i="16" l="1"/>
  <c r="C18" i="16" s="1"/>
  <c r="J18" i="16" s="1"/>
  <c r="E1" i="25"/>
  <c r="U1" i="20"/>
  <c r="J1" i="13"/>
  <c r="I1" i="14" s="1"/>
  <c r="E1" i="102"/>
  <c r="F3" i="103"/>
  <c r="J3" i="104" s="1"/>
  <c r="D3" i="105" s="1"/>
  <c r="K2" i="115" s="1"/>
  <c r="E3" i="90" l="1"/>
  <c r="E3" i="102" s="1"/>
  <c r="G2" i="111" s="1"/>
  <c r="F2" i="75" s="1"/>
  <c r="G3" i="12" s="1"/>
  <c r="J3" i="13" s="1"/>
  <c r="I3" i="14" s="1"/>
  <c r="H3" i="16" s="1"/>
  <c r="H2" i="106" s="1"/>
  <c r="F2" i="39" s="1"/>
  <c r="E3" i="132"/>
  <c r="H1" i="16"/>
  <c r="C1" i="118"/>
  <c r="B15" i="97"/>
  <c r="B13" i="97"/>
  <c r="C3" i="118" l="1"/>
  <c r="X3" i="19"/>
  <c r="U3" i="20" s="1"/>
  <c r="E2" i="107" s="1"/>
  <c r="F3" i="23" s="1"/>
  <c r="E3" i="25" s="1"/>
  <c r="K3" i="128" s="1"/>
  <c r="W3" i="129" s="1"/>
  <c r="K3" i="130" s="1"/>
  <c r="W3" i="131" s="1"/>
  <c r="J1" i="104"/>
  <c r="D1" i="105" s="1"/>
  <c r="B36" i="102" l="1"/>
  <c r="E20" i="39" l="1"/>
  <c r="E19" i="39"/>
  <c r="E18" i="39"/>
  <c r="E17" i="39"/>
  <c r="E16" i="39"/>
  <c r="E14" i="39"/>
  <c r="K22" i="14" l="1"/>
  <c r="G23" i="16" s="1"/>
  <c r="K21" i="14"/>
  <c r="G22" i="16" s="1"/>
  <c r="K20" i="14"/>
  <c r="G21" i="16" s="1"/>
  <c r="K19" i="14"/>
  <c r="G20" i="16" s="1"/>
  <c r="K18" i="14"/>
  <c r="F22" i="14"/>
  <c r="F23" i="16" s="1"/>
  <c r="F21" i="14"/>
  <c r="F20" i="14"/>
  <c r="F21" i="16" s="1"/>
  <c r="F19" i="14"/>
  <c r="F20" i="16" s="1"/>
  <c r="F18" i="14"/>
  <c r="E23" i="16"/>
  <c r="E22" i="16"/>
  <c r="E21" i="16"/>
  <c r="E20" i="16"/>
  <c r="E19" i="16"/>
  <c r="D23" i="16"/>
  <c r="D22" i="16"/>
  <c r="D21" i="16"/>
  <c r="D20" i="16"/>
  <c r="D19" i="16"/>
  <c r="G21" i="12"/>
  <c r="I21" i="12" s="1"/>
  <c r="G20" i="12"/>
  <c r="I20" i="12" s="1"/>
  <c r="G19" i="12"/>
  <c r="I19" i="12" s="1"/>
  <c r="G18" i="12"/>
  <c r="I18" i="12" s="1"/>
  <c r="G17" i="12"/>
  <c r="D21" i="12"/>
  <c r="D20" i="12"/>
  <c r="D19" i="12"/>
  <c r="D18" i="12"/>
  <c r="D17" i="12"/>
  <c r="A20" i="12"/>
  <c r="A19" i="111" s="1"/>
  <c r="I17" i="12" l="1"/>
  <c r="F22" i="16"/>
  <c r="I22" i="16" s="1"/>
  <c r="G19" i="16"/>
  <c r="F19" i="16"/>
  <c r="A20" i="13"/>
  <c r="A21" i="14" s="1"/>
  <c r="A17" i="118" s="1"/>
  <c r="I20" i="16"/>
  <c r="I21" i="16"/>
  <c r="I23" i="16"/>
  <c r="I19" i="16" l="1"/>
  <c r="C19" i="16" s="1"/>
  <c r="J19" i="16" s="1"/>
  <c r="C20" i="16"/>
  <c r="J20" i="16" s="1"/>
  <c r="C23" i="16"/>
  <c r="C21" i="16"/>
  <c r="J21" i="16" s="1"/>
  <c r="C22" i="16"/>
  <c r="J22" i="16" s="1"/>
  <c r="A22" i="16"/>
  <c r="A19" i="39"/>
  <c r="A22" i="19" s="1"/>
  <c r="A21" i="20" s="1"/>
  <c r="A21" i="23" s="1"/>
  <c r="J23" i="16" l="1"/>
  <c r="A12" i="111" l="1"/>
  <c r="A8" i="111"/>
  <c r="A4" i="111"/>
  <c r="G53" i="106" l="1"/>
  <c r="I53" i="106" s="1"/>
  <c r="G52" i="106"/>
  <c r="I52" i="106" s="1"/>
  <c r="G51" i="106"/>
  <c r="I51" i="106" s="1"/>
  <c r="G50" i="106"/>
  <c r="I50" i="106" s="1"/>
  <c r="G49" i="106"/>
  <c r="I49" i="106" s="1"/>
  <c r="G48" i="106"/>
  <c r="I48" i="106" s="1"/>
  <c r="G47" i="106"/>
  <c r="I47" i="106" s="1"/>
  <c r="G46" i="106"/>
  <c r="I46" i="106" s="1"/>
  <c r="G45" i="106"/>
  <c r="I45" i="106" s="1"/>
  <c r="G44" i="106"/>
  <c r="I44" i="106" s="1"/>
  <c r="G43" i="106"/>
  <c r="I43" i="106" s="1"/>
  <c r="G42" i="106"/>
  <c r="I42" i="106" s="1"/>
  <c r="G41" i="106"/>
  <c r="I41" i="106" s="1"/>
  <c r="G40" i="106"/>
  <c r="I40" i="106" s="1"/>
  <c r="G39" i="106"/>
  <c r="I39" i="106" s="1"/>
  <c r="G38" i="106"/>
  <c r="I38" i="106" s="1"/>
  <c r="A38" i="106"/>
  <c r="A39" i="106" s="1"/>
  <c r="A40" i="106" s="1"/>
  <c r="A41" i="106" s="1"/>
  <c r="G37" i="106"/>
  <c r="I37" i="106" s="1"/>
  <c r="G36" i="106"/>
  <c r="I36" i="106" s="1"/>
  <c r="G35" i="106"/>
  <c r="I35" i="106" s="1"/>
  <c r="G34" i="106"/>
  <c r="I34" i="106" s="1"/>
  <c r="G33" i="106"/>
  <c r="I33" i="106" s="1"/>
  <c r="G32" i="106"/>
  <c r="I32" i="106" s="1"/>
  <c r="G31" i="106"/>
  <c r="I31" i="106" s="1"/>
  <c r="G30" i="106"/>
  <c r="I30" i="106" s="1"/>
  <c r="G29" i="106"/>
  <c r="I29" i="106" s="1"/>
  <c r="G28" i="106"/>
  <c r="I28" i="106" s="1"/>
  <c r="G27" i="106"/>
  <c r="I27" i="106" s="1"/>
  <c r="G26" i="106"/>
  <c r="I26" i="106" s="1"/>
  <c r="G25" i="106"/>
  <c r="I25" i="106" s="1"/>
  <c r="G24" i="106"/>
  <c r="I24" i="106" s="1"/>
  <c r="G23" i="106"/>
  <c r="I23" i="106" s="1"/>
  <c r="G22" i="106"/>
  <c r="I22" i="106" s="1"/>
  <c r="G21" i="106"/>
  <c r="I21" i="106" s="1"/>
  <c r="G20" i="106"/>
  <c r="I20" i="106" s="1"/>
  <c r="G19" i="106"/>
  <c r="I19" i="106" s="1"/>
  <c r="G18" i="106"/>
  <c r="I18" i="106" s="1"/>
  <c r="G17" i="106"/>
  <c r="I17" i="106" s="1"/>
  <c r="G16" i="106"/>
  <c r="I16" i="106" s="1"/>
  <c r="G15" i="106"/>
  <c r="I15" i="106" s="1"/>
  <c r="A15" i="106"/>
  <c r="A16" i="106" s="1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21" i="12" l="1"/>
  <c r="A19" i="12"/>
  <c r="A18" i="111" s="1"/>
  <c r="A18" i="12"/>
  <c r="A17" i="111" s="1"/>
  <c r="A17" i="12"/>
  <c r="A16" i="111" s="1"/>
  <c r="E17" i="16" l="1"/>
  <c r="D17" i="16"/>
  <c r="A18" i="13"/>
  <c r="A19" i="14" s="1"/>
  <c r="A15" i="118" s="1"/>
  <c r="A21" i="13"/>
  <c r="A22" i="14" s="1"/>
  <c r="A20" i="111"/>
  <c r="A17" i="13"/>
  <c r="A18" i="14" s="1"/>
  <c r="A14" i="118" s="1"/>
  <c r="A19" i="13"/>
  <c r="A20" i="14" s="1"/>
  <c r="A16" i="118" s="1"/>
  <c r="A23" i="16" l="1"/>
  <c r="A18" i="118"/>
  <c r="A20" i="39"/>
  <c r="A23" i="19" s="1"/>
  <c r="A22" i="20" s="1"/>
  <c r="A22" i="23" s="1"/>
  <c r="A16" i="39"/>
  <c r="A19" i="19" s="1"/>
  <c r="A18" i="20" s="1"/>
  <c r="A18" i="23" s="1"/>
  <c r="A19" i="16"/>
  <c r="A17" i="39"/>
  <c r="A20" i="19" s="1"/>
  <c r="A19" i="20" s="1"/>
  <c r="A19" i="23" s="1"/>
  <c r="A20" i="16"/>
  <c r="A18" i="39"/>
  <c r="A21" i="19" s="1"/>
  <c r="A20" i="20" s="1"/>
  <c r="A20" i="23" s="1"/>
  <c r="A21" i="16"/>
  <c r="G17" i="16" l="1"/>
  <c r="F17" i="16"/>
  <c r="A15" i="12" l="1"/>
  <c r="A14" i="111" s="1"/>
  <c r="C14" i="39" l="1"/>
  <c r="D15" i="25"/>
  <c r="V10" i="20"/>
  <c r="A29" i="20"/>
  <c r="A26" i="20"/>
  <c r="F15" i="25"/>
  <c r="E15" i="25"/>
  <c r="G9" i="75"/>
  <c r="G10" i="75"/>
  <c r="A5" i="13"/>
  <c r="A5" i="14" s="1"/>
  <c r="A9" i="13"/>
  <c r="A10" i="14" s="1"/>
  <c r="A11" i="16" s="1"/>
  <c r="A9" i="39" s="1"/>
  <c r="A11" i="19" s="1"/>
  <c r="A10" i="23"/>
  <c r="A13" i="13"/>
  <c r="A14" i="14" s="1"/>
  <c r="A28" i="14"/>
  <c r="A34" i="20"/>
  <c r="U10" i="20"/>
  <c r="C15" i="39" l="1"/>
  <c r="A15" i="16"/>
  <c r="A12" i="39" s="1"/>
  <c r="A15" i="19" s="1"/>
  <c r="A14" i="20" s="1"/>
  <c r="A14" i="23" s="1"/>
  <c r="B15" i="25" s="1"/>
  <c r="A9" i="118"/>
  <c r="A5" i="16"/>
  <c r="A4" i="39" s="1"/>
  <c r="A6" i="19" s="1"/>
  <c r="A5" i="20" s="1"/>
  <c r="A5" i="118"/>
  <c r="C16" i="39"/>
  <c r="C17" i="39" s="1"/>
  <c r="I15" i="39"/>
  <c r="I14" i="39"/>
  <c r="A15" i="13"/>
  <c r="A16" i="14" s="1"/>
  <c r="A17" i="16" l="1"/>
  <c r="A12" i="118"/>
  <c r="I16" i="39"/>
  <c r="C17" i="16"/>
  <c r="A14" i="39"/>
  <c r="A17" i="19" s="1"/>
  <c r="A16" i="20" s="1"/>
  <c r="A16" i="23" l="1"/>
  <c r="I17" i="39" l="1"/>
  <c r="C18" i="39" l="1"/>
  <c r="I18" i="39" s="1"/>
  <c r="C19" i="39" l="1"/>
  <c r="I19" i="39" s="1"/>
  <c r="C20" i="39" l="1"/>
  <c r="I20" i="39" l="1"/>
  <c r="C21" i="39"/>
  <c r="I21" i="39"/>
</calcChain>
</file>

<file path=xl/sharedStrings.xml><?xml version="1.0" encoding="utf-8"?>
<sst xmlns="http://schemas.openxmlformats.org/spreadsheetml/2006/main" count="1060" uniqueCount="360">
  <si>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</si>
  <si>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</si>
  <si>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</si>
  <si>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</si>
  <si>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</si>
  <si>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</si>
  <si>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</si>
  <si>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</si>
  <si>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</si>
  <si>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</si>
  <si>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</si>
  <si>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CAPITAL STRUCTURE RATIOS</t>
  </si>
  <si>
    <t>COMMON</t>
  </si>
  <si>
    <t>LONG-TERM</t>
  </si>
  <si>
    <t>SHORT-TERM</t>
  </si>
  <si>
    <t>COMPANY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</si>
  <si>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</si>
  <si>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</si>
  <si>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</si>
  <si>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</si>
  <si>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</si>
  <si>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</si>
  <si>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</si>
  <si>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</si>
  <si>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</si>
  <si>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</si>
  <si>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</si>
  <si>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</si>
  <si>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</si>
  <si>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</si>
  <si>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</si>
  <si>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</si>
  <si>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</si>
  <si>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</si>
  <si>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</si>
  <si>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</si>
  <si>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</si>
  <si>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</si>
  <si>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</si>
  <si>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</si>
  <si>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</si>
  <si>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</si>
  <si>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</si>
  <si>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</si>
  <si>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</si>
  <si>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</si>
  <si>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</si>
  <si>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</si>
  <si>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</si>
  <si>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</si>
  <si>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</si>
  <si>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</si>
  <si>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</si>
  <si>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</si>
  <si>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</si>
  <si>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</si>
  <si>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</si>
  <si>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A</t>
  </si>
  <si>
    <t>RISK INDICATORS</t>
  </si>
  <si>
    <t>GROUP</t>
  </si>
  <si>
    <t>S &amp; P's 500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</si>
  <si>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</si>
  <si>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</si>
  <si>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</si>
  <si>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</si>
  <si>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</si>
  <si>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</si>
  <si>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</si>
  <si>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Common stock rankings range from D to A+, with the later representing the highest level.</t>
  </si>
  <si>
    <t>FIN STR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</si>
  <si>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</si>
  <si>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</si>
  <si>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</si>
  <si>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</si>
  <si>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</si>
  <si>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</si>
  <si>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BBB</t>
  </si>
  <si>
    <t>20-YEAR U.S. TREASURY BOND YIELDS</t>
  </si>
  <si>
    <t>RISK PREMIUMS</t>
  </si>
  <si>
    <t>20-YEAR</t>
  </si>
  <si>
    <t>T-BOND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</si>
  <si>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</si>
  <si>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</si>
  <si>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</si>
  <si>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</si>
  <si>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</si>
  <si>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</si>
  <si>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</si>
  <si>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</si>
  <si>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</si>
  <si>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</si>
  <si>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</si>
  <si>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</si>
  <si>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</si>
  <si>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</si>
  <si>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</si>
  <si>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</si>
  <si>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</si>
  <si>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</si>
  <si>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</si>
  <si>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PROXY COMPANIES</t>
  </si>
  <si>
    <t>Qtr</t>
  </si>
  <si>
    <t>A3</t>
  </si>
  <si>
    <t>BASIS FOR SELECTION</t>
  </si>
  <si>
    <t>2002-2008</t>
  </si>
  <si>
    <t>Note:  negative values not used in calculations.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</si>
  <si>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</si>
  <si>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</si>
  <si>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</si>
  <si>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</si>
  <si>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</si>
  <si>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</si>
  <si>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</si>
  <si>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</si>
  <si>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</si>
  <si>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</si>
  <si>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</si>
  <si>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</si>
  <si>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</si>
  <si>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</si>
  <si>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</si>
  <si>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</si>
  <si>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</si>
  <si>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</si>
  <si>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</si>
  <si>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</si>
  <si>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</si>
  <si>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</si>
  <si>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</si>
  <si>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</si>
  <si>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</si>
  <si>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</si>
  <si>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</si>
  <si>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</si>
  <si>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</si>
  <si>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</si>
  <si>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</si>
  <si>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</si>
  <si>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</si>
  <si>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</si>
  <si>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</si>
  <si>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</si>
  <si>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</si>
  <si>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</si>
  <si>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</si>
  <si>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</si>
  <si>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</si>
  <si>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</si>
  <si>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</si>
  <si>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</si>
  <si>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 Aa</t>
  </si>
  <si>
    <t xml:space="preserve">    A</t>
  </si>
  <si>
    <t xml:space="preserve">   Baa</t>
  </si>
  <si>
    <t>Jan</t>
  </si>
  <si>
    <t>STOCK PRICE INDICATORS</t>
  </si>
  <si>
    <t>NASDAQ</t>
  </si>
  <si>
    <t>Composite [1]</t>
  </si>
  <si>
    <t>DJIA</t>
  </si>
  <si>
    <t>E/P</t>
  </si>
  <si>
    <t>[1] Note:  this source did not publish the S&amp;P Composite prior to 1988 and the NASDAQ</t>
  </si>
  <si>
    <t>Composite prior to 1991.</t>
  </si>
  <si>
    <t>($000)</t>
  </si>
  <si>
    <t>Baa1</t>
  </si>
  <si>
    <t>TOTAL COST OF CAPITAL</t>
  </si>
  <si>
    <t>Item</t>
  </si>
  <si>
    <t>Cost</t>
  </si>
  <si>
    <t>Weighted Cost</t>
  </si>
  <si>
    <t>Common Equity</t>
  </si>
  <si>
    <t>Total</t>
  </si>
  <si>
    <t xml:space="preserve">Percent  </t>
  </si>
  <si>
    <t>ALLETE</t>
  </si>
  <si>
    <t>Avista Corp</t>
  </si>
  <si>
    <t>IDACORP</t>
  </si>
  <si>
    <t>1/</t>
  </si>
  <si>
    <t>NorthWestern Corp</t>
  </si>
  <si>
    <t>Otter Tail Corp</t>
  </si>
  <si>
    <t>BBB-</t>
  </si>
  <si>
    <t>Baa3</t>
  </si>
  <si>
    <t>Avista Corp.</t>
  </si>
  <si>
    <t>Black Hills Corp</t>
  </si>
  <si>
    <t>Ameren Corp</t>
  </si>
  <si>
    <t xml:space="preserve">EQUITY </t>
  </si>
  <si>
    <t xml:space="preserve">  DEBT   </t>
  </si>
  <si>
    <t xml:space="preserve">DEBT </t>
  </si>
  <si>
    <t>Note that certain series of data are periodically revised.</t>
  </si>
  <si>
    <t>Source:  Council of Economic Advisors, Economic Indicators, various issues,</t>
  </si>
  <si>
    <t>certain earlier year data retrived from sources used by this publication.</t>
  </si>
  <si>
    <t>Sources:  Council of Economic Advisors, Economic Indicators; Mergent Bond Record.</t>
  </si>
  <si>
    <t>Source:  Standard &amp; Poor's.</t>
  </si>
  <si>
    <t>COMMON EQUITY RATIOS (EXCLUDING SHORT-TERM DEBT)</t>
  </si>
  <si>
    <t>Sources:  Value Line Investment Survey, Standard &amp; Poor's, Federal Reserve.</t>
  </si>
  <si>
    <t>A2</t>
  </si>
  <si>
    <t>Return on average equity = earnings per share divided by average of year-begin and</t>
  </si>
  <si>
    <t>year-end book value per share.</t>
  </si>
  <si>
    <t>Market-to-book ratio = ratio of average stock price (average of high and low stock</t>
  </si>
  <si>
    <t>prices for each year) and average book value (average of year-begin and year-end</t>
  </si>
  <si>
    <t>book value per share).</t>
  </si>
  <si>
    <t>OGE Energy</t>
  </si>
  <si>
    <t>Total Debt</t>
  </si>
  <si>
    <t>Percent</t>
  </si>
  <si>
    <t>Page 1 of 3</t>
  </si>
  <si>
    <t>Page 2 of 3</t>
  </si>
  <si>
    <t>Page 3 of 3</t>
  </si>
  <si>
    <t xml:space="preserve">BBB </t>
  </si>
  <si>
    <t>Sen. Secured</t>
  </si>
  <si>
    <t>Standard &amp; Poor's</t>
  </si>
  <si>
    <t>HISTORY OF CREDIT RATINGS</t>
  </si>
  <si>
    <t>Short-Term Debt</t>
  </si>
  <si>
    <t>Long-Term Debt</t>
  </si>
  <si>
    <t>2/</t>
  </si>
  <si>
    <t>1/  Percentages of short-term and long-term debt derived from relative amounts of short-term debt and long-term</t>
  </si>
  <si>
    <t>to 51.5%</t>
  </si>
  <si>
    <t>3/</t>
  </si>
  <si>
    <t>Page 1 of 2</t>
  </si>
  <si>
    <t>Page 2 of 2</t>
  </si>
  <si>
    <t>Exh. DCP-3</t>
  </si>
  <si>
    <t>Exh. DCP-4</t>
  </si>
  <si>
    <t>Exh. DCP-5</t>
  </si>
  <si>
    <t>Exh. DCP-7</t>
  </si>
  <si>
    <t>Exh. DCP-8</t>
  </si>
  <si>
    <t>Exh. DCP-9</t>
  </si>
  <si>
    <t>Exh. DCP-10</t>
  </si>
  <si>
    <t>Exh. DCP-11</t>
  </si>
  <si>
    <t>Exh. DCP-14</t>
  </si>
  <si>
    <t xml:space="preserve">Year </t>
  </si>
  <si>
    <t>Exh. DCP-15</t>
  </si>
  <si>
    <t>Note:  The absence of figures for a specific company for a particular year is due to the fact that Value Line did not report the relevant figures (to calcuate the appropriate ratios) for that company for that year.</t>
  </si>
  <si>
    <t>A+</t>
  </si>
  <si>
    <t>Company</t>
  </si>
  <si>
    <t>Note:  Percentages may not total 100.0% due to rounding.</t>
  </si>
  <si>
    <t>40% Plus</t>
  </si>
  <si>
    <t>1 or 2</t>
  </si>
  <si>
    <t>First Call</t>
  </si>
  <si>
    <t>Zack's</t>
  </si>
  <si>
    <t>2009-2020</t>
  </si>
  <si>
    <t>NA</t>
  </si>
  <si>
    <t>Exh. DCP-6</t>
  </si>
  <si>
    <t>Page 3 of 5</t>
  </si>
  <si>
    <t>Page 1 of 5</t>
  </si>
  <si>
    <t>Page 2 of 5</t>
  </si>
  <si>
    <t>Page 4 of 5</t>
  </si>
  <si>
    <t>Page 5 of 5</t>
  </si>
  <si>
    <t>Source:  Mergent Bond Record.</t>
  </si>
  <si>
    <t>Year/Month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</si>
  <si>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</si>
  <si>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</si>
  <si>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</si>
  <si>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</si>
  <si>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</si>
  <si>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</si>
  <si>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</si>
  <si>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</si>
  <si>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</si>
  <si>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</si>
  <si>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</si>
  <si>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Yield</t>
  </si>
  <si>
    <t>Annual</t>
  </si>
  <si>
    <t>3-Month</t>
  </si>
  <si>
    <t>Lagged</t>
  </si>
  <si>
    <t>6-Month</t>
  </si>
  <si>
    <t>9-Month</t>
  </si>
  <si>
    <t>12-Month</t>
  </si>
  <si>
    <t>General Rate Cases</t>
  </si>
  <si>
    <t>Average Authorized ROE</t>
  </si>
  <si>
    <t>Annual Average Yields on</t>
  </si>
  <si>
    <t>No Lag</t>
  </si>
  <si>
    <t>3 Months Lag</t>
  </si>
  <si>
    <t>6 Months Lag</t>
  </si>
  <si>
    <t>9 Months Lag</t>
  </si>
  <si>
    <t>12 Months Lag</t>
  </si>
  <si>
    <t>Risk Premiums of ROEs vs</t>
  </si>
  <si>
    <t>Q1</t>
  </si>
  <si>
    <t>Portland General Electric</t>
  </si>
  <si>
    <t>RISK PREMIUM ANALYSIS</t>
  </si>
  <si>
    <t>Exh. DCP-13</t>
  </si>
  <si>
    <t>CALCULATION OF RISK PREMIUMS</t>
  </si>
  <si>
    <t>Corp. Issuer</t>
  </si>
  <si>
    <t>Duke Energy</t>
  </si>
  <si>
    <t>CMS Energy</t>
  </si>
  <si>
    <t>2025-2027</t>
  </si>
  <si>
    <t>2009-2021</t>
  </si>
  <si>
    <t>2025-27</t>
  </si>
  <si>
    <t>CONSENSUS</t>
  </si>
  <si>
    <t>DECEMBER 31, 2023</t>
  </si>
  <si>
    <t>Cycle Avg.</t>
  </si>
  <si>
    <t>2010 - 2020 Cycle</t>
  </si>
  <si>
    <t>[1]</t>
  </si>
  <si>
    <t>Sources:  First Call and Zacks websites.</t>
  </si>
  <si>
    <t>AA-</t>
  </si>
  <si>
    <t>A1</t>
  </si>
  <si>
    <t>Xcel Energy Inc.</t>
  </si>
  <si>
    <t>Southern Company</t>
  </si>
  <si>
    <t>Alliant Energy Corp</t>
  </si>
  <si>
    <t>Wisconsin Energy Corp</t>
  </si>
  <si>
    <t>NextEra Energy</t>
  </si>
  <si>
    <t>MGE Energy</t>
  </si>
  <si>
    <t>NiSource, Inc.</t>
  </si>
  <si>
    <t>Bulkley Proxy Group</t>
  </si>
  <si>
    <t>Puget Sound Energy</t>
  </si>
  <si>
    <t>Dockets UE-220066/UG-220067</t>
  </si>
  <si>
    <t>Puget Energy</t>
  </si>
  <si>
    <t>PUGET SOUND ENERGY AND PUGET ENERGY</t>
  </si>
  <si>
    <t>Source:  Response to Staff DR-005.</t>
  </si>
  <si>
    <t>2017-2021</t>
  </si>
  <si>
    <t>PUGET SOUND ENERGY</t>
  </si>
  <si>
    <t>PUGET ENERGY</t>
  </si>
  <si>
    <t>2017 - 2021</t>
  </si>
  <si>
    <t>Source:  Response to Staff  DR-004.</t>
  </si>
  <si>
    <t>DECEMBER 31, 2024</t>
  </si>
  <si>
    <t>DECEMBER 31, 2025</t>
  </si>
  <si>
    <t>debt as of December 31, 2023, as contained in Exh. CGP-1-CT, page 5, Table 2:</t>
  </si>
  <si>
    <t>2/  Common equity ratio approved for Puget Sound Energy by Commission in Dockets UE-170033/UG-170034</t>
  </si>
  <si>
    <t>and Dockets UE-190529/UG-190530.</t>
  </si>
  <si>
    <t>debt as of December 31, 2024, as contained in Exh. CGP-1-CT, page 5, Table 2:</t>
  </si>
  <si>
    <t>debt as of December 31, 2025, as contained in Exh. CGP-1-CT, page 5, Table 2:</t>
  </si>
  <si>
    <t>Est'd '19-'21 to '25-'27 Growth Rates</t>
  </si>
  <si>
    <t>Q2</t>
  </si>
  <si>
    <t>Source:  Standard &amp; Poor's, Ibbotson Yearbook.</t>
  </si>
  <si>
    <t>2021 -</t>
  </si>
  <si>
    <t>2002 - 2021</t>
  </si>
  <si>
    <t>2012-19</t>
  </si>
  <si>
    <t>2012-21</t>
  </si>
  <si>
    <t>A rated Utility Bonds</t>
  </si>
  <si>
    <t>YIELDS ON A RATED PUBLIC UTILITY BONDS</t>
  </si>
  <si>
    <t>Proxy Group</t>
  </si>
  <si>
    <t>CONSENSUS PROJECTIONS OF EARNINGS PER SHARE GROWTH</t>
  </si>
  <si>
    <t>$1 - $10 Billion</t>
  </si>
  <si>
    <t>Exh. DCP-12</t>
  </si>
  <si>
    <t>Page 1 of 4</t>
  </si>
  <si>
    <t>Page 2 of 4</t>
  </si>
  <si>
    <t>Page 3 of 4</t>
  </si>
  <si>
    <t>Baa rated Utility Bonds</t>
  </si>
  <si>
    <t>Page 4 of 4</t>
  </si>
  <si>
    <t>YIELDS ON Baa RATED PUBLIC UTILITY BONDS</t>
  </si>
  <si>
    <t>March - May 2022</t>
  </si>
  <si>
    <t>4/</t>
  </si>
  <si>
    <t>4/  Includes 0.01% Commitment Fees and 0.01% Amortization of Short-Term Debt Issue Cost, as shown on</t>
  </si>
  <si>
    <t>5/</t>
  </si>
  <si>
    <t>5/  Includes 0.02% Amortization of Reacquired Debt, as shown on Exh. CGP-1CT, page 22, Table 7.</t>
  </si>
  <si>
    <t>Exh. CGP-1CT, page 22, Table 7.</t>
  </si>
  <si>
    <t>Exh. CGP-1CT, page 24, Table 8.</t>
  </si>
  <si>
    <t>Includes 0.02% Amortization of Reacquired Debt, as shown on Exh. CGP-1CT, page 24, Table 8.</t>
  </si>
  <si>
    <t>Exh. CGP-1CT, page 26, Table 9.</t>
  </si>
  <si>
    <t>5/  Includes 0.02% Amortization of Reacquired Debt, as shown on Exh. CGP-1CT, page 26, Table 9.</t>
  </si>
  <si>
    <t>3/  "Marginal" cost rates,as shown on Exh. CGP-1CT, page 22, Table 7.</t>
  </si>
  <si>
    <t>3/  "Marginal" cost rates, as shown on Exh. CGP-1CT, page 24, Table 8.</t>
  </si>
  <si>
    <t>3/  "Marginal" cost rates, as shown on Exh. CGP-1CT, page 26, Table 9.</t>
  </si>
  <si>
    <t>REGULATED UTLITY BASIS</t>
  </si>
  <si>
    <t>CONSOLIDATED BASIS</t>
  </si>
  <si>
    <t>Source:  Puget Energy, Inc. and Puget Sound Energy, Inc. Form 10-Ks.</t>
  </si>
  <si>
    <t>A or BBB 1/</t>
  </si>
  <si>
    <t>1/ Moody's and Standard &amp; Poor's ratings for proxy group range from mid triple-B to mid single-A.</t>
  </si>
  <si>
    <t>Sources:   Value Line; Moody's and S&amp;P web sites (retrieved June 14, 2022).</t>
  </si>
  <si>
    <t>in Mr. Parcell's Proxy Group.</t>
  </si>
  <si>
    <t>Sources:  S&amp;P Global Intelligence, provided in response to Staff DR-013 in Dockets UE-220053/UG-220054; Mergent Bond Record.</t>
  </si>
  <si>
    <t>Sources:  Prior pages of this exhibit.</t>
  </si>
  <si>
    <t>Bold figures describe respective reasons for not including individual Bulkley Proxy Group companies</t>
  </si>
  <si>
    <t>Note: Pinnacle West Capital would normally satisfy the criteria for inclusion in the proxy group, but</t>
  </si>
  <si>
    <t>appeal of a major rate case decision, which appears to impact its financial prospects by financial analysts.</t>
  </si>
  <si>
    <t>Mr. Parcell did not include this company since it is a one-state utility that is currently involved in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</si>
</sst>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6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u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/>
    <xf numFmtId="3" fontId="11" fillId="0" borderId="0" applyFont="0" applyFill="0" applyBorder="0" applyAlignment="0" applyProtection="0"/>
    <xf numFmtId="5" fontId="11" fillId="0" borderId="0" applyFill="0" applyBorder="0" applyAlignment="0" applyProtection="0"/>
    <xf numFmtId="0" fontId="13" fillId="0" borderId="0"/>
    <xf numFmtId="0" fontId="13" fillId="0" borderId="0"/>
    <xf numFmtId="0" fontId="13" fillId="0" borderId="1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2" borderId="1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0" fontId="16" fillId="3" borderId="0">
      <alignment horizontal="right"/>
    </xf>
    <xf numFmtId="0" fontId="17" fillId="4" borderId="0">
      <alignment horizontal="center"/>
    </xf>
    <xf numFmtId="0" fontId="18" fillId="5" borderId="2"/>
    <xf numFmtId="0" fontId="19" fillId="0" borderId="0" applyBorder="0">
      <alignment horizontal="centerContinuous"/>
    </xf>
    <xf numFmtId="0" fontId="20" fillId="0" borderId="0" applyBorder="0">
      <alignment horizontal="centerContinuous"/>
    </xf>
    <xf numFmtId="0" fontId="13" fillId="0" borderId="0"/>
    <xf numFmtId="0" fontId="13" fillId="0" borderId="0"/>
    <xf numFmtId="0" fontId="13" fillId="0" borderId="1"/>
    <xf numFmtId="0" fontId="13" fillId="0" borderId="1"/>
    <xf numFmtId="0" fontId="21" fillId="6" borderId="0"/>
    <xf numFmtId="0" fontId="21" fillId="6" borderId="0"/>
    <xf numFmtId="0" fontId="11" fillId="0" borderId="3" applyNumberFormat="0" applyFont="0" applyFill="0" applyAlignment="0" applyProtection="0"/>
    <xf numFmtId="0" fontId="15" fillId="0" borderId="4"/>
    <xf numFmtId="0" fontId="15" fillId="0" borderId="4"/>
    <xf numFmtId="0" fontId="15" fillId="0" borderId="1"/>
    <xf numFmtId="0" fontId="15" fillId="0" borderId="1"/>
    <xf numFmtId="0" fontId="5" fillId="0" borderId="0"/>
    <xf numFmtId="167" fontId="5" fillId="0" borderId="0"/>
    <xf numFmtId="167" fontId="5" fillId="0" borderId="0"/>
    <xf numFmtId="0" fontId="2" fillId="0" borderId="0"/>
    <xf numFmtId="44" fontId="1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303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0" fillId="0" borderId="3" xfId="0" applyNumberFormat="1" applyBorder="1"/>
    <xf numFmtId="164" fontId="3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/>
    <xf numFmtId="0" fontId="8" fillId="0" borderId="0" xfId="0" applyNumberFormat="1" applyFont="1" applyAlignment="1"/>
    <xf numFmtId="0" fontId="0" fillId="0" borderId="0" xfId="0" applyNumberFormat="1" applyBorder="1"/>
    <xf numFmtId="0" fontId="6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Border="1"/>
    <xf numFmtId="16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6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/>
    <xf numFmtId="167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0" fillId="0" borderId="0" xfId="0" applyNumberFormat="1" applyBorder="1"/>
    <xf numFmtId="164" fontId="3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7" fillId="0" borderId="0" xfId="0" applyNumberFormat="1" applyFont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6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"/>
    </xf>
    <xf numFmtId="0" fontId="8" fillId="0" borderId="5" xfId="0" applyNumberFormat="1" applyFont="1" applyBorder="1"/>
    <xf numFmtId="0" fontId="8" fillId="0" borderId="0" xfId="0" applyNumberFormat="1" applyFont="1" applyBorder="1"/>
    <xf numFmtId="165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 applyAlignment="1">
      <alignment horizontal="centerContinuous"/>
    </xf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Continuous"/>
    </xf>
    <xf numFmtId="165" fontId="8" fillId="0" borderId="0" xfId="0" applyNumberFormat="1" applyFont="1" applyAlignment="1">
      <alignment horizontal="center"/>
    </xf>
    <xf numFmtId="10" fontId="0" fillId="0" borderId="0" xfId="0" applyNumberFormat="1"/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6" xfId="0" applyNumberFormat="1" applyFont="1" applyBorder="1" applyAlignment="1"/>
    <xf numFmtId="168" fontId="5" fillId="0" borderId="0" xfId="0" applyNumberFormat="1" applyFont="1" applyAlignment="1">
      <alignment horizontal="center"/>
    </xf>
    <xf numFmtId="10" fontId="5" fillId="0" borderId="0" xfId="0" applyNumberFormat="1" applyFont="1" applyAlignment="1"/>
    <xf numFmtId="0" fontId="8" fillId="0" borderId="0" xfId="0" applyNumberFormat="1" applyFont="1" applyBorder="1" applyAlignme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Border="1" applyAlignment="1"/>
    <xf numFmtId="164" fontId="6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5" fillId="0" borderId="0" xfId="0" applyNumberFormat="1" applyFont="1" applyBorder="1" applyAlignment="1">
      <alignment horizontal="center"/>
    </xf>
    <xf numFmtId="168" fontId="5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/>
    <xf numFmtId="0" fontId="5" fillId="0" borderId="0" xfId="0" applyFont="1" applyAlignment="1">
      <alignment horizontal="right"/>
    </xf>
    <xf numFmtId="169" fontId="0" fillId="0" borderId="0" xfId="0" applyNumberFormat="1" applyBorder="1"/>
    <xf numFmtId="0" fontId="0" fillId="0" borderId="0" xfId="0" applyFill="1" applyBorder="1" applyAlignment="1">
      <alignment horizontal="center"/>
    </xf>
    <xf numFmtId="164" fontId="6" fillId="0" borderId="0" xfId="0" applyNumberFormat="1" applyFont="1" applyAlignment="1"/>
    <xf numFmtId="9" fontId="6" fillId="0" borderId="0" xfId="0" applyNumberFormat="1" applyFont="1" applyAlignment="1"/>
    <xf numFmtId="9" fontId="6" fillId="0" borderId="0" xfId="0" applyNumberFormat="1" applyFont="1" applyBorder="1" applyAlignment="1"/>
    <xf numFmtId="1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right"/>
    </xf>
    <xf numFmtId="0" fontId="12" fillId="0" borderId="0" xfId="0" applyFont="1" applyBorder="1" applyAlignment="1"/>
    <xf numFmtId="164" fontId="3" fillId="0" borderId="6" xfId="0" applyNumberFormat="1" applyFont="1" applyBorder="1" applyAlignment="1">
      <alignment horizontal="center"/>
    </xf>
    <xf numFmtId="0" fontId="5" fillId="0" borderId="0" xfId="35"/>
    <xf numFmtId="0" fontId="3" fillId="0" borderId="0" xfId="35" applyFont="1"/>
    <xf numFmtId="0" fontId="5" fillId="0" borderId="0" xfId="35" applyAlignment="1">
      <alignment horizontal="center"/>
    </xf>
    <xf numFmtId="0" fontId="5" fillId="0" borderId="0" xfId="35" applyBorder="1" applyAlignment="1">
      <alignment horizontal="center"/>
    </xf>
    <xf numFmtId="0" fontId="5" fillId="0" borderId="0" xfId="35" applyBorder="1"/>
    <xf numFmtId="0" fontId="0" fillId="0" borderId="0" xfId="0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7" fontId="5" fillId="0" borderId="0" xfId="36" applyNumberFormat="1" applyFont="1" applyAlignment="1"/>
    <xf numFmtId="167" fontId="3" fillId="0" borderId="0" xfId="36" applyNumberFormat="1" applyFont="1" applyAlignment="1"/>
    <xf numFmtId="167" fontId="5" fillId="0" borderId="0" xfId="36" applyNumberFormat="1" applyFont="1" applyBorder="1" applyAlignment="1"/>
    <xf numFmtId="167" fontId="5" fillId="0" borderId="0" xfId="36" applyNumberFormat="1" applyFont="1" applyBorder="1" applyAlignment="1">
      <alignment horizontal="centerContinuous"/>
    </xf>
    <xf numFmtId="167" fontId="5" fillId="0" borderId="3" xfId="36" applyNumberFormat="1" applyFont="1" applyBorder="1" applyAlignment="1"/>
    <xf numFmtId="167" fontId="3" fillId="0" borderId="0" xfId="36" applyNumberFormat="1" applyFont="1" applyBorder="1" applyAlignment="1">
      <alignment horizontal="center"/>
    </xf>
    <xf numFmtId="167" fontId="3" fillId="0" borderId="0" xfId="36" applyNumberFormat="1" applyFont="1" applyBorder="1" applyAlignment="1"/>
    <xf numFmtId="167" fontId="3" fillId="0" borderId="6" xfId="36" applyNumberFormat="1" applyFont="1" applyBorder="1" applyAlignment="1">
      <alignment horizontal="center"/>
    </xf>
    <xf numFmtId="167" fontId="5" fillId="0" borderId="6" xfId="36" applyNumberFormat="1" applyFont="1" applyBorder="1" applyAlignment="1"/>
    <xf numFmtId="167" fontId="5" fillId="0" borderId="0" xfId="36" applyNumberFormat="1" applyFont="1" applyBorder="1"/>
    <xf numFmtId="167" fontId="5" fillId="0" borderId="0" xfId="36" applyNumberFormat="1" applyFont="1" applyAlignment="1">
      <alignment horizontal="center"/>
    </xf>
    <xf numFmtId="164" fontId="5" fillId="0" borderId="0" xfId="36" applyNumberFormat="1" applyFont="1" applyAlignment="1">
      <alignment horizontal="center"/>
    </xf>
    <xf numFmtId="164" fontId="5" fillId="0" borderId="0" xfId="36" applyNumberFormat="1" applyFont="1" applyBorder="1" applyAlignment="1"/>
    <xf numFmtId="165" fontId="5" fillId="0" borderId="0" xfId="36" applyNumberFormat="1" applyFont="1" applyBorder="1"/>
    <xf numFmtId="165" fontId="5" fillId="0" borderId="0" xfId="36" applyNumberFormat="1" applyFont="1"/>
    <xf numFmtId="165" fontId="5" fillId="0" borderId="0" xfId="36" applyNumberFormat="1" applyFont="1" applyBorder="1" applyAlignment="1">
      <alignment horizontal="centerContinuous"/>
    </xf>
    <xf numFmtId="1" fontId="5" fillId="0" borderId="0" xfId="36" applyNumberFormat="1" applyFont="1" applyAlignment="1">
      <alignment horizontal="center"/>
    </xf>
    <xf numFmtId="1" fontId="5" fillId="0" borderId="0" xfId="36" applyNumberFormat="1" applyFont="1" applyBorder="1" applyAlignment="1">
      <alignment horizontal="center"/>
    </xf>
    <xf numFmtId="164" fontId="5" fillId="0" borderId="0" xfId="36" applyNumberFormat="1" applyFont="1" applyBorder="1" applyAlignment="1">
      <alignment horizontal="center"/>
    </xf>
    <xf numFmtId="167" fontId="5" fillId="0" borderId="7" xfId="36" applyNumberFormat="1" applyFont="1" applyBorder="1" applyAlignment="1"/>
    <xf numFmtId="164" fontId="5" fillId="0" borderId="7" xfId="36" applyNumberFormat="1" applyFont="1" applyBorder="1" applyAlignment="1">
      <alignment horizontal="center"/>
    </xf>
    <xf numFmtId="167" fontId="5" fillId="0" borderId="7" xfId="36" applyNumberFormat="1" applyFont="1" applyBorder="1" applyAlignment="1">
      <alignment horizontal="center"/>
    </xf>
    <xf numFmtId="167" fontId="5" fillId="0" borderId="8" xfId="36" applyNumberFormat="1" applyFont="1" applyBorder="1" applyAlignment="1"/>
    <xf numFmtId="10" fontId="5" fillId="0" borderId="0" xfId="36" applyNumberFormat="1" applyFont="1" applyAlignment="1">
      <alignment horizontal="center"/>
    </xf>
    <xf numFmtId="10" fontId="5" fillId="0" borderId="0" xfId="36" applyNumberFormat="1" applyFont="1" applyBorder="1" applyAlignment="1">
      <alignment horizontal="center"/>
    </xf>
    <xf numFmtId="10" fontId="5" fillId="0" borderId="7" xfId="36" applyNumberFormat="1" applyFont="1" applyBorder="1" applyAlignment="1">
      <alignment horizontal="center"/>
    </xf>
    <xf numFmtId="2" fontId="5" fillId="0" borderId="0" xfId="36" applyNumberFormat="1" applyFont="1"/>
    <xf numFmtId="167" fontId="22" fillId="0" borderId="0" xfId="36" applyNumberFormat="1" applyFont="1" applyAlignment="1"/>
    <xf numFmtId="167" fontId="22" fillId="0" borderId="3" xfId="36" applyNumberFormat="1" applyFont="1" applyBorder="1" applyAlignment="1"/>
    <xf numFmtId="167" fontId="5" fillId="0" borderId="0" xfId="36" applyNumberFormat="1" applyBorder="1"/>
    <xf numFmtId="2" fontId="5" fillId="0" borderId="0" xfId="36" applyNumberFormat="1" applyFont="1" applyAlignment="1">
      <alignment horizontal="center"/>
    </xf>
    <xf numFmtId="4" fontId="5" fillId="0" borderId="0" xfId="36" applyNumberFormat="1" applyFont="1" applyAlignment="1">
      <alignment horizontal="center"/>
    </xf>
    <xf numFmtId="4" fontId="5" fillId="0" borderId="0" xfId="36" applyNumberFormat="1" applyFont="1" applyBorder="1" applyAlignment="1">
      <alignment horizontal="center"/>
    </xf>
    <xf numFmtId="10" fontId="5" fillId="0" borderId="0" xfId="36" quotePrefix="1" applyNumberFormat="1" applyFont="1" applyBorder="1" applyAlignment="1">
      <alignment horizontal="center"/>
    </xf>
    <xf numFmtId="4" fontId="5" fillId="0" borderId="7" xfId="36" applyNumberFormat="1" applyFont="1" applyBorder="1" applyAlignment="1">
      <alignment horizontal="center"/>
    </xf>
    <xf numFmtId="2" fontId="5" fillId="0" borderId="0" xfId="36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5" fillId="0" borderId="0" xfId="0" applyNumberFormat="1" applyFont="1" applyAlignment="1">
      <alignment horizontal="center"/>
    </xf>
    <xf numFmtId="6" fontId="4" fillId="0" borderId="0" xfId="0" quotePrefix="1" applyNumberFormat="1" applyFont="1" applyAlignment="1">
      <alignment horizontal="centerContinuous"/>
    </xf>
    <xf numFmtId="0" fontId="5" fillId="0" borderId="7" xfId="0" applyNumberFormat="1" applyFont="1" applyBorder="1" applyAlignment="1"/>
    <xf numFmtId="0" fontId="5" fillId="0" borderId="6" xfId="0" applyNumberFormat="1" applyFont="1" applyBorder="1"/>
    <xf numFmtId="169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9" fontId="5" fillId="0" borderId="7" xfId="0" applyNumberFormat="1" applyFont="1" applyBorder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Alignment="1"/>
    <xf numFmtId="170" fontId="6" fillId="0" borderId="0" xfId="0" applyNumberFormat="1" applyFont="1" applyAlignment="1">
      <alignment horizontal="center"/>
    </xf>
    <xf numFmtId="170" fontId="6" fillId="0" borderId="0" xfId="0" applyNumberFormat="1" applyFont="1" applyAlignment="1"/>
    <xf numFmtId="170" fontId="6" fillId="0" borderId="7" xfId="0" applyNumberFormat="1" applyFont="1" applyBorder="1" applyAlignme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Continuous"/>
    </xf>
    <xf numFmtId="0" fontId="3" fillId="0" borderId="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8" fillId="0" borderId="7" xfId="0" applyNumberFormat="1" applyFont="1" applyBorder="1" applyAlignment="1"/>
    <xf numFmtId="165" fontId="8" fillId="0" borderId="7" xfId="0" applyNumberFormat="1" applyFont="1" applyBorder="1"/>
    <xf numFmtId="0" fontId="3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9" fontId="0" fillId="0" borderId="7" xfId="0" applyNumberFormat="1" applyBorder="1"/>
    <xf numFmtId="0" fontId="3" fillId="0" borderId="0" xfId="0" applyFont="1" applyBorder="1"/>
    <xf numFmtId="0" fontId="5" fillId="0" borderId="7" xfId="35" applyBorder="1"/>
    <xf numFmtId="0" fontId="3" fillId="0" borderId="0" xfId="35" applyFont="1" applyAlignment="1">
      <alignment horizontal="center"/>
    </xf>
    <xf numFmtId="0" fontId="5" fillId="0" borderId="6" xfId="35" applyBorder="1"/>
    <xf numFmtId="0" fontId="5" fillId="0" borderId="6" xfId="35" applyBorder="1" applyAlignment="1">
      <alignment horizontal="center"/>
    </xf>
    <xf numFmtId="10" fontId="5" fillId="0" borderId="0" xfId="35" applyNumberFormat="1" applyAlignment="1">
      <alignment horizontal="center"/>
    </xf>
    <xf numFmtId="0" fontId="5" fillId="0" borderId="0" xfId="35" applyFont="1"/>
    <xf numFmtId="10" fontId="5" fillId="0" borderId="0" xfId="35" applyNumberFormat="1" applyAlignment="1">
      <alignment horizontal="right"/>
    </xf>
    <xf numFmtId="10" fontId="5" fillId="0" borderId="0" xfId="35" applyNumberFormat="1" applyAlignment="1">
      <alignment horizontal="left"/>
    </xf>
    <xf numFmtId="0" fontId="5" fillId="0" borderId="6" xfId="35" applyBorder="1" applyAlignment="1">
      <alignment horizontal="right"/>
    </xf>
    <xf numFmtId="0" fontId="5" fillId="0" borderId="6" xfId="35" applyBorder="1" applyAlignment="1">
      <alignment horizontal="left"/>
    </xf>
    <xf numFmtId="0" fontId="5" fillId="0" borderId="0" xfId="35" applyBorder="1" applyAlignment="1">
      <alignment horizontal="right"/>
    </xf>
    <xf numFmtId="0" fontId="5" fillId="0" borderId="0" xfId="35" applyBorder="1" applyAlignment="1">
      <alignment horizontal="left"/>
    </xf>
    <xf numFmtId="10" fontId="5" fillId="0" borderId="0" xfId="35" applyNumberFormat="1"/>
    <xf numFmtId="10" fontId="3" fillId="0" borderId="0" xfId="35" applyNumberFormat="1" applyFont="1" applyAlignment="1">
      <alignment horizontal="center"/>
    </xf>
    <xf numFmtId="0" fontId="0" fillId="0" borderId="0" xfId="0" applyFill="1" applyBorder="1"/>
    <xf numFmtId="6" fontId="5" fillId="0" borderId="0" xfId="0" quotePrefix="1" applyNumberFormat="1" applyFont="1" applyAlignment="1">
      <alignment horizontal="center"/>
    </xf>
    <xf numFmtId="0" fontId="5" fillId="0" borderId="0" xfId="0" applyFont="1" applyFill="1" applyBorder="1"/>
    <xf numFmtId="17" fontId="5" fillId="0" borderId="0" xfId="0" quotePrefix="1" applyNumberFormat="1" applyFont="1" applyAlignment="1">
      <alignment horizontal="right"/>
    </xf>
    <xf numFmtId="167" fontId="4" fillId="0" borderId="0" xfId="36" applyNumberFormat="1" applyFont="1" applyAlignment="1">
      <alignment horizontal="center"/>
    </xf>
    <xf numFmtId="164" fontId="5" fillId="0" borderId="0" xfId="40" applyNumberFormat="1" applyFont="1" applyAlignment="1">
      <alignment horizontal="center"/>
    </xf>
    <xf numFmtId="164" fontId="5" fillId="0" borderId="0" xfId="4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64" fontId="5" fillId="0" borderId="7" xfId="0" applyNumberFormat="1" applyFont="1" applyBorder="1" applyAlignment="1"/>
    <xf numFmtId="1" fontId="5" fillId="0" borderId="7" xfId="0" applyNumberFormat="1" applyFont="1" applyBorder="1" applyAlignment="1"/>
    <xf numFmtId="0" fontId="5" fillId="0" borderId="0" xfId="0" applyNumberFormat="1" applyFont="1" applyBorder="1"/>
    <xf numFmtId="15" fontId="5" fillId="0" borderId="0" xfId="35" quotePrefix="1" applyNumberFormat="1"/>
    <xf numFmtId="9" fontId="0" fillId="0" borderId="0" xfId="0" applyNumberFormat="1" applyAlignment="1">
      <alignment horizontal="left"/>
    </xf>
    <xf numFmtId="167" fontId="5" fillId="0" borderId="0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Fill="1" applyBorder="1"/>
    <xf numFmtId="167" fontId="23" fillId="0" borderId="0" xfId="36" applyNumberFormat="1" applyFont="1" applyAlignment="1"/>
    <xf numFmtId="0" fontId="5" fillId="0" borderId="0" xfId="35" applyFont="1" applyFill="1" applyAlignment="1">
      <alignment horizontal="left"/>
    </xf>
    <xf numFmtId="0" fontId="5" fillId="0" borderId="7" xfId="35" applyFont="1" applyBorder="1" applyAlignment="1">
      <alignment horizontal="center"/>
    </xf>
    <xf numFmtId="0" fontId="5" fillId="0" borderId="7" xfId="35" applyBorder="1" applyAlignment="1">
      <alignment horizontal="center"/>
    </xf>
    <xf numFmtId="0" fontId="5" fillId="0" borderId="0" xfId="35" applyFont="1" applyAlignment="1">
      <alignment horizontal="center"/>
    </xf>
    <xf numFmtId="0" fontId="12" fillId="0" borderId="7" xfId="35" applyFont="1" applyBorder="1" applyAlignment="1">
      <alignment horizontal="center"/>
    </xf>
    <xf numFmtId="169" fontId="5" fillId="0" borderId="0" xfId="35" applyNumberFormat="1"/>
    <xf numFmtId="165" fontId="3" fillId="0" borderId="0" xfId="0" applyNumberFormat="1" applyFont="1"/>
    <xf numFmtId="164" fontId="0" fillId="0" borderId="7" xfId="0" applyNumberFormat="1" applyBorder="1" applyAlignment="1">
      <alignment horizontal="center"/>
    </xf>
    <xf numFmtId="0" fontId="5" fillId="0" borderId="6" xfId="35" applyBorder="1" applyAlignment="1">
      <alignment horizontal="center"/>
    </xf>
    <xf numFmtId="0" fontId="5" fillId="0" borderId="6" xfId="35" applyBorder="1" applyAlignment="1">
      <alignment horizontal="center"/>
    </xf>
    <xf numFmtId="10" fontId="5" fillId="0" borderId="6" xfId="35" applyNumberFormat="1" applyBorder="1" applyAlignment="1">
      <alignment horizontal="center"/>
    </xf>
    <xf numFmtId="0" fontId="5" fillId="0" borderId="0" xfId="35" applyAlignment="1">
      <alignment horizontal="left"/>
    </xf>
    <xf numFmtId="0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69" fontId="5" fillId="0" borderId="0" xfId="35" applyNumberFormat="1" applyAlignment="1">
      <alignment horizontal="center"/>
    </xf>
    <xf numFmtId="169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5" fillId="0" borderId="0" xfId="0" applyNumberFormat="1" applyFont="1" applyAlignment="1">
      <alignment horizontal="center"/>
    </xf>
    <xf numFmtId="5" fontId="5" fillId="0" borderId="0" xfId="0" applyNumberFormat="1" applyFont="1"/>
    <xf numFmtId="0" fontId="5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0" fontId="11" fillId="0" borderId="0" xfId="0" applyNumberFormat="1" applyFont="1" applyAlignment="1"/>
    <xf numFmtId="9" fontId="11" fillId="0" borderId="0" xfId="0" applyNumberFormat="1" applyFont="1" applyAlignment="1"/>
    <xf numFmtId="0" fontId="25" fillId="0" borderId="0" xfId="0" applyNumberFormat="1" applyFont="1" applyAlignment="1"/>
    <xf numFmtId="0" fontId="25" fillId="0" borderId="0" xfId="0" applyNumberFormat="1" applyFont="1" applyAlignment="1">
      <alignment horizontal="centerContinuous"/>
    </xf>
    <xf numFmtId="9" fontId="25" fillId="0" borderId="0" xfId="0" applyNumberFormat="1" applyFont="1" applyAlignment="1">
      <alignment horizontal="centerContinuous"/>
    </xf>
    <xf numFmtId="0" fontId="11" fillId="0" borderId="7" xfId="0" applyNumberFormat="1" applyFont="1" applyBorder="1" applyAlignment="1"/>
    <xf numFmtId="0" fontId="11" fillId="0" borderId="3" xfId="0" applyNumberFormat="1" applyFont="1" applyBorder="1"/>
    <xf numFmtId="9" fontId="11" fillId="0" borderId="3" xfId="0" applyNumberFormat="1" applyFont="1" applyBorder="1"/>
    <xf numFmtId="0" fontId="25" fillId="0" borderId="0" xfId="0" applyNumberFormat="1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3" xfId="0" applyNumberFormat="1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0" fontId="11" fillId="0" borderId="6" xfId="0" applyNumberFormat="1" applyFont="1" applyBorder="1" applyAlignment="1"/>
    <xf numFmtId="9" fontId="11" fillId="0" borderId="6" xfId="0" applyNumberFormat="1" applyFont="1" applyBorder="1" applyAlignment="1">
      <alignment horizontal="center"/>
    </xf>
    <xf numFmtId="9" fontId="25" fillId="0" borderId="6" xfId="0" applyNumberFormat="1" applyFont="1" applyBorder="1" applyAlignment="1">
      <alignment horizontal="center"/>
    </xf>
    <xf numFmtId="9" fontId="11" fillId="0" borderId="7" xfId="0" applyNumberFormat="1" applyFont="1" applyBorder="1" applyAlignment="1">
      <alignment horizontal="center"/>
    </xf>
    <xf numFmtId="169" fontId="5" fillId="0" borderId="0" xfId="0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2" fontId="3" fillId="0" borderId="0" xfId="36" applyNumberFormat="1" applyFont="1" applyAlignment="1">
      <alignment horizontal="center"/>
    </xf>
    <xf numFmtId="4" fontId="3" fillId="0" borderId="0" xfId="36" applyNumberFormat="1" applyFont="1" applyAlignment="1">
      <alignment horizontal="center"/>
    </xf>
    <xf numFmtId="164" fontId="3" fillId="0" borderId="0" xfId="36" applyNumberFormat="1" applyFont="1" applyAlignment="1">
      <alignment horizontal="center"/>
    </xf>
    <xf numFmtId="164" fontId="3" fillId="0" borderId="0" xfId="36" applyNumberFormat="1" applyFont="1" applyBorder="1" applyAlignment="1">
      <alignment horizontal="center"/>
    </xf>
    <xf numFmtId="10" fontId="3" fillId="0" borderId="0" xfId="36" applyNumberFormat="1" applyFont="1" applyAlignment="1">
      <alignment horizontal="center"/>
    </xf>
    <xf numFmtId="10" fontId="3" fillId="0" borderId="0" xfId="36" applyNumberFormat="1" applyFont="1" applyBorder="1" applyAlignment="1">
      <alignment horizontal="center"/>
    </xf>
    <xf numFmtId="1" fontId="3" fillId="0" borderId="0" xfId="36" applyNumberFormat="1" applyFont="1" applyBorder="1" applyAlignment="1"/>
    <xf numFmtId="2" fontId="5" fillId="0" borderId="0" xfId="36" quotePrefix="1" applyNumberFormat="1" applyFont="1" applyAlignment="1">
      <alignment horizontal="center"/>
    </xf>
    <xf numFmtId="4" fontId="3" fillId="0" borderId="0" xfId="36" applyNumberFormat="1" applyFont="1" applyBorder="1" applyAlignment="1">
      <alignment horizontal="center"/>
    </xf>
    <xf numFmtId="10" fontId="0" fillId="0" borderId="7" xfId="0" applyNumberFormat="1" applyBorder="1"/>
    <xf numFmtId="0" fontId="5" fillId="0" borderId="6" xfId="35" applyBorder="1" applyAlignment="1">
      <alignment horizontal="center"/>
    </xf>
    <xf numFmtId="10" fontId="5" fillId="0" borderId="6" xfId="35" applyNumberFormat="1" applyBorder="1"/>
    <xf numFmtId="164" fontId="3" fillId="0" borderId="7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5" fontId="3" fillId="0" borderId="0" xfId="0" applyNumberFormat="1" applyFont="1" applyBorder="1" applyAlignment="1">
      <alignment horizontal="center"/>
    </xf>
    <xf numFmtId="10" fontId="5" fillId="0" borderId="0" xfId="35" quotePrefix="1" applyNumberFormat="1" applyAlignment="1">
      <alignment horizontal="center"/>
    </xf>
    <xf numFmtId="0" fontId="5" fillId="0" borderId="0" xfId="35" quotePrefix="1"/>
    <xf numFmtId="10" fontId="5" fillId="0" borderId="7" xfId="35" applyNumberFormat="1" applyBorder="1" applyAlignment="1">
      <alignment horizontal="center"/>
    </xf>
    <xf numFmtId="0" fontId="24" fillId="0" borderId="6" xfId="35" applyFont="1" applyBorder="1"/>
    <xf numFmtId="0" fontId="24" fillId="0" borderId="6" xfId="35" applyFont="1" applyBorder="1" applyAlignment="1">
      <alignment horizontal="center"/>
    </xf>
    <xf numFmtId="0" fontId="5" fillId="0" borderId="0" xfId="35" applyAlignment="1">
      <alignment horizontal="right"/>
    </xf>
    <xf numFmtId="1" fontId="3" fillId="0" borderId="0" xfId="0" applyNumberFormat="1" applyFont="1" applyBorder="1" applyAlignment="1">
      <alignment horizontal="center"/>
    </xf>
    <xf numFmtId="10" fontId="0" fillId="0" borderId="0" xfId="0" quotePrefix="1" applyNumberFormat="1" applyAlignment="1">
      <alignment horizontal="center"/>
    </xf>
    <xf numFmtId="0" fontId="0" fillId="0" borderId="0" xfId="0" quotePrefix="1"/>
    <xf numFmtId="10" fontId="0" fillId="0" borderId="7" xfId="0" applyNumberFormat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5" fillId="0" borderId="6" xfId="0" applyFont="1" applyBorder="1" applyAlignment="1">
      <alignment horizontal="center"/>
    </xf>
    <xf numFmtId="0" fontId="3" fillId="0" borderId="6" xfId="0" applyFont="1" applyBorder="1"/>
    <xf numFmtId="0" fontId="0" fillId="0" borderId="6" xfId="0" applyBorder="1" applyAlignment="1">
      <alignment horizontal="center"/>
    </xf>
    <xf numFmtId="0" fontId="4" fillId="0" borderId="0" xfId="35" applyFont="1" applyBorder="1" applyAlignment="1">
      <alignment horizontal="center"/>
    </xf>
    <xf numFmtId="15" fontId="4" fillId="0" borderId="0" xfId="35" quotePrefix="1" applyNumberFormat="1" applyFont="1" applyBorder="1" applyAlignment="1">
      <alignment horizontal="center"/>
    </xf>
    <xf numFmtId="0" fontId="3" fillId="0" borderId="0" xfId="35" applyFont="1" applyBorder="1" applyAlignment="1">
      <alignment horizontal="center"/>
    </xf>
    <xf numFmtId="1" fontId="3" fillId="0" borderId="0" xfId="36" applyNumberFormat="1" applyFont="1" applyBorder="1" applyAlignment="1">
      <alignment horizontal="center"/>
    </xf>
    <xf numFmtId="167" fontId="4" fillId="0" borderId="0" xfId="36" applyNumberFormat="1" applyFont="1" applyAlignment="1">
      <alignment horizontal="center"/>
    </xf>
    <xf numFmtId="167" fontId="3" fillId="0" borderId="0" xfId="36" applyNumberFormat="1" applyFont="1" applyAlignment="1">
      <alignment horizontal="center"/>
    </xf>
    <xf numFmtId="165" fontId="3" fillId="0" borderId="0" xfId="36" applyNumberFormat="1" applyFont="1" applyAlignment="1">
      <alignment horizontal="center"/>
    </xf>
    <xf numFmtId="2" fontId="3" fillId="0" borderId="0" xfId="36" applyNumberFormat="1" applyFont="1" applyAlignment="1">
      <alignment horizontal="center"/>
    </xf>
    <xf numFmtId="4" fontId="3" fillId="0" borderId="0" xfId="36" applyNumberFormat="1" applyFont="1" applyAlignment="1">
      <alignment horizontal="center"/>
    </xf>
    <xf numFmtId="0" fontId="5" fillId="0" borderId="6" xfId="35" applyBorder="1" applyAlignment="1">
      <alignment horizontal="center"/>
    </xf>
    <xf numFmtId="0" fontId="5" fillId="0" borderId="6" xfId="35" applyFont="1" applyBorder="1" applyAlignment="1">
      <alignment horizontal="center"/>
    </xf>
    <xf numFmtId="0" fontId="12" fillId="0" borderId="0" xfId="35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0" xfId="35" applyFont="1" applyAlignment="1">
      <alignment horizontal="center"/>
    </xf>
  </cellXfs>
  <cellStyles count="42">
    <cellStyle name="Comma0" xfId="1" xr:uid="{00000000-0005-0000-0000-000000000000}"/>
    <cellStyle name="Currency 2" xfId="39" xr:uid="{00000000-0005-0000-0000-000001000000}"/>
    <cellStyle name="Currency0" xfId="2" xr:uid="{00000000-0005-0000-0000-000002000000}"/>
    <cellStyle name="Custom - Style1" xfId="3" xr:uid="{00000000-0005-0000-0000-000003000000}"/>
    <cellStyle name="Custom - Style8" xfId="4" xr:uid="{00000000-0005-0000-0000-000004000000}"/>
    <cellStyle name="Data   - Style2" xfId="5" xr:uid="{00000000-0005-0000-0000-000005000000}"/>
    <cellStyle name="Date" xfId="6" xr:uid="{00000000-0005-0000-0000-000006000000}"/>
    <cellStyle name="Fixed" xfId="7" xr:uid="{00000000-0005-0000-0000-000007000000}"/>
    <cellStyle name="Heading 1" xfId="8" builtinId="16" customBuiltin="1"/>
    <cellStyle name="Heading 2" xfId="9" builtinId="17" customBuiltin="1"/>
    <cellStyle name="Labels - Style3" xfId="10" xr:uid="{00000000-0005-0000-0000-00000A000000}"/>
    <cellStyle name="Normal" xfId="0" builtinId="0"/>
    <cellStyle name="Normal - Style1" xfId="11" xr:uid="{00000000-0005-0000-0000-00000C000000}"/>
    <cellStyle name="Normal - Style2" xfId="12" xr:uid="{00000000-0005-0000-0000-00000D000000}"/>
    <cellStyle name="Normal - Style3" xfId="13" xr:uid="{00000000-0005-0000-0000-00000E000000}"/>
    <cellStyle name="Normal - Style4" xfId="14" xr:uid="{00000000-0005-0000-0000-00000F000000}"/>
    <cellStyle name="Normal - Style5" xfId="15" xr:uid="{00000000-0005-0000-0000-000010000000}"/>
    <cellStyle name="Normal - Style6" xfId="16" xr:uid="{00000000-0005-0000-0000-000011000000}"/>
    <cellStyle name="Normal - Style7" xfId="17" xr:uid="{00000000-0005-0000-0000-000012000000}"/>
    <cellStyle name="Normal - Style8" xfId="18" xr:uid="{00000000-0005-0000-0000-000013000000}"/>
    <cellStyle name="Normal 2" xfId="35" xr:uid="{00000000-0005-0000-0000-000014000000}"/>
    <cellStyle name="Normal 3" xfId="36" xr:uid="{00000000-0005-0000-0000-000015000000}"/>
    <cellStyle name="Normal 3 2" xfId="37" xr:uid="{00000000-0005-0000-0000-000016000000}"/>
    <cellStyle name="Normal 4" xfId="38" xr:uid="{00000000-0005-0000-0000-000017000000}"/>
    <cellStyle name="Normal 4 2" xfId="40" xr:uid="{00000000-0005-0000-0000-000018000000}"/>
    <cellStyle name="Output Amounts" xfId="19" xr:uid="{00000000-0005-0000-0000-000019000000}"/>
    <cellStyle name="Output Column Headings" xfId="20" xr:uid="{00000000-0005-0000-0000-00001A000000}"/>
    <cellStyle name="Output Line Items" xfId="21" xr:uid="{00000000-0005-0000-0000-00001B000000}"/>
    <cellStyle name="Output Report Heading" xfId="22" xr:uid="{00000000-0005-0000-0000-00001C000000}"/>
    <cellStyle name="Output Report Title" xfId="23" xr:uid="{00000000-0005-0000-0000-00001D000000}"/>
    <cellStyle name="Percent 2" xfId="41" xr:uid="{00000000-0005-0000-0000-00001E000000}"/>
    <cellStyle name="Reset  - Style4" xfId="24" xr:uid="{00000000-0005-0000-0000-00001F000000}"/>
    <cellStyle name="Reset  - Style7" xfId="25" xr:uid="{00000000-0005-0000-0000-000020000000}"/>
    <cellStyle name="Table  - Style5" xfId="26" xr:uid="{00000000-0005-0000-0000-000021000000}"/>
    <cellStyle name="Table  - Style6" xfId="27" xr:uid="{00000000-0005-0000-0000-000022000000}"/>
    <cellStyle name="Title  - Style1" xfId="28" xr:uid="{00000000-0005-0000-0000-000023000000}"/>
    <cellStyle name="Title  - Style6" xfId="29" xr:uid="{00000000-0005-0000-0000-000024000000}"/>
    <cellStyle name="Total" xfId="30" builtinId="25" customBuiltin="1"/>
    <cellStyle name="TotCol - Style5" xfId="31" xr:uid="{00000000-0005-0000-0000-000026000000}"/>
    <cellStyle name="TotCol - Style7" xfId="32" xr:uid="{00000000-0005-0000-0000-000027000000}"/>
    <cellStyle name="TotRow - Style4" xfId="33" xr:uid="{00000000-0005-0000-0000-000028000000}"/>
    <cellStyle name="TotRow - Style8" xfId="34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externalLink" Target="externalLinks/externalLink19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externalLink" Target="externalLinks/externalLink17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ASES/1506%20MISO/McKenzie%20Adjustment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zoomScaleNormal="100" workbookViewId="0">
      <selection activeCell="H15" sqref="H15"/>
    </sheetView>
  </sheetViews>
  <sheetFormatPr defaultColWidth="8.76953125" defaultRowHeight="15"/>
  <cols>
    <col min="1" max="1" width="17.6796875" style="107" customWidth="1"/>
    <col min="2" max="2" width="14.76953125" style="107" customWidth="1"/>
    <col min="3" max="3" width="2.76953125" style="107" customWidth="1"/>
    <col min="4" max="4" width="13.453125" style="107" bestFit="1" customWidth="1"/>
    <col min="5" max="5" width="7.76953125" style="107" customWidth="1"/>
    <col min="6" max="6" width="9" style="107" bestFit="1" customWidth="1"/>
    <col min="7" max="7" width="8.76953125" style="107"/>
    <col min="8" max="8" width="6" style="107" customWidth="1"/>
    <col min="9" max="16384" width="8.76953125" style="107"/>
  </cols>
  <sheetData>
    <row r="1" spans="1:10">
      <c r="G1" s="108" t="s">
        <v>215</v>
      </c>
    </row>
    <row r="2" spans="1:10">
      <c r="G2" s="108" t="s">
        <v>200</v>
      </c>
    </row>
    <row r="3" spans="1:10">
      <c r="G3" s="108" t="s">
        <v>299</v>
      </c>
    </row>
    <row r="5" spans="1:10" ht="20.100000000000001">
      <c r="A5" s="283" t="s">
        <v>304</v>
      </c>
      <c r="B5" s="283"/>
      <c r="C5" s="283"/>
      <c r="D5" s="283"/>
      <c r="E5" s="283"/>
      <c r="F5" s="283"/>
      <c r="G5" s="283"/>
      <c r="H5" s="283"/>
      <c r="I5" s="283"/>
    </row>
    <row r="6" spans="1:10" ht="20.100000000000001">
      <c r="A6" s="283" t="s">
        <v>163</v>
      </c>
      <c r="B6" s="283"/>
      <c r="C6" s="283"/>
      <c r="D6" s="283"/>
      <c r="E6" s="283"/>
      <c r="F6" s="283"/>
      <c r="G6" s="283"/>
      <c r="H6" s="283"/>
      <c r="I6" s="283"/>
    </row>
    <row r="7" spans="1:10" ht="20.100000000000001">
      <c r="A7" s="284" t="s">
        <v>283</v>
      </c>
      <c r="B7" s="283"/>
      <c r="C7" s="283"/>
      <c r="D7" s="283"/>
      <c r="E7" s="283"/>
      <c r="F7" s="283"/>
      <c r="G7" s="283"/>
      <c r="H7" s="283"/>
      <c r="I7" s="283"/>
    </row>
    <row r="8" spans="1:10" ht="15.3" thickBot="1">
      <c r="A8" s="177"/>
      <c r="B8" s="177"/>
      <c r="C8" s="177"/>
      <c r="D8" s="177"/>
      <c r="E8" s="177"/>
      <c r="F8" s="177"/>
      <c r="G8" s="177"/>
      <c r="H8" s="177"/>
      <c r="I8" s="177"/>
    </row>
    <row r="9" spans="1:10" ht="15.3" thickTop="1"/>
    <row r="10" spans="1:10">
      <c r="A10" s="178" t="s">
        <v>164</v>
      </c>
      <c r="B10" s="178" t="s">
        <v>169</v>
      </c>
      <c r="C10" s="178"/>
      <c r="D10" s="285" t="s">
        <v>165</v>
      </c>
      <c r="E10" s="285"/>
      <c r="F10" s="285"/>
      <c r="G10" s="285" t="s">
        <v>166</v>
      </c>
      <c r="H10" s="285"/>
      <c r="I10" s="285"/>
      <c r="J10" s="108"/>
    </row>
    <row r="11" spans="1:10">
      <c r="A11" s="179"/>
      <c r="B11" s="179"/>
      <c r="C11" s="179"/>
      <c r="D11" s="179"/>
      <c r="E11" s="180"/>
      <c r="F11" s="179"/>
      <c r="G11" s="179"/>
      <c r="H11" s="179"/>
      <c r="I11" s="179"/>
    </row>
    <row r="12" spans="1:10">
      <c r="A12" s="111"/>
      <c r="B12" s="111"/>
      <c r="C12" s="111"/>
      <c r="D12" s="111"/>
      <c r="E12" s="110"/>
      <c r="F12" s="111"/>
      <c r="G12" s="111"/>
      <c r="H12" s="111"/>
      <c r="I12" s="111"/>
    </row>
    <row r="13" spans="1:10">
      <c r="A13" s="107" t="s">
        <v>207</v>
      </c>
      <c r="B13" s="181">
        <f>+F30</f>
        <v>2.423529411764706E-2</v>
      </c>
      <c r="C13" s="184" t="s">
        <v>173</v>
      </c>
      <c r="E13" s="181">
        <v>1.43E-2</v>
      </c>
      <c r="F13" s="182" t="s">
        <v>212</v>
      </c>
      <c r="H13" s="181">
        <f>(+B13*E13)+0.0002</f>
        <v>5.4656470588235293E-4</v>
      </c>
      <c r="I13" s="107" t="s">
        <v>335</v>
      </c>
    </row>
    <row r="14" spans="1:10">
      <c r="B14" s="181"/>
      <c r="C14" s="184"/>
      <c r="E14" s="181"/>
      <c r="F14" s="182"/>
      <c r="H14" s="181"/>
    </row>
    <row r="15" spans="1:10">
      <c r="A15" s="107" t="s">
        <v>208</v>
      </c>
      <c r="B15" s="181">
        <f>+F31</f>
        <v>0.49076470588235294</v>
      </c>
      <c r="C15" s="184" t="s">
        <v>173</v>
      </c>
      <c r="E15" s="181">
        <v>5.0700000000000002E-2</v>
      </c>
      <c r="F15" s="107" t="s">
        <v>212</v>
      </c>
      <c r="H15" s="181">
        <f>+(B15*E15)+0.0002</f>
        <v>2.5081770588235294E-2</v>
      </c>
      <c r="I15" s="107" t="s">
        <v>337</v>
      </c>
    </row>
    <row r="16" spans="1:10">
      <c r="B16" s="181"/>
      <c r="C16" s="181"/>
      <c r="D16" s="181"/>
      <c r="E16" s="181"/>
      <c r="H16" s="181"/>
    </row>
    <row r="17" spans="1:9">
      <c r="A17" s="107" t="s">
        <v>167</v>
      </c>
      <c r="B17" s="181">
        <v>0.48499999999999999</v>
      </c>
      <c r="C17" s="182" t="s">
        <v>209</v>
      </c>
      <c r="D17" s="183">
        <v>0.09</v>
      </c>
      <c r="E17" s="181">
        <v>9.2499999999999999E-2</v>
      </c>
      <c r="F17" s="184">
        <v>9.5000000000000001E-2</v>
      </c>
      <c r="G17" s="183">
        <f>+B17*D17</f>
        <v>4.3649999999999994E-2</v>
      </c>
      <c r="H17" s="181">
        <f>+B17*E17</f>
        <v>4.48625E-2</v>
      </c>
      <c r="I17" s="184">
        <f>+B17*F17</f>
        <v>4.6074999999999998E-2</v>
      </c>
    </row>
    <row r="18" spans="1:9">
      <c r="B18" s="179"/>
      <c r="C18" s="111"/>
      <c r="E18" s="109"/>
      <c r="G18" s="185"/>
      <c r="H18" s="179"/>
      <c r="I18" s="186"/>
    </row>
    <row r="19" spans="1:9">
      <c r="B19" s="111"/>
      <c r="C19" s="111"/>
      <c r="E19" s="109"/>
      <c r="G19" s="187"/>
      <c r="I19" s="188"/>
    </row>
    <row r="20" spans="1:9">
      <c r="A20" s="107" t="s">
        <v>168</v>
      </c>
      <c r="B20" s="181">
        <f>SUM(B13:B17)</f>
        <v>1</v>
      </c>
      <c r="C20" s="181"/>
      <c r="D20" s="189"/>
      <c r="E20" s="109"/>
      <c r="G20" s="183">
        <f>+H13+H15+G17</f>
        <v>6.9278335294117643E-2</v>
      </c>
      <c r="H20" s="109"/>
      <c r="I20" s="184">
        <f>+H13+H15+I17</f>
        <v>7.170333529411764E-2</v>
      </c>
    </row>
    <row r="21" spans="1:9">
      <c r="B21" s="181"/>
      <c r="C21" s="181"/>
      <c r="D21" s="189"/>
      <c r="E21" s="109"/>
      <c r="G21" s="183"/>
      <c r="H21" s="181">
        <f>+H13+H15+H17</f>
        <v>7.0490835294117649E-2</v>
      </c>
      <c r="I21" s="184"/>
    </row>
    <row r="22" spans="1:9">
      <c r="B22" s="181"/>
      <c r="C22" s="181"/>
      <c r="D22" s="189"/>
      <c r="E22" s="109"/>
      <c r="G22" s="183"/>
      <c r="H22" s="109"/>
      <c r="I22" s="184"/>
    </row>
    <row r="23" spans="1:9" ht="15.3" thickBot="1">
      <c r="A23" s="177"/>
      <c r="B23" s="177"/>
      <c r="C23" s="177"/>
      <c r="D23" s="177"/>
      <c r="E23" s="177"/>
      <c r="F23" s="177"/>
      <c r="G23" s="177"/>
      <c r="H23" s="177"/>
      <c r="I23" s="177"/>
    </row>
    <row r="24" spans="1:9" ht="15.3" thickTop="1">
      <c r="G24" s="108"/>
      <c r="H24" s="190"/>
      <c r="I24" s="108"/>
    </row>
    <row r="25" spans="1:9">
      <c r="A25" s="107" t="s">
        <v>210</v>
      </c>
      <c r="G25" s="108"/>
      <c r="H25" s="190"/>
      <c r="I25" s="108"/>
    </row>
    <row r="26" spans="1:9">
      <c r="A26" s="107" t="s">
        <v>310</v>
      </c>
      <c r="G26" s="108"/>
      <c r="H26" s="190"/>
      <c r="I26" s="108"/>
    </row>
    <row r="27" spans="1:9">
      <c r="F27" s="109" t="s">
        <v>91</v>
      </c>
      <c r="G27" s="108"/>
      <c r="H27" s="190"/>
      <c r="I27" s="108"/>
    </row>
    <row r="28" spans="1:9">
      <c r="D28" s="217" t="s">
        <v>199</v>
      </c>
      <c r="F28" s="218" t="s">
        <v>211</v>
      </c>
      <c r="G28" s="108"/>
      <c r="H28" s="190"/>
      <c r="I28" s="108"/>
    </row>
    <row r="29" spans="1:9">
      <c r="D29" s="109"/>
      <c r="G29" s="108"/>
      <c r="H29" s="190"/>
      <c r="I29" s="108"/>
    </row>
    <row r="30" spans="1:9">
      <c r="A30" s="182"/>
      <c r="B30" s="107" t="s">
        <v>207</v>
      </c>
      <c r="D30" s="181">
        <v>2.4E-2</v>
      </c>
      <c r="E30" s="189">
        <f>+D30/D32</f>
        <v>4.7058823529411764E-2</v>
      </c>
      <c r="F30" s="181">
        <f>+E30*F32</f>
        <v>2.423529411764706E-2</v>
      </c>
    </row>
    <row r="31" spans="1:9">
      <c r="A31" s="182"/>
      <c r="B31" s="107" t="s">
        <v>208</v>
      </c>
      <c r="D31" s="219">
        <v>0.48599999999999999</v>
      </c>
      <c r="E31" s="261">
        <f>+D31/D32</f>
        <v>0.95294117647058818</v>
      </c>
      <c r="F31" s="219">
        <f>+E31*F32</f>
        <v>0.49076470588235294</v>
      </c>
    </row>
    <row r="32" spans="1:9">
      <c r="B32" s="107" t="s">
        <v>198</v>
      </c>
      <c r="D32" s="181">
        <f>+D30+D31</f>
        <v>0.51</v>
      </c>
      <c r="E32" s="189">
        <f>+E30+E31</f>
        <v>1</v>
      </c>
      <c r="F32" s="181">
        <v>0.51500000000000001</v>
      </c>
    </row>
    <row r="33" spans="1:7">
      <c r="D33" s="214"/>
      <c r="F33" s="181"/>
    </row>
    <row r="34" spans="1:7">
      <c r="A34" s="107" t="s">
        <v>311</v>
      </c>
      <c r="D34" s="214"/>
      <c r="F34" s="181"/>
    </row>
    <row r="35" spans="1:7">
      <c r="A35" s="107" t="s">
        <v>312</v>
      </c>
      <c r="G35" s="203"/>
    </row>
    <row r="36" spans="1:7">
      <c r="G36" s="203"/>
    </row>
    <row r="37" spans="1:7">
      <c r="A37" s="107" t="s">
        <v>344</v>
      </c>
    </row>
    <row r="38" spans="1:7">
      <c r="D38" s="181"/>
      <c r="E38" s="181"/>
      <c r="F38" s="181"/>
      <c r="G38" s="181"/>
    </row>
    <row r="39" spans="1:7">
      <c r="A39" s="107" t="s">
        <v>336</v>
      </c>
      <c r="D39" s="181"/>
      <c r="E39" s="181"/>
      <c r="F39" s="181"/>
      <c r="G39" s="181"/>
    </row>
    <row r="40" spans="1:7">
      <c r="A40" s="107" t="s">
        <v>339</v>
      </c>
      <c r="D40" s="223"/>
      <c r="E40" s="181"/>
      <c r="F40" s="181"/>
      <c r="G40" s="181"/>
    </row>
    <row r="41" spans="1:7">
      <c r="D41" s="223"/>
      <c r="E41" s="181"/>
      <c r="F41" s="181"/>
      <c r="G41" s="181"/>
    </row>
    <row r="42" spans="1:7">
      <c r="A42" s="107" t="s">
        <v>338</v>
      </c>
      <c r="B42" s="212"/>
      <c r="C42" s="182"/>
      <c r="D42" s="181"/>
      <c r="E42" s="181"/>
      <c r="F42" s="181"/>
      <c r="G42" s="181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7"/>
  <sheetViews>
    <sheetView zoomScaleNormal="100" workbookViewId="0">
      <selection activeCell="C30" sqref="C30"/>
    </sheetView>
  </sheetViews>
  <sheetFormatPr defaultColWidth="8.81640625" defaultRowHeight="15"/>
  <cols>
    <col min="1" max="1" width="8.81640625" style="94"/>
    <col min="2" max="2" width="13.453125" style="94" customWidth="1"/>
    <col min="3" max="4" width="20.2265625" style="94" customWidth="1"/>
    <col min="5" max="5" width="22.6796875" style="94" customWidth="1"/>
    <col min="6" max="16384" width="8.81640625" style="94"/>
  </cols>
  <sheetData>
    <row r="1" spans="1:6">
      <c r="A1" s="4"/>
      <c r="B1" s="4"/>
      <c r="C1" s="4"/>
      <c r="D1" s="4"/>
      <c r="E1" s="1" t="str">
        <f>+'DCP-6, P 1'!E1</f>
        <v>Exh. DCP-6</v>
      </c>
    </row>
    <row r="2" spans="1:6">
      <c r="A2" s="4"/>
      <c r="B2" s="4"/>
      <c r="C2" s="4"/>
      <c r="D2" s="4"/>
      <c r="E2" s="1" t="s">
        <v>202</v>
      </c>
    </row>
    <row r="3" spans="1:6">
      <c r="A3" s="4"/>
      <c r="B3" s="4"/>
      <c r="C3" s="4"/>
      <c r="D3" s="4"/>
      <c r="E3" s="1" t="str">
        <f>+'DCP-6, P 1'!E3</f>
        <v>Dockets UE-220066/UG-220067</v>
      </c>
    </row>
    <row r="4" spans="1:6">
      <c r="A4" s="4"/>
      <c r="B4" s="4"/>
      <c r="C4" s="4"/>
      <c r="D4" s="4"/>
      <c r="E4" s="4"/>
    </row>
    <row r="5" spans="1:6" ht="20.100000000000001">
      <c r="A5" s="4"/>
      <c r="B5" s="2" t="s">
        <v>305</v>
      </c>
      <c r="C5" s="2"/>
      <c r="D5" s="2"/>
      <c r="E5" s="2"/>
    </row>
    <row r="6" spans="1:6" ht="20.100000000000001">
      <c r="A6" s="4"/>
      <c r="B6" s="2" t="s">
        <v>11</v>
      </c>
      <c r="C6" s="3"/>
      <c r="D6" s="3"/>
      <c r="E6" s="3"/>
    </row>
    <row r="7" spans="1:6" ht="20.100000000000001">
      <c r="A7" s="4"/>
      <c r="B7" s="2" t="s">
        <v>306</v>
      </c>
      <c r="C7" s="3"/>
      <c r="D7" s="3"/>
      <c r="E7" s="3"/>
    </row>
    <row r="8" spans="1:6" ht="20.100000000000001">
      <c r="A8" s="4"/>
      <c r="B8" s="153" t="s">
        <v>161</v>
      </c>
      <c r="C8" s="3"/>
      <c r="D8" s="3"/>
      <c r="E8" s="3"/>
    </row>
    <row r="9" spans="1:6" ht="15.3" thickBot="1">
      <c r="A9" s="4"/>
      <c r="B9" s="154"/>
      <c r="C9" s="154"/>
      <c r="D9" s="154"/>
      <c r="E9" s="154"/>
    </row>
    <row r="10" spans="1:6" ht="15.3" thickTop="1">
      <c r="A10" s="4"/>
      <c r="B10" s="82"/>
      <c r="C10" s="82"/>
      <c r="D10" s="82"/>
      <c r="E10" s="82"/>
    </row>
    <row r="11" spans="1:6">
      <c r="A11" s="4"/>
      <c r="B11" s="82"/>
      <c r="C11" s="32" t="s">
        <v>12</v>
      </c>
      <c r="D11" s="32" t="s">
        <v>13</v>
      </c>
      <c r="E11" s="32" t="s">
        <v>14</v>
      </c>
    </row>
    <row r="12" spans="1:6">
      <c r="A12" s="4"/>
      <c r="B12" s="32" t="s">
        <v>0</v>
      </c>
      <c r="C12" s="32" t="s">
        <v>181</v>
      </c>
      <c r="D12" s="32" t="s">
        <v>182</v>
      </c>
      <c r="E12" s="32" t="s">
        <v>183</v>
      </c>
      <c r="F12" s="95"/>
    </row>
    <row r="13" spans="1:6">
      <c r="A13" s="4"/>
      <c r="B13" s="155"/>
      <c r="C13" s="155"/>
      <c r="D13" s="155"/>
      <c r="E13" s="155"/>
      <c r="F13" s="95"/>
    </row>
    <row r="14" spans="1:6">
      <c r="A14" s="4"/>
      <c r="B14" s="4"/>
      <c r="C14" s="6"/>
      <c r="D14" s="6"/>
      <c r="E14" s="157"/>
    </row>
    <row r="15" spans="1:6">
      <c r="A15" s="4"/>
      <c r="B15" s="32">
        <v>2017</v>
      </c>
      <c r="C15" s="156">
        <v>3750030</v>
      </c>
      <c r="D15" s="156">
        <v>5457929</v>
      </c>
      <c r="E15" s="156">
        <v>329463</v>
      </c>
      <c r="F15" s="96"/>
    </row>
    <row r="16" spans="1:6">
      <c r="A16" s="4"/>
      <c r="B16" s="32"/>
      <c r="C16" s="6">
        <f>+C15/SUM(C15:E15)</f>
        <v>0.39319115794603615</v>
      </c>
      <c r="D16" s="6">
        <f>+D15/SUM(C15:E15)</f>
        <v>0.57226460148245506</v>
      </c>
      <c r="E16" s="6">
        <f>+E15/SUM(C15:E15)</f>
        <v>3.454424057150874E-2</v>
      </c>
      <c r="F16" s="96"/>
    </row>
    <row r="17" spans="1:6">
      <c r="A17" s="4"/>
      <c r="B17" s="32"/>
      <c r="C17" s="6">
        <f>+C15/(SUM(C15:D15))</f>
        <v>0.40725963267212634</v>
      </c>
      <c r="D17" s="6">
        <f>+D15/(SUM(C15:D15))</f>
        <v>0.59274036732787361</v>
      </c>
      <c r="E17" s="157"/>
      <c r="F17" s="96"/>
    </row>
    <row r="18" spans="1:6">
      <c r="A18" s="4"/>
      <c r="B18" s="32"/>
      <c r="C18" s="156"/>
      <c r="D18" s="156"/>
      <c r="E18" s="156"/>
      <c r="F18" s="96"/>
    </row>
    <row r="19" spans="1:6">
      <c r="A19" s="4"/>
      <c r="B19" s="32">
        <v>2018</v>
      </c>
      <c r="C19" s="156">
        <v>3860758</v>
      </c>
      <c r="D19" s="156">
        <v>5672491</v>
      </c>
      <c r="E19" s="156">
        <v>379297</v>
      </c>
      <c r="F19" s="96"/>
    </row>
    <row r="20" spans="1:6">
      <c r="A20" s="4"/>
      <c r="B20" s="32"/>
      <c r="C20" s="6">
        <f>+C19/SUM(C19:E19)</f>
        <v>0.38948197567002463</v>
      </c>
      <c r="D20" s="6">
        <f>+D19/SUM(C19:E19)</f>
        <v>0.5722536873977685</v>
      </c>
      <c r="E20" s="6">
        <f>+E19/SUM(C19:E19)</f>
        <v>3.8264336932206926E-2</v>
      </c>
      <c r="F20" s="96"/>
    </row>
    <row r="21" spans="1:6">
      <c r="A21" s="4"/>
      <c r="B21" s="82"/>
      <c r="C21" s="6">
        <f>+C19/(SUM(C19:D19))</f>
        <v>0.4049781978840582</v>
      </c>
      <c r="D21" s="6">
        <f>+D19/(SUM(C19:D19))</f>
        <v>0.5950218021159418</v>
      </c>
      <c r="E21" s="157"/>
      <c r="F21" s="96"/>
    </row>
    <row r="22" spans="1:6">
      <c r="A22" s="4"/>
      <c r="B22" s="82"/>
      <c r="C22" s="6"/>
      <c r="D22" s="6"/>
      <c r="E22" s="157"/>
      <c r="F22" s="96"/>
    </row>
    <row r="23" spans="1:6">
      <c r="A23" s="4"/>
      <c r="B23" s="32">
        <v>2019</v>
      </c>
      <c r="C23" s="156">
        <v>4000299</v>
      </c>
      <c r="D23" s="156">
        <v>6372737</v>
      </c>
      <c r="E23" s="156">
        <v>176000</v>
      </c>
      <c r="F23" s="96"/>
    </row>
    <row r="24" spans="1:6">
      <c r="A24" s="4"/>
      <c r="B24" s="32"/>
      <c r="C24" s="6">
        <f>+C23/SUM(C23:E23)</f>
        <v>0.37920991074445098</v>
      </c>
      <c r="D24" s="6">
        <f>+D23/SUM(C23:E23)</f>
        <v>0.60410610031096679</v>
      </c>
      <c r="E24" s="6">
        <f>+E23/SUM(C23:E23)</f>
        <v>1.6683988944582236E-2</v>
      </c>
      <c r="F24" s="96"/>
    </row>
    <row r="25" spans="1:6">
      <c r="A25" s="4"/>
      <c r="B25" s="32"/>
      <c r="C25" s="6">
        <f>+C23/(SUM(C23:D23))</f>
        <v>0.38564399082390149</v>
      </c>
      <c r="D25" s="6">
        <f>+D23/(SUM(C23:D23))</f>
        <v>0.61435600917609845</v>
      </c>
      <c r="E25" s="157"/>
      <c r="F25" s="96"/>
    </row>
    <row r="26" spans="1:6">
      <c r="A26" s="4"/>
      <c r="B26" s="32"/>
      <c r="C26" s="156"/>
      <c r="D26" s="156"/>
      <c r="E26" s="156"/>
      <c r="F26" s="96"/>
    </row>
    <row r="27" spans="1:6">
      <c r="A27" s="4"/>
      <c r="B27" s="32">
        <v>2020</v>
      </c>
      <c r="C27" s="156">
        <v>4139882</v>
      </c>
      <c r="D27" s="156">
        <v>6418852</v>
      </c>
      <c r="E27" s="156">
        <v>373800</v>
      </c>
      <c r="F27" s="96"/>
    </row>
    <row r="28" spans="1:6">
      <c r="A28" s="4"/>
      <c r="B28" s="82"/>
      <c r="C28" s="6">
        <f>+C27/SUM(C27:E27)</f>
        <v>0.37867542877067661</v>
      </c>
      <c r="D28" s="6">
        <f>+D27/SUM(C27:E27)</f>
        <v>0.58713304710509018</v>
      </c>
      <c r="E28" s="6">
        <f>+E27/SUM(C27:E27)</f>
        <v>3.4191524124233229E-2</v>
      </c>
      <c r="F28" s="96"/>
    </row>
    <row r="29" spans="1:6">
      <c r="A29" s="4"/>
      <c r="B29" s="82"/>
      <c r="C29" s="6">
        <f>+C27/(SUM(C27:D27))</f>
        <v>0.39208128550259908</v>
      </c>
      <c r="D29" s="6">
        <f>+D27/(SUM(C27:D27))</f>
        <v>0.60791871449740087</v>
      </c>
      <c r="E29" s="157"/>
      <c r="F29" s="96"/>
    </row>
    <row r="30" spans="1:6">
      <c r="A30" s="4"/>
      <c r="B30" s="82"/>
      <c r="C30" s="6"/>
      <c r="D30" s="6"/>
      <c r="E30" s="157"/>
      <c r="F30" s="96"/>
    </row>
    <row r="31" spans="1:6">
      <c r="A31" s="4"/>
      <c r="B31" s="32">
        <v>2021</v>
      </c>
      <c r="C31" s="156">
        <v>4563316</v>
      </c>
      <c r="D31" s="156">
        <v>6653766</v>
      </c>
      <c r="E31" s="156">
        <v>140000</v>
      </c>
      <c r="F31" s="96"/>
    </row>
    <row r="32" spans="1:6">
      <c r="A32" s="4"/>
      <c r="B32" s="82"/>
      <c r="C32" s="6">
        <f>+C31/SUM(C31:E31)</f>
        <v>0.4018035618656271</v>
      </c>
      <c r="D32" s="6">
        <f>+D31/SUM(C31:E31)</f>
        <v>0.58586932805451264</v>
      </c>
      <c r="E32" s="6">
        <f>+E31/SUM(C31:E31)</f>
        <v>1.2327110079860303E-2</v>
      </c>
      <c r="F32" s="96"/>
    </row>
    <row r="33" spans="1:6">
      <c r="A33" s="4"/>
      <c r="B33" s="82"/>
      <c r="C33" s="6">
        <f>+C31/(SUM(C31:D31))</f>
        <v>0.40681845777716524</v>
      </c>
      <c r="D33" s="6">
        <f>+D31/(SUM(C31:D31))</f>
        <v>0.59318154222283481</v>
      </c>
      <c r="E33" s="157"/>
      <c r="F33" s="96"/>
    </row>
    <row r="34" spans="1:6" ht="15.3" thickBot="1">
      <c r="A34" s="4"/>
      <c r="B34" s="154"/>
      <c r="C34" s="158"/>
      <c r="D34" s="158"/>
      <c r="E34" s="158"/>
      <c r="F34" s="159"/>
    </row>
    <row r="35" spans="1:6" ht="15.3" thickTop="1">
      <c r="A35" s="4"/>
      <c r="B35" s="4"/>
      <c r="C35" s="160"/>
      <c r="D35" s="160"/>
      <c r="E35" s="160"/>
      <c r="F35" s="159"/>
    </row>
    <row r="36" spans="1:6">
      <c r="A36" s="4"/>
      <c r="B36" s="4" t="str">
        <f>+'DCP-6, P 1'!B39</f>
        <v>Source:  Response to Staff  DR-004.</v>
      </c>
      <c r="C36" s="160"/>
      <c r="D36" s="160"/>
      <c r="E36" s="160"/>
      <c r="F36" s="159"/>
    </row>
    <row r="37" spans="1:6">
      <c r="A37" s="4"/>
      <c r="B37" s="4"/>
      <c r="C37" s="160"/>
      <c r="D37" s="160"/>
      <c r="E37" s="160"/>
      <c r="F37" s="159"/>
    </row>
    <row r="38" spans="1:6">
      <c r="A38" s="4"/>
      <c r="B38" s="4"/>
      <c r="C38" s="160"/>
      <c r="D38" s="160"/>
      <c r="E38" s="160"/>
      <c r="F38" s="159"/>
    </row>
    <row r="39" spans="1:6">
      <c r="A39" s="4"/>
      <c r="B39" s="4"/>
      <c r="C39" s="160"/>
      <c r="D39" s="160"/>
      <c r="E39" s="160"/>
      <c r="F39" s="159"/>
    </row>
    <row r="40" spans="1:6">
      <c r="A40" s="4"/>
      <c r="B40" s="4"/>
      <c r="C40" s="160"/>
      <c r="D40" s="160"/>
      <c r="E40" s="160"/>
      <c r="F40" s="159"/>
    </row>
    <row r="41" spans="1:6">
      <c r="A41" s="4"/>
      <c r="B41" s="4"/>
      <c r="C41" s="160"/>
      <c r="D41" s="160"/>
      <c r="E41" s="160"/>
      <c r="F41" s="159"/>
    </row>
    <row r="42" spans="1:6">
      <c r="A42" s="4"/>
      <c r="B42" s="4"/>
      <c r="C42" s="160"/>
      <c r="D42" s="160"/>
      <c r="E42" s="160"/>
      <c r="F42" s="159"/>
    </row>
    <row r="43" spans="1:6">
      <c r="A43" s="4"/>
      <c r="B43" s="4"/>
      <c r="C43" s="160"/>
      <c r="D43" s="160"/>
      <c r="E43" s="160"/>
      <c r="F43" s="159"/>
    </row>
    <row r="44" spans="1:6">
      <c r="A44" s="4"/>
      <c r="B44" s="4"/>
      <c r="C44" s="160"/>
      <c r="D44" s="160"/>
      <c r="E44" s="160"/>
      <c r="F44" s="159"/>
    </row>
    <row r="45" spans="1:6">
      <c r="A45" s="4"/>
      <c r="B45" s="4"/>
      <c r="C45" s="4"/>
      <c r="D45" s="4"/>
      <c r="E45" s="4"/>
    </row>
    <row r="47" spans="1:6">
      <c r="B47" s="4"/>
    </row>
  </sheetData>
  <pageMargins left="0.75" right="0.75" top="1" bottom="1" header="0.5" footer="0.5"/>
  <pageSetup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showOutlineSymbols="0" zoomScaleNormal="100" workbookViewId="0">
      <selection activeCell="I26" sqref="I26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16384" width="9.76953125" style="12"/>
  </cols>
  <sheetData>
    <row r="1" spans="1:9">
      <c r="C1" s="1"/>
      <c r="E1" s="1"/>
      <c r="G1" s="1" t="s">
        <v>218</v>
      </c>
    </row>
    <row r="2" spans="1:9">
      <c r="C2" s="1"/>
      <c r="E2" s="1"/>
      <c r="G2" s="1" t="str">
        <f>+'DCP-6, P 3'!E3</f>
        <v>Dockets UE-220066/UG-220067</v>
      </c>
    </row>
    <row r="3" spans="1:9">
      <c r="C3" s="1"/>
      <c r="D3" s="1"/>
      <c r="E3" s="1"/>
      <c r="F3" s="1"/>
      <c r="G3" s="1"/>
    </row>
    <row r="4" spans="1:9" ht="20.100000000000001">
      <c r="A4" s="295" t="str">
        <f>'DCP-9, P 1'!A5</f>
        <v>PROXY COMPANIES</v>
      </c>
      <c r="B4" s="295"/>
      <c r="C4" s="295"/>
      <c r="D4" s="295"/>
      <c r="E4" s="295"/>
      <c r="F4" s="295"/>
      <c r="G4" s="295"/>
      <c r="H4" s="295"/>
      <c r="I4" s="295"/>
    </row>
    <row r="5" spans="1:9" ht="20.100000000000001">
      <c r="A5" s="295" t="s">
        <v>189</v>
      </c>
      <c r="B5" s="295"/>
      <c r="C5" s="295"/>
      <c r="D5" s="295"/>
      <c r="E5" s="295"/>
      <c r="F5" s="295"/>
      <c r="G5" s="295"/>
      <c r="H5" s="295"/>
      <c r="I5" s="295"/>
    </row>
    <row r="6" spans="1:9" ht="15.3" thickBot="1"/>
    <row r="7" spans="1:9" ht="15.3" thickTop="1">
      <c r="A7" s="13"/>
      <c r="B7" s="13"/>
      <c r="C7" s="13"/>
      <c r="D7" s="13"/>
      <c r="E7" s="13"/>
      <c r="F7" s="13"/>
      <c r="G7" s="13"/>
      <c r="H7" s="13"/>
      <c r="I7" s="13"/>
    </row>
    <row r="8" spans="1:9">
      <c r="A8" s="164" t="str">
        <f>'DCP-9, P 1'!A10</f>
        <v>COMPANY</v>
      </c>
      <c r="B8" s="1"/>
      <c r="C8" s="164">
        <v>2017</v>
      </c>
      <c r="D8" s="164">
        <v>2018</v>
      </c>
      <c r="E8" s="164">
        <v>2019</v>
      </c>
      <c r="F8" s="164">
        <v>2020</v>
      </c>
      <c r="G8" s="164">
        <v>2021</v>
      </c>
      <c r="H8" s="164" t="s">
        <v>27</v>
      </c>
      <c r="I8" s="164" t="s">
        <v>279</v>
      </c>
    </row>
    <row r="10" spans="1:9" ht="15.3" thickTop="1">
      <c r="A10" s="13"/>
      <c r="B10" s="13"/>
      <c r="C10" s="13"/>
      <c r="D10" s="13"/>
      <c r="E10" s="13"/>
      <c r="F10" s="13"/>
      <c r="G10" s="13"/>
      <c r="H10" s="13"/>
      <c r="I10" s="13"/>
    </row>
    <row r="12" spans="1:9">
      <c r="A12" s="23" t="str">
        <f>'DCP-9, P 1'!A13</f>
        <v>Proxy Group</v>
      </c>
    </row>
    <row r="14" spans="1:9">
      <c r="A14" s="7" t="str">
        <f>+'DCP-9, P 1'!A15</f>
        <v>ALLETE</v>
      </c>
      <c r="B14" s="7"/>
      <c r="C14" s="6">
        <v>0.59</v>
      </c>
      <c r="D14" s="6">
        <v>0.60099999999999998</v>
      </c>
      <c r="E14" s="6">
        <v>0.61399999999999999</v>
      </c>
      <c r="F14" s="6">
        <v>0.59</v>
      </c>
      <c r="G14" s="6">
        <v>0.57799999999999996</v>
      </c>
      <c r="H14" s="6">
        <f>AVERAGE(C14:G14)</f>
        <v>0.59459999999999991</v>
      </c>
      <c r="I14" s="6">
        <v>0.59499999999999997</v>
      </c>
    </row>
    <row r="15" spans="1:9">
      <c r="A15" s="7" t="str">
        <f>+'DCP-9, P 1'!A16</f>
        <v>Avista Corp.</v>
      </c>
      <c r="B15" s="7"/>
      <c r="C15" s="6">
        <v>0.52800000000000002</v>
      </c>
      <c r="D15" s="6">
        <v>0.495</v>
      </c>
      <c r="E15" s="6">
        <v>0.50600000000000001</v>
      </c>
      <c r="F15" s="6">
        <v>0.498</v>
      </c>
      <c r="G15" s="6">
        <v>0.52500000000000002</v>
      </c>
      <c r="H15" s="6">
        <f t="shared" ref="H15:H21" si="0">AVERAGE(C15:G15)</f>
        <v>0.51039999999999996</v>
      </c>
      <c r="I15" s="6">
        <v>0.51500000000000001</v>
      </c>
    </row>
    <row r="16" spans="1:9">
      <c r="A16" s="7" t="str">
        <f>+'DCP-9, P 1'!A17</f>
        <v>Black Hills Corp</v>
      </c>
      <c r="B16" s="7"/>
      <c r="C16" s="6">
        <v>0.35499999999999998</v>
      </c>
      <c r="D16" s="6">
        <v>0.42499999999999999</v>
      </c>
      <c r="E16" s="6">
        <v>0.42899999999999999</v>
      </c>
      <c r="F16" s="6">
        <v>0.42099999999999999</v>
      </c>
      <c r="G16" s="6">
        <v>0.40300000000000002</v>
      </c>
      <c r="H16" s="6">
        <f t="shared" si="0"/>
        <v>0.40660000000000007</v>
      </c>
      <c r="I16" s="6">
        <v>0.54500000000000004</v>
      </c>
    </row>
    <row r="17" spans="1:9">
      <c r="A17" s="7" t="str">
        <f>+'DCP-9, P 1'!A18</f>
        <v>IDACORP</v>
      </c>
      <c r="B17" s="7"/>
      <c r="C17" s="6">
        <v>0.56299999999999994</v>
      </c>
      <c r="D17" s="6">
        <v>0.56399999999999995</v>
      </c>
      <c r="E17" s="6">
        <v>0.58699999999999997</v>
      </c>
      <c r="F17" s="6">
        <v>0.56100000000000005</v>
      </c>
      <c r="G17" s="6">
        <v>0.57199999999999995</v>
      </c>
      <c r="H17" s="6">
        <f t="shared" si="0"/>
        <v>0.56940000000000002</v>
      </c>
      <c r="I17" s="6">
        <v>0.49</v>
      </c>
    </row>
    <row r="18" spans="1:9">
      <c r="A18" s="7" t="str">
        <f>+'DCP-9, P 1'!A19</f>
        <v>NorthWestern Corp</v>
      </c>
      <c r="B18" s="7"/>
      <c r="C18" s="6">
        <v>0.498</v>
      </c>
      <c r="D18" s="6">
        <v>0.47799999999999998</v>
      </c>
      <c r="E18" s="6">
        <v>0.47499999999999998</v>
      </c>
      <c r="F18" s="6">
        <v>0.47199999999999998</v>
      </c>
      <c r="G18" s="6">
        <v>0.47799999999999998</v>
      </c>
      <c r="H18" s="6">
        <f t="shared" si="0"/>
        <v>0.48019999999999996</v>
      </c>
      <c r="I18" s="6">
        <v>0.51</v>
      </c>
    </row>
    <row r="19" spans="1:9">
      <c r="A19" s="7" t="str">
        <f>+'DCP-9, P 1'!A20</f>
        <v>OGE Energy</v>
      </c>
      <c r="B19" s="7"/>
      <c r="C19" s="6">
        <v>0.58299999999999996</v>
      </c>
      <c r="D19" s="6">
        <v>0.57999999999999996</v>
      </c>
      <c r="E19" s="6">
        <v>0.56399999999999995</v>
      </c>
      <c r="F19" s="6">
        <v>0.51</v>
      </c>
      <c r="G19" s="6">
        <v>0.47399999999999998</v>
      </c>
      <c r="H19" s="6">
        <f t="shared" si="0"/>
        <v>0.54220000000000002</v>
      </c>
      <c r="I19" s="6">
        <v>0.51</v>
      </c>
    </row>
    <row r="20" spans="1:9">
      <c r="A20" s="7" t="str">
        <f>+'DCP-9, P 1'!A21</f>
        <v>Otter Tail Corp</v>
      </c>
      <c r="B20" s="7"/>
      <c r="C20" s="6">
        <v>0.58699999999999997</v>
      </c>
      <c r="D20" s="6">
        <v>0.55300000000000005</v>
      </c>
      <c r="E20" s="6">
        <v>0.53100000000000003</v>
      </c>
      <c r="F20" s="6">
        <v>0.58199999999999996</v>
      </c>
      <c r="G20" s="6">
        <v>0.57399999999999995</v>
      </c>
      <c r="H20" s="6">
        <f t="shared" si="0"/>
        <v>0.56540000000000001</v>
      </c>
      <c r="I20" s="6">
        <v>0.57499999999999996</v>
      </c>
    </row>
    <row r="21" spans="1:9">
      <c r="A21" s="7" t="str">
        <f>+'DCP-9, P 1'!A22</f>
        <v>Portland General Electric</v>
      </c>
      <c r="B21" s="7"/>
      <c r="C21" s="6">
        <v>0.499</v>
      </c>
      <c r="D21" s="6">
        <v>0.53500000000000003</v>
      </c>
      <c r="E21" s="6">
        <v>0.48699999999999999</v>
      </c>
      <c r="F21" s="6">
        <v>0.46400000000000002</v>
      </c>
      <c r="G21" s="6">
        <v>0.432</v>
      </c>
      <c r="H21" s="6">
        <f t="shared" si="0"/>
        <v>0.48339999999999994</v>
      </c>
      <c r="I21" s="6">
        <v>0.42499999999999999</v>
      </c>
    </row>
    <row r="22" spans="1:9">
      <c r="A22" s="7"/>
      <c r="B22" s="7"/>
      <c r="C22" s="6"/>
      <c r="D22" s="6"/>
      <c r="E22" s="6"/>
      <c r="F22" s="6"/>
      <c r="G22" s="6"/>
      <c r="H22" s="6"/>
      <c r="I22" s="6"/>
    </row>
    <row r="23" spans="1:9">
      <c r="A23" s="96" t="s">
        <v>27</v>
      </c>
      <c r="B23" s="7"/>
      <c r="C23" s="6"/>
      <c r="D23" s="6"/>
      <c r="E23" s="6"/>
      <c r="F23" s="6"/>
      <c r="G23" s="6"/>
      <c r="H23" s="14">
        <f>+AVERAGE(H14:H21)</f>
        <v>0.51902499999999996</v>
      </c>
      <c r="I23" s="14">
        <f>+AVERAGE(I14:I21)</f>
        <v>0.52062499999999989</v>
      </c>
    </row>
    <row r="24" spans="1:9">
      <c r="A24" s="96"/>
      <c r="B24" s="7"/>
      <c r="C24" s="6"/>
      <c r="D24" s="6"/>
      <c r="E24" s="6"/>
      <c r="F24" s="6"/>
      <c r="G24" s="6"/>
      <c r="H24" s="14"/>
      <c r="I24" s="14"/>
    </row>
    <row r="25" spans="1:9">
      <c r="A25" s="96" t="s">
        <v>71</v>
      </c>
      <c r="B25" s="7"/>
      <c r="C25" s="6"/>
      <c r="D25" s="6"/>
      <c r="E25" s="6"/>
      <c r="F25" s="6"/>
      <c r="G25" s="6"/>
      <c r="H25" s="14">
        <f>MEDIAN(H14:H21)</f>
        <v>0.52629999999999999</v>
      </c>
      <c r="I25" s="14">
        <f>MEDIAN(I14:I21)</f>
        <v>0.51249999999999996</v>
      </c>
    </row>
    <row r="26" spans="1:9" ht="15.3" thickBot="1">
      <c r="A26" s="41"/>
      <c r="B26" s="41"/>
      <c r="C26" s="37"/>
      <c r="D26" s="37"/>
      <c r="E26" s="37"/>
      <c r="F26" s="37"/>
      <c r="G26" s="37"/>
      <c r="H26" s="37"/>
      <c r="I26" s="37"/>
    </row>
    <row r="27" spans="1:9" ht="15.3" thickTop="1">
      <c r="A27" s="39"/>
      <c r="B27" s="39"/>
      <c r="C27" s="31"/>
      <c r="D27" s="31"/>
      <c r="E27" s="31"/>
      <c r="F27" s="31"/>
      <c r="G27" s="31"/>
      <c r="H27" s="31"/>
      <c r="I27" s="31"/>
    </row>
    <row r="28" spans="1:9">
      <c r="A28" s="7" t="s">
        <v>26</v>
      </c>
    </row>
    <row r="31" spans="1:9">
      <c r="H31" s="4"/>
    </row>
    <row r="34" spans="3:8">
      <c r="H34" s="17"/>
    </row>
    <row r="35" spans="3:8">
      <c r="C35" s="20"/>
      <c r="D35" s="20"/>
      <c r="E35" s="20"/>
      <c r="F35" s="20"/>
      <c r="G35" s="20"/>
      <c r="H35" s="17"/>
    </row>
    <row r="36" spans="3:8">
      <c r="C36" s="20"/>
      <c r="D36" s="20"/>
      <c r="E36" s="20"/>
      <c r="F36" s="20"/>
      <c r="G36" s="20"/>
      <c r="H36" s="20"/>
    </row>
    <row r="37" spans="3:8">
      <c r="C37" s="20"/>
      <c r="D37" s="20"/>
      <c r="E37" s="20"/>
      <c r="F37" s="20"/>
      <c r="G37" s="20"/>
      <c r="H37" s="20"/>
    </row>
    <row r="38" spans="3:8">
      <c r="C38" s="20"/>
      <c r="D38" s="20"/>
      <c r="E38" s="20"/>
      <c r="F38" s="20"/>
      <c r="G38" s="20"/>
      <c r="H38" s="20"/>
    </row>
    <row r="39" spans="3:8">
      <c r="C39" s="20"/>
      <c r="D39" s="20"/>
      <c r="E39" s="20"/>
      <c r="F39" s="20"/>
      <c r="G39" s="20"/>
      <c r="H39" s="20"/>
    </row>
    <row r="40" spans="3:8">
      <c r="C40" s="20"/>
      <c r="D40" s="20"/>
      <c r="E40" s="20"/>
      <c r="F40" s="20"/>
      <c r="G40" s="20"/>
      <c r="H40" s="20"/>
    </row>
  </sheetData>
  <mergeCells count="2">
    <mergeCell ref="A4:I4"/>
    <mergeCell ref="A5:I5"/>
  </mergeCells>
  <printOptions horizontalCentered="1"/>
  <pageMargins left="0.5" right="0.5" top="0.5" bottom="0.55000000000000004" header="0" footer="0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5"/>
  <sheetViews>
    <sheetView tabSelected="1" zoomScaleNormal="100" workbookViewId="0">
      <selection activeCell="A48" sqref="A48"/>
    </sheetView>
  </sheetViews>
  <sheetFormatPr defaultRowHeight="15"/>
  <cols>
    <col min="1" max="1" width="27.54296875" customWidth="1"/>
    <col min="2" max="2" width="14" customWidth="1"/>
    <col min="3" max="3" width="10.54296875" customWidth="1"/>
    <col min="4" max="4" width="1.76953125" customWidth="1"/>
    <col min="5" max="5" width="10.54296875" customWidth="1"/>
    <col min="6" max="6" width="9.453125" customWidth="1"/>
    <col min="7" max="7" width="9.54296875" customWidth="1"/>
    <col min="10" max="10" width="7.81640625" customWidth="1"/>
    <col min="11" max="13" width="8.76953125" hidden="1" customWidth="1"/>
  </cols>
  <sheetData>
    <row r="1" spans="1:9">
      <c r="F1" s="92" t="s">
        <v>219</v>
      </c>
    </row>
    <row r="2" spans="1:9">
      <c r="F2" s="92" t="str">
        <f>+'DCP-7'!G2</f>
        <v>Dockets UE-220066/UG-220067</v>
      </c>
    </row>
    <row r="4" spans="1:9" ht="17.7">
      <c r="A4" s="297" t="s">
        <v>100</v>
      </c>
      <c r="B4" s="297"/>
      <c r="C4" s="297"/>
      <c r="D4" s="297"/>
      <c r="E4" s="297"/>
      <c r="F4" s="297"/>
      <c r="G4" s="297"/>
      <c r="H4" s="105"/>
      <c r="I4" s="105"/>
    </row>
    <row r="5" spans="1:9" ht="17.7">
      <c r="A5" s="296" t="s">
        <v>103</v>
      </c>
      <c r="B5" s="296"/>
      <c r="C5" s="296"/>
      <c r="D5" s="296"/>
      <c r="E5" s="296"/>
      <c r="F5" s="296"/>
      <c r="G5" s="296"/>
    </row>
    <row r="6" spans="1:9" ht="15.3" thickBot="1">
      <c r="A6" s="74"/>
      <c r="B6" s="74"/>
      <c r="C6" s="74"/>
      <c r="D6" s="74"/>
      <c r="E6" s="74"/>
      <c r="F6" s="74"/>
      <c r="G6" s="74"/>
    </row>
    <row r="7" spans="1:9" ht="15.3" thickTop="1"/>
    <row r="8" spans="1:9">
      <c r="B8" s="93" t="s">
        <v>98</v>
      </c>
      <c r="C8" s="27" t="s">
        <v>85</v>
      </c>
      <c r="D8" s="27"/>
      <c r="E8" s="27" t="s">
        <v>86</v>
      </c>
      <c r="F8" s="27" t="s">
        <v>9</v>
      </c>
      <c r="G8" s="27" t="s">
        <v>84</v>
      </c>
    </row>
    <row r="9" spans="1:9">
      <c r="B9" s="93" t="s">
        <v>99</v>
      </c>
      <c r="C9" s="27" t="s">
        <v>88</v>
      </c>
      <c r="D9" s="27"/>
      <c r="E9" s="27" t="s">
        <v>89</v>
      </c>
      <c r="F9" s="27" t="s">
        <v>87</v>
      </c>
      <c r="G9" s="27" t="str">
        <f>+F9</f>
        <v>Bond</v>
      </c>
    </row>
    <row r="10" spans="1:9">
      <c r="A10" t="s">
        <v>228</v>
      </c>
      <c r="B10" s="192" t="s">
        <v>161</v>
      </c>
      <c r="C10" s="27" t="s">
        <v>91</v>
      </c>
      <c r="D10" s="27"/>
      <c r="E10" s="27" t="s">
        <v>92</v>
      </c>
      <c r="F10" s="27" t="s">
        <v>90</v>
      </c>
      <c r="G10" s="27" t="str">
        <f>+F10</f>
        <v>Rating</v>
      </c>
    </row>
    <row r="11" spans="1:9">
      <c r="A11" s="29"/>
      <c r="B11" s="29"/>
      <c r="C11" s="29"/>
      <c r="D11" s="29"/>
      <c r="E11" s="29"/>
      <c r="F11" s="29"/>
      <c r="G11" s="29"/>
    </row>
    <row r="12" spans="1:9">
      <c r="A12" s="28"/>
      <c r="B12" s="28"/>
      <c r="C12" s="28"/>
      <c r="D12" s="28"/>
      <c r="E12" s="28"/>
      <c r="F12" s="28"/>
      <c r="G12" s="28"/>
    </row>
    <row r="13" spans="1:9">
      <c r="A13" s="176" t="s">
        <v>298</v>
      </c>
      <c r="B13" s="172"/>
      <c r="C13" s="151"/>
      <c r="D13" s="151"/>
      <c r="E13" s="112"/>
      <c r="F13" s="171" t="s">
        <v>76</v>
      </c>
      <c r="G13" s="171" t="s">
        <v>162</v>
      </c>
    </row>
    <row r="14" spans="1:9">
      <c r="A14" s="28"/>
      <c r="B14" s="98"/>
      <c r="C14" s="87"/>
      <c r="D14" s="28"/>
      <c r="E14" s="28"/>
      <c r="F14" s="99"/>
      <c r="G14" s="28"/>
    </row>
    <row r="15" spans="1:9">
      <c r="A15" s="86" t="s">
        <v>93</v>
      </c>
      <c r="B15" s="224" t="s">
        <v>326</v>
      </c>
      <c r="C15" s="54" t="s">
        <v>230</v>
      </c>
      <c r="D15" s="28"/>
      <c r="E15" s="225" t="s">
        <v>231</v>
      </c>
      <c r="F15" s="298" t="s">
        <v>350</v>
      </c>
      <c r="G15" s="298"/>
    </row>
    <row r="16" spans="1:9">
      <c r="A16" s="28"/>
      <c r="B16" s="98"/>
      <c r="C16" s="87"/>
      <c r="D16" s="28"/>
      <c r="E16" s="28"/>
      <c r="F16" s="28"/>
      <c r="G16" s="28"/>
    </row>
    <row r="17" spans="1:10">
      <c r="A17" s="94" t="s">
        <v>170</v>
      </c>
      <c r="B17" s="85">
        <v>3300000</v>
      </c>
      <c r="C17" s="76">
        <v>0.57799999999999996</v>
      </c>
      <c r="D17" s="76"/>
      <c r="E17" s="27">
        <v>2</v>
      </c>
      <c r="F17" s="93" t="s">
        <v>76</v>
      </c>
      <c r="G17" s="93" t="s">
        <v>162</v>
      </c>
      <c r="J17" s="27"/>
    </row>
    <row r="18" spans="1:10">
      <c r="A18" s="94" t="s">
        <v>171</v>
      </c>
      <c r="B18" s="85">
        <v>3200000</v>
      </c>
      <c r="C18" s="76">
        <v>0.52500000000000002</v>
      </c>
      <c r="D18" s="76"/>
      <c r="E18" s="27">
        <v>2</v>
      </c>
      <c r="F18" s="229" t="s">
        <v>76</v>
      </c>
      <c r="G18" s="229" t="s">
        <v>95</v>
      </c>
      <c r="J18" s="27"/>
    </row>
    <row r="19" spans="1:10">
      <c r="A19" s="94" t="s">
        <v>179</v>
      </c>
      <c r="B19" s="85">
        <v>5000000</v>
      </c>
      <c r="C19" s="76">
        <v>0.40300000000000002</v>
      </c>
      <c r="D19" s="204"/>
      <c r="E19" s="103">
        <v>2</v>
      </c>
      <c r="F19" s="93" t="s">
        <v>94</v>
      </c>
      <c r="G19" s="93" t="s">
        <v>95</v>
      </c>
      <c r="J19" s="27"/>
    </row>
    <row r="20" spans="1:10">
      <c r="A20" s="94" t="s">
        <v>172</v>
      </c>
      <c r="B20" s="85">
        <v>5900000</v>
      </c>
      <c r="C20" s="76">
        <v>0.57199999999999995</v>
      </c>
      <c r="D20" s="76"/>
      <c r="E20" s="103">
        <v>1</v>
      </c>
      <c r="F20" s="93" t="s">
        <v>76</v>
      </c>
      <c r="G20" s="93" t="s">
        <v>162</v>
      </c>
      <c r="J20" s="27"/>
    </row>
    <row r="21" spans="1:10">
      <c r="A21" s="94" t="s">
        <v>174</v>
      </c>
      <c r="B21" s="85">
        <v>3300000</v>
      </c>
      <c r="C21" s="76">
        <v>0.47799999999999998</v>
      </c>
      <c r="D21" s="76"/>
      <c r="E21" s="27">
        <v>2</v>
      </c>
      <c r="F21" s="93" t="s">
        <v>76</v>
      </c>
      <c r="G21" s="93" t="s">
        <v>95</v>
      </c>
      <c r="J21" s="27"/>
    </row>
    <row r="22" spans="1:10">
      <c r="A22" s="94" t="s">
        <v>197</v>
      </c>
      <c r="B22" s="85">
        <v>8300000</v>
      </c>
      <c r="C22" s="76">
        <v>0.47399999999999998</v>
      </c>
      <c r="D22" s="76"/>
      <c r="E22" s="27">
        <v>2</v>
      </c>
      <c r="F22" s="93" t="s">
        <v>94</v>
      </c>
      <c r="G22" s="93" t="s">
        <v>162</v>
      </c>
      <c r="J22" s="27"/>
    </row>
    <row r="23" spans="1:10">
      <c r="A23" s="94" t="s">
        <v>175</v>
      </c>
      <c r="B23" s="85">
        <v>2700000</v>
      </c>
      <c r="C23" s="76">
        <v>0.57399999999999995</v>
      </c>
      <c r="D23" s="76"/>
      <c r="E23" s="27">
        <v>2</v>
      </c>
      <c r="F23" s="93" t="s">
        <v>76</v>
      </c>
      <c r="G23" s="93" t="s">
        <v>95</v>
      </c>
      <c r="J23" s="27"/>
    </row>
    <row r="24" spans="1:10">
      <c r="A24" s="94" t="s">
        <v>272</v>
      </c>
      <c r="B24" s="85">
        <v>4900000</v>
      </c>
      <c r="C24" s="76">
        <v>0.432</v>
      </c>
      <c r="D24" s="76"/>
      <c r="E24" s="27">
        <v>2</v>
      </c>
      <c r="F24" s="229" t="s">
        <v>94</v>
      </c>
      <c r="G24" s="229" t="s">
        <v>102</v>
      </c>
      <c r="J24" s="27"/>
    </row>
    <row r="25" spans="1:10" ht="15.3" thickBot="1">
      <c r="A25" s="74"/>
      <c r="B25" s="74"/>
      <c r="C25" s="216"/>
      <c r="D25" s="150"/>
      <c r="E25" s="150"/>
      <c r="F25" s="75"/>
      <c r="G25" s="75"/>
      <c r="H25" s="151"/>
      <c r="I25" s="112"/>
    </row>
    <row r="26" spans="1:10" ht="15.3" thickTop="1">
      <c r="A26" s="28"/>
      <c r="B26" s="28"/>
      <c r="C26" s="39"/>
      <c r="D26" s="87"/>
      <c r="E26" s="87"/>
      <c r="F26" s="28"/>
      <c r="G26" s="28"/>
      <c r="H26" s="28"/>
      <c r="I26" s="28"/>
    </row>
    <row r="27" spans="1:10">
      <c r="A27" s="176" t="s">
        <v>297</v>
      </c>
      <c r="B27" s="28"/>
      <c r="C27" s="39"/>
      <c r="D27" s="87"/>
      <c r="E27" s="87"/>
      <c r="F27" s="28"/>
      <c r="G27" s="28"/>
      <c r="H27" s="28"/>
      <c r="I27" s="28"/>
    </row>
    <row r="28" spans="1:10">
      <c r="A28" s="28"/>
      <c r="B28" s="28"/>
      <c r="C28" s="39"/>
      <c r="D28" s="87"/>
      <c r="E28" s="87"/>
      <c r="F28" s="28"/>
      <c r="G28" s="28"/>
      <c r="H28" s="28"/>
      <c r="I28" s="28"/>
    </row>
    <row r="29" spans="1:10">
      <c r="A29" s="28" t="s">
        <v>292</v>
      </c>
      <c r="B29" s="263">
        <v>16000000</v>
      </c>
      <c r="C29" s="151">
        <v>0.47099999999999997</v>
      </c>
      <c r="D29" s="151"/>
      <c r="E29" s="173">
        <f>+E17</f>
        <v>2</v>
      </c>
      <c r="F29" s="173" t="s">
        <v>16</v>
      </c>
      <c r="G29" s="173" t="s">
        <v>95</v>
      </c>
      <c r="H29" s="28"/>
      <c r="I29" s="28"/>
    </row>
    <row r="30" spans="1:10">
      <c r="A30" s="28" t="s">
        <v>180</v>
      </c>
      <c r="B30" s="264">
        <v>25000000</v>
      </c>
      <c r="C30" s="53">
        <v>0.433</v>
      </c>
      <c r="D30" s="53"/>
      <c r="E30" s="174">
        <v>1</v>
      </c>
      <c r="F30" s="174" t="s">
        <v>94</v>
      </c>
      <c r="G30" s="174" t="s">
        <v>162</v>
      </c>
      <c r="H30" s="28"/>
      <c r="I30" s="28"/>
    </row>
    <row r="31" spans="1:10">
      <c r="A31" s="28" t="s">
        <v>171</v>
      </c>
      <c r="B31" s="172">
        <f>+B18</f>
        <v>3200000</v>
      </c>
      <c r="C31" s="151">
        <f>+C18</f>
        <v>0.52500000000000002</v>
      </c>
      <c r="D31" s="151"/>
      <c r="E31" s="173">
        <f>+E18</f>
        <v>2</v>
      </c>
      <c r="F31" s="173" t="str">
        <f>+F18</f>
        <v>BBB</v>
      </c>
      <c r="G31" s="173" t="s">
        <v>95</v>
      </c>
      <c r="H31" s="28"/>
      <c r="I31" s="28"/>
    </row>
    <row r="32" spans="1:10">
      <c r="A32" s="191" t="s">
        <v>179</v>
      </c>
      <c r="B32" s="172">
        <f>+B19</f>
        <v>5000000</v>
      </c>
      <c r="C32" s="151">
        <f>+C19</f>
        <v>0.40300000000000002</v>
      </c>
      <c r="D32" s="151"/>
      <c r="E32" s="173">
        <f>+E19</f>
        <v>2</v>
      </c>
      <c r="F32" s="173" t="str">
        <f>+F19</f>
        <v>BBB+</v>
      </c>
      <c r="G32" s="173" t="str">
        <f>+G19</f>
        <v>Baa2</v>
      </c>
      <c r="H32" s="28"/>
      <c r="I32" s="28"/>
    </row>
    <row r="33" spans="1:9">
      <c r="A33" s="193" t="s">
        <v>278</v>
      </c>
      <c r="B33" s="263">
        <v>21000000</v>
      </c>
      <c r="C33" s="54">
        <v>0.34200000000000003</v>
      </c>
      <c r="D33" s="53"/>
      <c r="E33" s="174">
        <v>2</v>
      </c>
      <c r="F33" s="174" t="s">
        <v>94</v>
      </c>
      <c r="G33" s="174" t="s">
        <v>95</v>
      </c>
      <c r="H33" s="28"/>
      <c r="I33" s="28"/>
    </row>
    <row r="34" spans="1:9">
      <c r="A34" s="191" t="s">
        <v>277</v>
      </c>
      <c r="B34" s="263">
        <v>84000000</v>
      </c>
      <c r="C34" s="53">
        <v>0.43099999999999999</v>
      </c>
      <c r="D34" s="53"/>
      <c r="E34" s="174">
        <v>2</v>
      </c>
      <c r="F34" s="174" t="s">
        <v>94</v>
      </c>
      <c r="G34" s="174" t="s">
        <v>95</v>
      </c>
      <c r="H34" s="28"/>
      <c r="I34" s="28"/>
    </row>
    <row r="35" spans="1:9">
      <c r="A35" s="28" t="s">
        <v>295</v>
      </c>
      <c r="B35" s="248">
        <f>80.73*36160</f>
        <v>2919196.8000000003</v>
      </c>
      <c r="C35" s="53">
        <v>0.61899999999999999</v>
      </c>
      <c r="D35" s="53"/>
      <c r="E35" s="174">
        <v>1</v>
      </c>
      <c r="F35" s="271" t="s">
        <v>288</v>
      </c>
      <c r="G35" s="174" t="s">
        <v>289</v>
      </c>
      <c r="H35" s="28"/>
      <c r="I35" s="28"/>
    </row>
    <row r="36" spans="1:9">
      <c r="A36" s="191" t="s">
        <v>294</v>
      </c>
      <c r="B36" s="263">
        <v>137000000</v>
      </c>
      <c r="C36" s="53">
        <v>0.42</v>
      </c>
      <c r="D36" s="53"/>
      <c r="E36" s="174">
        <v>1</v>
      </c>
      <c r="F36" s="174" t="s">
        <v>16</v>
      </c>
      <c r="G36" s="174" t="s">
        <v>162</v>
      </c>
      <c r="H36" s="28"/>
      <c r="I36" s="28"/>
    </row>
    <row r="37" spans="1:9">
      <c r="A37" s="191" t="s">
        <v>296</v>
      </c>
      <c r="B37" s="263">
        <v>12400000</v>
      </c>
      <c r="C37" s="54">
        <v>0.34</v>
      </c>
      <c r="D37" s="151"/>
      <c r="E37" s="271">
        <v>3</v>
      </c>
      <c r="F37" s="173" t="s">
        <v>94</v>
      </c>
      <c r="G37" s="173" t="s">
        <v>95</v>
      </c>
      <c r="H37" s="28"/>
      <c r="I37" s="28"/>
    </row>
    <row r="38" spans="1:9">
      <c r="A38" s="191" t="s">
        <v>174</v>
      </c>
      <c r="B38" s="172">
        <f t="shared" ref="B38:C38" si="0">+B21</f>
        <v>3300000</v>
      </c>
      <c r="C38" s="151">
        <f t="shared" si="0"/>
        <v>0.47799999999999998</v>
      </c>
      <c r="D38" s="151"/>
      <c r="E38" s="173">
        <f t="shared" ref="E38:G39" si="1">+E21</f>
        <v>2</v>
      </c>
      <c r="F38" s="173" t="str">
        <f t="shared" si="1"/>
        <v>BBB</v>
      </c>
      <c r="G38" s="173" t="str">
        <f t="shared" si="1"/>
        <v>Baa2</v>
      </c>
      <c r="H38" s="28"/>
      <c r="I38" s="28"/>
    </row>
    <row r="39" spans="1:9">
      <c r="A39" s="191" t="s">
        <v>291</v>
      </c>
      <c r="B39" s="263">
        <v>78000000</v>
      </c>
      <c r="C39" s="54">
        <v>0.36</v>
      </c>
      <c r="D39" s="151"/>
      <c r="E39" s="173">
        <f t="shared" si="1"/>
        <v>2</v>
      </c>
      <c r="F39" s="173" t="str">
        <f t="shared" si="1"/>
        <v>BBB+</v>
      </c>
      <c r="G39" s="173" t="s">
        <v>95</v>
      </c>
      <c r="H39" s="28"/>
      <c r="I39" s="28"/>
    </row>
    <row r="40" spans="1:9">
      <c r="A40" s="191" t="s">
        <v>293</v>
      </c>
      <c r="B40" s="263">
        <v>34000000</v>
      </c>
      <c r="C40" s="151">
        <v>0.44600000000000001</v>
      </c>
      <c r="D40" s="151"/>
      <c r="E40" s="173">
        <v>1</v>
      </c>
      <c r="F40" s="174" t="s">
        <v>16</v>
      </c>
      <c r="G40" s="174" t="s">
        <v>162</v>
      </c>
      <c r="H40" s="28"/>
      <c r="I40" s="28"/>
    </row>
    <row r="41" spans="1:9">
      <c r="A41" s="191" t="s">
        <v>290</v>
      </c>
      <c r="B41" s="263">
        <v>40000000</v>
      </c>
      <c r="C41" s="151">
        <v>0.41799999999999998</v>
      </c>
      <c r="D41" s="151"/>
      <c r="E41" s="173">
        <v>1</v>
      </c>
      <c r="F41" s="174" t="s">
        <v>16</v>
      </c>
      <c r="G41" s="174" t="s">
        <v>162</v>
      </c>
      <c r="H41" s="28"/>
      <c r="I41" s="28"/>
    </row>
    <row r="42" spans="1:9" ht="15.3" thickBot="1">
      <c r="A42" s="74"/>
      <c r="B42" s="74"/>
      <c r="C42" s="216"/>
      <c r="D42" s="150"/>
      <c r="E42" s="175"/>
      <c r="F42" s="74"/>
      <c r="G42" s="74"/>
      <c r="H42" s="28"/>
      <c r="I42" s="28"/>
    </row>
    <row r="43" spans="1:9" ht="15.3" thickTop="1">
      <c r="A43" s="28"/>
      <c r="B43" s="28"/>
      <c r="C43" s="87"/>
      <c r="D43" s="87"/>
      <c r="E43" s="87"/>
      <c r="F43" s="28"/>
      <c r="G43" s="28"/>
      <c r="H43" s="28"/>
      <c r="I43" s="28"/>
    </row>
    <row r="44" spans="1:9">
      <c r="A44" s="191" t="s">
        <v>351</v>
      </c>
      <c r="B44" s="28"/>
      <c r="C44" s="87"/>
      <c r="D44" s="87"/>
      <c r="E44" s="87"/>
      <c r="F44" s="28"/>
      <c r="G44" s="28"/>
      <c r="H44" s="28"/>
      <c r="I44" s="28"/>
    </row>
    <row r="45" spans="1:9">
      <c r="A45" s="191"/>
      <c r="B45" s="28"/>
      <c r="C45" s="87"/>
      <c r="D45" s="87"/>
      <c r="E45" s="87"/>
      <c r="F45" s="28"/>
      <c r="G45" s="28"/>
      <c r="H45" s="28"/>
      <c r="I45" s="28"/>
    </row>
    <row r="46" spans="1:9">
      <c r="A46" s="191" t="s">
        <v>357</v>
      </c>
      <c r="B46" s="28"/>
      <c r="C46" s="87"/>
      <c r="D46" s="87"/>
      <c r="E46" s="87"/>
      <c r="F46" s="28"/>
      <c r="G46" s="28"/>
      <c r="H46" s="28"/>
      <c r="I46" s="28"/>
    </row>
    <row r="47" spans="1:9">
      <c r="A47" s="191" t="s">
        <v>359</v>
      </c>
      <c r="B47" s="28"/>
      <c r="C47" s="87"/>
      <c r="D47" s="87"/>
      <c r="E47" s="87"/>
      <c r="F47" s="28"/>
      <c r="G47" s="28"/>
      <c r="H47" s="28"/>
      <c r="I47" s="28"/>
    </row>
    <row r="48" spans="1:9">
      <c r="A48" s="191" t="s">
        <v>358</v>
      </c>
      <c r="B48" s="28"/>
      <c r="C48" s="87"/>
      <c r="D48" s="87"/>
      <c r="E48" s="87"/>
      <c r="F48" s="28"/>
      <c r="G48" s="28"/>
      <c r="H48" s="28"/>
      <c r="I48" s="28"/>
    </row>
    <row r="49" spans="1:9">
      <c r="A49" s="191"/>
      <c r="B49" s="28"/>
      <c r="C49" s="87"/>
      <c r="D49" s="87"/>
      <c r="E49" s="87"/>
      <c r="F49" s="28"/>
      <c r="G49" s="28"/>
      <c r="H49" s="28"/>
      <c r="I49" s="28"/>
    </row>
    <row r="50" spans="1:9">
      <c r="A50" s="191" t="s">
        <v>356</v>
      </c>
      <c r="B50" s="28"/>
      <c r="C50" s="87"/>
      <c r="D50" s="87"/>
      <c r="E50" s="87"/>
      <c r="F50" s="28"/>
      <c r="G50" s="28"/>
      <c r="H50" s="28"/>
      <c r="I50" s="28"/>
    </row>
    <row r="51" spans="1:9">
      <c r="A51" s="191" t="s">
        <v>353</v>
      </c>
      <c r="B51" s="28"/>
      <c r="C51" s="87"/>
      <c r="D51" s="87"/>
      <c r="E51" s="87"/>
      <c r="F51" s="28"/>
      <c r="G51" s="28"/>
      <c r="H51" s="28"/>
      <c r="I51" s="28"/>
    </row>
    <row r="52" spans="1:9">
      <c r="A52" s="28"/>
      <c r="B52" s="28"/>
      <c r="C52" s="87"/>
      <c r="D52" s="87"/>
      <c r="E52" s="87"/>
      <c r="F52" s="28"/>
      <c r="G52" s="28"/>
      <c r="H52" s="28"/>
      <c r="I52" s="28"/>
    </row>
    <row r="53" spans="1:9">
      <c r="A53" t="s">
        <v>352</v>
      </c>
      <c r="C53" s="88"/>
      <c r="D53" s="88"/>
      <c r="E53" s="88"/>
    </row>
    <row r="55" spans="1:9">
      <c r="F55" s="94"/>
    </row>
  </sheetData>
  <mergeCells count="3">
    <mergeCell ref="A5:G5"/>
    <mergeCell ref="A4:G4"/>
    <mergeCell ref="F15:G15"/>
  </mergeCells>
  <phoneticPr fontId="9" type="noConversion"/>
  <pageMargins left="0.75" right="0.75" top="1" bottom="1" header="0.5" footer="0.5"/>
  <pageSetup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4"/>
  <sheetViews>
    <sheetView showOutlineSymbols="0" topLeftCell="A2" zoomScale="106" zoomScaleNormal="106" workbookViewId="0">
      <selection activeCell="I26" sqref="I26"/>
    </sheetView>
  </sheetViews>
  <sheetFormatPr defaultColWidth="9.76953125" defaultRowHeight="15"/>
  <cols>
    <col min="1" max="1" width="26.1328125" style="12" customWidth="1"/>
    <col min="2" max="2" width="2.76953125" style="12" customWidth="1"/>
    <col min="3" max="3" width="8.76953125" style="12" customWidth="1"/>
    <col min="4" max="7" width="9.76953125" style="12" customWidth="1"/>
    <col min="8" max="8" width="2.76953125" style="12" customWidth="1"/>
    <col min="9" max="16384" width="9.76953125" style="12"/>
  </cols>
  <sheetData>
    <row r="1" spans="1:9">
      <c r="G1" s="1" t="s">
        <v>220</v>
      </c>
      <c r="H1" s="1"/>
      <c r="I1" s="1"/>
    </row>
    <row r="2" spans="1:9">
      <c r="G2" s="1" t="s">
        <v>238</v>
      </c>
      <c r="H2" s="1"/>
      <c r="I2" s="1"/>
    </row>
    <row r="3" spans="1:9">
      <c r="G3" s="1" t="str">
        <f>+'DCP-8'!F2</f>
        <v>Dockets UE-220066/UG-220067</v>
      </c>
      <c r="H3" s="1"/>
      <c r="I3" s="1"/>
    </row>
    <row r="4" spans="1:9">
      <c r="G4" s="1"/>
      <c r="I4" s="1"/>
    </row>
    <row r="5" spans="1:9" ht="20.100000000000001">
      <c r="A5" s="2" t="s">
        <v>100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9" ht="15.3" thickBot="1"/>
    <row r="8" spans="1:9" ht="15.3" thickTop="1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"/>
      <c r="B9" s="1"/>
      <c r="C9" s="164" t="s">
        <v>101</v>
      </c>
      <c r="D9" s="299" t="s">
        <v>334</v>
      </c>
      <c r="E9" s="299"/>
      <c r="F9" s="299"/>
      <c r="G9" s="299"/>
      <c r="H9" s="1"/>
      <c r="I9" s="1"/>
    </row>
    <row r="10" spans="1:9">
      <c r="A10" s="164" t="s">
        <v>15</v>
      </c>
      <c r="B10" s="1"/>
      <c r="C10" s="164" t="s">
        <v>21</v>
      </c>
      <c r="D10" s="164" t="s">
        <v>21</v>
      </c>
      <c r="E10" s="167" t="s">
        <v>22</v>
      </c>
      <c r="F10" s="167" t="s">
        <v>23</v>
      </c>
      <c r="G10" s="167" t="s">
        <v>20</v>
      </c>
      <c r="H10" s="164"/>
      <c r="I10" s="164" t="s">
        <v>24</v>
      </c>
    </row>
    <row r="11" spans="1:9" ht="15.3" thickBot="1"/>
    <row r="12" spans="1:9" ht="15.3" thickTop="1">
      <c r="A12" s="13"/>
      <c r="B12" s="13"/>
      <c r="C12" s="13"/>
      <c r="D12" s="13"/>
      <c r="E12" s="13"/>
      <c r="F12" s="13"/>
      <c r="G12" s="13"/>
      <c r="H12" s="13"/>
      <c r="I12" s="13"/>
    </row>
    <row r="13" spans="1:9">
      <c r="A13" s="1" t="s">
        <v>324</v>
      </c>
    </row>
    <row r="15" spans="1:9">
      <c r="A15" s="4" t="str">
        <f>+'DCP-8'!A17</f>
        <v>ALLETE</v>
      </c>
      <c r="C15" s="161">
        <v>0.65</v>
      </c>
      <c r="D15" s="11">
        <f>+C15*4</f>
        <v>2.6</v>
      </c>
      <c r="E15" s="11">
        <v>68.459999999999994</v>
      </c>
      <c r="F15" s="11">
        <v>57.86</v>
      </c>
      <c r="G15" s="11">
        <f>AVERAGE(E15:F15)</f>
        <v>63.16</v>
      </c>
      <c r="I15" s="6">
        <f>+D15/G15</f>
        <v>4.1165294490183663E-2</v>
      </c>
    </row>
    <row r="16" spans="1:9">
      <c r="A16" s="4" t="s">
        <v>178</v>
      </c>
      <c r="C16" s="161">
        <v>0.44</v>
      </c>
      <c r="D16" s="11">
        <f t="shared" ref="D16:D22" si="0">+C16*4</f>
        <v>1.76</v>
      </c>
      <c r="E16" s="11">
        <v>46.9</v>
      </c>
      <c r="F16" s="11">
        <v>39.42</v>
      </c>
      <c r="G16" s="11">
        <f t="shared" ref="G16:G21" si="1">AVERAGE(E16:F16)</f>
        <v>43.16</v>
      </c>
      <c r="I16" s="6">
        <f t="shared" ref="I16:I22" si="2">+D16/G16</f>
        <v>4.0778498609823917E-2</v>
      </c>
    </row>
    <row r="17" spans="1:9">
      <c r="A17" s="4" t="str">
        <f>+'DCP-8'!A19</f>
        <v>Black Hills Corp</v>
      </c>
      <c r="C17" s="161">
        <v>0.59499999999999997</v>
      </c>
      <c r="D17" s="11">
        <f t="shared" si="0"/>
        <v>2.38</v>
      </c>
      <c r="E17" s="11">
        <v>80.95</v>
      </c>
      <c r="F17" s="11">
        <v>67.67</v>
      </c>
      <c r="G17" s="11">
        <f t="shared" si="1"/>
        <v>74.31</v>
      </c>
      <c r="I17" s="6">
        <f t="shared" si="2"/>
        <v>3.2027990849145468E-2</v>
      </c>
    </row>
    <row r="18" spans="1:9">
      <c r="A18" s="4" t="str">
        <f>+'DCP-8'!A20</f>
        <v>IDACORP</v>
      </c>
      <c r="C18" s="161">
        <v>0.75</v>
      </c>
      <c r="D18" s="11">
        <f t="shared" si="0"/>
        <v>3</v>
      </c>
      <c r="E18" s="11">
        <v>118.92</v>
      </c>
      <c r="F18" s="11">
        <v>101.44</v>
      </c>
      <c r="G18" s="11">
        <f t="shared" si="1"/>
        <v>110.18</v>
      </c>
      <c r="I18" s="6">
        <f t="shared" si="2"/>
        <v>2.7228172082047558E-2</v>
      </c>
    </row>
    <row r="19" spans="1:9">
      <c r="A19" s="4" t="str">
        <f>+'DCP-8'!A21</f>
        <v>NorthWestern Corp</v>
      </c>
      <c r="C19" s="161">
        <v>0.63</v>
      </c>
      <c r="D19" s="11">
        <f t="shared" si="0"/>
        <v>2.52</v>
      </c>
      <c r="E19" s="11">
        <v>63.06</v>
      </c>
      <c r="F19" s="11">
        <v>54.93</v>
      </c>
      <c r="G19" s="11">
        <f t="shared" si="1"/>
        <v>58.995000000000005</v>
      </c>
      <c r="I19" s="6">
        <f t="shared" si="2"/>
        <v>4.2715484363081611E-2</v>
      </c>
    </row>
    <row r="20" spans="1:9">
      <c r="A20" s="4" t="str">
        <f>+'DCP-8'!A22</f>
        <v>OGE Energy</v>
      </c>
      <c r="C20" s="161">
        <v>0.41</v>
      </c>
      <c r="D20" s="11">
        <f t="shared" si="0"/>
        <v>1.64</v>
      </c>
      <c r="E20" s="11">
        <v>42.74</v>
      </c>
      <c r="F20" s="11">
        <v>37.19</v>
      </c>
      <c r="G20" s="11">
        <f t="shared" si="1"/>
        <v>39.965000000000003</v>
      </c>
      <c r="I20" s="6">
        <f t="shared" si="2"/>
        <v>4.1035906418115844E-2</v>
      </c>
    </row>
    <row r="21" spans="1:9">
      <c r="A21" s="4" t="str">
        <f>+'DCP-8'!A23</f>
        <v>Otter Tail Corp</v>
      </c>
      <c r="C21" s="161">
        <v>0.41299999999999998</v>
      </c>
      <c r="D21" s="11">
        <f t="shared" si="0"/>
        <v>1.6519999999999999</v>
      </c>
      <c r="E21" s="11">
        <v>66.72</v>
      </c>
      <c r="F21" s="11">
        <v>57.59</v>
      </c>
      <c r="G21" s="11">
        <f t="shared" si="1"/>
        <v>62.155000000000001</v>
      </c>
      <c r="I21" s="6">
        <f t="shared" si="2"/>
        <v>2.6578714504062424E-2</v>
      </c>
    </row>
    <row r="22" spans="1:9">
      <c r="A22" s="4" t="str">
        <f>+'DCP-8'!A24</f>
        <v>Portland General Electric</v>
      </c>
      <c r="C22" s="161">
        <v>0.43</v>
      </c>
      <c r="D22" s="11">
        <f t="shared" si="0"/>
        <v>1.72</v>
      </c>
      <c r="E22" s="11">
        <v>57.03</v>
      </c>
      <c r="F22" s="11">
        <v>45.98</v>
      </c>
      <c r="G22" s="11">
        <f>AVERAGE(E22:F22)</f>
        <v>51.504999999999995</v>
      </c>
      <c r="I22" s="6">
        <f t="shared" si="2"/>
        <v>3.3394816037277938E-2</v>
      </c>
    </row>
    <row r="23" spans="1:9">
      <c r="C23" s="162"/>
      <c r="D23" s="11"/>
      <c r="E23" s="11"/>
      <c r="F23" s="11"/>
      <c r="G23" s="11"/>
      <c r="I23" s="6"/>
    </row>
    <row r="24" spans="1:9">
      <c r="A24" s="4" t="s">
        <v>27</v>
      </c>
      <c r="C24" s="162"/>
      <c r="D24" s="11"/>
      <c r="E24" s="11"/>
      <c r="F24" s="11"/>
      <c r="G24" s="11"/>
      <c r="I24" s="14">
        <f>+AVERAGE(I14:I22)</f>
        <v>3.5615609669217306E-2</v>
      </c>
    </row>
    <row r="25" spans="1:9" ht="15.3" thickBot="1">
      <c r="A25" s="35"/>
      <c r="B25" s="35"/>
      <c r="C25" s="163"/>
      <c r="D25" s="36"/>
      <c r="E25" s="36"/>
      <c r="F25" s="36"/>
      <c r="G25" s="36"/>
      <c r="H25" s="35"/>
      <c r="I25" s="37"/>
    </row>
    <row r="26" spans="1:9" ht="15.3" thickTop="1">
      <c r="D26" s="11"/>
      <c r="E26" s="11"/>
      <c r="F26" s="11"/>
      <c r="G26" s="11"/>
      <c r="I26" s="6"/>
    </row>
    <row r="27" spans="1:9">
      <c r="A27" s="12" t="s">
        <v>75</v>
      </c>
      <c r="B27" s="25"/>
      <c r="C27" s="25"/>
      <c r="D27" s="30"/>
      <c r="E27" s="30"/>
      <c r="F27" s="30"/>
      <c r="G27" s="30"/>
      <c r="H27" s="25"/>
      <c r="I27" s="31"/>
    </row>
    <row r="28" spans="1:9">
      <c r="D28" s="11"/>
      <c r="E28" s="11"/>
      <c r="F28" s="11"/>
      <c r="G28" s="11"/>
      <c r="I28" s="14"/>
    </row>
    <row r="29" spans="1:9">
      <c r="A29" s="26"/>
      <c r="B29" s="26"/>
      <c r="C29" s="26"/>
      <c r="D29" s="30"/>
      <c r="E29" s="30"/>
      <c r="F29" s="30"/>
      <c r="G29" s="205"/>
      <c r="H29" s="26"/>
      <c r="I29" s="31"/>
    </row>
    <row r="30" spans="1:9">
      <c r="A30" s="25"/>
      <c r="B30" s="25"/>
      <c r="C30" s="25"/>
      <c r="D30" s="30"/>
      <c r="E30" s="30"/>
      <c r="F30" s="30"/>
      <c r="G30" s="205"/>
      <c r="H30" s="25"/>
      <c r="I30" s="31"/>
    </row>
    <row r="31" spans="1:9">
      <c r="A31" s="25"/>
      <c r="B31" s="25"/>
      <c r="C31" s="25"/>
      <c r="D31" s="30"/>
      <c r="E31" s="30"/>
      <c r="F31" s="30"/>
      <c r="G31" s="205"/>
      <c r="H31" s="25"/>
      <c r="I31" s="31"/>
    </row>
    <row r="32" spans="1:9">
      <c r="G32" s="205"/>
    </row>
    <row r="33" spans="1:9">
      <c r="G33" s="205"/>
    </row>
    <row r="34" spans="1:9">
      <c r="G34" s="205"/>
    </row>
    <row r="36" spans="1:9">
      <c r="D36" s="11"/>
      <c r="E36" s="11"/>
      <c r="F36" s="11"/>
      <c r="G36" s="11"/>
      <c r="H36" s="11"/>
      <c r="I36" s="6"/>
    </row>
    <row r="37" spans="1:9">
      <c r="D37" s="11"/>
      <c r="E37" s="11"/>
      <c r="F37" s="11"/>
      <c r="G37" s="11"/>
      <c r="I37" s="6"/>
    </row>
    <row r="38" spans="1:9">
      <c r="D38" s="11"/>
      <c r="E38" s="11"/>
      <c r="F38" s="11"/>
      <c r="G38" s="11"/>
      <c r="H38" s="11"/>
      <c r="I38" s="6"/>
    </row>
    <row r="39" spans="1:9">
      <c r="D39" s="11"/>
      <c r="E39" s="11"/>
      <c r="F39" s="11"/>
      <c r="G39" s="11"/>
      <c r="H39" s="11"/>
      <c r="I39" s="6"/>
    </row>
    <row r="40" spans="1:9">
      <c r="D40" s="11"/>
      <c r="E40" s="11"/>
      <c r="F40" s="11"/>
      <c r="G40" s="11"/>
      <c r="H40" s="11"/>
      <c r="I40" s="6"/>
    </row>
    <row r="41" spans="1:9">
      <c r="D41" s="11"/>
      <c r="E41" s="11"/>
      <c r="F41" s="11"/>
      <c r="G41" s="11"/>
      <c r="H41" s="11"/>
      <c r="I41" s="6"/>
    </row>
    <row r="42" spans="1:9">
      <c r="D42" s="11"/>
      <c r="E42" s="11"/>
      <c r="F42" s="11"/>
      <c r="G42" s="11"/>
      <c r="H42" s="11"/>
      <c r="I42" s="6"/>
    </row>
    <row r="43" spans="1:9">
      <c r="D43" s="11"/>
      <c r="E43" s="11"/>
      <c r="F43" s="11"/>
      <c r="G43" s="11"/>
      <c r="H43" s="11"/>
      <c r="I43" s="6"/>
    </row>
    <row r="44" spans="1:9">
      <c r="D44" s="11"/>
      <c r="E44" s="11"/>
      <c r="F44" s="11"/>
      <c r="G44" s="11"/>
      <c r="H44" s="11"/>
      <c r="I44" s="6"/>
    </row>
    <row r="45" spans="1:9">
      <c r="D45" s="11"/>
      <c r="E45" s="11"/>
      <c r="F45" s="11"/>
      <c r="G45" s="11"/>
      <c r="H45" s="11"/>
      <c r="I45" s="6"/>
    </row>
    <row r="46" spans="1:9">
      <c r="D46" s="11"/>
      <c r="E46" s="11"/>
      <c r="F46" s="11"/>
      <c r="G46" s="11"/>
      <c r="H46" s="11"/>
      <c r="I46" s="6"/>
    </row>
    <row r="47" spans="1:9">
      <c r="A47" s="26"/>
      <c r="B47" s="26"/>
      <c r="C47" s="26"/>
      <c r="D47" s="32"/>
      <c r="E47" s="32"/>
      <c r="F47" s="32"/>
      <c r="G47" s="32"/>
      <c r="H47" s="32"/>
      <c r="I47" s="31"/>
    </row>
    <row r="48" spans="1:9">
      <c r="A48" s="25"/>
      <c r="B48" s="25"/>
      <c r="C48" s="25"/>
      <c r="D48" s="32"/>
      <c r="E48" s="32"/>
      <c r="F48" s="32"/>
      <c r="G48" s="32"/>
      <c r="H48" s="32"/>
      <c r="I48" s="31"/>
    </row>
    <row r="49" spans="1:9">
      <c r="D49" s="5"/>
      <c r="E49" s="5"/>
      <c r="F49" s="5"/>
      <c r="G49" s="5"/>
      <c r="H49" s="5"/>
      <c r="I49" s="14"/>
    </row>
    <row r="50" spans="1:9">
      <c r="A50" s="26"/>
      <c r="B50" s="26"/>
      <c r="C50" s="26"/>
      <c r="D50" s="26"/>
      <c r="E50" s="26"/>
      <c r="F50" s="26"/>
      <c r="G50" s="26"/>
      <c r="H50" s="26"/>
      <c r="I50" s="26"/>
    </row>
    <row r="51" spans="1:9">
      <c r="A51" s="25"/>
      <c r="B51" s="25"/>
      <c r="C51" s="25"/>
      <c r="D51" s="25"/>
      <c r="E51" s="25"/>
      <c r="F51" s="25"/>
      <c r="G51" s="25"/>
      <c r="H51" s="25"/>
      <c r="I51" s="25"/>
    </row>
    <row r="52" spans="1:9">
      <c r="D52" s="11"/>
      <c r="E52" s="11"/>
      <c r="F52" s="11"/>
      <c r="G52" s="11"/>
      <c r="H52" s="11"/>
      <c r="I52" s="14"/>
    </row>
    <row r="53" spans="1:9">
      <c r="A53" s="26"/>
      <c r="B53" s="26"/>
      <c r="C53" s="26"/>
      <c r="D53" s="26"/>
      <c r="E53" s="26"/>
      <c r="F53" s="26"/>
      <c r="G53" s="26"/>
      <c r="H53" s="26"/>
      <c r="I53" s="26"/>
    </row>
    <row r="54" spans="1:9">
      <c r="A54" s="25"/>
      <c r="B54" s="25"/>
      <c r="C54" s="25"/>
      <c r="D54" s="25"/>
      <c r="E54" s="25"/>
      <c r="F54" s="25"/>
      <c r="G54" s="25"/>
      <c r="H54" s="25"/>
      <c r="I54" s="25"/>
    </row>
  </sheetData>
  <mergeCells count="1">
    <mergeCell ref="D9:G9"/>
  </mergeCells>
  <phoneticPr fontId="0" type="noConversion"/>
  <printOptions horizontalCentered="1"/>
  <pageMargins left="0.5" right="0.5" top="0.5" bottom="0.55000000000000004" header="0" footer="0"/>
  <pageSetup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9"/>
  <sheetViews>
    <sheetView showOutlineSymbols="0" zoomScaleNormal="100" workbookViewId="0">
      <selection activeCell="L25" sqref="L25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16384" width="9.76953125" style="12"/>
  </cols>
  <sheetData>
    <row r="1" spans="1:12">
      <c r="J1" s="1" t="str">
        <f>+'DCP-9, P 1'!G1</f>
        <v>Exh. DCP-9</v>
      </c>
    </row>
    <row r="2" spans="1:12">
      <c r="J2" s="1" t="s">
        <v>239</v>
      </c>
    </row>
    <row r="3" spans="1:12">
      <c r="J3" s="1" t="str">
        <f>+'DCP-9, P 1'!G3</f>
        <v>Dockets UE-220066/UG-220067</v>
      </c>
      <c r="K3" s="1"/>
    </row>
    <row r="4" spans="1:12">
      <c r="I4" s="1"/>
      <c r="J4" s="1"/>
      <c r="K4" s="1"/>
    </row>
    <row r="5" spans="1:12" ht="20.100000000000001">
      <c r="A5" s="295" t="str">
        <f>'DCP-9, P 1'!A5</f>
        <v>PROXY COMPANIES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20.100000000000001">
      <c r="A6" s="295" t="s">
        <v>25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</row>
    <row r="7" spans="1:12" ht="15.3" thickBot="1"/>
    <row r="8" spans="1:12" ht="15.3" thickTop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>
      <c r="A9" s="164" t="str">
        <f>'DCP-9, P 1'!A10</f>
        <v>COMPANY</v>
      </c>
      <c r="B9" s="1"/>
      <c r="C9" s="164">
        <v>2017</v>
      </c>
      <c r="D9" s="164">
        <v>2018</v>
      </c>
      <c r="E9" s="164">
        <v>2019</v>
      </c>
      <c r="F9" s="164">
        <v>2020</v>
      </c>
      <c r="G9" s="164">
        <v>2021</v>
      </c>
      <c r="H9" s="164" t="s">
        <v>27</v>
      </c>
      <c r="I9" s="164">
        <v>2022</v>
      </c>
      <c r="J9" s="164">
        <v>2023</v>
      </c>
      <c r="K9" s="164" t="s">
        <v>279</v>
      </c>
      <c r="L9" s="164" t="s">
        <v>27</v>
      </c>
    </row>
    <row r="11" spans="1:12" ht="15.3" thickTop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>
      <c r="A13" s="23" t="str">
        <f>'DCP-9, P 1'!A13</f>
        <v>Proxy Group</v>
      </c>
    </row>
    <row r="15" spans="1:12">
      <c r="A15" s="7" t="str">
        <f>+'DCP-9, P 1'!A15</f>
        <v>ALLETE</v>
      </c>
      <c r="B15" s="7"/>
      <c r="C15" s="6">
        <v>2.4E-2</v>
      </c>
      <c r="D15" s="6">
        <v>2.7E-2</v>
      </c>
      <c r="E15" s="6">
        <v>2.3E-2</v>
      </c>
      <c r="F15" s="6">
        <v>0.02</v>
      </c>
      <c r="G15" s="6">
        <v>1.4999999999999999E-2</v>
      </c>
      <c r="H15" s="6">
        <f>AVERAGE(C15:G15)</f>
        <v>2.1800000000000003E-2</v>
      </c>
      <c r="I15" s="6">
        <v>2.5000000000000001E-2</v>
      </c>
      <c r="J15" s="6">
        <v>2.5000000000000001E-2</v>
      </c>
      <c r="K15" s="6">
        <v>3.5000000000000003E-2</v>
      </c>
      <c r="L15" s="6">
        <f>AVERAGE(I15:K15)</f>
        <v>2.8333333333333335E-2</v>
      </c>
    </row>
    <row r="16" spans="1:12">
      <c r="A16" s="7" t="str">
        <f>+'DCP-9, P 1'!A16</f>
        <v>Avista Corp.</v>
      </c>
      <c r="B16" s="7"/>
      <c r="C16" s="6">
        <v>1.9E-2</v>
      </c>
      <c r="D16" s="6">
        <v>2.1999999999999999E-2</v>
      </c>
      <c r="E16" s="6">
        <v>4.9000000000000002E-2</v>
      </c>
      <c r="F16" s="6">
        <v>8.9999999999999993E-3</v>
      </c>
      <c r="G16" s="6">
        <v>1.4E-2</v>
      </c>
      <c r="H16" s="6">
        <f t="shared" ref="H16:H22" si="0">AVERAGE(C16:G16)</f>
        <v>2.2599999999999999E-2</v>
      </c>
      <c r="I16" s="6">
        <v>5.0000000000000001E-3</v>
      </c>
      <c r="J16" s="6">
        <v>0.02</v>
      </c>
      <c r="K16" s="6">
        <v>0.02</v>
      </c>
      <c r="L16" s="6">
        <f t="shared" ref="L16:L22" si="1">AVERAGE(I16:K16)</f>
        <v>1.4999999999999999E-2</v>
      </c>
    </row>
    <row r="17" spans="1:12">
      <c r="A17" s="7" t="str">
        <f>+'DCP-9, P 1'!A17</f>
        <v>Black Hills Corp</v>
      </c>
      <c r="B17" s="7"/>
      <c r="C17" s="6">
        <v>5.2999999999999999E-2</v>
      </c>
      <c r="D17" s="6">
        <v>3.9E-2</v>
      </c>
      <c r="E17" s="6">
        <v>3.7999999999999999E-2</v>
      </c>
      <c r="F17" s="6">
        <v>3.7999999999999999E-2</v>
      </c>
      <c r="G17" s="6">
        <v>3.3000000000000002E-2</v>
      </c>
      <c r="H17" s="6">
        <f t="shared" si="0"/>
        <v>4.02E-2</v>
      </c>
      <c r="I17" s="6">
        <v>3.5000000000000003E-2</v>
      </c>
      <c r="J17" s="6">
        <v>3.5000000000000003E-2</v>
      </c>
      <c r="K17" s="6">
        <v>0.04</v>
      </c>
      <c r="L17" s="6">
        <f t="shared" si="1"/>
        <v>3.6666666666666674E-2</v>
      </c>
    </row>
    <row r="18" spans="1:12">
      <c r="A18" s="7" t="str">
        <f>+'DCP-9, P 1'!A18</f>
        <v>IDACORP</v>
      </c>
      <c r="B18" s="7"/>
      <c r="C18" s="6">
        <v>4.3999999999999997E-2</v>
      </c>
      <c r="D18" s="6">
        <v>4.3999999999999997E-2</v>
      </c>
      <c r="E18" s="6">
        <v>4.2000000000000003E-2</v>
      </c>
      <c r="F18" s="6">
        <v>3.9E-2</v>
      </c>
      <c r="G18" s="6">
        <v>3.6999999999999998E-2</v>
      </c>
      <c r="H18" s="6">
        <f t="shared" si="0"/>
        <v>4.1200000000000001E-2</v>
      </c>
      <c r="I18" s="6">
        <v>3.5000000000000003E-2</v>
      </c>
      <c r="J18" s="6">
        <v>3.5000000000000003E-2</v>
      </c>
      <c r="K18" s="6">
        <v>0.03</v>
      </c>
      <c r="L18" s="6">
        <f t="shared" si="1"/>
        <v>3.3333333333333333E-2</v>
      </c>
    </row>
    <row r="19" spans="1:12">
      <c r="A19" s="7" t="str">
        <f>+'DCP-9, P 1'!A19</f>
        <v>NorthWestern Corp</v>
      </c>
      <c r="B19" s="7"/>
      <c r="C19" s="6">
        <v>3.4000000000000002E-2</v>
      </c>
      <c r="D19" s="6">
        <v>3.2000000000000001E-2</v>
      </c>
      <c r="E19" s="6">
        <v>3.1E-2</v>
      </c>
      <c r="F19" s="6">
        <v>1.7000000000000001E-2</v>
      </c>
      <c r="G19" s="6">
        <v>2.5000000000000001E-2</v>
      </c>
      <c r="H19" s="6">
        <f t="shared" si="0"/>
        <v>2.7800000000000002E-2</v>
      </c>
      <c r="I19" s="6">
        <v>1.4999999999999999E-2</v>
      </c>
      <c r="J19" s="6">
        <v>0.02</v>
      </c>
      <c r="K19" s="6">
        <v>2.5000000000000001E-2</v>
      </c>
      <c r="L19" s="6">
        <f t="shared" si="1"/>
        <v>0.02</v>
      </c>
    </row>
    <row r="20" spans="1:12">
      <c r="A20" s="7" t="str">
        <f>+'DCP-9, P 1'!A20</f>
        <v>OGE Energy</v>
      </c>
      <c r="B20" s="7"/>
      <c r="C20" s="6">
        <v>3.5000000000000003E-2</v>
      </c>
      <c r="D20" s="6">
        <v>3.7999999999999999E-2</v>
      </c>
      <c r="E20" s="6">
        <v>3.5999999999999997E-2</v>
      </c>
      <c r="F20" s="6">
        <v>2.8000000000000001E-2</v>
      </c>
      <c r="G20" s="6">
        <v>3.5999999999999997E-2</v>
      </c>
      <c r="H20" s="6">
        <f t="shared" si="0"/>
        <v>3.4600000000000006E-2</v>
      </c>
      <c r="I20" s="6">
        <v>0.04</v>
      </c>
      <c r="J20" s="6">
        <v>4.4999999999999998E-2</v>
      </c>
      <c r="K20" s="6">
        <v>5.5E-2</v>
      </c>
      <c r="L20" s="6">
        <f t="shared" si="1"/>
        <v>4.6666666666666662E-2</v>
      </c>
    </row>
    <row r="21" spans="1:12">
      <c r="A21" s="7" t="str">
        <f>+'DCP-9, P 1'!A21</f>
        <v>Otter Tail Corp</v>
      </c>
      <c r="B21" s="7"/>
      <c r="C21" s="6">
        <v>3.3000000000000002E-2</v>
      </c>
      <c r="D21" s="6">
        <v>0.04</v>
      </c>
      <c r="E21" s="6">
        <v>0.04</v>
      </c>
      <c r="F21" s="6">
        <v>4.1000000000000002E-2</v>
      </c>
      <c r="G21" s="6">
        <v>0.113</v>
      </c>
      <c r="H21" s="6">
        <f t="shared" si="0"/>
        <v>5.3400000000000003E-2</v>
      </c>
      <c r="I21" s="6">
        <v>0.13500000000000001</v>
      </c>
      <c r="J21" s="6">
        <v>7.4999999999999997E-2</v>
      </c>
      <c r="K21" s="6">
        <v>0.05</v>
      </c>
      <c r="L21" s="6">
        <f t="shared" si="1"/>
        <v>8.666666666666667E-2</v>
      </c>
    </row>
    <row r="22" spans="1:12">
      <c r="A22" s="7" t="str">
        <f>+'DCP-9, P 1'!A22</f>
        <v>Portland General Electric</v>
      </c>
      <c r="B22" s="7"/>
      <c r="C22" s="6">
        <v>3.5999999999999997E-2</v>
      </c>
      <c r="D22" s="6">
        <v>3.5000000000000003E-2</v>
      </c>
      <c r="E22" s="6">
        <v>3.1E-2</v>
      </c>
      <c r="F22" s="6">
        <v>6.0000000000000001E-3</v>
      </c>
      <c r="G22" s="6">
        <v>3.5000000000000003E-2</v>
      </c>
      <c r="H22" s="6">
        <f t="shared" si="0"/>
        <v>2.8600000000000004E-2</v>
      </c>
      <c r="I22" s="6">
        <v>3.5000000000000003E-2</v>
      </c>
      <c r="J22" s="6">
        <v>3.5000000000000003E-2</v>
      </c>
      <c r="K22" s="6">
        <v>3.5000000000000003E-2</v>
      </c>
      <c r="L22" s="6">
        <f t="shared" si="1"/>
        <v>3.5000000000000003E-2</v>
      </c>
    </row>
    <row r="23" spans="1:12">
      <c r="A23" s="7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96" t="s">
        <v>27</v>
      </c>
      <c r="B24" s="7"/>
      <c r="C24" s="6"/>
      <c r="D24" s="6"/>
      <c r="E24" s="6"/>
      <c r="F24" s="6"/>
      <c r="G24" s="6"/>
      <c r="H24" s="14">
        <f>+AVERAGE(H15:H22)</f>
        <v>3.3775000000000006E-2</v>
      </c>
      <c r="I24" s="14"/>
      <c r="J24" s="14"/>
      <c r="K24" s="14"/>
      <c r="L24" s="14">
        <f>+AVERAGE(L15:L22)</f>
        <v>3.770833333333333E-2</v>
      </c>
    </row>
    <row r="25" spans="1:12" ht="15.3" thickBot="1">
      <c r="A25" s="41"/>
      <c r="B25" s="41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15.3" thickTop="1">
      <c r="A26" s="39"/>
      <c r="B26" s="39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>
      <c r="A27" s="7" t="s">
        <v>26</v>
      </c>
    </row>
    <row r="31" spans="1:12">
      <c r="K31" s="4"/>
    </row>
    <row r="33" spans="3:8">
      <c r="H33" s="17"/>
    </row>
    <row r="34" spans="3:8">
      <c r="C34" s="20"/>
      <c r="D34" s="20"/>
      <c r="E34" s="20"/>
      <c r="F34" s="20"/>
      <c r="G34" s="20"/>
      <c r="H34" s="17"/>
    </row>
    <row r="35" spans="3:8">
      <c r="C35" s="20"/>
      <c r="D35" s="20"/>
      <c r="E35" s="20"/>
      <c r="F35" s="20"/>
      <c r="G35" s="20"/>
      <c r="H35" s="20"/>
    </row>
    <row r="36" spans="3:8">
      <c r="C36" s="20"/>
      <c r="D36" s="20"/>
      <c r="E36" s="20"/>
      <c r="F36" s="20"/>
      <c r="G36" s="20"/>
      <c r="H36" s="20"/>
    </row>
    <row r="37" spans="3:8">
      <c r="C37" s="20"/>
      <c r="D37" s="20"/>
      <c r="E37" s="20"/>
      <c r="F37" s="20"/>
      <c r="G37" s="20"/>
      <c r="H37" s="20"/>
    </row>
    <row r="38" spans="3:8">
      <c r="C38" s="20"/>
      <c r="D38" s="20"/>
      <c r="E38" s="20"/>
      <c r="F38" s="20"/>
      <c r="G38" s="20"/>
      <c r="H38" s="20"/>
    </row>
    <row r="39" spans="3:8">
      <c r="C39" s="20"/>
      <c r="D39" s="20"/>
      <c r="E39" s="20"/>
      <c r="F39" s="20"/>
      <c r="G39" s="20"/>
      <c r="H39" s="20"/>
    </row>
  </sheetData>
  <mergeCells count="2">
    <mergeCell ref="A5:L5"/>
    <mergeCell ref="A6:L6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9"/>
  <sheetViews>
    <sheetView showOutlineSymbols="0" zoomScaleNormal="87" workbookViewId="0">
      <selection activeCell="K26" sqref="K26"/>
    </sheetView>
  </sheetViews>
  <sheetFormatPr defaultColWidth="9.76953125" defaultRowHeight="15"/>
  <cols>
    <col min="1" max="1" width="26.6796875" style="12" customWidth="1"/>
    <col min="2" max="2" width="1.453125" style="12" customWidth="1"/>
    <col min="3" max="6" width="9.76953125" style="12" customWidth="1"/>
    <col min="7" max="7" width="2.76953125" style="12" customWidth="1"/>
    <col min="8" max="16384" width="9.76953125" style="12"/>
  </cols>
  <sheetData>
    <row r="1" spans="1:11">
      <c r="I1" s="1" t="str">
        <f>+'DCP-9, P 2'!J1</f>
        <v>Exh. DCP-9</v>
      </c>
    </row>
    <row r="2" spans="1:11">
      <c r="I2" s="1" t="s">
        <v>237</v>
      </c>
    </row>
    <row r="3" spans="1:11">
      <c r="I3" s="1" t="str">
        <f>+'DCP-9, P 2'!J3</f>
        <v>Dockets UE-220066/UG-220067</v>
      </c>
    </row>
    <row r="4" spans="1:11">
      <c r="A4" s="100"/>
      <c r="I4" s="1"/>
      <c r="K4" s="1"/>
    </row>
    <row r="5" spans="1:11" ht="20.100000000000001">
      <c r="A5" s="2" t="str">
        <f>'DCP-9, P 2'!A5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3" thickBot="1"/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1"/>
      <c r="B9" s="1"/>
      <c r="C9" s="165" t="s">
        <v>29</v>
      </c>
      <c r="D9" s="165"/>
      <c r="E9" s="165"/>
      <c r="F9" s="165"/>
      <c r="G9" s="1"/>
      <c r="H9" s="165" t="s">
        <v>315</v>
      </c>
      <c r="I9" s="165"/>
      <c r="J9" s="165"/>
      <c r="K9" s="165"/>
    </row>
    <row r="10" spans="1:11">
      <c r="A10" s="164" t="str">
        <f>'DCP-9, P 2'!A9</f>
        <v>COMPANY</v>
      </c>
      <c r="B10" s="1"/>
      <c r="C10" s="166" t="s">
        <v>30</v>
      </c>
      <c r="D10" s="166" t="s">
        <v>21</v>
      </c>
      <c r="E10" s="166" t="s">
        <v>31</v>
      </c>
      <c r="F10" s="166" t="s">
        <v>27</v>
      </c>
      <c r="G10" s="1"/>
      <c r="H10" s="166" t="s">
        <v>30</v>
      </c>
      <c r="I10" s="166" t="s">
        <v>21</v>
      </c>
      <c r="J10" s="166" t="s">
        <v>31</v>
      </c>
      <c r="K10" s="166" t="s">
        <v>27</v>
      </c>
    </row>
    <row r="12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4" spans="1:11">
      <c r="A14" s="23" t="str">
        <f>'DCP-9, P 2'!A13</f>
        <v>Proxy Group</v>
      </c>
    </row>
    <row r="16" spans="1:11">
      <c r="A16" s="12" t="str">
        <f>+'DCP-9, P 2'!A15</f>
        <v>ALLETE</v>
      </c>
      <c r="C16" s="6">
        <v>0.01</v>
      </c>
      <c r="D16" s="6">
        <v>0.04</v>
      </c>
      <c r="E16" s="6">
        <v>3.5000000000000003E-2</v>
      </c>
      <c r="F16" s="6">
        <f>AVERAGE(C16:E16)</f>
        <v>2.8333333333333335E-2</v>
      </c>
      <c r="G16" s="6"/>
      <c r="H16" s="6">
        <v>0.06</v>
      </c>
      <c r="I16" s="6">
        <v>3.5000000000000003E-2</v>
      </c>
      <c r="J16" s="6">
        <v>3.5000000000000003E-2</v>
      </c>
      <c r="K16" s="6">
        <f>AVERAGE(H16:J16)</f>
        <v>4.3333333333333335E-2</v>
      </c>
    </row>
    <row r="17" spans="1:11">
      <c r="A17" s="12" t="str">
        <f>+'DCP-9, P 2'!A16</f>
        <v>Avista Corp.</v>
      </c>
      <c r="C17" s="6">
        <v>3.5000000000000003E-2</v>
      </c>
      <c r="D17" s="6">
        <v>0.04</v>
      </c>
      <c r="E17" s="6">
        <v>3.5000000000000003E-2</v>
      </c>
      <c r="F17" s="6">
        <f t="shared" ref="F17:F23" si="0">AVERAGE(C17:E17)</f>
        <v>3.6666666666666674E-2</v>
      </c>
      <c r="G17" s="6"/>
      <c r="H17" s="6">
        <v>0.03</v>
      </c>
      <c r="I17" s="6">
        <v>0.04</v>
      </c>
      <c r="J17" s="6">
        <v>0.03</v>
      </c>
      <c r="K17" s="6">
        <f t="shared" ref="K17:K23" si="1">AVERAGE(H17:J17)</f>
        <v>3.3333333333333333E-2</v>
      </c>
    </row>
    <row r="18" spans="1:11">
      <c r="A18" s="12" t="str">
        <f>+'DCP-9, P 2'!A17</f>
        <v>Black Hills Corp</v>
      </c>
      <c r="C18" s="6">
        <v>5.5E-2</v>
      </c>
      <c r="D18" s="6">
        <v>0.06</v>
      </c>
      <c r="E18" s="6">
        <v>6.5000000000000002E-2</v>
      </c>
      <c r="F18" s="6">
        <f t="shared" si="0"/>
        <v>0.06</v>
      </c>
      <c r="G18" s="6"/>
      <c r="H18" s="6">
        <v>5.5E-2</v>
      </c>
      <c r="I18" s="6">
        <v>5.5E-2</v>
      </c>
      <c r="J18" s="6">
        <v>0.05</v>
      </c>
      <c r="K18" s="6">
        <f t="shared" si="1"/>
        <v>5.3333333333333337E-2</v>
      </c>
    </row>
    <row r="19" spans="1:11">
      <c r="A19" s="12" t="str">
        <f>+'DCP-9, P 2'!A18</f>
        <v>IDACORP</v>
      </c>
      <c r="C19" s="6">
        <v>0.04</v>
      </c>
      <c r="D19" s="6">
        <v>7.0000000000000007E-2</v>
      </c>
      <c r="E19" s="6">
        <v>4.4999999999999998E-2</v>
      </c>
      <c r="F19" s="6">
        <f t="shared" si="0"/>
        <v>5.1666666666666673E-2</v>
      </c>
      <c r="G19" s="6"/>
      <c r="H19" s="6">
        <v>0.04</v>
      </c>
      <c r="I19" s="6">
        <v>6.5000000000000002E-2</v>
      </c>
      <c r="J19" s="6">
        <v>0.04</v>
      </c>
      <c r="K19" s="6">
        <f t="shared" si="1"/>
        <v>4.8333333333333339E-2</v>
      </c>
    </row>
    <row r="20" spans="1:11">
      <c r="A20" s="12" t="str">
        <f>+'DCP-9, P 2'!A19</f>
        <v>NorthWestern Corp</v>
      </c>
      <c r="C20" s="6">
        <v>0.02</v>
      </c>
      <c r="D20" s="6">
        <v>5.5E-2</v>
      </c>
      <c r="E20" s="6">
        <v>4.4999999999999998E-2</v>
      </c>
      <c r="F20" s="6">
        <f t="shared" si="0"/>
        <v>0.04</v>
      </c>
      <c r="G20" s="6"/>
      <c r="H20" s="6">
        <v>0.03</v>
      </c>
      <c r="I20" s="6">
        <v>0.02</v>
      </c>
      <c r="J20" s="6">
        <v>0.03</v>
      </c>
      <c r="K20" s="6">
        <f t="shared" si="1"/>
        <v>2.6666666666666668E-2</v>
      </c>
    </row>
    <row r="21" spans="1:11">
      <c r="A21" s="12" t="str">
        <f>+'DCP-9, P 2'!A20</f>
        <v>OGE Energy</v>
      </c>
      <c r="C21" s="6">
        <v>4.4999999999999998E-2</v>
      </c>
      <c r="D21" s="6">
        <v>8.5000000000000006E-2</v>
      </c>
      <c r="E21" s="6">
        <v>3.5000000000000003E-2</v>
      </c>
      <c r="F21" s="6">
        <f t="shared" si="0"/>
        <v>5.5E-2</v>
      </c>
      <c r="G21" s="6"/>
      <c r="H21" s="6">
        <v>6.5000000000000002E-2</v>
      </c>
      <c r="I21" s="6">
        <v>0.03</v>
      </c>
      <c r="J21" s="6">
        <v>5.5E-2</v>
      </c>
      <c r="K21" s="6">
        <f t="shared" si="1"/>
        <v>4.9999999999999996E-2</v>
      </c>
    </row>
    <row r="22" spans="1:11">
      <c r="A22" s="12" t="str">
        <f>+'DCP-9, P 2'!A21</f>
        <v>Otter Tail Corp</v>
      </c>
      <c r="C22" s="6">
        <v>0.13</v>
      </c>
      <c r="D22" s="6">
        <v>0.04</v>
      </c>
      <c r="E22" s="6">
        <v>0.06</v>
      </c>
      <c r="F22" s="6">
        <f t="shared" si="0"/>
        <v>7.6666666666666675E-2</v>
      </c>
      <c r="G22" s="6"/>
      <c r="H22" s="6">
        <v>4.4999999999999998E-2</v>
      </c>
      <c r="I22" s="6">
        <v>7.0000000000000007E-2</v>
      </c>
      <c r="J22" s="6">
        <v>0.08</v>
      </c>
      <c r="K22" s="6">
        <f t="shared" si="1"/>
        <v>6.5000000000000002E-2</v>
      </c>
    </row>
    <row r="23" spans="1:11">
      <c r="A23" s="12" t="str">
        <f>+'DCP-9, P 2'!A22</f>
        <v>Portland General Electric</v>
      </c>
      <c r="C23" s="6">
        <v>1.4999999999999999E-2</v>
      </c>
      <c r="D23" s="6">
        <v>0.06</v>
      </c>
      <c r="E23" s="6">
        <v>0.03</v>
      </c>
      <c r="F23" s="6">
        <f t="shared" si="0"/>
        <v>3.4999999999999996E-2</v>
      </c>
      <c r="G23" s="6"/>
      <c r="H23" s="6">
        <v>7.4999999999999997E-2</v>
      </c>
      <c r="I23" s="6">
        <v>0.06</v>
      </c>
      <c r="J23" s="6">
        <v>3.5000000000000003E-2</v>
      </c>
      <c r="K23" s="6">
        <f t="shared" si="1"/>
        <v>5.6666666666666671E-2</v>
      </c>
    </row>
    <row r="24" spans="1:11"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4" t="s">
        <v>27</v>
      </c>
      <c r="C25" s="6"/>
      <c r="D25" s="6"/>
      <c r="E25" s="6"/>
      <c r="F25" s="14">
        <f>AVERAGE(F16:F23)</f>
        <v>4.7916666666666663E-2</v>
      </c>
      <c r="G25" s="6"/>
      <c r="H25" s="6"/>
      <c r="I25" s="6"/>
      <c r="J25" s="6"/>
      <c r="K25" s="14">
        <f>AVERAGE(K16:K23)</f>
        <v>4.7083333333333338E-2</v>
      </c>
    </row>
    <row r="26" spans="1:11" ht="15.3" thickBot="1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</row>
    <row r="27" spans="1:11" ht="15.3" thickTop="1"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12" t="str">
        <f>+'DCP-9, P 2'!A27</f>
        <v>Source:  Value Line Investment Survey.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2" spans="1:11">
      <c r="J32" s="4"/>
    </row>
    <row r="33" spans="4:6">
      <c r="D33" s="19"/>
      <c r="E33" s="19"/>
      <c r="F33" s="19"/>
    </row>
    <row r="34" spans="4:6">
      <c r="D34" s="18"/>
      <c r="E34" s="18"/>
      <c r="F34" s="18"/>
    </row>
    <row r="35" spans="4:6">
      <c r="D35" s="18"/>
      <c r="E35" s="18"/>
      <c r="F35" s="18"/>
    </row>
    <row r="36" spans="4:6">
      <c r="D36" s="18"/>
      <c r="E36" s="18"/>
      <c r="F36" s="18"/>
    </row>
    <row r="37" spans="4:6">
      <c r="D37" s="19"/>
      <c r="E37" s="19"/>
      <c r="F37" s="19"/>
    </row>
    <row r="38" spans="4:6">
      <c r="D38" s="19"/>
      <c r="E38" s="19"/>
      <c r="F38" s="19"/>
    </row>
    <row r="39" spans="4:6">
      <c r="D39" s="19"/>
      <c r="E39" s="19"/>
      <c r="F39" s="19"/>
    </row>
  </sheetData>
  <phoneticPr fontId="0" type="noConversion"/>
  <printOptions horizontalCentered="1"/>
  <pageMargins left="0.5" right="0.5" top="0.5" bottom="0.55000000000000004" header="0" footer="0"/>
  <pageSetup scale="7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26A1-EE42-43C0-B9F4-0B637E9698D8}">
  <sheetPr>
    <pageSetUpPr fitToPage="1"/>
  </sheetPr>
  <dimension ref="A1:I24"/>
  <sheetViews>
    <sheetView workbookViewId="0">
      <selection activeCell="G22" sqref="G22"/>
    </sheetView>
  </sheetViews>
  <sheetFormatPr defaultRowHeight="15"/>
  <cols>
    <col min="1" max="1" width="29.6796875" customWidth="1"/>
    <col min="2" max="2" width="1.36328125" customWidth="1"/>
    <col min="4" max="4" width="1.2265625" customWidth="1"/>
    <col min="6" max="6" width="1.58984375" customWidth="1"/>
  </cols>
  <sheetData>
    <row r="1" spans="1:7">
      <c r="C1" s="92" t="str">
        <f>+'DCP-9, P 3'!I1</f>
        <v>Exh. DCP-9</v>
      </c>
    </row>
    <row r="2" spans="1:7">
      <c r="C2" s="92" t="s">
        <v>240</v>
      </c>
    </row>
    <row r="3" spans="1:7">
      <c r="C3" s="92" t="str">
        <f>+'DCP-9, P 3'!I3</f>
        <v>Dockets UE-220066/UG-220067</v>
      </c>
    </row>
    <row r="5" spans="1:7">
      <c r="A5" s="300" t="str">
        <f>+'DCP-9, P 3'!A5</f>
        <v>PROXY COMPANIES</v>
      </c>
      <c r="B5" s="300"/>
      <c r="C5" s="300"/>
      <c r="D5" s="300"/>
      <c r="E5" s="300"/>
      <c r="F5" s="300"/>
      <c r="G5" s="300"/>
    </row>
    <row r="6" spans="1:7">
      <c r="A6" s="300" t="s">
        <v>325</v>
      </c>
      <c r="B6" s="300"/>
      <c r="C6" s="300"/>
      <c r="D6" s="300"/>
      <c r="E6" s="300"/>
      <c r="F6" s="300"/>
      <c r="G6" s="300"/>
    </row>
    <row r="7" spans="1:7" ht="15.3" thickBot="1">
      <c r="A7" s="74"/>
      <c r="B7" s="74"/>
      <c r="C7" s="74"/>
      <c r="D7" s="74"/>
      <c r="E7" s="74"/>
      <c r="F7" s="74"/>
      <c r="G7" s="74"/>
    </row>
    <row r="8" spans="1:7" ht="15.3" thickTop="1"/>
    <row r="9" spans="1:7">
      <c r="A9" s="92" t="str">
        <f>+'DCP-9, P 3'!A14</f>
        <v>Proxy Group</v>
      </c>
      <c r="B9" s="27"/>
      <c r="C9" s="226" t="s">
        <v>232</v>
      </c>
      <c r="D9" s="27"/>
      <c r="E9" s="226" t="s">
        <v>233</v>
      </c>
      <c r="F9" s="27"/>
      <c r="G9" s="226" t="s">
        <v>27</v>
      </c>
    </row>
    <row r="10" spans="1:7">
      <c r="A10" s="281"/>
      <c r="B10" s="282"/>
      <c r="C10" s="280"/>
      <c r="D10" s="282"/>
      <c r="E10" s="280"/>
      <c r="F10" s="282"/>
      <c r="G10" s="280"/>
    </row>
    <row r="12" spans="1:7">
      <c r="A12" t="str">
        <f>+'DCP-9, P 3'!A16</f>
        <v>ALLETE</v>
      </c>
      <c r="C12" s="46">
        <v>8.6999999999999994E-2</v>
      </c>
      <c r="D12" s="46"/>
      <c r="E12" s="8">
        <v>8.7400000000000005E-2</v>
      </c>
      <c r="G12" s="46">
        <f>AVERAGE(C12:E12)</f>
        <v>8.72E-2</v>
      </c>
    </row>
    <row r="13" spans="1:7">
      <c r="A13" t="str">
        <f>+'DCP-9, P 3'!A17</f>
        <v>Avista Corp.</v>
      </c>
      <c r="C13" s="46">
        <v>5.8000000000000003E-2</v>
      </c>
      <c r="D13" s="46"/>
      <c r="E13" s="46">
        <v>5.79E-2</v>
      </c>
      <c r="G13" s="46">
        <f t="shared" ref="G13:G19" si="0">AVERAGE(C13:E13)</f>
        <v>5.7950000000000002E-2</v>
      </c>
    </row>
    <row r="14" spans="1:7">
      <c r="A14" t="str">
        <f>+'DCP-9, P 3'!A18</f>
        <v>Black Hills Corp</v>
      </c>
      <c r="C14" s="46">
        <v>4.6699999999999998E-2</v>
      </c>
      <c r="D14" s="46">
        <v>4.6699999999999998E-2</v>
      </c>
      <c r="E14" s="46">
        <v>6.2700000000000006E-2</v>
      </c>
      <c r="G14" s="46">
        <f t="shared" si="0"/>
        <v>5.2033333333333341E-2</v>
      </c>
    </row>
    <row r="15" spans="1:7">
      <c r="A15" t="str">
        <f>+'DCP-9, P 3'!A19</f>
        <v>IDACORP</v>
      </c>
      <c r="C15" s="46">
        <v>2.8000000000000001E-2</v>
      </c>
      <c r="D15" s="46"/>
      <c r="E15" s="46">
        <v>2.8199999999999999E-2</v>
      </c>
      <c r="G15" s="46">
        <f t="shared" si="0"/>
        <v>2.81E-2</v>
      </c>
    </row>
    <row r="16" spans="1:7">
      <c r="A16" t="str">
        <f>+'DCP-9, P 3'!A20</f>
        <v>NorthWestern Corp</v>
      </c>
      <c r="C16" s="46">
        <v>4.4999999999999998E-2</v>
      </c>
      <c r="D16" s="46"/>
      <c r="E16" s="46">
        <v>2.7300000000000001E-2</v>
      </c>
      <c r="G16" s="46">
        <f t="shared" si="0"/>
        <v>3.6150000000000002E-2</v>
      </c>
    </row>
    <row r="17" spans="1:9">
      <c r="A17" t="str">
        <f>+'DCP-9, P 3'!A21</f>
        <v>OGE Energy</v>
      </c>
      <c r="C17" s="46">
        <v>1.9E-2</v>
      </c>
      <c r="D17" s="46"/>
      <c r="E17" s="46">
        <v>3.4700000000000002E-2</v>
      </c>
      <c r="G17" s="46">
        <f t="shared" si="0"/>
        <v>2.6849999999999999E-2</v>
      </c>
    </row>
    <row r="18" spans="1:9">
      <c r="A18" t="str">
        <f>+'DCP-9, P 3'!A22</f>
        <v>Otter Tail Corp</v>
      </c>
      <c r="C18" s="46">
        <v>0.09</v>
      </c>
      <c r="D18" s="46"/>
      <c r="E18" s="8" t="s">
        <v>235</v>
      </c>
      <c r="G18" s="46">
        <f t="shared" si="0"/>
        <v>0.09</v>
      </c>
    </row>
    <row r="19" spans="1:9">
      <c r="A19" t="str">
        <f>+'DCP-9, P 3'!A23</f>
        <v>Portland General Electric</v>
      </c>
      <c r="C19" s="46">
        <v>3.3000000000000002E-2</v>
      </c>
      <c r="D19" s="46"/>
      <c r="E19" s="46">
        <v>4.3900000000000002E-2</v>
      </c>
      <c r="G19" s="46">
        <f t="shared" si="0"/>
        <v>3.8449999999999998E-2</v>
      </c>
    </row>
    <row r="20" spans="1:9">
      <c r="C20" s="46"/>
      <c r="D20" s="46"/>
      <c r="E20" s="46"/>
      <c r="G20" s="71"/>
    </row>
    <row r="21" spans="1:9">
      <c r="A21" t="str">
        <f>+'DCP-9, P 3'!A25</f>
        <v>Average</v>
      </c>
      <c r="C21" s="46"/>
      <c r="D21" s="46"/>
      <c r="E21" s="46"/>
      <c r="G21" s="198">
        <f>AVERAGE(G12:G19)</f>
        <v>5.2091666666666661E-2</v>
      </c>
    </row>
    <row r="22" spans="1:9" ht="15.3" thickBot="1">
      <c r="A22" s="74"/>
      <c r="B22" s="74"/>
      <c r="C22" s="74"/>
      <c r="D22" s="74"/>
      <c r="E22" s="74"/>
      <c r="F22" s="74"/>
      <c r="G22" s="259"/>
      <c r="H22" s="28"/>
      <c r="I22" s="28"/>
    </row>
    <row r="23" spans="1:9" ht="15.3" thickTop="1"/>
    <row r="24" spans="1:9">
      <c r="A24" t="s">
        <v>287</v>
      </c>
    </row>
  </sheetData>
  <mergeCells count="2">
    <mergeCell ref="A5:G5"/>
    <mergeCell ref="A6:G6"/>
  </mergeCells>
  <printOptions horizontalCentered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9"/>
  <sheetViews>
    <sheetView showOutlineSymbols="0" topLeftCell="A18" zoomScaleNormal="100" workbookViewId="0">
      <selection activeCell="I37" sqref="I37"/>
    </sheetView>
  </sheetViews>
  <sheetFormatPr defaultColWidth="9.76953125" defaultRowHeight="15"/>
  <cols>
    <col min="1" max="1" width="27.54296875" style="12" customWidth="1"/>
    <col min="2" max="2" width="1.76953125" style="12" customWidth="1"/>
    <col min="3" max="4" width="12.76953125" style="12" customWidth="1"/>
    <col min="5" max="5" width="13.6796875" style="12" customWidth="1"/>
    <col min="6" max="6" width="12.76953125" style="12" customWidth="1"/>
    <col min="7" max="7" width="13.6796875" style="12" customWidth="1"/>
    <col min="8" max="8" width="12.2265625" style="12" customWidth="1"/>
    <col min="9" max="10" width="10.76953125" style="12" customWidth="1"/>
    <col min="11" max="16384" width="9.76953125" style="12"/>
  </cols>
  <sheetData>
    <row r="1" spans="1:10">
      <c r="H1" s="1" t="str">
        <f>+'DCP-9, P 3'!I1</f>
        <v>Exh. DCP-9</v>
      </c>
    </row>
    <row r="2" spans="1:10">
      <c r="H2" s="1" t="s">
        <v>241</v>
      </c>
    </row>
    <row r="3" spans="1:10">
      <c r="H3" s="1" t="str">
        <f>+'DCP-9, P 3'!I3</f>
        <v>Dockets UE-220066/UG-220067</v>
      </c>
    </row>
    <row r="4" spans="1:10">
      <c r="H4" s="1"/>
      <c r="J4" s="1"/>
    </row>
    <row r="5" spans="1:10" ht="20.100000000000001">
      <c r="A5" s="2" t="str">
        <f>'DCP-9, P 3'!A5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100000000000001">
      <c r="A6" s="2" t="s">
        <v>32</v>
      </c>
      <c r="B6" s="2"/>
      <c r="C6" s="2"/>
      <c r="D6" s="2"/>
      <c r="E6" s="2"/>
      <c r="F6" s="2"/>
      <c r="G6" s="2"/>
      <c r="H6" s="2"/>
      <c r="I6" s="2"/>
      <c r="J6" s="2"/>
    </row>
    <row r="7" spans="1:10" ht="15.3" thickBot="1"/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"/>
      <c r="B9" s="1"/>
      <c r="C9" s="1"/>
      <c r="D9" s="164" t="s">
        <v>34</v>
      </c>
      <c r="E9" s="164" t="s">
        <v>36</v>
      </c>
      <c r="F9" s="164" t="s">
        <v>34</v>
      </c>
      <c r="G9" s="164" t="s">
        <v>36</v>
      </c>
      <c r="H9" s="164" t="s">
        <v>282</v>
      </c>
      <c r="I9" s="1"/>
      <c r="J9" s="1"/>
    </row>
    <row r="10" spans="1:10">
      <c r="A10" s="1"/>
      <c r="B10" s="1"/>
      <c r="C10" s="164" t="s">
        <v>33</v>
      </c>
      <c r="D10" s="164" t="s">
        <v>35</v>
      </c>
      <c r="E10" s="164" t="s">
        <v>35</v>
      </c>
      <c r="F10" s="164" t="s">
        <v>37</v>
      </c>
      <c r="G10" s="164" t="s">
        <v>37</v>
      </c>
      <c r="H10" s="164" t="s">
        <v>30</v>
      </c>
      <c r="I10" s="164" t="s">
        <v>20</v>
      </c>
      <c r="J10" s="164" t="s">
        <v>38</v>
      </c>
    </row>
    <row r="11" spans="1:10">
      <c r="A11" s="164" t="str">
        <f>+'DCP-9, P 3'!A10</f>
        <v>COMPANY</v>
      </c>
      <c r="B11" s="1"/>
      <c r="C11" s="164" t="s">
        <v>24</v>
      </c>
      <c r="D11" s="164" t="s">
        <v>7</v>
      </c>
      <c r="E11" s="164" t="s">
        <v>7</v>
      </c>
      <c r="F11" s="164" t="s">
        <v>7</v>
      </c>
      <c r="G11" s="164" t="s">
        <v>7</v>
      </c>
      <c r="H11" s="164" t="s">
        <v>7</v>
      </c>
      <c r="I11" s="164" t="s">
        <v>7</v>
      </c>
      <c r="J11" s="164" t="s">
        <v>39</v>
      </c>
    </row>
    <row r="12" spans="1:10" ht="15.3" thickBot="1"/>
    <row r="13" spans="1:10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21"/>
    </row>
    <row r="15" spans="1:10">
      <c r="A15" s="42" t="str">
        <f>+'DCP-9, P 3'!A14</f>
        <v>Proxy Group</v>
      </c>
    </row>
    <row r="16" spans="1:10">
      <c r="A16" s="21"/>
      <c r="C16" s="6"/>
      <c r="D16" s="6"/>
      <c r="E16" s="6"/>
      <c r="F16" s="6"/>
      <c r="G16" s="6"/>
      <c r="H16" s="57"/>
      <c r="I16" s="6"/>
      <c r="J16" s="6"/>
    </row>
    <row r="17" spans="1:10">
      <c r="A17" s="21" t="str">
        <f>+'DCP-9, P 3'!A16</f>
        <v>ALLETE</v>
      </c>
      <c r="C17" s="6">
        <f>'DCP-9, P 1'!I15*(1+0.5*I17)</f>
        <v>4.2025649145028494E-2</v>
      </c>
      <c r="D17" s="6">
        <f>+'DCP-9, P 2'!H15</f>
        <v>2.1800000000000003E-2</v>
      </c>
      <c r="E17" s="6">
        <f>+'DCP-9, P 2'!L15</f>
        <v>2.8333333333333335E-2</v>
      </c>
      <c r="F17" s="6">
        <f>+'DCP-9, P 3'!F16</f>
        <v>2.8333333333333335E-2</v>
      </c>
      <c r="G17" s="6">
        <f>+'DCP-9, P 3'!K16</f>
        <v>4.3333333333333335E-2</v>
      </c>
      <c r="H17" s="8">
        <f>+'DCP-9, P 4'!G12</f>
        <v>8.72E-2</v>
      </c>
      <c r="I17" s="6">
        <f>AVERAGE(D17:H17)</f>
        <v>4.1800000000000004E-2</v>
      </c>
      <c r="J17" s="6">
        <f>C17+I17</f>
        <v>8.3825649145028491E-2</v>
      </c>
    </row>
    <row r="18" spans="1:10">
      <c r="A18" s="21" t="str">
        <f>+'DCP-9, P 3'!A17</f>
        <v>Avista Corp.</v>
      </c>
      <c r="C18" s="6">
        <f>'DCP-9, P 1'!I16*(1+0.5*I18)</f>
        <v>4.1453586654309559E-2</v>
      </c>
      <c r="D18" s="6">
        <f>+'DCP-9, P 2'!H16</f>
        <v>2.2599999999999999E-2</v>
      </c>
      <c r="E18" s="6">
        <f>+'DCP-9, P 2'!L16</f>
        <v>1.4999999999999999E-2</v>
      </c>
      <c r="F18" s="6">
        <f>+'DCP-9, P 3'!F17</f>
        <v>3.6666666666666674E-2</v>
      </c>
      <c r="G18" s="6">
        <f>+'DCP-9, P 3'!K17</f>
        <v>3.3333333333333333E-2</v>
      </c>
      <c r="H18" s="8">
        <f>+'DCP-9, P 4'!G13</f>
        <v>5.7950000000000002E-2</v>
      </c>
      <c r="I18" s="6">
        <f t="shared" ref="I18" si="0">AVERAGE(D18:H18)</f>
        <v>3.3110000000000001E-2</v>
      </c>
      <c r="J18" s="6">
        <f t="shared" ref="J18" si="1">C18+I18</f>
        <v>7.4563586654309566E-2</v>
      </c>
    </row>
    <row r="19" spans="1:10">
      <c r="A19" s="21" t="str">
        <f>+'DCP-9, P 3'!A18</f>
        <v>Black Hills Corp</v>
      </c>
      <c r="C19" s="6">
        <f>'DCP-9, P 1'!I17*(1+0.5*I19)</f>
        <v>3.2803815547481269E-2</v>
      </c>
      <c r="D19" s="6">
        <f>+'DCP-9, P 2'!H17</f>
        <v>4.02E-2</v>
      </c>
      <c r="E19" s="6">
        <f>+'DCP-9, P 2'!L17</f>
        <v>3.6666666666666674E-2</v>
      </c>
      <c r="F19" s="6">
        <f>+'DCP-9, P 3'!F18</f>
        <v>0.06</v>
      </c>
      <c r="G19" s="6">
        <f>+'DCP-9, P 3'!K18</f>
        <v>5.3333333333333337E-2</v>
      </c>
      <c r="H19" s="8">
        <f>+'DCP-9, P 4'!G14</f>
        <v>5.2033333333333341E-2</v>
      </c>
      <c r="I19" s="6">
        <f t="shared" ref="I19:I23" si="2">AVERAGE(D19:H19)</f>
        <v>4.8446666666666673E-2</v>
      </c>
      <c r="J19" s="6">
        <f t="shared" ref="J19:J23" si="3">C19+I19</f>
        <v>8.1250482214147934E-2</v>
      </c>
    </row>
    <row r="20" spans="1:10">
      <c r="A20" s="21" t="str">
        <f>+'DCP-9, P 3'!A19</f>
        <v>IDACORP</v>
      </c>
      <c r="C20" s="6">
        <f>'DCP-9, P 1'!I18*(1+0.5*I20)</f>
        <v>2.7779905609003449E-2</v>
      </c>
      <c r="D20" s="6">
        <f>+'DCP-9, P 2'!H18</f>
        <v>4.1200000000000001E-2</v>
      </c>
      <c r="E20" s="6">
        <f>+'DCP-9, P 2'!L18</f>
        <v>3.3333333333333333E-2</v>
      </c>
      <c r="F20" s="6">
        <f>+'DCP-9, P 3'!F19</f>
        <v>5.1666666666666673E-2</v>
      </c>
      <c r="G20" s="6">
        <f>+'DCP-9, P 3'!K19</f>
        <v>4.8333333333333339E-2</v>
      </c>
      <c r="H20" s="8">
        <f>+'DCP-9, P 4'!G15</f>
        <v>2.81E-2</v>
      </c>
      <c r="I20" s="6">
        <f t="shared" si="2"/>
        <v>4.0526666666666669E-2</v>
      </c>
      <c r="J20" s="6">
        <f t="shared" si="3"/>
        <v>6.8306572275670122E-2</v>
      </c>
    </row>
    <row r="21" spans="1:10">
      <c r="A21" s="21" t="str">
        <f>+'DCP-9, P 3'!A20</f>
        <v>NorthWestern Corp</v>
      </c>
      <c r="C21" s="6">
        <f>'DCP-9, P 1'!I19*(1+0.5*I21)</f>
        <v>4.3358850750063564E-2</v>
      </c>
      <c r="D21" s="6">
        <f>+'DCP-9, P 2'!H19</f>
        <v>2.7800000000000002E-2</v>
      </c>
      <c r="E21" s="6">
        <f>+'DCP-9, P 2'!L19</f>
        <v>0.02</v>
      </c>
      <c r="F21" s="6">
        <f>+'DCP-9, P 3'!F20</f>
        <v>0.04</v>
      </c>
      <c r="G21" s="6">
        <f>+'DCP-9, P 3'!K20</f>
        <v>2.6666666666666668E-2</v>
      </c>
      <c r="H21" s="8">
        <f>+'DCP-9, P 4'!G16</f>
        <v>3.6150000000000002E-2</v>
      </c>
      <c r="I21" s="6">
        <f t="shared" si="2"/>
        <v>3.0123333333333335E-2</v>
      </c>
      <c r="J21" s="6">
        <f t="shared" si="3"/>
        <v>7.3482184083396906E-2</v>
      </c>
    </row>
    <row r="22" spans="1:10">
      <c r="A22" s="21" t="str">
        <f>+'DCP-9, P 3'!A21</f>
        <v>OGE Energy</v>
      </c>
      <c r="C22" s="6">
        <f>'DCP-9, P 1'!I20*(1+0.5*I22)</f>
        <v>4.1910449977063252E-2</v>
      </c>
      <c r="D22" s="6">
        <f>+'DCP-9, P 2'!H20</f>
        <v>3.4600000000000006E-2</v>
      </c>
      <c r="E22" s="6">
        <f>+'DCP-9, P 2'!L20</f>
        <v>4.6666666666666662E-2</v>
      </c>
      <c r="F22" s="6">
        <f>+'DCP-9, P 3'!F21</f>
        <v>5.5E-2</v>
      </c>
      <c r="G22" s="6">
        <f>+'DCP-9, P 3'!K21</f>
        <v>4.9999999999999996E-2</v>
      </c>
      <c r="H22" s="8">
        <f>+'DCP-9, P 4'!G17</f>
        <v>2.6849999999999999E-2</v>
      </c>
      <c r="I22" s="6">
        <f t="shared" si="2"/>
        <v>4.2623333333333333E-2</v>
      </c>
      <c r="J22" s="6">
        <f t="shared" si="3"/>
        <v>8.4533783310396585E-2</v>
      </c>
    </row>
    <row r="23" spans="1:10">
      <c r="A23" s="21" t="str">
        <f>+'DCP-9, P 3'!A22</f>
        <v>Otter Tail Corp</v>
      </c>
      <c r="C23" s="6">
        <f>'DCP-9, P 1'!I21*(1+0.5*I23)</f>
        <v>2.7566733917893434E-2</v>
      </c>
      <c r="D23" s="6">
        <f>+'DCP-9, P 2'!H21</f>
        <v>5.3400000000000003E-2</v>
      </c>
      <c r="E23" s="6">
        <f>+'DCP-9, P 2'!L21</f>
        <v>8.666666666666667E-2</v>
      </c>
      <c r="F23" s="6">
        <f>+'DCP-9, P 3'!F22</f>
        <v>7.6666666666666675E-2</v>
      </c>
      <c r="G23" s="6">
        <f>+'DCP-9, P 3'!K22</f>
        <v>6.5000000000000002E-2</v>
      </c>
      <c r="H23" s="8">
        <f>+'DCP-9, P 4'!G18</f>
        <v>0.09</v>
      </c>
      <c r="I23" s="6">
        <f t="shared" si="2"/>
        <v>7.4346666666666672E-2</v>
      </c>
      <c r="J23" s="6">
        <f t="shared" si="3"/>
        <v>0.10191340058456011</v>
      </c>
    </row>
    <row r="24" spans="1:10">
      <c r="A24" s="21" t="str">
        <f>+'DCP-9, P 3'!A23</f>
        <v>Portland General Electric</v>
      </c>
      <c r="C24" s="6">
        <f>'DCP-9, P 1'!I22*(1+0.5*I24)</f>
        <v>3.4041729281946737E-2</v>
      </c>
      <c r="D24" s="6">
        <f>+'DCP-9, P 2'!H22</f>
        <v>2.8600000000000004E-2</v>
      </c>
      <c r="E24" s="6">
        <f>+'DCP-9, P 2'!L22</f>
        <v>3.5000000000000003E-2</v>
      </c>
      <c r="F24" s="6">
        <f>+'DCP-9, P 3'!F23</f>
        <v>3.4999999999999996E-2</v>
      </c>
      <c r="G24" s="6">
        <f>+'DCP-9, P 3'!K23</f>
        <v>5.6666666666666671E-2</v>
      </c>
      <c r="H24" s="8">
        <f>+'DCP-9, P 4'!G19</f>
        <v>3.8449999999999998E-2</v>
      </c>
      <c r="I24" s="6">
        <f t="shared" ref="I24" si="4">AVERAGE(D24:H24)</f>
        <v>3.8743333333333331E-2</v>
      </c>
      <c r="J24" s="6">
        <f>C24+I24</f>
        <v>7.2785062615280061E-2</v>
      </c>
    </row>
    <row r="25" spans="1:10">
      <c r="A25" s="43"/>
      <c r="B25" s="33"/>
      <c r="C25" s="34"/>
      <c r="D25" s="34"/>
      <c r="E25" s="34"/>
      <c r="F25" s="34"/>
      <c r="G25" s="34"/>
      <c r="H25" s="34"/>
      <c r="I25" s="34"/>
      <c r="J25" s="34"/>
    </row>
    <row r="26" spans="1:10">
      <c r="A26" s="21"/>
      <c r="C26" s="6"/>
      <c r="D26" s="6"/>
      <c r="E26" s="6"/>
      <c r="F26" s="6"/>
      <c r="G26" s="6"/>
      <c r="H26" s="6"/>
      <c r="I26" s="6"/>
      <c r="J26" s="6"/>
    </row>
    <row r="27" spans="1:10">
      <c r="A27" s="21" t="s">
        <v>74</v>
      </c>
      <c r="C27" s="6">
        <f>AVERAGE(C17:C24)</f>
        <v>3.6367590110348721E-2</v>
      </c>
      <c r="D27" s="6">
        <f t="shared" ref="D27:J27" si="5">AVERAGE(D17:D24)</f>
        <v>3.3775000000000006E-2</v>
      </c>
      <c r="E27" s="6">
        <f t="shared" si="5"/>
        <v>3.770833333333333E-2</v>
      </c>
      <c r="F27" s="6">
        <f t="shared" si="5"/>
        <v>4.7916666666666663E-2</v>
      </c>
      <c r="G27" s="6">
        <f t="shared" si="5"/>
        <v>4.7083333333333338E-2</v>
      </c>
      <c r="H27" s="6">
        <f t="shared" si="5"/>
        <v>5.2091666666666661E-2</v>
      </c>
      <c r="I27" s="6">
        <f t="shared" si="5"/>
        <v>4.3715000000000004E-2</v>
      </c>
      <c r="J27" s="14">
        <f t="shared" si="5"/>
        <v>8.0082590110348725E-2</v>
      </c>
    </row>
    <row r="28" spans="1:10">
      <c r="A28" s="43"/>
      <c r="B28" s="33"/>
      <c r="C28" s="34"/>
      <c r="D28" s="34"/>
      <c r="E28" s="34"/>
      <c r="F28" s="34"/>
      <c r="G28" s="34"/>
      <c r="H28" s="34"/>
      <c r="I28" s="34"/>
      <c r="J28" s="106"/>
    </row>
    <row r="29" spans="1:10">
      <c r="A29" s="58"/>
      <c r="B29" s="26"/>
      <c r="C29" s="31"/>
      <c r="D29" s="31"/>
      <c r="E29" s="31"/>
      <c r="F29" s="31"/>
      <c r="G29" s="31"/>
      <c r="H29" s="31"/>
      <c r="I29" s="31"/>
      <c r="J29" s="40"/>
    </row>
    <row r="30" spans="1:10">
      <c r="A30" s="58" t="s">
        <v>71</v>
      </c>
      <c r="B30" s="26"/>
      <c r="C30" s="31">
        <f>MEDIAN(C17:C24)</f>
        <v>3.7747657968128151E-2</v>
      </c>
      <c r="D30" s="31">
        <f t="shared" ref="D30:J30" si="6">MEDIAN(D17:D24)</f>
        <v>3.1600000000000003E-2</v>
      </c>
      <c r="E30" s="31">
        <f t="shared" si="6"/>
        <v>3.4166666666666665E-2</v>
      </c>
      <c r="F30" s="31">
        <f t="shared" si="6"/>
        <v>4.5833333333333337E-2</v>
      </c>
      <c r="G30" s="31">
        <f t="shared" si="6"/>
        <v>4.9166666666666664E-2</v>
      </c>
      <c r="H30" s="31">
        <f t="shared" si="6"/>
        <v>4.5241666666666666E-2</v>
      </c>
      <c r="I30" s="31">
        <f t="shared" si="6"/>
        <v>4.1163333333333336E-2</v>
      </c>
      <c r="J30" s="40">
        <f t="shared" si="6"/>
        <v>7.790703443422875E-2</v>
      </c>
    </row>
    <row r="31" spans="1:10">
      <c r="A31" s="43"/>
      <c r="B31" s="33"/>
      <c r="C31" s="34"/>
      <c r="D31" s="34"/>
      <c r="E31" s="34"/>
      <c r="F31" s="34"/>
      <c r="G31" s="34"/>
      <c r="H31" s="34"/>
      <c r="I31" s="34"/>
      <c r="J31" s="34"/>
    </row>
    <row r="32" spans="1:10">
      <c r="A32" s="21"/>
      <c r="C32" s="6"/>
      <c r="D32" s="6"/>
      <c r="E32" s="6"/>
      <c r="F32" s="6"/>
      <c r="G32" s="6"/>
      <c r="H32" s="6"/>
      <c r="I32" s="6"/>
      <c r="J32" s="6"/>
    </row>
    <row r="33" spans="1:10">
      <c r="A33" s="21" t="s">
        <v>82</v>
      </c>
      <c r="C33" s="6"/>
      <c r="D33" s="14">
        <f>+C27+D27</f>
        <v>7.0142590110348735E-2</v>
      </c>
      <c r="E33" s="6">
        <f>+C27+E27</f>
        <v>7.4075923443682051E-2</v>
      </c>
      <c r="F33" s="6">
        <f>+C27+F27</f>
        <v>8.4284256777015384E-2</v>
      </c>
      <c r="G33" s="6">
        <f>+C27+G27</f>
        <v>8.345092344368206E-2</v>
      </c>
      <c r="H33" s="14">
        <f>+C27+H27</f>
        <v>8.8459256777015383E-2</v>
      </c>
      <c r="I33" s="6">
        <f>+C27+I27</f>
        <v>8.0082590110348725E-2</v>
      </c>
      <c r="J33" s="6"/>
    </row>
    <row r="34" spans="1:10">
      <c r="A34" s="43"/>
      <c r="B34" s="33"/>
      <c r="C34" s="34"/>
      <c r="D34" s="34"/>
      <c r="E34" s="84"/>
      <c r="F34" s="38"/>
      <c r="G34" s="84"/>
      <c r="H34" s="84"/>
      <c r="I34" s="34"/>
      <c r="J34" s="34"/>
    </row>
    <row r="35" spans="1:10">
      <c r="A35" s="21"/>
      <c r="C35" s="6"/>
      <c r="D35" s="6"/>
      <c r="E35" s="57"/>
      <c r="F35" s="22"/>
      <c r="G35" s="57"/>
      <c r="H35" s="57"/>
      <c r="I35" s="6"/>
      <c r="J35" s="6"/>
    </row>
    <row r="36" spans="1:10">
      <c r="A36" s="21" t="s">
        <v>83</v>
      </c>
      <c r="C36" s="6"/>
      <c r="D36" s="14">
        <f>+C30+D30</f>
        <v>6.9347657968128154E-2</v>
      </c>
      <c r="E36" s="6">
        <f>+C30+E30</f>
        <v>7.1914324634794816E-2</v>
      </c>
      <c r="F36" s="6">
        <f>+C30+F30</f>
        <v>8.3580991301461488E-2</v>
      </c>
      <c r="G36" s="14">
        <f>+C30+G30</f>
        <v>8.6914324634794815E-2</v>
      </c>
      <c r="H36" s="6">
        <f>+C30+H30</f>
        <v>8.2989324634794817E-2</v>
      </c>
      <c r="I36" s="6">
        <f>+C30+I30</f>
        <v>7.8910991301461481E-2</v>
      </c>
      <c r="J36" s="6"/>
    </row>
    <row r="37" spans="1:10" ht="15.3" thickBot="1">
      <c r="A37" s="44"/>
      <c r="B37" s="35"/>
      <c r="C37" s="37"/>
      <c r="D37" s="37"/>
      <c r="E37" s="37"/>
      <c r="F37" s="37"/>
      <c r="G37" s="37"/>
      <c r="H37" s="37"/>
      <c r="I37" s="37"/>
      <c r="J37" s="37"/>
    </row>
    <row r="38" spans="1:10" ht="15.3" thickTop="1">
      <c r="A38" s="21"/>
      <c r="C38" s="6"/>
      <c r="D38" s="6"/>
      <c r="E38" s="6"/>
      <c r="F38" s="6"/>
      <c r="G38" s="6"/>
      <c r="H38" s="6"/>
      <c r="I38" s="6"/>
      <c r="J38" s="6"/>
    </row>
    <row r="39" spans="1:10">
      <c r="A39" s="21"/>
      <c r="C39" s="6"/>
      <c r="D39" s="6"/>
      <c r="E39" s="6"/>
      <c r="F39" s="6"/>
      <c r="G39" s="6"/>
      <c r="H39" s="6"/>
      <c r="I39" s="6"/>
      <c r="J39" s="6"/>
    </row>
    <row r="40" spans="1:10">
      <c r="A40" s="81" t="s">
        <v>105</v>
      </c>
      <c r="C40" s="6"/>
      <c r="D40" s="6"/>
      <c r="E40" s="6"/>
      <c r="F40" s="6"/>
      <c r="G40" s="6"/>
      <c r="H40" s="6"/>
      <c r="I40" s="6"/>
      <c r="J40" s="6"/>
    </row>
    <row r="41" spans="1:10">
      <c r="A41" s="21"/>
      <c r="C41" s="6"/>
      <c r="D41" s="6"/>
      <c r="E41" s="6"/>
      <c r="F41" s="6"/>
      <c r="G41" s="6"/>
      <c r="H41" s="6"/>
      <c r="I41" s="6"/>
      <c r="J41" s="6"/>
    </row>
    <row r="42" spans="1:10">
      <c r="A42" s="4" t="s">
        <v>355</v>
      </c>
      <c r="C42" s="6"/>
      <c r="D42" s="6"/>
      <c r="E42" s="6"/>
      <c r="F42" s="6"/>
      <c r="G42" s="6"/>
      <c r="H42" s="6"/>
      <c r="I42" s="6"/>
      <c r="J42" s="6"/>
    </row>
    <row r="43" spans="1:10">
      <c r="C43" s="6"/>
      <c r="D43" s="6"/>
      <c r="E43" s="6"/>
      <c r="F43" s="6"/>
      <c r="G43" s="6"/>
      <c r="H43" s="6"/>
      <c r="I43" s="206"/>
      <c r="J43" s="6"/>
    </row>
    <row r="44" spans="1:10">
      <c r="C44" s="6"/>
      <c r="D44" s="6"/>
      <c r="E44" s="6"/>
      <c r="F44" s="6"/>
      <c r="G44" s="6"/>
      <c r="H44" s="6"/>
      <c r="I44" s="206"/>
      <c r="J44" s="6"/>
    </row>
    <row r="45" spans="1:10">
      <c r="C45" s="6"/>
      <c r="D45" s="6"/>
      <c r="E45" s="6"/>
      <c r="F45" s="6"/>
      <c r="G45" s="6"/>
      <c r="H45" s="6"/>
      <c r="I45" s="206"/>
      <c r="J45" s="6"/>
    </row>
    <row r="46" spans="1:10">
      <c r="C46" s="6"/>
      <c r="D46" s="6"/>
      <c r="E46" s="6"/>
      <c r="F46" s="6"/>
      <c r="G46" s="6"/>
      <c r="H46" s="6"/>
      <c r="I46" s="206"/>
      <c r="J46" s="6"/>
    </row>
    <row r="47" spans="1:10">
      <c r="C47" s="6"/>
      <c r="D47" s="6"/>
      <c r="E47" s="6"/>
      <c r="F47" s="6"/>
      <c r="G47" s="6"/>
      <c r="H47" s="6"/>
      <c r="I47" s="206"/>
      <c r="J47" s="6"/>
    </row>
    <row r="48" spans="1:10">
      <c r="C48" s="6"/>
      <c r="D48" s="6"/>
      <c r="E48" s="6"/>
      <c r="F48" s="6"/>
      <c r="G48" s="6"/>
      <c r="H48" s="6"/>
      <c r="I48" s="6"/>
      <c r="J48" s="6"/>
    </row>
    <row r="49" spans="3:10">
      <c r="C49" s="6"/>
      <c r="D49" s="6"/>
      <c r="E49" s="6"/>
      <c r="F49" s="6"/>
      <c r="G49" s="6"/>
      <c r="H49" s="6"/>
      <c r="I49" s="6"/>
      <c r="J49" s="6"/>
    </row>
    <row r="50" spans="3:10">
      <c r="C50" s="6"/>
      <c r="D50" s="6"/>
      <c r="E50" s="6"/>
      <c r="F50" s="6"/>
      <c r="G50" s="6"/>
      <c r="H50" s="6"/>
      <c r="I50" s="6"/>
      <c r="J50" s="6"/>
    </row>
    <row r="51" spans="3:10">
      <c r="C51" s="6"/>
      <c r="D51" s="6"/>
      <c r="E51" s="6"/>
      <c r="F51" s="6"/>
      <c r="G51" s="6"/>
      <c r="H51" s="6"/>
      <c r="I51" s="6"/>
      <c r="J51" s="6"/>
    </row>
    <row r="52" spans="3:10">
      <c r="C52" s="6"/>
      <c r="D52" s="6"/>
      <c r="E52" s="6"/>
      <c r="F52" s="6"/>
      <c r="G52" s="6"/>
      <c r="H52" s="6"/>
      <c r="I52" s="6"/>
      <c r="J52" s="6"/>
    </row>
    <row r="53" spans="3:10">
      <c r="C53" s="6"/>
      <c r="D53" s="6"/>
      <c r="E53" s="6"/>
      <c r="F53" s="6"/>
      <c r="G53" s="6"/>
      <c r="H53" s="6"/>
      <c r="I53" s="6"/>
      <c r="J53" s="6"/>
    </row>
    <row r="54" spans="3:10">
      <c r="C54" s="6"/>
      <c r="D54" s="6"/>
      <c r="E54" s="6"/>
      <c r="F54" s="6"/>
      <c r="G54" s="6"/>
      <c r="H54" s="6"/>
      <c r="I54" s="6"/>
      <c r="J54" s="6"/>
    </row>
    <row r="55" spans="3:10">
      <c r="C55" s="6"/>
      <c r="D55" s="6"/>
      <c r="E55" s="6"/>
      <c r="F55" s="6"/>
      <c r="G55" s="6"/>
      <c r="H55" s="6"/>
      <c r="I55" s="6"/>
      <c r="J55" s="6"/>
    </row>
    <row r="56" spans="3:10">
      <c r="C56" s="6"/>
      <c r="D56" s="6"/>
      <c r="E56" s="6"/>
      <c r="F56" s="6"/>
      <c r="G56" s="6"/>
      <c r="H56" s="6"/>
      <c r="I56" s="6"/>
      <c r="J56" s="6"/>
    </row>
    <row r="57" spans="3:10">
      <c r="C57" s="6"/>
      <c r="D57" s="6"/>
      <c r="E57" s="6"/>
      <c r="F57" s="6"/>
      <c r="G57" s="6"/>
      <c r="H57" s="6"/>
      <c r="I57" s="6"/>
      <c r="J57" s="6"/>
    </row>
    <row r="58" spans="3:10">
      <c r="C58" s="6"/>
      <c r="D58" s="6"/>
      <c r="E58" s="6"/>
      <c r="F58" s="6"/>
      <c r="G58" s="6"/>
      <c r="H58" s="6"/>
      <c r="I58" s="6"/>
      <c r="J58" s="6"/>
    </row>
    <row r="59" spans="3:10">
      <c r="C59" s="6"/>
      <c r="D59" s="6"/>
      <c r="E59" s="6"/>
      <c r="F59" s="6"/>
      <c r="G59" s="6"/>
      <c r="H59" s="6"/>
      <c r="I59" s="6"/>
      <c r="J59" s="6"/>
    </row>
  </sheetData>
  <phoneticPr fontId="0" type="noConversion"/>
  <printOptions horizontalCentered="1"/>
  <pageMargins left="0.5" right="0.5" top="0.5" bottom="0.55000000000000004" header="0" footer="0"/>
  <pageSetup scale="6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64"/>
  <sheetViews>
    <sheetView showOutlineSymbols="0" topLeftCell="A55" zoomScaleNormal="87" workbookViewId="0">
      <selection activeCell="H59" sqref="H59"/>
    </sheetView>
  </sheetViews>
  <sheetFormatPr defaultColWidth="9.76953125" defaultRowHeight="15"/>
  <cols>
    <col min="1" max="1" width="9.76953125" style="4" customWidth="1"/>
    <col min="2" max="2" width="5.76953125" style="4" customWidth="1"/>
    <col min="3" max="3" width="9.76953125" style="4" customWidth="1"/>
    <col min="4" max="4" width="5.76953125" style="4" customWidth="1"/>
    <col min="5" max="5" width="9.76953125" style="4" customWidth="1"/>
    <col min="6" max="6" width="5.76953125" style="4" customWidth="1"/>
    <col min="7" max="7" width="12.76953125" style="4" customWidth="1"/>
    <col min="8" max="16384" width="9.76953125" style="4"/>
  </cols>
  <sheetData>
    <row r="1" spans="1:9">
      <c r="H1" s="1" t="s">
        <v>221</v>
      </c>
    </row>
    <row r="2" spans="1:9">
      <c r="H2" s="1" t="str">
        <f>+'DCP-9, P 5'!H3</f>
        <v>Dockets UE-220066/UG-220067</v>
      </c>
    </row>
    <row r="3" spans="1:9">
      <c r="H3" s="1"/>
    </row>
    <row r="4" spans="1:9" ht="20.100000000000001">
      <c r="A4" s="295" t="s">
        <v>47</v>
      </c>
      <c r="B4" s="295"/>
      <c r="C4" s="295"/>
      <c r="D4" s="295"/>
      <c r="E4" s="295"/>
      <c r="F4" s="295"/>
      <c r="G4" s="295"/>
      <c r="H4" s="295"/>
      <c r="I4" s="295"/>
    </row>
    <row r="5" spans="1:9" ht="20.100000000000001">
      <c r="A5" s="295" t="s">
        <v>77</v>
      </c>
      <c r="B5" s="295"/>
      <c r="C5" s="295"/>
      <c r="D5" s="295"/>
      <c r="E5" s="295"/>
      <c r="F5" s="295"/>
      <c r="G5" s="295"/>
      <c r="H5" s="295"/>
      <c r="I5" s="295"/>
    </row>
    <row r="6" spans="1:9" ht="20.100000000000001">
      <c r="A6" s="295" t="s">
        <v>78</v>
      </c>
      <c r="B6" s="295"/>
      <c r="C6" s="295"/>
      <c r="D6" s="295"/>
      <c r="E6" s="295"/>
      <c r="F6" s="295"/>
      <c r="G6" s="295"/>
      <c r="H6" s="295"/>
      <c r="I6" s="295"/>
    </row>
    <row r="7" spans="1:9" ht="15.3" thickBot="1">
      <c r="A7" s="154"/>
      <c r="B7" s="154"/>
      <c r="C7" s="154"/>
      <c r="D7" s="154"/>
      <c r="E7" s="154"/>
      <c r="F7" s="154"/>
      <c r="G7" s="154"/>
      <c r="H7" s="154"/>
      <c r="I7" s="154"/>
    </row>
    <row r="8" spans="1:9" ht="15.3" thickTop="1"/>
    <row r="9" spans="1:9">
      <c r="A9" s="1"/>
      <c r="B9" s="1"/>
      <c r="C9" s="1"/>
      <c r="D9" s="1"/>
      <c r="E9" s="1"/>
      <c r="F9" s="1"/>
      <c r="G9" s="1"/>
      <c r="H9" s="164" t="s">
        <v>79</v>
      </c>
      <c r="I9" s="1"/>
    </row>
    <row r="10" spans="1:9">
      <c r="A10" s="1"/>
      <c r="B10" s="1"/>
      <c r="C10" s="1"/>
      <c r="D10" s="1"/>
      <c r="E10" s="1"/>
      <c r="F10" s="1"/>
      <c r="G10" s="1"/>
      <c r="H10" s="164" t="s">
        <v>80</v>
      </c>
      <c r="I10" s="164" t="s">
        <v>72</v>
      </c>
    </row>
    <row r="11" spans="1:9">
      <c r="A11" s="164" t="s">
        <v>10</v>
      </c>
      <c r="B11" s="164"/>
      <c r="C11" s="164" t="s">
        <v>30</v>
      </c>
      <c r="D11" s="164"/>
      <c r="E11" s="164" t="s">
        <v>31</v>
      </c>
      <c r="F11" s="164"/>
      <c r="G11" s="164" t="s">
        <v>46</v>
      </c>
      <c r="H11" s="164" t="s">
        <v>24</v>
      </c>
      <c r="I11" s="164" t="s">
        <v>73</v>
      </c>
    </row>
    <row r="12" spans="1:9">
      <c r="A12" s="113"/>
      <c r="B12" s="113"/>
      <c r="C12" s="113"/>
      <c r="D12" s="113"/>
      <c r="E12" s="113"/>
      <c r="F12" s="113"/>
      <c r="G12" s="113"/>
      <c r="H12" s="77"/>
      <c r="I12" s="77"/>
    </row>
    <row r="13" spans="1:9">
      <c r="A13" s="66"/>
      <c r="B13" s="66"/>
      <c r="C13" s="66"/>
      <c r="D13" s="66"/>
      <c r="E13" s="66"/>
      <c r="F13" s="66"/>
      <c r="G13" s="66"/>
    </row>
    <row r="14" spans="1:9">
      <c r="A14" s="66">
        <v>1977</v>
      </c>
      <c r="B14" s="66"/>
      <c r="C14" s="67"/>
      <c r="D14" s="67"/>
      <c r="E14" s="67">
        <v>79.069999999999993</v>
      </c>
      <c r="F14" s="66"/>
      <c r="G14" s="66"/>
    </row>
    <row r="15" spans="1:9">
      <c r="A15" s="152">
        <f>+A14+1</f>
        <v>1978</v>
      </c>
      <c r="B15" s="152"/>
      <c r="C15" s="45">
        <v>12.33</v>
      </c>
      <c r="D15" s="45"/>
      <c r="E15" s="45">
        <v>85.35</v>
      </c>
      <c r="F15" s="45"/>
      <c r="G15" s="46">
        <f>C15/(AVERAGE(E14:E15))</f>
        <v>0.14998175404452013</v>
      </c>
      <c r="H15" s="8">
        <v>7.9000000000000001E-2</v>
      </c>
      <c r="I15" s="8">
        <f>+G15-H15</f>
        <v>7.0981754044520132E-2</v>
      </c>
    </row>
    <row r="16" spans="1:9">
      <c r="A16" s="152">
        <f t="shared" ref="A16:A33" si="0">A15+1</f>
        <v>1979</v>
      </c>
      <c r="B16" s="152"/>
      <c r="C16" s="45">
        <v>14.86</v>
      </c>
      <c r="D16" s="45"/>
      <c r="E16" s="45">
        <v>94.27</v>
      </c>
      <c r="F16" s="45"/>
      <c r="G16" s="46">
        <f t="shared" ref="G16:G58" si="1">C16/(AVERAGE(E15:E16))</f>
        <v>0.16546041643469545</v>
      </c>
      <c r="H16" s="8">
        <v>8.8599999999999998E-2</v>
      </c>
      <c r="I16" s="8">
        <f t="shared" ref="I16:I58" si="2">+G16-H16</f>
        <v>7.6860416434695447E-2</v>
      </c>
    </row>
    <row r="17" spans="1:9">
      <c r="A17" s="152">
        <f t="shared" si="0"/>
        <v>1980</v>
      </c>
      <c r="B17" s="152"/>
      <c r="C17" s="45">
        <v>14.82</v>
      </c>
      <c r="D17" s="45"/>
      <c r="E17" s="45">
        <v>102.48</v>
      </c>
      <c r="F17" s="45"/>
      <c r="G17" s="46">
        <f t="shared" si="1"/>
        <v>0.15064803049555273</v>
      </c>
      <c r="H17" s="8">
        <v>9.9699999999999997E-2</v>
      </c>
      <c r="I17" s="8">
        <f t="shared" si="2"/>
        <v>5.0948030495552729E-2</v>
      </c>
    </row>
    <row r="18" spans="1:9">
      <c r="A18" s="152">
        <f t="shared" si="0"/>
        <v>1981</v>
      </c>
      <c r="B18" s="152"/>
      <c r="C18" s="45">
        <v>15.36</v>
      </c>
      <c r="D18" s="45"/>
      <c r="E18" s="45">
        <v>109.43</v>
      </c>
      <c r="F18" s="45"/>
      <c r="G18" s="46">
        <f t="shared" si="1"/>
        <v>0.14496720305790192</v>
      </c>
      <c r="H18" s="8">
        <v>0.11550000000000001</v>
      </c>
      <c r="I18" s="8">
        <f t="shared" si="2"/>
        <v>2.9467203057901917E-2</v>
      </c>
    </row>
    <row r="19" spans="1:9">
      <c r="A19" s="152">
        <f t="shared" si="0"/>
        <v>1982</v>
      </c>
      <c r="B19" s="152"/>
      <c r="C19" s="45">
        <v>12.64</v>
      </c>
      <c r="D19" s="45"/>
      <c r="E19" s="45">
        <v>112.46</v>
      </c>
      <c r="F19" s="45"/>
      <c r="G19" s="46">
        <f t="shared" si="1"/>
        <v>0.11393032583712652</v>
      </c>
      <c r="H19" s="8">
        <v>0.13500000000000001</v>
      </c>
      <c r="I19" s="8">
        <f t="shared" si="2"/>
        <v>-2.1069674162873489E-2</v>
      </c>
    </row>
    <row r="20" spans="1:9">
      <c r="A20" s="152">
        <f t="shared" si="0"/>
        <v>1983</v>
      </c>
      <c r="B20" s="152"/>
      <c r="C20" s="45">
        <v>14.03</v>
      </c>
      <c r="D20" s="45"/>
      <c r="E20" s="45">
        <v>116.93</v>
      </c>
      <c r="F20" s="45"/>
      <c r="G20" s="46">
        <f t="shared" si="1"/>
        <v>0.12232442565063865</v>
      </c>
      <c r="H20" s="8">
        <v>0.1038</v>
      </c>
      <c r="I20" s="8">
        <f t="shared" si="2"/>
        <v>1.8524425650638651E-2</v>
      </c>
    </row>
    <row r="21" spans="1:9">
      <c r="A21" s="152">
        <f t="shared" si="0"/>
        <v>1984</v>
      </c>
      <c r="B21" s="152"/>
      <c r="C21" s="45">
        <v>16.64</v>
      </c>
      <c r="D21" s="45"/>
      <c r="E21" s="45">
        <v>122.47</v>
      </c>
      <c r="F21" s="45"/>
      <c r="G21" s="46">
        <f t="shared" si="1"/>
        <v>0.13901420217209692</v>
      </c>
      <c r="H21" s="8">
        <v>0.1174</v>
      </c>
      <c r="I21" s="8">
        <f t="shared" si="2"/>
        <v>2.1614202172096919E-2</v>
      </c>
    </row>
    <row r="22" spans="1:9">
      <c r="A22" s="152">
        <f t="shared" si="0"/>
        <v>1985</v>
      </c>
      <c r="B22" s="152"/>
      <c r="C22" s="45">
        <v>14.61</v>
      </c>
      <c r="D22" s="45"/>
      <c r="E22" s="45">
        <v>125.2</v>
      </c>
      <c r="F22" s="45"/>
      <c r="G22" s="46">
        <f t="shared" si="1"/>
        <v>0.11797956958856541</v>
      </c>
      <c r="H22" s="8">
        <v>0.1125</v>
      </c>
      <c r="I22" s="8">
        <f t="shared" si="2"/>
        <v>5.4795695885654083E-3</v>
      </c>
    </row>
    <row r="23" spans="1:9">
      <c r="A23" s="152">
        <f t="shared" si="0"/>
        <v>1986</v>
      </c>
      <c r="B23" s="152"/>
      <c r="C23" s="45">
        <v>14.48</v>
      </c>
      <c r="D23" s="45"/>
      <c r="E23" s="45">
        <v>126.82</v>
      </c>
      <c r="F23" s="45"/>
      <c r="G23" s="46">
        <f t="shared" si="1"/>
        <v>0.11491151495913024</v>
      </c>
      <c r="H23" s="8">
        <v>8.9800000000000005E-2</v>
      </c>
      <c r="I23" s="8">
        <f t="shared" si="2"/>
        <v>2.5111514959130235E-2</v>
      </c>
    </row>
    <row r="24" spans="1:9">
      <c r="A24" s="152">
        <f t="shared" si="0"/>
        <v>1987</v>
      </c>
      <c r="B24" s="152"/>
      <c r="C24" s="45">
        <v>17.5</v>
      </c>
      <c r="D24" s="45"/>
      <c r="E24" s="45">
        <v>134.07</v>
      </c>
      <c r="F24" s="45"/>
      <c r="G24" s="46">
        <f t="shared" si="1"/>
        <v>0.13415615776764153</v>
      </c>
      <c r="H24" s="8">
        <v>7.9200000000000007E-2</v>
      </c>
      <c r="I24" s="8">
        <f t="shared" si="2"/>
        <v>5.4956157767641525E-2</v>
      </c>
    </row>
    <row r="25" spans="1:9">
      <c r="A25" s="152">
        <f t="shared" si="0"/>
        <v>1988</v>
      </c>
      <c r="B25" s="152"/>
      <c r="C25" s="45">
        <v>23.75</v>
      </c>
      <c r="D25" s="45"/>
      <c r="E25" s="45">
        <v>141.32</v>
      </c>
      <c r="F25" s="45"/>
      <c r="G25" s="46">
        <f t="shared" si="1"/>
        <v>0.17248266095355677</v>
      </c>
      <c r="H25" s="8">
        <v>8.9700000000000002E-2</v>
      </c>
      <c r="I25" s="8">
        <f t="shared" si="2"/>
        <v>8.2782660953556769E-2</v>
      </c>
    </row>
    <row r="26" spans="1:9">
      <c r="A26" s="152">
        <f t="shared" si="0"/>
        <v>1989</v>
      </c>
      <c r="B26" s="152"/>
      <c r="C26" s="45">
        <v>22.87</v>
      </c>
      <c r="D26" s="45"/>
      <c r="E26" s="45">
        <v>147.26</v>
      </c>
      <c r="F26" s="45"/>
      <c r="G26" s="46">
        <f t="shared" si="1"/>
        <v>0.15850024256705247</v>
      </c>
      <c r="H26" s="8">
        <v>8.8099999999999998E-2</v>
      </c>
      <c r="I26" s="8">
        <f t="shared" si="2"/>
        <v>7.0400242567052476E-2</v>
      </c>
    </row>
    <row r="27" spans="1:9">
      <c r="A27" s="152">
        <f t="shared" si="0"/>
        <v>1990</v>
      </c>
      <c r="B27" s="152"/>
      <c r="C27" s="45">
        <v>21.34</v>
      </c>
      <c r="D27" s="45"/>
      <c r="E27" s="45">
        <v>153.01</v>
      </c>
      <c r="F27" s="45"/>
      <c r="G27" s="46">
        <f t="shared" si="1"/>
        <v>0.14213874179904754</v>
      </c>
      <c r="H27" s="8">
        <v>8.1900000000000001E-2</v>
      </c>
      <c r="I27" s="8">
        <f t="shared" si="2"/>
        <v>6.0238741799047535E-2</v>
      </c>
    </row>
    <row r="28" spans="1:9">
      <c r="A28" s="152">
        <f t="shared" si="0"/>
        <v>1991</v>
      </c>
      <c r="B28" s="152"/>
      <c r="C28" s="45">
        <v>15.97</v>
      </c>
      <c r="D28" s="45"/>
      <c r="E28" s="45">
        <v>158.85</v>
      </c>
      <c r="F28" s="45"/>
      <c r="G28" s="46">
        <f t="shared" si="1"/>
        <v>0.10241775155518502</v>
      </c>
      <c r="H28" s="8">
        <v>8.2199999999999995E-2</v>
      </c>
      <c r="I28" s="8">
        <f t="shared" si="2"/>
        <v>2.0217751555185029E-2</v>
      </c>
    </row>
    <row r="29" spans="1:9">
      <c r="A29" s="152">
        <f t="shared" si="0"/>
        <v>1992</v>
      </c>
      <c r="B29" s="152"/>
      <c r="C29" s="45">
        <v>19.09</v>
      </c>
      <c r="D29" s="45"/>
      <c r="E29" s="45">
        <v>149.74</v>
      </c>
      <c r="F29" s="45"/>
      <c r="G29" s="46">
        <f t="shared" si="1"/>
        <v>0.12372403512751547</v>
      </c>
      <c r="H29" s="8">
        <v>7.2599999999999998E-2</v>
      </c>
      <c r="I29" s="8">
        <f t="shared" si="2"/>
        <v>5.1124035127515469E-2</v>
      </c>
    </row>
    <row r="30" spans="1:9">
      <c r="A30" s="152">
        <f t="shared" si="0"/>
        <v>1993</v>
      </c>
      <c r="B30" s="152"/>
      <c r="C30" s="45">
        <v>21.89</v>
      </c>
      <c r="D30" s="45"/>
      <c r="E30" s="45">
        <v>180.88</v>
      </c>
      <c r="F30" s="45"/>
      <c r="G30" s="46">
        <f t="shared" si="1"/>
        <v>0.13241788155586473</v>
      </c>
      <c r="H30" s="8">
        <v>7.17E-2</v>
      </c>
      <c r="I30" s="8">
        <f t="shared" si="2"/>
        <v>6.0717881555864731E-2</v>
      </c>
    </row>
    <row r="31" spans="1:9">
      <c r="A31" s="152">
        <f t="shared" si="0"/>
        <v>1994</v>
      </c>
      <c r="B31" s="152"/>
      <c r="C31" s="45">
        <v>30.6</v>
      </c>
      <c r="D31" s="45"/>
      <c r="E31" s="45">
        <v>193.06</v>
      </c>
      <c r="F31" s="45"/>
      <c r="G31" s="46">
        <f t="shared" si="1"/>
        <v>0.16366261967160509</v>
      </c>
      <c r="H31" s="8">
        <v>6.59E-2</v>
      </c>
      <c r="I31" s="8">
        <f t="shared" si="2"/>
        <v>9.7762619671605086E-2</v>
      </c>
    </row>
    <row r="32" spans="1:9">
      <c r="A32" s="152">
        <f t="shared" si="0"/>
        <v>1995</v>
      </c>
      <c r="B32" s="152"/>
      <c r="C32" s="45">
        <v>33.96</v>
      </c>
      <c r="D32" s="45"/>
      <c r="E32" s="45">
        <v>216.51</v>
      </c>
      <c r="F32" s="45"/>
      <c r="G32" s="46">
        <f t="shared" si="1"/>
        <v>0.16583245843201408</v>
      </c>
      <c r="H32" s="8">
        <v>7.5999999999999998E-2</v>
      </c>
      <c r="I32" s="8">
        <f t="shared" si="2"/>
        <v>8.9832458432014081E-2</v>
      </c>
    </row>
    <row r="33" spans="1:9">
      <c r="A33" s="152">
        <f t="shared" si="0"/>
        <v>1996</v>
      </c>
      <c r="B33" s="152"/>
      <c r="C33" s="45">
        <v>38.729999999999997</v>
      </c>
      <c r="D33" s="45"/>
      <c r="E33" s="45">
        <v>237.08</v>
      </c>
      <c r="F33" s="45"/>
      <c r="G33" s="46">
        <f t="shared" si="1"/>
        <v>0.17077096055909519</v>
      </c>
      <c r="H33" s="8">
        <v>6.1800000000000001E-2</v>
      </c>
      <c r="I33" s="8">
        <f t="shared" si="2"/>
        <v>0.10897096055909519</v>
      </c>
    </row>
    <row r="34" spans="1:9">
      <c r="A34" s="152">
        <v>1997</v>
      </c>
      <c r="B34" s="152"/>
      <c r="C34" s="45">
        <v>39.72</v>
      </c>
      <c r="D34" s="45"/>
      <c r="E34" s="45">
        <v>249.52</v>
      </c>
      <c r="F34" s="45"/>
      <c r="G34" s="46">
        <f t="shared" si="1"/>
        <v>0.16325524044389642</v>
      </c>
      <c r="H34" s="8">
        <v>6.6400000000000001E-2</v>
      </c>
      <c r="I34" s="8">
        <f t="shared" si="2"/>
        <v>9.6855240443896415E-2</v>
      </c>
    </row>
    <row r="35" spans="1:9">
      <c r="A35" s="152">
        <v>1998</v>
      </c>
      <c r="B35" s="152"/>
      <c r="C35" s="45">
        <v>37.71</v>
      </c>
      <c r="D35" s="45"/>
      <c r="E35" s="45">
        <v>266.39999999999998</v>
      </c>
      <c r="F35" s="45"/>
      <c r="G35" s="46">
        <f t="shared" si="1"/>
        <v>0.1461854551093193</v>
      </c>
      <c r="H35" s="8">
        <v>5.8299999999999998E-2</v>
      </c>
      <c r="I35" s="8">
        <f t="shared" si="2"/>
        <v>8.7885455109319305E-2</v>
      </c>
    </row>
    <row r="36" spans="1:9">
      <c r="A36" s="152">
        <v>1999</v>
      </c>
      <c r="B36" s="152"/>
      <c r="C36" s="45">
        <v>48.17</v>
      </c>
      <c r="D36" s="45"/>
      <c r="E36" s="45">
        <v>290.68</v>
      </c>
      <c r="F36" s="45"/>
      <c r="G36" s="46">
        <f t="shared" si="1"/>
        <v>0.1729374596108279</v>
      </c>
      <c r="H36" s="8">
        <v>5.57E-2</v>
      </c>
      <c r="I36" s="8">
        <f t="shared" si="2"/>
        <v>0.1172374596108279</v>
      </c>
    </row>
    <row r="37" spans="1:9">
      <c r="A37" s="152">
        <v>2000</v>
      </c>
      <c r="B37" s="152"/>
      <c r="C37" s="45">
        <v>50</v>
      </c>
      <c r="D37" s="45"/>
      <c r="E37" s="45">
        <v>325.8</v>
      </c>
      <c r="F37" s="45"/>
      <c r="G37" s="46">
        <f t="shared" si="1"/>
        <v>0.16221126395016869</v>
      </c>
      <c r="H37" s="8">
        <v>6.5000000000000002E-2</v>
      </c>
      <c r="I37" s="8">
        <f t="shared" si="2"/>
        <v>9.7211263950168686E-2</v>
      </c>
    </row>
    <row r="38" spans="1:9">
      <c r="A38" s="152">
        <f>+A37+1</f>
        <v>2001</v>
      </c>
      <c r="B38" s="152"/>
      <c r="C38" s="78">
        <v>24.69</v>
      </c>
      <c r="D38" s="78"/>
      <c r="E38" s="78">
        <v>338.37</v>
      </c>
      <c r="F38" s="152"/>
      <c r="G38" s="46">
        <f t="shared" si="1"/>
        <v>7.4348434888658013E-2</v>
      </c>
      <c r="H38" s="8">
        <v>5.5300000000000002E-2</v>
      </c>
      <c r="I38" s="8">
        <f t="shared" si="2"/>
        <v>1.9048434888658011E-2</v>
      </c>
    </row>
    <row r="39" spans="1:9">
      <c r="A39" s="152">
        <f>+A38+1</f>
        <v>2002</v>
      </c>
      <c r="B39" s="152"/>
      <c r="C39" s="78">
        <v>27.59</v>
      </c>
      <c r="D39" s="78"/>
      <c r="E39" s="78">
        <v>321.72000000000003</v>
      </c>
      <c r="F39" s="152"/>
      <c r="G39" s="46">
        <f t="shared" si="1"/>
        <v>8.3594661334060502E-2</v>
      </c>
      <c r="H39" s="8">
        <v>5.5899999999999998E-2</v>
      </c>
      <c r="I39" s="8">
        <f t="shared" si="2"/>
        <v>2.7694661334060504E-2</v>
      </c>
    </row>
    <row r="40" spans="1:9">
      <c r="A40" s="152">
        <f>+A39+1</f>
        <v>2003</v>
      </c>
      <c r="B40" s="152"/>
      <c r="C40" s="78">
        <v>48.74</v>
      </c>
      <c r="D40" s="78"/>
      <c r="E40" s="78">
        <v>367.17</v>
      </c>
      <c r="F40" s="152"/>
      <c r="G40" s="46">
        <f t="shared" si="1"/>
        <v>0.14150299757581034</v>
      </c>
      <c r="H40" s="8">
        <v>4.8000000000000001E-2</v>
      </c>
      <c r="I40" s="8">
        <f t="shared" si="2"/>
        <v>9.3502997575810334E-2</v>
      </c>
    </row>
    <row r="41" spans="1:9">
      <c r="A41" s="152">
        <f>+A40+1</f>
        <v>2004</v>
      </c>
      <c r="B41" s="152"/>
      <c r="C41" s="78">
        <v>58.55</v>
      </c>
      <c r="D41" s="78"/>
      <c r="E41" s="78">
        <v>414.75</v>
      </c>
      <c r="F41" s="152"/>
      <c r="G41" s="46">
        <f t="shared" si="1"/>
        <v>0.14975956619603026</v>
      </c>
      <c r="H41" s="8">
        <v>5.0199999999999995E-2</v>
      </c>
      <c r="I41" s="8">
        <f t="shared" si="2"/>
        <v>9.9559566196030264E-2</v>
      </c>
    </row>
    <row r="42" spans="1:9">
      <c r="A42" s="152">
        <v>2005</v>
      </c>
      <c r="B42" s="152"/>
      <c r="C42" s="78">
        <v>69.83</v>
      </c>
      <c r="D42" s="78"/>
      <c r="E42" s="78">
        <v>453.06</v>
      </c>
      <c r="F42" s="152"/>
      <c r="G42" s="46">
        <f t="shared" si="1"/>
        <v>0.160933844966064</v>
      </c>
      <c r="H42" s="8">
        <v>4.6899999999999997E-2</v>
      </c>
      <c r="I42" s="8">
        <f t="shared" si="2"/>
        <v>0.114033844966064</v>
      </c>
    </row>
    <row r="43" spans="1:9">
      <c r="A43" s="32">
        <v>2006</v>
      </c>
      <c r="B43" s="32"/>
      <c r="C43" s="89">
        <v>81.510000000000005</v>
      </c>
      <c r="D43" s="89"/>
      <c r="E43" s="89">
        <v>504.39</v>
      </c>
      <c r="F43" s="32"/>
      <c r="G43" s="46">
        <f t="shared" si="1"/>
        <v>0.17026476578411406</v>
      </c>
      <c r="H43" s="72">
        <v>4.6800000000000001E-2</v>
      </c>
      <c r="I43" s="8">
        <f t="shared" si="2"/>
        <v>0.12346476578411406</v>
      </c>
    </row>
    <row r="44" spans="1:9">
      <c r="A44" s="152">
        <v>2007</v>
      </c>
      <c r="B44" s="152"/>
      <c r="C44" s="78">
        <v>66.180000000000007</v>
      </c>
      <c r="D44" s="78"/>
      <c r="E44" s="78">
        <v>529.59</v>
      </c>
      <c r="F44" s="152"/>
      <c r="G44" s="46">
        <f t="shared" si="1"/>
        <v>0.12801021296350026</v>
      </c>
      <c r="H44" s="8">
        <v>4.8599999999999997E-2</v>
      </c>
      <c r="I44" s="8">
        <f t="shared" si="2"/>
        <v>7.941021296350026E-2</v>
      </c>
    </row>
    <row r="45" spans="1:9">
      <c r="A45" s="152">
        <v>2008</v>
      </c>
      <c r="B45" s="152"/>
      <c r="C45" s="78">
        <v>14.88</v>
      </c>
      <c r="D45" s="78"/>
      <c r="E45" s="78">
        <v>451.37</v>
      </c>
      <c r="F45" s="152"/>
      <c r="G45" s="46">
        <f t="shared" si="1"/>
        <v>3.0337628445604305E-2</v>
      </c>
      <c r="H45" s="8">
        <v>4.4499999999999998E-2</v>
      </c>
      <c r="I45" s="8">
        <f t="shared" si="2"/>
        <v>-1.4162371554395693E-2</v>
      </c>
    </row>
    <row r="46" spans="1:9">
      <c r="A46" s="152">
        <v>2009</v>
      </c>
      <c r="B46" s="152"/>
      <c r="C46" s="78">
        <v>50.97</v>
      </c>
      <c r="D46" s="78"/>
      <c r="E46" s="78">
        <v>513.58000000000004</v>
      </c>
      <c r="F46" s="152"/>
      <c r="G46" s="46">
        <f t="shared" si="1"/>
        <v>0.10564277941862273</v>
      </c>
      <c r="H46" s="8">
        <v>3.4700000000000002E-2</v>
      </c>
      <c r="I46" s="8">
        <f t="shared" si="2"/>
        <v>7.0942779418622731E-2</v>
      </c>
    </row>
    <row r="47" spans="1:9">
      <c r="A47" s="152">
        <v>2010</v>
      </c>
      <c r="B47" s="152"/>
      <c r="C47" s="78">
        <v>77.349999999999994</v>
      </c>
      <c r="D47" s="78"/>
      <c r="E47" s="78">
        <v>579.14</v>
      </c>
      <c r="F47" s="152"/>
      <c r="G47" s="46">
        <f t="shared" si="1"/>
        <v>0.14157332161944505</v>
      </c>
      <c r="H47" s="8">
        <v>4.2500000000000003E-2</v>
      </c>
      <c r="I47" s="8">
        <f t="shared" si="2"/>
        <v>9.9073321619445043E-2</v>
      </c>
    </row>
    <row r="48" spans="1:9">
      <c r="A48" s="152">
        <v>2011</v>
      </c>
      <c r="B48" s="152"/>
      <c r="C48" s="78">
        <v>86.95</v>
      </c>
      <c r="D48" s="78"/>
      <c r="E48" s="78">
        <v>613.14</v>
      </c>
      <c r="F48" s="152"/>
      <c r="G48" s="46">
        <f t="shared" si="1"/>
        <v>0.14585500050323749</v>
      </c>
      <c r="H48" s="8">
        <v>3.8199999999999998E-2</v>
      </c>
      <c r="I48" s="8">
        <f t="shared" si="2"/>
        <v>0.10765500050323749</v>
      </c>
    </row>
    <row r="49" spans="1:9">
      <c r="A49" s="152">
        <v>2012</v>
      </c>
      <c r="B49" s="152"/>
      <c r="C49" s="78">
        <v>86.51</v>
      </c>
      <c r="D49" s="78"/>
      <c r="E49" s="78">
        <v>666.97</v>
      </c>
      <c r="F49" s="152"/>
      <c r="G49" s="46">
        <f t="shared" si="1"/>
        <v>0.13516025966518502</v>
      </c>
      <c r="H49" s="8">
        <v>2.46E-2</v>
      </c>
      <c r="I49" s="8">
        <f t="shared" si="2"/>
        <v>0.11056025966518503</v>
      </c>
    </row>
    <row r="50" spans="1:9">
      <c r="A50" s="152">
        <v>2013</v>
      </c>
      <c r="B50" s="152"/>
      <c r="C50" s="78">
        <v>100.2</v>
      </c>
      <c r="D50" s="78"/>
      <c r="E50" s="78">
        <v>715.84</v>
      </c>
      <c r="F50" s="152"/>
      <c r="G50" s="46">
        <f t="shared" si="1"/>
        <v>0.14492229590471578</v>
      </c>
      <c r="H50" s="8">
        <v>2.8799999999999999E-2</v>
      </c>
      <c r="I50" s="8">
        <f t="shared" si="2"/>
        <v>0.11612229590471579</v>
      </c>
    </row>
    <row r="51" spans="1:9">
      <c r="A51" s="152">
        <v>2014</v>
      </c>
      <c r="B51" s="152"/>
      <c r="C51" s="78">
        <v>102.31</v>
      </c>
      <c r="D51" s="78"/>
      <c r="E51" s="78">
        <v>726.96</v>
      </c>
      <c r="F51" s="152"/>
      <c r="G51" s="46">
        <f t="shared" si="1"/>
        <v>0.14182145827557527</v>
      </c>
      <c r="H51" s="8">
        <v>3.4099999999999998E-2</v>
      </c>
      <c r="I51" s="8">
        <f t="shared" si="2"/>
        <v>0.10772145827557528</v>
      </c>
    </row>
    <row r="52" spans="1:9">
      <c r="A52" s="152">
        <v>2015</v>
      </c>
      <c r="B52" s="152"/>
      <c r="C52" s="78">
        <v>88.53</v>
      </c>
      <c r="D52" s="78"/>
      <c r="E52" s="78">
        <v>740.29</v>
      </c>
      <c r="F52" s="152"/>
      <c r="G52" s="46">
        <f t="shared" si="1"/>
        <v>0.12067473164082468</v>
      </c>
      <c r="H52" s="8">
        <v>2.47E-2</v>
      </c>
      <c r="I52" s="8">
        <f t="shared" si="2"/>
        <v>9.5974731640824679E-2</v>
      </c>
    </row>
    <row r="53" spans="1:9">
      <c r="A53" s="152">
        <v>2016</v>
      </c>
      <c r="B53" s="152"/>
      <c r="C53" s="78">
        <v>94.55</v>
      </c>
      <c r="D53" s="78"/>
      <c r="E53" s="78">
        <v>768.98</v>
      </c>
      <c r="F53" s="152"/>
      <c r="G53" s="46">
        <f t="shared" si="1"/>
        <v>0.12529235988259224</v>
      </c>
      <c r="H53" s="8">
        <v>2.3E-2</v>
      </c>
      <c r="I53" s="8">
        <f t="shared" si="2"/>
        <v>0.10229235988259225</v>
      </c>
    </row>
    <row r="54" spans="1:9">
      <c r="A54" s="152">
        <v>2017</v>
      </c>
      <c r="B54" s="152"/>
      <c r="C54" s="78">
        <v>109.88</v>
      </c>
      <c r="D54" s="78"/>
      <c r="E54" s="78">
        <v>826.52</v>
      </c>
      <c r="F54" s="152"/>
      <c r="G54" s="46">
        <f t="shared" si="1"/>
        <v>0.13773738639924787</v>
      </c>
      <c r="H54" s="8">
        <v>2.6700000000000002E-2</v>
      </c>
      <c r="I54" s="8">
        <f t="shared" si="2"/>
        <v>0.11103738639924787</v>
      </c>
    </row>
    <row r="55" spans="1:9">
      <c r="A55" s="152">
        <v>2018</v>
      </c>
      <c r="B55" s="152"/>
      <c r="C55" s="78">
        <v>132.38999999999999</v>
      </c>
      <c r="D55" s="78"/>
      <c r="E55" s="78">
        <v>851.62</v>
      </c>
      <c r="F55" s="152"/>
      <c r="G55" s="46">
        <f t="shared" si="1"/>
        <v>0.15778182988308484</v>
      </c>
      <c r="H55" s="8">
        <v>2.8199999999999999E-2</v>
      </c>
      <c r="I55" s="8">
        <f t="shared" si="2"/>
        <v>0.12958182988308484</v>
      </c>
    </row>
    <row r="56" spans="1:9">
      <c r="A56" s="152">
        <v>2019</v>
      </c>
      <c r="B56" s="152"/>
      <c r="C56" s="78">
        <v>139.69999999999999</v>
      </c>
      <c r="D56" s="78"/>
      <c r="E56" s="78">
        <v>914.49</v>
      </c>
      <c r="F56" s="152"/>
      <c r="G56" s="46">
        <f t="shared" si="1"/>
        <v>0.15820079157017397</v>
      </c>
      <c r="H56" s="8">
        <v>2.5499999999999998E-2</v>
      </c>
      <c r="I56" s="8">
        <f t="shared" si="2"/>
        <v>0.13270079157017398</v>
      </c>
    </row>
    <row r="57" spans="1:9">
      <c r="A57" s="152">
        <v>2020</v>
      </c>
      <c r="B57" s="152"/>
      <c r="C57" s="78">
        <v>94.13</v>
      </c>
      <c r="D57" s="78"/>
      <c r="E57" s="78">
        <v>927.52</v>
      </c>
      <c r="F57" s="152"/>
      <c r="G57" s="46">
        <f t="shared" si="1"/>
        <v>0.10220357109896254</v>
      </c>
      <c r="H57" s="8">
        <v>1.5299999999999999E-2</v>
      </c>
      <c r="I57" s="8">
        <f t="shared" si="2"/>
        <v>8.6903571098962545E-2</v>
      </c>
    </row>
    <row r="58" spans="1:9">
      <c r="A58" s="152">
        <v>2021</v>
      </c>
      <c r="B58" s="152"/>
      <c r="C58" s="78">
        <v>197.9</v>
      </c>
      <c r="D58" s="78"/>
      <c r="E58" s="78">
        <v>1008.02</v>
      </c>
      <c r="F58" s="152"/>
      <c r="G58" s="46">
        <f t="shared" si="1"/>
        <v>0.20449073643531004</v>
      </c>
      <c r="H58" s="8">
        <v>0.10730000000000001</v>
      </c>
      <c r="I58" s="8">
        <f t="shared" si="2"/>
        <v>9.7190736435310038E-2</v>
      </c>
    </row>
    <row r="59" spans="1:9">
      <c r="A59" s="113"/>
      <c r="B59" s="113"/>
      <c r="C59" s="90"/>
      <c r="D59" s="90"/>
      <c r="E59" s="90"/>
      <c r="F59" s="113"/>
      <c r="G59" s="91"/>
      <c r="H59" s="47"/>
      <c r="I59" s="47"/>
    </row>
    <row r="60" spans="1:9">
      <c r="A60" s="152"/>
      <c r="B60" s="152"/>
      <c r="C60" s="152"/>
      <c r="D60" s="152"/>
      <c r="E60" s="152"/>
      <c r="F60" s="152"/>
      <c r="G60" s="198"/>
      <c r="H60" s="79"/>
    </row>
    <row r="61" spans="1:9">
      <c r="A61" s="32" t="s">
        <v>27</v>
      </c>
      <c r="B61" s="32"/>
      <c r="C61" s="32"/>
      <c r="D61" s="32"/>
      <c r="E61" s="32"/>
      <c r="F61" s="32"/>
      <c r="G61" s="199"/>
      <c r="H61" s="82"/>
      <c r="I61" s="199">
        <f>AVERAGE(I15:I58)</f>
        <v>7.4645886495314506E-2</v>
      </c>
    </row>
    <row r="62" spans="1:9" ht="15.3" thickBot="1">
      <c r="A62" s="154"/>
      <c r="B62" s="154"/>
      <c r="C62" s="154"/>
      <c r="D62" s="154"/>
      <c r="E62" s="154"/>
      <c r="F62" s="154"/>
      <c r="G62" s="154"/>
      <c r="H62" s="154"/>
      <c r="I62" s="154"/>
    </row>
    <row r="63" spans="1:9" ht="15.3" thickTop="1">
      <c r="A63" s="82"/>
      <c r="B63" s="82"/>
      <c r="C63" s="82"/>
      <c r="D63" s="82"/>
      <c r="E63" s="82"/>
      <c r="F63" s="82"/>
      <c r="G63" s="82"/>
      <c r="H63" s="82"/>
      <c r="I63" s="82"/>
    </row>
    <row r="64" spans="1:9">
      <c r="A64" s="4" t="s">
        <v>317</v>
      </c>
      <c r="I64" s="79"/>
    </row>
  </sheetData>
  <mergeCells count="3">
    <mergeCell ref="A4:I4"/>
    <mergeCell ref="A5:I5"/>
    <mergeCell ref="A6:I6"/>
  </mergeCells>
  <printOptions horizontalCentered="1"/>
  <pageMargins left="0.5" right="0.5" top="0.5" bottom="0.55000000000000004" header="0" footer="0"/>
  <pageSetup scale="74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9"/>
  <sheetViews>
    <sheetView topLeftCell="A7" zoomScaleNormal="100" workbookViewId="0">
      <selection activeCell="I28" sqref="I28"/>
    </sheetView>
  </sheetViews>
  <sheetFormatPr defaultRowHeight="15"/>
  <cols>
    <col min="1" max="1" width="22.453125" bestFit="1" customWidth="1"/>
    <col min="2" max="2" width="5.2265625" customWidth="1"/>
    <col min="3" max="3" width="10.31640625" bestFit="1" customWidth="1"/>
    <col min="4" max="4" width="3.76953125" customWidth="1"/>
    <col min="6" max="6" width="3.76953125" customWidth="1"/>
    <col min="8" max="8" width="3.76953125" customWidth="1"/>
  </cols>
  <sheetData>
    <row r="1" spans="1:9">
      <c r="F1" s="92" t="s">
        <v>222</v>
      </c>
    </row>
    <row r="2" spans="1:9">
      <c r="F2" s="92" t="str">
        <f>+'DCP-10'!H2</f>
        <v>Dockets UE-220066/UG-220067</v>
      </c>
    </row>
    <row r="3" spans="1:9">
      <c r="G3" s="92"/>
    </row>
    <row r="4" spans="1:9" ht="20.100000000000001">
      <c r="A4" s="2" t="str">
        <f>'DCP-9, P 5'!A5</f>
        <v>PROXY COMPANIES</v>
      </c>
      <c r="B4" s="2"/>
      <c r="C4" s="2"/>
      <c r="D4" s="2"/>
      <c r="E4" s="2"/>
      <c r="F4" s="2"/>
      <c r="G4" s="2"/>
      <c r="H4" s="2"/>
      <c r="I4" s="2"/>
    </row>
    <row r="5" spans="1:9" ht="20.100000000000001">
      <c r="A5" s="2" t="s">
        <v>40</v>
      </c>
      <c r="B5" s="2"/>
      <c r="C5" s="2"/>
      <c r="D5" s="2"/>
      <c r="E5" s="2"/>
      <c r="F5" s="2"/>
      <c r="G5" s="2"/>
      <c r="H5" s="2"/>
      <c r="I5" s="2"/>
    </row>
    <row r="6" spans="1:9" ht="15.3" thickBot="1">
      <c r="A6" s="12"/>
      <c r="B6" s="12"/>
      <c r="C6" s="12"/>
      <c r="D6" s="12"/>
      <c r="E6" s="12"/>
      <c r="F6" s="12"/>
      <c r="G6" s="12"/>
      <c r="H6" s="12"/>
      <c r="I6" s="12"/>
    </row>
    <row r="7" spans="1:9" ht="15.3" thickTop="1">
      <c r="A7" s="13"/>
      <c r="B7" s="13"/>
      <c r="C7" s="13"/>
      <c r="D7" s="13"/>
      <c r="E7" s="13"/>
      <c r="F7" s="13"/>
      <c r="G7" s="13"/>
      <c r="H7" s="13"/>
      <c r="I7" s="13"/>
    </row>
    <row r="8" spans="1:9">
      <c r="A8" s="1"/>
      <c r="B8" s="1"/>
      <c r="C8" s="164" t="s">
        <v>41</v>
      </c>
      <c r="D8" s="164"/>
      <c r="E8" s="164"/>
      <c r="F8" s="164"/>
      <c r="G8" s="164" t="s">
        <v>72</v>
      </c>
      <c r="H8" s="164"/>
      <c r="I8" s="164" t="s">
        <v>43</v>
      </c>
    </row>
    <row r="9" spans="1:9">
      <c r="A9" s="164" t="str">
        <f>'DCP-9, P 5'!A11</f>
        <v>COMPANY</v>
      </c>
      <c r="B9" s="1"/>
      <c r="C9" s="164" t="s">
        <v>8</v>
      </c>
      <c r="D9" s="164"/>
      <c r="E9" s="164" t="s">
        <v>42</v>
      </c>
      <c r="F9" s="164"/>
      <c r="G9" s="164" t="s">
        <v>73</v>
      </c>
      <c r="H9" s="164"/>
      <c r="I9" s="164" t="s">
        <v>39</v>
      </c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25"/>
      <c r="B11" s="25"/>
      <c r="C11" s="25"/>
      <c r="D11" s="25"/>
      <c r="E11" s="25"/>
      <c r="F11" s="25"/>
      <c r="G11" s="25"/>
      <c r="H11" s="25"/>
      <c r="I11" s="25"/>
    </row>
    <row r="12" spans="1:9">
      <c r="A12" s="23" t="str">
        <f>'DCP-9, P 5'!A15</f>
        <v>Proxy Group</v>
      </c>
      <c r="B12" s="12"/>
      <c r="C12" s="12"/>
      <c r="D12" s="12"/>
      <c r="E12" s="12"/>
      <c r="F12" s="12"/>
      <c r="G12" s="12"/>
      <c r="H12" s="12"/>
      <c r="I12" s="12"/>
    </row>
    <row r="13" spans="1:9">
      <c r="A13" s="12"/>
      <c r="B13" s="12"/>
      <c r="D13" s="12"/>
      <c r="E13" s="12"/>
      <c r="F13" s="12"/>
      <c r="G13" s="12"/>
      <c r="H13" s="12"/>
      <c r="I13" s="12"/>
    </row>
    <row r="14" spans="1:9">
      <c r="A14" s="12" t="str">
        <f>+'DCP-9, P 3'!A16</f>
        <v>ALLETE</v>
      </c>
      <c r="B14" s="12"/>
      <c r="C14" s="8">
        <f>+E36</f>
        <v>2.92E-2</v>
      </c>
      <c r="D14" s="12"/>
      <c r="E14" s="9">
        <f>+'DCP-14,P 1'!E16</f>
        <v>0.9</v>
      </c>
      <c r="F14" s="12"/>
      <c r="G14" s="6">
        <v>6.3E-2</v>
      </c>
      <c r="H14" s="12"/>
      <c r="I14" s="6">
        <f>+C14+(E14*G14)</f>
        <v>8.5900000000000004E-2</v>
      </c>
    </row>
    <row r="15" spans="1:9">
      <c r="A15" s="12" t="str">
        <f>+'DCP-9, P 3'!A17</f>
        <v>Avista Corp.</v>
      </c>
      <c r="B15" s="12"/>
      <c r="C15" s="8">
        <f>+C14</f>
        <v>2.92E-2</v>
      </c>
      <c r="D15" s="12"/>
      <c r="E15" s="9">
        <f>+'DCP-14,P 1'!E17</f>
        <v>0.95</v>
      </c>
      <c r="F15" s="12"/>
      <c r="G15" s="6">
        <f>+G14</f>
        <v>6.3E-2</v>
      </c>
      <c r="H15" s="12"/>
      <c r="I15" s="6">
        <f t="shared" ref="I15:I21" si="0">+C15+(E15*G15)</f>
        <v>8.9050000000000004E-2</v>
      </c>
    </row>
    <row r="16" spans="1:9">
      <c r="A16" s="12" t="str">
        <f>+'DCP-9, P 3'!A18</f>
        <v>Black Hills Corp</v>
      </c>
      <c r="B16" s="12"/>
      <c r="C16" s="8">
        <f>+C15</f>
        <v>2.92E-2</v>
      </c>
      <c r="D16" s="12"/>
      <c r="E16" s="9">
        <f>+'DCP-14,P 1'!E18</f>
        <v>1</v>
      </c>
      <c r="F16" s="12"/>
      <c r="G16" s="6">
        <f t="shared" ref="G16:G20" si="1">+G15</f>
        <v>6.3E-2</v>
      </c>
      <c r="H16" s="12"/>
      <c r="I16" s="6">
        <f t="shared" si="0"/>
        <v>9.2200000000000004E-2</v>
      </c>
    </row>
    <row r="17" spans="1:9">
      <c r="A17" s="12" t="str">
        <f>+'DCP-9, P 3'!A19</f>
        <v>IDACORP</v>
      </c>
      <c r="B17" s="12"/>
      <c r="C17" s="8">
        <f>+C16</f>
        <v>2.92E-2</v>
      </c>
      <c r="D17" s="12"/>
      <c r="E17" s="9">
        <f>+'DCP-14,P 1'!E19</f>
        <v>0.8</v>
      </c>
      <c r="F17" s="12"/>
      <c r="G17" s="6">
        <f>+G16</f>
        <v>6.3E-2</v>
      </c>
      <c r="H17" s="12"/>
      <c r="I17" s="6">
        <f t="shared" si="0"/>
        <v>7.9600000000000004E-2</v>
      </c>
    </row>
    <row r="18" spans="1:9">
      <c r="A18" s="12" t="str">
        <f>+'DCP-9, P 3'!A20</f>
        <v>NorthWestern Corp</v>
      </c>
      <c r="B18" s="12"/>
      <c r="C18" s="8">
        <f t="shared" ref="C18:C20" si="2">+C17</f>
        <v>2.92E-2</v>
      </c>
      <c r="D18" s="12"/>
      <c r="E18" s="9">
        <f>+'DCP-14,P 1'!E20</f>
        <v>0.95</v>
      </c>
      <c r="F18" s="12"/>
      <c r="G18" s="6">
        <f t="shared" si="1"/>
        <v>6.3E-2</v>
      </c>
      <c r="H18" s="12"/>
      <c r="I18" s="6">
        <f t="shared" si="0"/>
        <v>8.9050000000000004E-2</v>
      </c>
    </row>
    <row r="19" spans="1:9">
      <c r="A19" s="12" t="str">
        <f>+'DCP-9, P 3'!A21</f>
        <v>OGE Energy</v>
      </c>
      <c r="B19" s="12"/>
      <c r="C19" s="8">
        <f t="shared" si="2"/>
        <v>2.92E-2</v>
      </c>
      <c r="D19" s="12"/>
      <c r="E19" s="9">
        <f>+'DCP-14,P 1'!E21</f>
        <v>1</v>
      </c>
      <c r="F19" s="12"/>
      <c r="G19" s="6">
        <f t="shared" si="1"/>
        <v>6.3E-2</v>
      </c>
      <c r="H19" s="12"/>
      <c r="I19" s="6">
        <f t="shared" si="0"/>
        <v>9.2200000000000004E-2</v>
      </c>
    </row>
    <row r="20" spans="1:9">
      <c r="A20" s="12" t="str">
        <f>+'DCP-9, P 3'!A22</f>
        <v>Otter Tail Corp</v>
      </c>
      <c r="B20" s="12"/>
      <c r="C20" s="8">
        <f t="shared" si="2"/>
        <v>2.92E-2</v>
      </c>
      <c r="D20" s="12"/>
      <c r="E20" s="9">
        <f>+'DCP-14,P 1'!E22</f>
        <v>0.85</v>
      </c>
      <c r="F20" s="12"/>
      <c r="G20" s="6">
        <f t="shared" si="1"/>
        <v>6.3E-2</v>
      </c>
      <c r="H20" s="12"/>
      <c r="I20" s="6">
        <f t="shared" si="0"/>
        <v>8.2750000000000004E-2</v>
      </c>
    </row>
    <row r="21" spans="1:9">
      <c r="A21" s="12" t="str">
        <f>+'DCP-9, P 3'!A23</f>
        <v>Portland General Electric</v>
      </c>
      <c r="B21" s="12"/>
      <c r="C21" s="8">
        <f>+C20</f>
        <v>2.92E-2</v>
      </c>
      <c r="D21" s="12"/>
      <c r="E21" s="9">
        <f>+'DCP-14,P 1'!E23</f>
        <v>0.85</v>
      </c>
      <c r="F21" s="12"/>
      <c r="G21" s="6">
        <f>+G20</f>
        <v>6.3E-2</v>
      </c>
      <c r="H21" s="12"/>
      <c r="I21" s="6">
        <f t="shared" si="0"/>
        <v>8.2750000000000004E-2</v>
      </c>
    </row>
    <row r="22" spans="1:9">
      <c r="A22" s="33"/>
      <c r="B22" s="33"/>
      <c r="C22" s="47"/>
      <c r="D22" s="33"/>
      <c r="E22" s="48"/>
      <c r="F22" s="33"/>
      <c r="G22" s="34"/>
      <c r="H22" s="33"/>
      <c r="I22" s="34"/>
    </row>
    <row r="23" spans="1:9">
      <c r="A23" s="12"/>
      <c r="B23" s="12"/>
      <c r="C23" s="8"/>
      <c r="D23" s="12"/>
      <c r="E23" s="9"/>
      <c r="F23" s="12"/>
      <c r="G23" s="6"/>
      <c r="H23" s="12"/>
      <c r="I23" s="6"/>
    </row>
    <row r="24" spans="1:9">
      <c r="A24" s="12" t="s">
        <v>74</v>
      </c>
      <c r="B24" s="12"/>
      <c r="C24" s="8"/>
      <c r="D24" s="12"/>
      <c r="E24" s="9"/>
      <c r="F24" s="12"/>
      <c r="G24" s="6"/>
      <c r="H24" s="12"/>
      <c r="I24" s="22">
        <f>AVERAGE(I14:I21)</f>
        <v>8.6687500000000001E-2</v>
      </c>
    </row>
    <row r="25" spans="1:9">
      <c r="A25" s="33"/>
      <c r="B25" s="33"/>
      <c r="C25" s="47"/>
      <c r="D25" s="33"/>
      <c r="E25" s="48"/>
      <c r="F25" s="33"/>
      <c r="G25" s="34"/>
      <c r="H25" s="33"/>
      <c r="I25" s="38"/>
    </row>
    <row r="26" spans="1:9">
      <c r="A26" s="12"/>
      <c r="B26" s="12"/>
      <c r="C26" s="8"/>
      <c r="D26" s="12"/>
      <c r="E26" s="9"/>
      <c r="F26" s="12"/>
      <c r="G26" s="6"/>
      <c r="H26" s="12"/>
      <c r="I26" s="22"/>
    </row>
    <row r="27" spans="1:9">
      <c r="A27" s="12" t="s">
        <v>71</v>
      </c>
      <c r="B27" s="12"/>
      <c r="C27" s="8"/>
      <c r="D27" s="12"/>
      <c r="E27" s="9"/>
      <c r="F27" s="12"/>
      <c r="G27" s="6"/>
      <c r="H27" s="12"/>
      <c r="I27" s="22">
        <f>MEDIAN(I14:I21)</f>
        <v>8.7474999999999997E-2</v>
      </c>
    </row>
    <row r="28" spans="1:9" ht="15.3" thickBot="1">
      <c r="A28" s="35"/>
      <c r="B28" s="35"/>
      <c r="C28" s="49"/>
      <c r="D28" s="35"/>
      <c r="E28" s="50"/>
      <c r="F28" s="35"/>
      <c r="G28" s="37"/>
      <c r="H28" s="35"/>
      <c r="I28" s="37"/>
    </row>
    <row r="29" spans="1:9" ht="15.3" thickTop="1">
      <c r="A29" s="4" t="s">
        <v>190</v>
      </c>
      <c r="B29" s="12"/>
      <c r="C29" s="12"/>
      <c r="D29" s="12"/>
      <c r="E29" s="12"/>
      <c r="F29" s="12"/>
      <c r="G29" s="5"/>
      <c r="H29" s="12"/>
      <c r="I29" s="12"/>
    </row>
    <row r="30" spans="1:9">
      <c r="C30" s="301" t="s">
        <v>97</v>
      </c>
      <c r="D30" s="301"/>
      <c r="E30" s="301"/>
    </row>
    <row r="31" spans="1:9">
      <c r="C31" s="97" t="s">
        <v>96</v>
      </c>
      <c r="E31" s="93" t="s">
        <v>81</v>
      </c>
    </row>
    <row r="32" spans="1:9">
      <c r="C32" s="194">
        <v>44621</v>
      </c>
      <c r="E32" s="46">
        <v>2.5100000000000001E-2</v>
      </c>
    </row>
    <row r="33" spans="1:7">
      <c r="C33" s="194">
        <v>44652</v>
      </c>
      <c r="E33" s="46">
        <v>2.9899999999999999E-2</v>
      </c>
    </row>
    <row r="34" spans="1:7">
      <c r="C34" s="194">
        <v>44682</v>
      </c>
      <c r="E34" s="46">
        <v>3.2599999999999997E-2</v>
      </c>
    </row>
    <row r="35" spans="1:7">
      <c r="A35" s="94"/>
      <c r="C35" s="71"/>
    </row>
    <row r="36" spans="1:7">
      <c r="C36" s="104" t="s">
        <v>27</v>
      </c>
      <c r="E36" s="46">
        <f>AVERAGE(E32:E34)</f>
        <v>2.92E-2</v>
      </c>
    </row>
    <row r="39" spans="1:7">
      <c r="G39" s="94"/>
    </row>
  </sheetData>
  <mergeCells count="1">
    <mergeCell ref="C30:E30"/>
  </mergeCells>
  <phoneticPr fontId="9" type="noConversion"/>
  <printOptions horizontalCentered="1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E743-0900-442A-9568-1FB26D250CFA}">
  <sheetPr>
    <pageSetUpPr fitToPage="1"/>
  </sheetPr>
  <dimension ref="A1:J42"/>
  <sheetViews>
    <sheetView topLeftCell="A4" zoomScaleNormal="100" workbookViewId="0">
      <selection activeCell="H15" sqref="H15"/>
    </sheetView>
  </sheetViews>
  <sheetFormatPr defaultColWidth="8.76953125" defaultRowHeight="15"/>
  <cols>
    <col min="1" max="1" width="17.6796875" style="107" customWidth="1"/>
    <col min="2" max="2" width="14.76953125" style="107" customWidth="1"/>
    <col min="3" max="3" width="2.76953125" style="107" customWidth="1"/>
    <col min="4" max="4" width="13.453125" style="107" bestFit="1" customWidth="1"/>
    <col min="5" max="5" width="7.76953125" style="107" customWidth="1"/>
    <col min="6" max="6" width="9" style="107" bestFit="1" customWidth="1"/>
    <col min="7" max="7" width="8.76953125" style="107"/>
    <col min="8" max="8" width="6" style="107" customWidth="1"/>
    <col min="9" max="16384" width="8.76953125" style="107"/>
  </cols>
  <sheetData>
    <row r="1" spans="1:10">
      <c r="G1" s="108" t="s">
        <v>215</v>
      </c>
    </row>
    <row r="2" spans="1:10">
      <c r="G2" s="108" t="s">
        <v>201</v>
      </c>
    </row>
    <row r="3" spans="1:10">
      <c r="G3" s="108" t="s">
        <v>299</v>
      </c>
    </row>
    <row r="5" spans="1:10" ht="20.100000000000001">
      <c r="A5" s="283" t="s">
        <v>304</v>
      </c>
      <c r="B5" s="283"/>
      <c r="C5" s="283"/>
      <c r="D5" s="283"/>
      <c r="E5" s="283"/>
      <c r="F5" s="283"/>
      <c r="G5" s="283"/>
      <c r="H5" s="283"/>
      <c r="I5" s="283"/>
    </row>
    <row r="6" spans="1:10" ht="20.100000000000001">
      <c r="A6" s="283" t="s">
        <v>163</v>
      </c>
      <c r="B6" s="283"/>
      <c r="C6" s="283"/>
      <c r="D6" s="283"/>
      <c r="E6" s="283"/>
      <c r="F6" s="283"/>
      <c r="G6" s="283"/>
      <c r="H6" s="283"/>
      <c r="I6" s="283"/>
    </row>
    <row r="7" spans="1:10" ht="20.100000000000001">
      <c r="A7" s="284" t="s">
        <v>308</v>
      </c>
      <c r="B7" s="283"/>
      <c r="C7" s="283"/>
      <c r="D7" s="283"/>
      <c r="E7" s="283"/>
      <c r="F7" s="283"/>
      <c r="G7" s="283"/>
      <c r="H7" s="283"/>
      <c r="I7" s="283"/>
    </row>
    <row r="8" spans="1:10" ht="15.3" thickBot="1">
      <c r="A8" s="177"/>
      <c r="B8" s="177"/>
      <c r="C8" s="177"/>
      <c r="D8" s="177"/>
      <c r="E8" s="177"/>
      <c r="F8" s="177"/>
      <c r="G8" s="177"/>
      <c r="H8" s="177"/>
      <c r="I8" s="177"/>
    </row>
    <row r="9" spans="1:10" ht="15.3" thickTop="1"/>
    <row r="10" spans="1:10">
      <c r="A10" s="178" t="s">
        <v>164</v>
      </c>
      <c r="B10" s="178" t="s">
        <v>169</v>
      </c>
      <c r="C10" s="178"/>
      <c r="D10" s="285" t="s">
        <v>165</v>
      </c>
      <c r="E10" s="285"/>
      <c r="F10" s="285"/>
      <c r="G10" s="285" t="s">
        <v>166</v>
      </c>
      <c r="H10" s="285"/>
      <c r="I10" s="285"/>
      <c r="J10" s="108"/>
    </row>
    <row r="11" spans="1:10">
      <c r="A11" s="179"/>
      <c r="B11" s="179"/>
      <c r="C11" s="179"/>
      <c r="D11" s="179"/>
      <c r="E11" s="260"/>
      <c r="F11" s="179"/>
      <c r="G11" s="179"/>
      <c r="H11" s="179"/>
      <c r="I11" s="179"/>
    </row>
    <row r="12" spans="1:10">
      <c r="A12" s="111"/>
      <c r="B12" s="111"/>
      <c r="C12" s="111"/>
      <c r="D12" s="111"/>
      <c r="E12" s="110"/>
      <c r="F12" s="111"/>
      <c r="G12" s="111"/>
      <c r="H12" s="111"/>
      <c r="I12" s="111"/>
    </row>
    <row r="13" spans="1:10">
      <c r="A13" s="107" t="s">
        <v>207</v>
      </c>
      <c r="B13" s="181">
        <f>+F30</f>
        <v>2.4475247524752476E-2</v>
      </c>
      <c r="C13" s="184" t="s">
        <v>173</v>
      </c>
      <c r="E13" s="181">
        <v>2.3599999999999999E-2</v>
      </c>
      <c r="F13" s="182" t="s">
        <v>212</v>
      </c>
      <c r="H13" s="181">
        <f>+(B13*E13)+0.0002</f>
        <v>7.7761584158415843E-4</v>
      </c>
      <c r="I13" s="107" t="s">
        <v>335</v>
      </c>
    </row>
    <row r="14" spans="1:10">
      <c r="B14" s="181"/>
      <c r="C14" s="184"/>
      <c r="E14" s="181"/>
      <c r="F14" s="182"/>
      <c r="H14" s="181"/>
    </row>
    <row r="15" spans="1:10">
      <c r="A15" s="107" t="s">
        <v>208</v>
      </c>
      <c r="B15" s="181">
        <f>+F31</f>
        <v>0.49052475247524752</v>
      </c>
      <c r="C15" s="184" t="s">
        <v>173</v>
      </c>
      <c r="E15" s="181">
        <v>5.0700000000000002E-2</v>
      </c>
      <c r="F15" s="107" t="s">
        <v>212</v>
      </c>
      <c r="H15" s="181">
        <f>+B15*E15+0.0002</f>
        <v>2.506960495049505E-2</v>
      </c>
      <c r="I15" s="107" t="s">
        <v>337</v>
      </c>
    </row>
    <row r="16" spans="1:10">
      <c r="B16" s="181"/>
      <c r="C16" s="181"/>
      <c r="D16" s="181"/>
      <c r="E16" s="181"/>
      <c r="H16" s="181"/>
    </row>
    <row r="17" spans="1:9">
      <c r="A17" s="107" t="s">
        <v>167</v>
      </c>
      <c r="B17" s="181">
        <v>0.48499999999999999</v>
      </c>
      <c r="C17" s="182" t="s">
        <v>209</v>
      </c>
      <c r="D17" s="183">
        <v>0.09</v>
      </c>
      <c r="E17" s="181">
        <v>9.2499999999999999E-2</v>
      </c>
      <c r="F17" s="184">
        <v>9.5000000000000001E-2</v>
      </c>
      <c r="G17" s="183">
        <f>+B17*D17</f>
        <v>4.3649999999999994E-2</v>
      </c>
      <c r="H17" s="181">
        <f>+B17*E17</f>
        <v>4.48625E-2</v>
      </c>
      <c r="I17" s="184">
        <f>+B17*F17</f>
        <v>4.6074999999999998E-2</v>
      </c>
    </row>
    <row r="18" spans="1:9">
      <c r="B18" s="179"/>
      <c r="C18" s="111"/>
      <c r="E18" s="109"/>
      <c r="G18" s="185"/>
      <c r="H18" s="179"/>
      <c r="I18" s="186"/>
    </row>
    <row r="19" spans="1:9">
      <c r="B19" s="111"/>
      <c r="C19" s="111"/>
      <c r="E19" s="109"/>
      <c r="G19" s="187"/>
      <c r="I19" s="188"/>
    </row>
    <row r="20" spans="1:9">
      <c r="A20" s="107" t="s">
        <v>168</v>
      </c>
      <c r="B20" s="181">
        <f>SUM(B13:B17)</f>
        <v>1</v>
      </c>
      <c r="C20" s="181"/>
      <c r="D20" s="189"/>
      <c r="E20" s="109"/>
      <c r="G20" s="183">
        <f>+H13+H15+G17</f>
        <v>6.9497220792079206E-2</v>
      </c>
      <c r="H20" s="109"/>
      <c r="I20" s="184">
        <f>+H13+H15+I17</f>
        <v>7.1922220792079203E-2</v>
      </c>
    </row>
    <row r="21" spans="1:9">
      <c r="B21" s="181"/>
      <c r="C21" s="181"/>
      <c r="D21" s="189"/>
      <c r="E21" s="109"/>
      <c r="G21" s="183"/>
      <c r="H21" s="181">
        <f>+H13+H15+H17</f>
        <v>7.0709720792079211E-2</v>
      </c>
      <c r="I21" s="184"/>
    </row>
    <row r="22" spans="1:9">
      <c r="B22" s="181"/>
      <c r="C22" s="181"/>
      <c r="D22" s="189"/>
      <c r="E22" s="109"/>
      <c r="G22" s="183"/>
      <c r="H22" s="109"/>
      <c r="I22" s="184"/>
    </row>
    <row r="23" spans="1:9" ht="15.3" thickBot="1">
      <c r="A23" s="177"/>
      <c r="B23" s="177"/>
      <c r="C23" s="177"/>
      <c r="D23" s="177"/>
      <c r="E23" s="177"/>
      <c r="F23" s="177"/>
      <c r="G23" s="177"/>
      <c r="H23" s="177"/>
      <c r="I23" s="177"/>
    </row>
    <row r="24" spans="1:9" ht="15.3" thickTop="1">
      <c r="G24" s="108"/>
      <c r="H24" s="190"/>
      <c r="I24" s="108"/>
    </row>
    <row r="25" spans="1:9">
      <c r="A25" s="107" t="s">
        <v>210</v>
      </c>
      <c r="G25" s="108"/>
      <c r="H25" s="190"/>
      <c r="I25" s="108"/>
    </row>
    <row r="26" spans="1:9">
      <c r="A26" s="107" t="s">
        <v>313</v>
      </c>
      <c r="G26" s="108"/>
      <c r="H26" s="190"/>
      <c r="I26" s="108"/>
    </row>
    <row r="27" spans="1:9">
      <c r="F27" s="109" t="s">
        <v>91</v>
      </c>
      <c r="G27" s="108"/>
      <c r="H27" s="190"/>
      <c r="I27" s="108"/>
    </row>
    <row r="28" spans="1:9">
      <c r="D28" s="260" t="s">
        <v>199</v>
      </c>
      <c r="F28" s="260" t="s">
        <v>211</v>
      </c>
      <c r="G28" s="108"/>
      <c r="H28" s="190"/>
      <c r="I28" s="108"/>
    </row>
    <row r="29" spans="1:9">
      <c r="D29" s="109"/>
      <c r="G29" s="108"/>
      <c r="H29" s="190"/>
      <c r="I29" s="108"/>
    </row>
    <row r="30" spans="1:9">
      <c r="A30" s="182"/>
      <c r="B30" s="107" t="s">
        <v>207</v>
      </c>
      <c r="D30" s="181">
        <v>2.4E-2</v>
      </c>
      <c r="E30" s="189">
        <f>+D30/D32</f>
        <v>4.7524752475247525E-2</v>
      </c>
      <c r="F30" s="181">
        <f>+E30*F32</f>
        <v>2.4475247524752476E-2</v>
      </c>
    </row>
    <row r="31" spans="1:9">
      <c r="A31" s="182"/>
      <c r="B31" s="107" t="s">
        <v>208</v>
      </c>
      <c r="D31" s="219">
        <v>0.48099999999999998</v>
      </c>
      <c r="E31" s="261">
        <f>+D31/D32</f>
        <v>0.95247524752475243</v>
      </c>
      <c r="F31" s="219">
        <f>+E31*F32</f>
        <v>0.49052475247524752</v>
      </c>
    </row>
    <row r="32" spans="1:9">
      <c r="B32" s="107" t="s">
        <v>198</v>
      </c>
      <c r="D32" s="181">
        <f>+D30+D31</f>
        <v>0.505</v>
      </c>
      <c r="E32" s="189">
        <f>+E30+E31</f>
        <v>1</v>
      </c>
      <c r="F32" s="181">
        <v>0.51500000000000001</v>
      </c>
    </row>
    <row r="33" spans="1:7">
      <c r="D33" s="214"/>
      <c r="F33" s="181"/>
    </row>
    <row r="34" spans="1:7">
      <c r="A34" s="107" t="s">
        <v>311</v>
      </c>
      <c r="D34" s="214"/>
      <c r="F34" s="181"/>
    </row>
    <row r="35" spans="1:7">
      <c r="A35" s="107" t="s">
        <v>312</v>
      </c>
      <c r="G35" s="203"/>
    </row>
    <row r="36" spans="1:7">
      <c r="G36" s="203"/>
    </row>
    <row r="37" spans="1:7">
      <c r="A37" s="107" t="s">
        <v>345</v>
      </c>
    </row>
    <row r="38" spans="1:7">
      <c r="D38" s="181"/>
      <c r="E38" s="181"/>
      <c r="F38" s="181"/>
      <c r="G38" s="181"/>
    </row>
    <row r="39" spans="1:7">
      <c r="A39" s="107" t="s">
        <v>336</v>
      </c>
      <c r="D39" s="181"/>
      <c r="E39" s="181"/>
      <c r="F39" s="181"/>
      <c r="G39" s="181"/>
    </row>
    <row r="40" spans="1:7">
      <c r="A40" s="107" t="s">
        <v>340</v>
      </c>
      <c r="D40" s="223"/>
      <c r="E40" s="181"/>
      <c r="F40" s="181"/>
      <c r="G40" s="181"/>
    </row>
    <row r="41" spans="1:7">
      <c r="D41" s="223"/>
      <c r="E41" s="181"/>
      <c r="F41" s="181"/>
      <c r="G41" s="181"/>
    </row>
    <row r="42" spans="1:7">
      <c r="A42" s="107" t="s">
        <v>341</v>
      </c>
      <c r="B42" s="212"/>
      <c r="C42" s="182"/>
      <c r="D42" s="181"/>
      <c r="E42" s="181"/>
      <c r="F42" s="181"/>
      <c r="G42" s="181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C94"/>
  <sheetViews>
    <sheetView showOutlineSymbols="0" zoomScale="75" zoomScaleNormal="75" workbookViewId="0">
      <selection activeCell="A4" sqref="A4"/>
    </sheetView>
  </sheetViews>
  <sheetFormatPr defaultColWidth="9.76953125" defaultRowHeight="15"/>
  <cols>
    <col min="1" max="1" width="26.81640625" style="12" customWidth="1"/>
    <col min="2" max="20" width="7.58984375" style="12" customWidth="1"/>
    <col min="21" max="21" width="9.2265625" style="12" customWidth="1"/>
    <col min="22" max="22" width="9.31640625" style="12" customWidth="1"/>
    <col min="23" max="26" width="7.58984375" style="12" customWidth="1"/>
    <col min="27" max="16384" width="9.76953125" style="12"/>
  </cols>
  <sheetData>
    <row r="1" spans="1:27">
      <c r="X1" s="1" t="s">
        <v>327</v>
      </c>
    </row>
    <row r="2" spans="1:27">
      <c r="X2" s="1" t="s">
        <v>213</v>
      </c>
    </row>
    <row r="3" spans="1:27">
      <c r="X3" s="1" t="str">
        <f>+'DCP-11'!F2</f>
        <v>Dockets UE-220066/UG-220067</v>
      </c>
    </row>
    <row r="4" spans="1:27">
      <c r="X4" s="1"/>
      <c r="Y4" s="1"/>
    </row>
    <row r="5" spans="1:27">
      <c r="X5" s="1"/>
      <c r="Y5" s="1"/>
      <c r="Z5" s="1"/>
    </row>
    <row r="6" spans="1:27" ht="20.100000000000001">
      <c r="A6" s="2" t="str">
        <f>+'DCP-11'!A4</f>
        <v>PROXY COMPANIES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ht="20.100000000000001">
      <c r="A7" s="2" t="s">
        <v>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7" ht="15.3" thickBot="1">
      <c r="AA8" s="35"/>
    </row>
    <row r="9" spans="1:27" ht="15.3" thickTop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64" t="s">
        <v>318</v>
      </c>
    </row>
    <row r="10" spans="1:27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 t="s">
        <v>104</v>
      </c>
      <c r="V10" s="164" t="s">
        <v>234</v>
      </c>
      <c r="W10" s="164"/>
      <c r="X10" s="164"/>
      <c r="Y10" s="164"/>
      <c r="Z10" s="164"/>
      <c r="AA10" s="164" t="s">
        <v>281</v>
      </c>
    </row>
    <row r="11" spans="1:27">
      <c r="A11" s="164" t="str">
        <f>+'DCP-11'!A9</f>
        <v>COMPANY</v>
      </c>
      <c r="B11" s="164">
        <v>2002</v>
      </c>
      <c r="C11" s="164">
        <v>2003</v>
      </c>
      <c r="D11" s="164">
        <v>2004</v>
      </c>
      <c r="E11" s="164">
        <v>2005</v>
      </c>
      <c r="F11" s="164">
        <v>2006</v>
      </c>
      <c r="G11" s="164">
        <v>2007</v>
      </c>
      <c r="H11" s="164">
        <v>2008</v>
      </c>
      <c r="I11" s="164">
        <v>2009</v>
      </c>
      <c r="J11" s="164">
        <v>2010</v>
      </c>
      <c r="K11" s="164">
        <v>2011</v>
      </c>
      <c r="L11" s="164">
        <v>2012</v>
      </c>
      <c r="M11" s="164">
        <v>2013</v>
      </c>
      <c r="N11" s="164">
        <v>2014</v>
      </c>
      <c r="O11" s="164">
        <v>2015</v>
      </c>
      <c r="P11" s="164">
        <v>2016</v>
      </c>
      <c r="Q11" s="164">
        <v>2017</v>
      </c>
      <c r="R11" s="164">
        <v>2018</v>
      </c>
      <c r="S11" s="164">
        <v>2019</v>
      </c>
      <c r="T11" s="164">
        <v>2020</v>
      </c>
      <c r="U11" s="164" t="s">
        <v>27</v>
      </c>
      <c r="V11" s="164" t="s">
        <v>27</v>
      </c>
      <c r="W11" s="164">
        <v>2021</v>
      </c>
      <c r="X11" s="164">
        <v>2022</v>
      </c>
      <c r="Y11" s="164">
        <v>2023</v>
      </c>
      <c r="Z11" s="164" t="s">
        <v>281</v>
      </c>
      <c r="AA11" s="164" t="s">
        <v>27</v>
      </c>
    </row>
    <row r="12" spans="1:27" ht="15.3" thickBot="1">
      <c r="AA12" s="35"/>
    </row>
    <row r="13" spans="1:27" ht="15.3" thickTop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5" spans="1:27">
      <c r="A15" s="23" t="str">
        <f>+'DCP-11'!A12</f>
        <v>Proxy Group</v>
      </c>
    </row>
    <row r="17" spans="1:27">
      <c r="A17" s="12" t="str">
        <f>+'DCP-11'!A14</f>
        <v>ALLETE</v>
      </c>
      <c r="B17" s="6"/>
      <c r="C17" s="6"/>
      <c r="D17" s="6"/>
      <c r="E17" s="6">
        <v>0.12</v>
      </c>
      <c r="F17" s="6">
        <v>0.13200000000000001</v>
      </c>
      <c r="G17" s="6">
        <v>0.13400000000000001</v>
      </c>
      <c r="H17" s="6">
        <v>0.114</v>
      </c>
      <c r="I17" s="6">
        <v>7.2999999999999995E-2</v>
      </c>
      <c r="J17" s="6">
        <v>8.2000000000000003E-2</v>
      </c>
      <c r="K17" s="6">
        <v>9.5000000000000001E-2</v>
      </c>
      <c r="L17" s="6">
        <v>8.6999999999999994E-2</v>
      </c>
      <c r="M17" s="6">
        <v>8.4000000000000005E-2</v>
      </c>
      <c r="N17" s="6">
        <v>8.5999999999999993E-2</v>
      </c>
      <c r="O17" s="6">
        <v>9.4E-2</v>
      </c>
      <c r="P17" s="6">
        <v>8.3000000000000004E-2</v>
      </c>
      <c r="Q17" s="6">
        <v>0.08</v>
      </c>
      <c r="R17" s="6">
        <v>8.2000000000000003E-2</v>
      </c>
      <c r="S17" s="6">
        <v>7.8E-2</v>
      </c>
      <c r="T17" s="6">
        <v>7.6999999999999999E-2</v>
      </c>
      <c r="U17" s="6"/>
      <c r="V17" s="6">
        <f t="shared" ref="V17:V24" si="0">AVERAGE(I17:T17)</f>
        <v>8.3416666666666653E-2</v>
      </c>
      <c r="W17" s="6">
        <v>7.1999999999999995E-2</v>
      </c>
      <c r="X17" s="6">
        <v>7.4999999999999997E-2</v>
      </c>
      <c r="Y17" s="6">
        <v>0.08</v>
      </c>
      <c r="Z17" s="6">
        <v>0.09</v>
      </c>
      <c r="AA17" s="19">
        <f>AVERAGE(W17:Z17)</f>
        <v>7.9249999999999987E-2</v>
      </c>
    </row>
    <row r="18" spans="1:27">
      <c r="A18" s="12" t="str">
        <f>+'DCP-11'!A15</f>
        <v>Avista Corp.</v>
      </c>
      <c r="B18" s="6">
        <v>4.4999999999999998E-2</v>
      </c>
      <c r="C18" s="6">
        <v>6.7000000000000004E-2</v>
      </c>
      <c r="D18" s="6">
        <v>4.5999999999999999E-2</v>
      </c>
      <c r="E18" s="6">
        <v>5.8000000000000003E-2</v>
      </c>
      <c r="F18" s="6">
        <v>8.7999999999999995E-2</v>
      </c>
      <c r="G18" s="6">
        <v>4.1000000000000002E-2</v>
      </c>
      <c r="H18" s="6">
        <v>7.5999999999999998E-2</v>
      </c>
      <c r="I18" s="6">
        <v>8.4000000000000005E-2</v>
      </c>
      <c r="J18" s="6">
        <v>8.5000000000000006E-2</v>
      </c>
      <c r="K18" s="6">
        <v>8.5999999999999993E-2</v>
      </c>
      <c r="L18" s="6">
        <v>6.4000000000000001E-2</v>
      </c>
      <c r="M18" s="6">
        <v>8.6999999999999994E-2</v>
      </c>
      <c r="N18" s="6">
        <v>8.1000000000000003E-2</v>
      </c>
      <c r="O18" s="6">
        <v>7.8E-2</v>
      </c>
      <c r="P18" s="6">
        <v>8.5999999999999993E-2</v>
      </c>
      <c r="Q18" s="6">
        <v>7.4999999999999997E-2</v>
      </c>
      <c r="R18" s="6">
        <v>7.8E-2</v>
      </c>
      <c r="S18" s="6">
        <v>0.106</v>
      </c>
      <c r="T18" s="6">
        <v>6.5000000000000002E-2</v>
      </c>
      <c r="U18" s="6">
        <f>AVERAGE(B18:H18)</f>
        <v>6.0142857142857144E-2</v>
      </c>
      <c r="V18" s="6">
        <f t="shared" si="0"/>
        <v>8.1249999999999989E-2</v>
      </c>
      <c r="W18" s="6">
        <v>7.0999999999999994E-2</v>
      </c>
      <c r="X18" s="6">
        <v>6.5000000000000002E-2</v>
      </c>
      <c r="Y18" s="6">
        <v>7.4999999999999997E-2</v>
      </c>
      <c r="Z18" s="6">
        <v>0.08</v>
      </c>
      <c r="AA18" s="19">
        <f t="shared" ref="AA18:AA24" si="1">AVERAGE(W18:Z18)</f>
        <v>7.2750000000000009E-2</v>
      </c>
    </row>
    <row r="19" spans="1:27">
      <c r="A19" s="12" t="str">
        <f>+'DCP-11'!A16</f>
        <v>Black Hills Corp</v>
      </c>
      <c r="B19" s="6">
        <v>0.121</v>
      </c>
      <c r="C19" s="6">
        <v>8.8999999999999996E-2</v>
      </c>
      <c r="D19" s="6">
        <v>7.9000000000000001E-2</v>
      </c>
      <c r="E19" s="6">
        <v>9.4E-2</v>
      </c>
      <c r="F19" s="6">
        <v>9.6000000000000002E-2</v>
      </c>
      <c r="G19" s="6">
        <v>0.109</v>
      </c>
      <c r="H19" s="6">
        <v>7.0000000000000001E-3</v>
      </c>
      <c r="I19" s="6">
        <v>8.4000000000000005E-2</v>
      </c>
      <c r="J19" s="6">
        <v>5.8999999999999997E-2</v>
      </c>
      <c r="K19" s="6">
        <v>3.5999999999999997E-2</v>
      </c>
      <c r="L19" s="6">
        <v>7.0999999999999994E-2</v>
      </c>
      <c r="M19" s="6">
        <v>9.0999999999999998E-2</v>
      </c>
      <c r="N19" s="6">
        <v>9.6000000000000002E-2</v>
      </c>
      <c r="O19" s="6">
        <v>9.5000000000000001E-2</v>
      </c>
      <c r="P19" s="6">
        <v>8.8999999999999996E-2</v>
      </c>
      <c r="Q19" s="6">
        <v>0.109</v>
      </c>
      <c r="R19" s="6">
        <v>0.10199999999999999</v>
      </c>
      <c r="S19" s="6">
        <v>9.4E-2</v>
      </c>
      <c r="T19" s="6">
        <v>9.4E-2</v>
      </c>
      <c r="U19" s="6">
        <f>AVERAGE(B19:H19)</f>
        <v>8.4999999999999992E-2</v>
      </c>
      <c r="V19" s="6">
        <f t="shared" si="0"/>
        <v>8.4999999999999978E-2</v>
      </c>
      <c r="W19" s="6">
        <v>8.8999999999999996E-2</v>
      </c>
      <c r="X19" s="6">
        <v>0.09</v>
      </c>
      <c r="Y19" s="6">
        <v>0.09</v>
      </c>
      <c r="Z19" s="6">
        <v>0.09</v>
      </c>
      <c r="AA19" s="19">
        <f t="shared" si="1"/>
        <v>8.9749999999999996E-2</v>
      </c>
    </row>
    <row r="20" spans="1:27">
      <c r="A20" s="12" t="str">
        <f>+'DCP-11'!A17</f>
        <v>IDACORP</v>
      </c>
      <c r="B20" s="6">
        <v>7.0999999999999994E-2</v>
      </c>
      <c r="C20" s="6">
        <v>4.2000000000000003E-2</v>
      </c>
      <c r="D20" s="6">
        <v>8.2000000000000003E-2</v>
      </c>
      <c r="E20" s="6">
        <v>7.2999999999999995E-2</v>
      </c>
      <c r="F20" s="6">
        <v>9.4E-2</v>
      </c>
      <c r="G20" s="6">
        <v>7.0999999999999994E-2</v>
      </c>
      <c r="H20" s="6">
        <v>0.08</v>
      </c>
      <c r="I20" s="6">
        <v>9.2999999999999999E-2</v>
      </c>
      <c r="J20" s="6">
        <v>9.8000000000000004E-2</v>
      </c>
      <c r="K20" s="6">
        <v>0.105</v>
      </c>
      <c r="L20" s="6">
        <v>9.9000000000000005E-2</v>
      </c>
      <c r="M20" s="6">
        <v>0.10100000000000001</v>
      </c>
      <c r="N20" s="6">
        <v>0.10199999999999999</v>
      </c>
      <c r="O20" s="6">
        <v>9.7000000000000003E-2</v>
      </c>
      <c r="P20" s="6">
        <v>9.4E-2</v>
      </c>
      <c r="Q20" s="6">
        <v>9.6000000000000002E-2</v>
      </c>
      <c r="R20" s="6">
        <v>9.8000000000000004E-2</v>
      </c>
      <c r="S20" s="6">
        <v>9.6000000000000002E-2</v>
      </c>
      <c r="T20" s="6">
        <v>9.4E-2</v>
      </c>
      <c r="U20" s="6">
        <f>AVERAGE(B20:H20)</f>
        <v>7.3285714285714287E-2</v>
      </c>
      <c r="V20" s="6">
        <f t="shared" si="0"/>
        <v>9.7750000000000004E-2</v>
      </c>
      <c r="W20" s="6">
        <v>9.4E-2</v>
      </c>
      <c r="X20" s="6">
        <v>0.09</v>
      </c>
      <c r="Y20" s="6">
        <v>0.09</v>
      </c>
      <c r="Z20" s="6">
        <v>9.5000000000000001E-2</v>
      </c>
      <c r="AA20" s="19">
        <f t="shared" si="1"/>
        <v>9.2249999999999999E-2</v>
      </c>
    </row>
    <row r="21" spans="1:27">
      <c r="A21" s="12" t="str">
        <f>+'DCP-11'!A18</f>
        <v>NorthWestern Corp</v>
      </c>
      <c r="B21" s="6"/>
      <c r="C21" s="6"/>
      <c r="D21" s="6"/>
      <c r="E21" s="6"/>
      <c r="F21" s="6">
        <v>6.4000000000000001E-2</v>
      </c>
      <c r="G21" s="6">
        <v>6.9000000000000006E-2</v>
      </c>
      <c r="H21" s="6">
        <v>8.4000000000000005E-2</v>
      </c>
      <c r="I21" s="6">
        <v>9.4E-2</v>
      </c>
      <c r="J21" s="6">
        <v>9.6000000000000002E-2</v>
      </c>
      <c r="K21" s="6">
        <v>0.109</v>
      </c>
      <c r="L21" s="6">
        <v>9.2999999999999999E-2</v>
      </c>
      <c r="M21" s="6">
        <v>9.5000000000000001E-2</v>
      </c>
      <c r="N21" s="6">
        <v>0.10299999999999999</v>
      </c>
      <c r="O21" s="6">
        <v>0.09</v>
      </c>
      <c r="P21" s="6">
        <v>0.1</v>
      </c>
      <c r="Q21" s="6">
        <v>9.4E-2</v>
      </c>
      <c r="R21" s="6">
        <v>9.0999999999999998E-2</v>
      </c>
      <c r="S21" s="6">
        <v>8.8999999999999996E-2</v>
      </c>
      <c r="T21" s="6">
        <v>7.4999999999999997E-2</v>
      </c>
      <c r="U21" s="6"/>
      <c r="V21" s="6">
        <f t="shared" si="0"/>
        <v>9.408333333333331E-2</v>
      </c>
      <c r="W21" s="6">
        <v>8.5000000000000006E-2</v>
      </c>
      <c r="X21" s="6">
        <v>7.0000000000000007E-2</v>
      </c>
      <c r="Y21" s="6">
        <v>7.0000000000000007E-2</v>
      </c>
      <c r="Z21" s="6">
        <v>0.08</v>
      </c>
      <c r="AA21" s="19">
        <f t="shared" si="1"/>
        <v>7.6250000000000012E-2</v>
      </c>
    </row>
    <row r="22" spans="1:27">
      <c r="A22" s="12" t="str">
        <f>+'DCP-11'!A19</f>
        <v>OGE Energy</v>
      </c>
      <c r="B22" s="6">
        <v>0.111</v>
      </c>
      <c r="C22" s="6">
        <v>0.13200000000000001</v>
      </c>
      <c r="D22" s="6">
        <v>0.127</v>
      </c>
      <c r="E22" s="6">
        <v>0.125</v>
      </c>
      <c r="F22" s="6">
        <v>0.15</v>
      </c>
      <c r="G22" s="6">
        <v>0.14699999999999999</v>
      </c>
      <c r="H22" s="6">
        <v>0.13</v>
      </c>
      <c r="I22" s="6">
        <v>0.129</v>
      </c>
      <c r="J22" s="6">
        <v>0.13500000000000001</v>
      </c>
      <c r="K22" s="6">
        <v>0.14000000000000001</v>
      </c>
      <c r="L22" s="6">
        <v>0.13200000000000001</v>
      </c>
      <c r="M22" s="6">
        <v>0.13200000000000001</v>
      </c>
      <c r="N22" s="6">
        <v>0.125</v>
      </c>
      <c r="O22" s="6">
        <v>0.10299999999999999</v>
      </c>
      <c r="P22" s="6">
        <v>0.1</v>
      </c>
      <c r="Q22" s="6">
        <v>0.105</v>
      </c>
      <c r="R22" s="6">
        <v>0.108</v>
      </c>
      <c r="S22" s="6">
        <v>0.11</v>
      </c>
      <c r="T22" s="6">
        <v>0.107</v>
      </c>
      <c r="U22" s="6">
        <f>AVERAGE(B22:H22)</f>
        <v>0.13171428571428573</v>
      </c>
      <c r="V22" s="6">
        <f t="shared" si="0"/>
        <v>0.11883333333333335</v>
      </c>
      <c r="W22" s="6">
        <v>0.123</v>
      </c>
      <c r="X22" s="6">
        <v>0.115</v>
      </c>
      <c r="Y22" s="6">
        <v>0.115</v>
      </c>
      <c r="Z22" s="6">
        <v>0.125</v>
      </c>
      <c r="AA22" s="19">
        <f t="shared" si="1"/>
        <v>0.1195</v>
      </c>
    </row>
    <row r="23" spans="1:27">
      <c r="A23" s="12" t="str">
        <f>+'DCP-11'!A20</f>
        <v>Otter Tail Corp</v>
      </c>
      <c r="B23" s="6">
        <v>0.152</v>
      </c>
      <c r="C23" s="6">
        <v>0.12</v>
      </c>
      <c r="D23" s="6">
        <v>0.108</v>
      </c>
      <c r="E23" s="6">
        <v>0.11600000000000001</v>
      </c>
      <c r="F23" s="6">
        <v>0.104</v>
      </c>
      <c r="G23" s="6">
        <v>0.104</v>
      </c>
      <c r="H23" s="6">
        <v>5.8999999999999997E-2</v>
      </c>
      <c r="I23" s="6">
        <v>3.6999999999999998E-2</v>
      </c>
      <c r="J23" s="6">
        <v>2.1000000000000001E-2</v>
      </c>
      <c r="K23" s="6">
        <v>2.7E-2</v>
      </c>
      <c r="L23" s="6">
        <v>6.9000000000000006E-2</v>
      </c>
      <c r="M23" s="6">
        <v>9.4E-2</v>
      </c>
      <c r="N23" s="6">
        <v>0.10299999999999999</v>
      </c>
      <c r="O23" s="6">
        <v>9.9000000000000005E-2</v>
      </c>
      <c r="P23" s="6">
        <v>9.7000000000000003E-2</v>
      </c>
      <c r="Q23" s="6">
        <v>0.107</v>
      </c>
      <c r="R23" s="6">
        <v>0.114</v>
      </c>
      <c r="S23" s="6">
        <v>0.115</v>
      </c>
      <c r="T23" s="6">
        <v>0.11600000000000001</v>
      </c>
      <c r="U23" s="6">
        <f>AVERAGE(B23:H23)</f>
        <v>0.10899999999999999</v>
      </c>
      <c r="V23" s="6">
        <f t="shared" si="0"/>
        <v>8.3249999999999991E-2</v>
      </c>
      <c r="W23" s="6">
        <v>0.189</v>
      </c>
      <c r="X23" s="6">
        <v>0.19500000000000001</v>
      </c>
      <c r="Y23" s="6">
        <v>0.13500000000000001</v>
      </c>
      <c r="Z23" s="6">
        <v>0.115</v>
      </c>
      <c r="AA23" s="19">
        <f t="shared" si="1"/>
        <v>0.1585</v>
      </c>
    </row>
    <row r="24" spans="1:27">
      <c r="A24" s="12" t="str">
        <f>+'DCP-11'!A21</f>
        <v>Portland General Electric</v>
      </c>
      <c r="B24" s="6"/>
      <c r="C24" s="6"/>
      <c r="D24" s="6"/>
      <c r="E24" s="6"/>
      <c r="F24" s="6">
        <v>5.8999999999999997E-2</v>
      </c>
      <c r="G24" s="6">
        <v>0.115</v>
      </c>
      <c r="H24" s="6">
        <v>6.5000000000000002E-2</v>
      </c>
      <c r="I24" s="6">
        <v>6.2E-2</v>
      </c>
      <c r="J24" s="6">
        <v>0.08</v>
      </c>
      <c r="K24" s="6">
        <v>0.09</v>
      </c>
      <c r="L24" s="6">
        <v>8.3000000000000004E-2</v>
      </c>
      <c r="M24" s="6">
        <v>7.6999999999999999E-2</v>
      </c>
      <c r="N24" s="6">
        <v>9.0999999999999998E-2</v>
      </c>
      <c r="O24" s="6">
        <v>8.2000000000000003E-2</v>
      </c>
      <c r="P24" s="6">
        <v>8.3000000000000004E-2</v>
      </c>
      <c r="Q24" s="6">
        <v>8.5999999999999993E-2</v>
      </c>
      <c r="R24" s="6">
        <v>8.5999999999999993E-2</v>
      </c>
      <c r="S24" s="6">
        <v>8.4000000000000005E-2</v>
      </c>
      <c r="T24" s="6">
        <v>5.8999999999999997E-2</v>
      </c>
      <c r="U24" s="6"/>
      <c r="V24" s="6">
        <f t="shared" si="0"/>
        <v>8.0249999999999988E-2</v>
      </c>
      <c r="W24" s="6">
        <v>9.0999999999999998E-2</v>
      </c>
      <c r="X24" s="6">
        <v>9.5000000000000001E-2</v>
      </c>
      <c r="Y24" s="6">
        <v>9.5000000000000001E-2</v>
      </c>
      <c r="Z24" s="6">
        <v>0.1</v>
      </c>
      <c r="AA24" s="19">
        <f t="shared" si="1"/>
        <v>9.5250000000000001E-2</v>
      </c>
    </row>
    <row r="25" spans="1:27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3"/>
    </row>
    <row r="26" spans="1:27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7">
      <c r="A27" s="12" t="s">
        <v>27</v>
      </c>
      <c r="B27" s="6">
        <f t="shared" ref="B27:V27" si="2">AVERAGE(B17:B24)</f>
        <v>0.1</v>
      </c>
      <c r="C27" s="6">
        <f t="shared" si="2"/>
        <v>0.09</v>
      </c>
      <c r="D27" s="6">
        <f t="shared" si="2"/>
        <v>8.8400000000000006E-2</v>
      </c>
      <c r="E27" s="6">
        <f t="shared" si="2"/>
        <v>9.7666666666666679E-2</v>
      </c>
      <c r="F27" s="6">
        <f t="shared" si="2"/>
        <v>9.837499999999999E-2</v>
      </c>
      <c r="G27" s="6">
        <f t="shared" si="2"/>
        <v>9.8750000000000004E-2</v>
      </c>
      <c r="H27" s="6">
        <f t="shared" si="2"/>
        <v>7.6874999999999999E-2</v>
      </c>
      <c r="I27" s="6">
        <f t="shared" si="2"/>
        <v>8.199999999999999E-2</v>
      </c>
      <c r="J27" s="6">
        <f t="shared" si="2"/>
        <v>8.2000000000000003E-2</v>
      </c>
      <c r="K27" s="6">
        <f t="shared" si="2"/>
        <v>8.5999999999999993E-2</v>
      </c>
      <c r="L27" s="6">
        <f t="shared" si="2"/>
        <v>8.7249999999999994E-2</v>
      </c>
      <c r="M27" s="6">
        <f t="shared" si="2"/>
        <v>9.5124999999999987E-2</v>
      </c>
      <c r="N27" s="6">
        <f t="shared" si="2"/>
        <v>9.837499999999999E-2</v>
      </c>
      <c r="O27" s="6">
        <f t="shared" si="2"/>
        <v>9.2249999999999985E-2</v>
      </c>
      <c r="P27" s="6">
        <f t="shared" si="2"/>
        <v>9.1499999999999984E-2</v>
      </c>
      <c r="Q27" s="6">
        <f t="shared" si="2"/>
        <v>9.3999999999999986E-2</v>
      </c>
      <c r="R27" s="6">
        <f t="shared" si="2"/>
        <v>9.4874999999999987E-2</v>
      </c>
      <c r="S27" s="6">
        <f t="shared" si="2"/>
        <v>9.6499999999999989E-2</v>
      </c>
      <c r="T27" s="6">
        <f t="shared" si="2"/>
        <v>8.5875000000000007E-2</v>
      </c>
      <c r="U27" s="14">
        <f t="shared" si="2"/>
        <v>9.1828571428571426E-2</v>
      </c>
      <c r="V27" s="14">
        <f t="shared" si="2"/>
        <v>9.0479166666666638E-2</v>
      </c>
      <c r="W27" s="14">
        <f>AVERAGE(W17:W24)</f>
        <v>0.10175000000000001</v>
      </c>
      <c r="X27" s="14">
        <f t="shared" ref="X27:Z27" si="3">AVERAGE(X17:X24)</f>
        <v>9.9374999999999991E-2</v>
      </c>
      <c r="Y27" s="14">
        <f t="shared" si="3"/>
        <v>9.375E-2</v>
      </c>
      <c r="Z27" s="14">
        <f t="shared" si="3"/>
        <v>9.6875000000000003E-2</v>
      </c>
      <c r="AA27" s="14">
        <f>AVERAGE(AA17:AA24)</f>
        <v>9.7937499999999983E-2</v>
      </c>
    </row>
    <row r="28" spans="1:27">
      <c r="A28" s="3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34"/>
      <c r="V28" s="83"/>
      <c r="W28" s="106"/>
      <c r="X28" s="106"/>
      <c r="Y28" s="106"/>
      <c r="Z28" s="106"/>
      <c r="AA28" s="33"/>
    </row>
    <row r="29" spans="1:27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6"/>
      <c r="V29" s="19"/>
      <c r="W29" s="14"/>
      <c r="X29" s="14"/>
      <c r="Y29" s="14"/>
      <c r="Z29" s="14"/>
    </row>
    <row r="30" spans="1:27">
      <c r="A30" s="12" t="s">
        <v>71</v>
      </c>
      <c r="B30" s="19">
        <f t="shared" ref="B30:T30" si="4">MEDIAN(B17:B24)</f>
        <v>0.111</v>
      </c>
      <c r="C30" s="19">
        <f t="shared" si="4"/>
        <v>8.8999999999999996E-2</v>
      </c>
      <c r="D30" s="19">
        <f t="shared" si="4"/>
        <v>8.2000000000000003E-2</v>
      </c>
      <c r="E30" s="19">
        <f t="shared" si="4"/>
        <v>0.10500000000000001</v>
      </c>
      <c r="F30" s="19">
        <f t="shared" si="4"/>
        <v>9.5000000000000001E-2</v>
      </c>
      <c r="G30" s="19">
        <f t="shared" si="4"/>
        <v>0.1065</v>
      </c>
      <c r="H30" s="19">
        <f t="shared" si="4"/>
        <v>7.8E-2</v>
      </c>
      <c r="I30" s="19">
        <f t="shared" si="4"/>
        <v>8.4000000000000005E-2</v>
      </c>
      <c r="J30" s="19">
        <f t="shared" si="4"/>
        <v>8.3500000000000005E-2</v>
      </c>
      <c r="K30" s="19">
        <f t="shared" si="4"/>
        <v>9.2499999999999999E-2</v>
      </c>
      <c r="L30" s="19">
        <f t="shared" si="4"/>
        <v>8.4999999999999992E-2</v>
      </c>
      <c r="M30" s="19">
        <f t="shared" si="4"/>
        <v>9.2499999999999999E-2</v>
      </c>
      <c r="N30" s="19">
        <f t="shared" si="4"/>
        <v>9.9000000000000005E-2</v>
      </c>
      <c r="O30" s="19">
        <f t="shared" si="4"/>
        <v>9.4500000000000001E-2</v>
      </c>
      <c r="P30" s="19">
        <f t="shared" si="4"/>
        <v>9.1499999999999998E-2</v>
      </c>
      <c r="Q30" s="19">
        <f t="shared" si="4"/>
        <v>9.5000000000000001E-2</v>
      </c>
      <c r="R30" s="19">
        <f t="shared" si="4"/>
        <v>9.4500000000000001E-2</v>
      </c>
      <c r="S30" s="19">
        <f t="shared" si="4"/>
        <v>9.5000000000000001E-2</v>
      </c>
      <c r="T30" s="19">
        <f t="shared" si="4"/>
        <v>8.5499999999999993E-2</v>
      </c>
      <c r="U30" s="14">
        <f>AVERAGE(B30:H30)</f>
        <v>9.521428571428571E-2</v>
      </c>
      <c r="V30" s="14">
        <f>AVERAGE(I30:T30)</f>
        <v>9.1041666666666674E-2</v>
      </c>
      <c r="W30" s="14">
        <f>MEDIAN(W17:W24)</f>
        <v>0.09</v>
      </c>
      <c r="X30" s="14">
        <f>MEDIAN(X17:X23)</f>
        <v>0.09</v>
      </c>
      <c r="Y30" s="14">
        <f t="shared" ref="Y30:Z30" si="5">MEDIAN(Y17:Y23)</f>
        <v>0.09</v>
      </c>
      <c r="Z30" s="14">
        <f t="shared" si="5"/>
        <v>0.09</v>
      </c>
      <c r="AA30" s="14">
        <f>AVERAGE(W30:Z30)</f>
        <v>0.09</v>
      </c>
    </row>
    <row r="31" spans="1:27" ht="15.3" thickBot="1">
      <c r="A31" s="35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262"/>
      <c r="X31" s="37"/>
      <c r="Y31" s="37"/>
      <c r="Z31" s="37"/>
      <c r="AA31" s="35"/>
    </row>
    <row r="32" spans="1:27" ht="15.3" thickTop="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9">
      <c r="A33" s="4" t="s">
        <v>226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9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9">
      <c r="A35" s="12" t="s">
        <v>70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40"/>
      <c r="V35" s="40"/>
      <c r="W35" s="40"/>
      <c r="X35" s="40"/>
      <c r="Y35" s="40"/>
      <c r="Z35" s="40"/>
      <c r="AA35" s="26"/>
      <c r="AB35" s="26"/>
      <c r="AC35" s="26"/>
    </row>
    <row r="36" spans="1:29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40"/>
      <c r="V36" s="40"/>
      <c r="W36" s="40"/>
      <c r="X36" s="40"/>
      <c r="Y36" s="40"/>
      <c r="Z36" s="40"/>
      <c r="AA36" s="26"/>
      <c r="AB36" s="26"/>
      <c r="AC36" s="26"/>
    </row>
    <row r="37" spans="1:29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40"/>
      <c r="V37" s="40"/>
      <c r="W37" s="40"/>
      <c r="X37" s="40"/>
      <c r="Y37" s="40"/>
      <c r="Z37" s="40"/>
      <c r="AA37" s="26"/>
      <c r="AB37" s="26"/>
      <c r="AC37" s="26"/>
    </row>
    <row r="38" spans="1:29">
      <c r="A38" s="26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40"/>
      <c r="V38" s="40"/>
      <c r="W38" s="40"/>
      <c r="X38" s="40"/>
      <c r="Y38" s="40"/>
      <c r="Z38" s="40"/>
      <c r="AA38" s="26"/>
      <c r="AB38" s="26"/>
      <c r="AC38" s="26"/>
    </row>
    <row r="39" spans="1:29">
      <c r="A39" s="26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6"/>
      <c r="AB39" s="26"/>
      <c r="AC39" s="26"/>
    </row>
    <row r="40" spans="1:29">
      <c r="A40" s="25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26"/>
      <c r="AB40" s="26"/>
      <c r="AC40" s="26"/>
    </row>
    <row r="41" spans="1:29">
      <c r="A41" s="26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26"/>
      <c r="AB41" s="26"/>
      <c r="AC41" s="26"/>
    </row>
    <row r="42" spans="1:29">
      <c r="A42" s="26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6"/>
      <c r="AB42" s="26"/>
      <c r="AC42" s="26"/>
    </row>
    <row r="43" spans="1:29">
      <c r="A43" s="26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26"/>
      <c r="AB43" s="26"/>
      <c r="AC43" s="26"/>
    </row>
    <row r="44" spans="1:29">
      <c r="A44" s="26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26"/>
      <c r="AB44" s="26"/>
      <c r="AC44" s="26"/>
    </row>
    <row r="45" spans="1:29">
      <c r="A45" s="26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26"/>
      <c r="AB45" s="26"/>
      <c r="AC45" s="26"/>
    </row>
    <row r="46" spans="1:29">
      <c r="A46" s="26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26"/>
      <c r="AB46" s="26"/>
      <c r="AC46" s="26"/>
    </row>
    <row r="47" spans="1:29">
      <c r="A47" s="26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26"/>
      <c r="AB47" s="26"/>
      <c r="AC47" s="26"/>
    </row>
    <row r="48" spans="1:29">
      <c r="A48" s="26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26"/>
      <c r="AB48" s="26"/>
      <c r="AC48" s="26"/>
    </row>
    <row r="49" spans="1:29">
      <c r="A49" s="26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26"/>
      <c r="AB49" s="26"/>
      <c r="AC49" s="26"/>
    </row>
    <row r="50" spans="1:29">
      <c r="A50" s="26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26"/>
      <c r="AB50" s="26"/>
      <c r="AC50" s="26"/>
    </row>
    <row r="51" spans="1:29">
      <c r="A51" s="2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6"/>
      <c r="AB51" s="26"/>
      <c r="AC51" s="26"/>
    </row>
    <row r="52" spans="1:29">
      <c r="A52" s="26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6"/>
      <c r="AB52" s="26"/>
      <c r="AC52" s="26"/>
    </row>
    <row r="53" spans="1:29">
      <c r="A53" s="26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6"/>
      <c r="AB53" s="26"/>
      <c r="AC53" s="26"/>
    </row>
    <row r="54" spans="1:29">
      <c r="A54" s="26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26"/>
      <c r="AB54" s="26"/>
      <c r="AC54" s="26"/>
    </row>
    <row r="55" spans="1:29">
      <c r="A55" s="26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26"/>
      <c r="AB55" s="26"/>
      <c r="AC55" s="26"/>
    </row>
    <row r="56" spans="1:29">
      <c r="A56" s="26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26"/>
      <c r="AB56" s="26"/>
      <c r="AC56" s="26"/>
    </row>
    <row r="57" spans="1:29">
      <c r="A57" s="2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6"/>
      <c r="AB57" s="26"/>
      <c r="AC57" s="26"/>
    </row>
    <row r="58" spans="1:29">
      <c r="A58" s="26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51"/>
      <c r="V58" s="51"/>
      <c r="W58" s="51"/>
      <c r="X58" s="51"/>
      <c r="Y58" s="51"/>
      <c r="Z58" s="51"/>
      <c r="AA58" s="26"/>
      <c r="AB58" s="26"/>
      <c r="AC58" s="26"/>
    </row>
    <row r="59" spans="1:29">
      <c r="A59" s="26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6"/>
      <c r="AB59" s="26"/>
      <c r="AC59" s="26"/>
    </row>
    <row r="60" spans="1:29">
      <c r="A60" s="2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26"/>
      <c r="AB60" s="26"/>
      <c r="AC60" s="26"/>
    </row>
    <row r="61" spans="1:29">
      <c r="A61" s="26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40"/>
      <c r="V61" s="40"/>
      <c r="W61" s="40"/>
      <c r="X61" s="31"/>
      <c r="Y61" s="31"/>
      <c r="Z61" s="31"/>
      <c r="AA61" s="26"/>
      <c r="AB61" s="26"/>
      <c r="AC61" s="26"/>
    </row>
    <row r="62" spans="1:29">
      <c r="A62" s="26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26"/>
      <c r="AB62" s="26"/>
      <c r="AC62" s="26"/>
    </row>
    <row r="63" spans="1:29">
      <c r="A63" s="2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26"/>
      <c r="AB63" s="26"/>
      <c r="AC63" s="26"/>
    </row>
    <row r="64" spans="1:29">
      <c r="A64" s="26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51"/>
      <c r="V64" s="51"/>
      <c r="W64" s="51"/>
      <c r="X64" s="31"/>
      <c r="Y64" s="31"/>
      <c r="Z64" s="31"/>
      <c r="AA64" s="26"/>
      <c r="AB64" s="26"/>
      <c r="AC64" s="26"/>
    </row>
    <row r="65" spans="1:27">
      <c r="A65" s="26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26"/>
    </row>
    <row r="66" spans="1:27">
      <c r="A66" s="2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7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152"/>
      <c r="N73" s="152"/>
      <c r="O73" s="152"/>
      <c r="P73" s="152"/>
      <c r="Q73" s="152"/>
      <c r="R73" s="152"/>
      <c r="S73" s="152"/>
      <c r="T73" s="152"/>
      <c r="U73" s="5"/>
      <c r="V73" s="5"/>
      <c r="W73" s="152"/>
      <c r="X73" s="5"/>
      <c r="Y73" s="152"/>
      <c r="Z73" s="5"/>
    </row>
    <row r="74" spans="1:27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52"/>
      <c r="N74" s="152"/>
      <c r="O74" s="152"/>
      <c r="P74" s="152"/>
      <c r="Q74" s="152"/>
      <c r="R74" s="152"/>
      <c r="S74" s="152"/>
      <c r="T74" s="152"/>
      <c r="U74" s="5"/>
      <c r="V74" s="5"/>
      <c r="W74" s="152"/>
      <c r="X74" s="5"/>
      <c r="Y74" s="152"/>
      <c r="Z74" s="5"/>
    </row>
    <row r="75" spans="1:27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152"/>
      <c r="N75" s="152"/>
      <c r="O75" s="152"/>
      <c r="P75" s="152"/>
      <c r="Q75" s="152"/>
      <c r="R75" s="152"/>
      <c r="S75" s="152"/>
      <c r="T75" s="152"/>
      <c r="U75" s="5"/>
      <c r="V75" s="5"/>
      <c r="W75" s="152"/>
      <c r="X75" s="5"/>
      <c r="Y75" s="152"/>
      <c r="Z75" s="5"/>
    </row>
    <row r="76" spans="1:27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152"/>
      <c r="N76" s="152"/>
      <c r="O76" s="152"/>
      <c r="P76" s="152"/>
      <c r="Q76" s="152"/>
      <c r="R76" s="152"/>
      <c r="S76" s="152"/>
      <c r="T76" s="152"/>
      <c r="U76" s="5"/>
      <c r="V76" s="5"/>
      <c r="W76" s="152"/>
      <c r="X76" s="5"/>
      <c r="Y76" s="152"/>
      <c r="Z76" s="5"/>
    </row>
    <row r="77" spans="1:27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152"/>
      <c r="N77" s="152"/>
      <c r="O77" s="152"/>
      <c r="P77" s="152"/>
      <c r="Q77" s="152"/>
      <c r="R77" s="152"/>
      <c r="S77" s="152"/>
      <c r="T77" s="152"/>
      <c r="U77" s="5"/>
      <c r="V77" s="5"/>
      <c r="W77" s="152"/>
      <c r="X77" s="5"/>
      <c r="Y77" s="152"/>
      <c r="Z77" s="5"/>
    </row>
    <row r="78" spans="1:27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152"/>
      <c r="N78" s="152"/>
      <c r="O78" s="152"/>
      <c r="P78" s="152"/>
      <c r="Q78" s="152"/>
      <c r="R78" s="152"/>
      <c r="S78" s="152"/>
      <c r="T78" s="152"/>
      <c r="U78" s="5"/>
      <c r="V78" s="5"/>
      <c r="W78" s="152"/>
      <c r="X78" s="5"/>
      <c r="Y78" s="152"/>
      <c r="Z78" s="5"/>
    </row>
    <row r="79" spans="1:27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152"/>
      <c r="N79" s="152"/>
      <c r="O79" s="152"/>
      <c r="P79" s="152"/>
      <c r="Q79" s="152"/>
      <c r="R79" s="152"/>
      <c r="S79" s="152"/>
      <c r="T79" s="152"/>
      <c r="U79" s="5"/>
      <c r="V79" s="5"/>
      <c r="W79" s="152"/>
      <c r="X79" s="5"/>
      <c r="Y79" s="152"/>
      <c r="Z79" s="5"/>
    </row>
    <row r="80" spans="1:27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152"/>
      <c r="N80" s="152"/>
      <c r="O80" s="152"/>
      <c r="P80" s="152"/>
      <c r="Q80" s="152"/>
      <c r="R80" s="152"/>
      <c r="S80" s="152"/>
      <c r="T80" s="152"/>
      <c r="U80" s="5"/>
      <c r="V80" s="5"/>
      <c r="W80" s="152"/>
      <c r="X80" s="5"/>
      <c r="Y80" s="152"/>
      <c r="Z80" s="5"/>
    </row>
    <row r="81" spans="2:26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152"/>
      <c r="N81" s="152"/>
      <c r="O81" s="152"/>
      <c r="P81" s="152"/>
      <c r="Q81" s="152"/>
      <c r="R81" s="152"/>
      <c r="S81" s="152"/>
      <c r="T81" s="152"/>
      <c r="U81" s="5"/>
      <c r="V81" s="5"/>
      <c r="W81" s="152"/>
      <c r="X81" s="5"/>
      <c r="Y81" s="152"/>
      <c r="Z81" s="5"/>
    </row>
    <row r="82" spans="2:26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152"/>
      <c r="N82" s="152"/>
      <c r="O82" s="152"/>
      <c r="P82" s="152"/>
      <c r="Q82" s="152"/>
      <c r="R82" s="152"/>
      <c r="S82" s="152"/>
      <c r="T82" s="152"/>
      <c r="U82" s="5"/>
      <c r="V82" s="5"/>
      <c r="W82" s="152"/>
      <c r="X82" s="5"/>
      <c r="Y82" s="152"/>
      <c r="Z82" s="5"/>
    </row>
    <row r="83" spans="2:26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152"/>
      <c r="N83" s="152"/>
      <c r="O83" s="152"/>
      <c r="P83" s="152"/>
      <c r="Q83" s="152"/>
      <c r="R83" s="152"/>
      <c r="S83" s="152"/>
      <c r="T83" s="152"/>
      <c r="U83" s="5"/>
      <c r="V83" s="5"/>
      <c r="W83" s="152"/>
      <c r="X83" s="5"/>
      <c r="Y83" s="152"/>
      <c r="Z83" s="5"/>
    </row>
    <row r="84" spans="2:26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152"/>
      <c r="N84" s="152"/>
      <c r="O84" s="152"/>
      <c r="P84" s="152"/>
      <c r="Q84" s="152"/>
      <c r="R84" s="152"/>
      <c r="S84" s="152"/>
      <c r="T84" s="152"/>
      <c r="U84" s="5"/>
      <c r="V84" s="5"/>
      <c r="W84" s="152"/>
      <c r="X84" s="5"/>
      <c r="Y84" s="152"/>
      <c r="Z84" s="5"/>
    </row>
    <row r="85" spans="2:26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152"/>
      <c r="N85" s="152"/>
      <c r="O85" s="152"/>
      <c r="P85" s="152"/>
      <c r="Q85" s="152"/>
      <c r="R85" s="152"/>
      <c r="S85" s="152"/>
      <c r="T85" s="152"/>
      <c r="U85" s="5"/>
      <c r="V85" s="5"/>
      <c r="W85" s="152"/>
      <c r="X85" s="5"/>
      <c r="Y85" s="152"/>
      <c r="Z85" s="5"/>
    </row>
    <row r="86" spans="2:26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152"/>
      <c r="N86" s="152"/>
      <c r="O86" s="152"/>
      <c r="P86" s="152"/>
      <c r="Q86" s="152"/>
      <c r="R86" s="152"/>
      <c r="S86" s="152"/>
      <c r="T86" s="152"/>
      <c r="U86" s="5"/>
      <c r="V86" s="5"/>
      <c r="W86" s="152"/>
      <c r="X86" s="5"/>
      <c r="Y86" s="152"/>
      <c r="Z86" s="5"/>
    </row>
    <row r="87" spans="2:26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152"/>
      <c r="N87" s="152"/>
      <c r="O87" s="152"/>
      <c r="P87" s="152"/>
      <c r="Q87" s="152"/>
      <c r="R87" s="152"/>
      <c r="S87" s="152"/>
      <c r="T87" s="152"/>
      <c r="U87" s="5"/>
      <c r="V87" s="5"/>
      <c r="W87" s="152"/>
      <c r="X87" s="5"/>
      <c r="Y87" s="152"/>
      <c r="Z87" s="5"/>
    </row>
    <row r="88" spans="2:26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152"/>
      <c r="N88" s="152"/>
      <c r="O88" s="152"/>
      <c r="P88" s="152"/>
      <c r="Q88" s="152"/>
      <c r="R88" s="152"/>
      <c r="S88" s="152"/>
      <c r="T88" s="152"/>
      <c r="U88" s="5"/>
      <c r="V88" s="5"/>
      <c r="W88" s="152"/>
      <c r="X88" s="5"/>
      <c r="Y88" s="152"/>
      <c r="Z88" s="5"/>
    </row>
    <row r="89" spans="2:26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152"/>
      <c r="N89" s="152"/>
      <c r="O89" s="152"/>
      <c r="P89" s="152"/>
      <c r="Q89" s="152"/>
      <c r="R89" s="152"/>
      <c r="S89" s="152"/>
      <c r="T89" s="152"/>
      <c r="U89" s="5"/>
      <c r="V89" s="5"/>
      <c r="W89" s="152"/>
      <c r="X89" s="5"/>
      <c r="Y89" s="152"/>
      <c r="Z89" s="5"/>
    </row>
    <row r="90" spans="2:26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152"/>
      <c r="N90" s="152"/>
      <c r="O90" s="152"/>
      <c r="P90" s="152"/>
      <c r="Q90" s="152"/>
      <c r="R90" s="152"/>
      <c r="S90" s="152"/>
      <c r="T90" s="152"/>
      <c r="U90" s="5"/>
      <c r="V90" s="5"/>
      <c r="W90" s="152"/>
      <c r="X90" s="5"/>
      <c r="Y90" s="152"/>
      <c r="Z90" s="5"/>
    </row>
    <row r="91" spans="2:26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152"/>
      <c r="N91" s="152"/>
      <c r="O91" s="152"/>
      <c r="P91" s="152"/>
      <c r="Q91" s="152"/>
      <c r="R91" s="152"/>
      <c r="S91" s="152"/>
      <c r="T91" s="152"/>
      <c r="U91" s="5"/>
      <c r="V91" s="5"/>
      <c r="W91" s="152"/>
      <c r="X91" s="5"/>
      <c r="Y91" s="152"/>
      <c r="Z91" s="5"/>
    </row>
    <row r="92" spans="2:26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152"/>
      <c r="N92" s="152"/>
      <c r="O92" s="152"/>
      <c r="P92" s="152"/>
      <c r="Q92" s="152"/>
      <c r="R92" s="152"/>
      <c r="S92" s="152"/>
      <c r="T92" s="152"/>
      <c r="U92" s="5"/>
      <c r="V92" s="5"/>
      <c r="W92" s="152"/>
      <c r="X92" s="5"/>
      <c r="Y92" s="152"/>
      <c r="Z92" s="5"/>
    </row>
    <row r="93" spans="2:26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152"/>
      <c r="N93" s="152"/>
      <c r="O93" s="152"/>
      <c r="P93" s="152"/>
      <c r="Q93" s="152"/>
      <c r="R93" s="152"/>
      <c r="S93" s="152"/>
      <c r="T93" s="152"/>
      <c r="U93" s="5"/>
      <c r="V93" s="5"/>
      <c r="W93" s="152"/>
      <c r="X93" s="5"/>
      <c r="Y93" s="152"/>
      <c r="Z93" s="5"/>
    </row>
    <row r="94" spans="2:26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152"/>
      <c r="N94" s="152"/>
      <c r="O94" s="152"/>
      <c r="P94" s="152"/>
      <c r="Q94" s="152"/>
      <c r="R94" s="152"/>
      <c r="S94" s="152"/>
      <c r="T94" s="152"/>
      <c r="U94" s="5"/>
      <c r="V94" s="5"/>
      <c r="W94" s="152"/>
      <c r="X94" s="5"/>
      <c r="Y94" s="152"/>
      <c r="Z94" s="5"/>
    </row>
  </sheetData>
  <phoneticPr fontId="0" type="noConversion"/>
  <printOptions horizontalCentered="1"/>
  <pageMargins left="0.5" right="0.5" top="0.5" bottom="0.55000000000000004" header="0" footer="0"/>
  <pageSetup scale="4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D58"/>
  <sheetViews>
    <sheetView showOutlineSymbols="0" zoomScaleNormal="100" workbookViewId="0">
      <selection sqref="A1:W34"/>
    </sheetView>
  </sheetViews>
  <sheetFormatPr defaultColWidth="9.76953125" defaultRowHeight="15"/>
  <cols>
    <col min="1" max="1" width="20.08984375" style="12" customWidth="1"/>
    <col min="2" max="6" width="6.31640625" style="12" customWidth="1"/>
    <col min="7" max="7" width="6.31640625" style="101" customWidth="1"/>
    <col min="8" max="20" width="6.31640625" style="12" customWidth="1"/>
    <col min="21" max="16384" width="9.76953125" style="12"/>
  </cols>
  <sheetData>
    <row r="1" spans="1:23">
      <c r="A1" s="231"/>
      <c r="B1" s="231"/>
      <c r="C1" s="231"/>
      <c r="D1" s="231"/>
      <c r="E1" s="231"/>
      <c r="F1" s="231"/>
      <c r="G1" s="232"/>
      <c r="H1" s="231"/>
      <c r="I1" s="231"/>
      <c r="J1" s="231"/>
      <c r="K1" s="231"/>
      <c r="L1" s="231"/>
      <c r="M1" s="231"/>
      <c r="N1" s="231"/>
      <c r="O1" s="231"/>
      <c r="Q1" s="233"/>
      <c r="R1" s="233"/>
      <c r="S1" s="233"/>
      <c r="U1" s="233" t="str">
        <f>+'DCP-12, P 1'!X1</f>
        <v>Exh. DCP-12</v>
      </c>
      <c r="V1" s="231"/>
    </row>
    <row r="2" spans="1:23">
      <c r="A2" s="231"/>
      <c r="B2" s="231"/>
      <c r="C2" s="231"/>
      <c r="D2" s="231"/>
      <c r="E2" s="231"/>
      <c r="F2" s="231"/>
      <c r="G2" s="232"/>
      <c r="H2" s="231"/>
      <c r="I2" s="231"/>
      <c r="J2" s="231"/>
      <c r="K2" s="231"/>
      <c r="L2" s="231"/>
      <c r="M2" s="231"/>
      <c r="N2" s="231"/>
      <c r="O2" s="231"/>
      <c r="Q2" s="233"/>
      <c r="R2" s="233"/>
      <c r="S2" s="233"/>
      <c r="U2" s="233" t="s">
        <v>214</v>
      </c>
      <c r="V2" s="231"/>
    </row>
    <row r="3" spans="1:23">
      <c r="A3" s="231"/>
      <c r="B3" s="231"/>
      <c r="C3" s="231"/>
      <c r="D3" s="231"/>
      <c r="E3" s="231"/>
      <c r="F3" s="231"/>
      <c r="G3" s="232"/>
      <c r="H3" s="231"/>
      <c r="I3" s="231"/>
      <c r="J3" s="231"/>
      <c r="K3" s="231"/>
      <c r="L3" s="231"/>
      <c r="M3" s="231"/>
      <c r="N3" s="231"/>
      <c r="O3" s="231"/>
      <c r="Q3" s="233"/>
      <c r="R3" s="233"/>
      <c r="S3" s="233"/>
      <c r="U3" s="233" t="str">
        <f>+'DCP-12, P 1'!X3</f>
        <v>Dockets UE-220066/UG-220067</v>
      </c>
      <c r="V3" s="231"/>
    </row>
    <row r="4" spans="1:23">
      <c r="A4" s="231"/>
      <c r="B4" s="231"/>
      <c r="C4" s="231"/>
      <c r="D4" s="231"/>
      <c r="E4" s="231"/>
      <c r="F4" s="231"/>
      <c r="G4" s="232"/>
      <c r="H4" s="231"/>
      <c r="I4" s="231"/>
      <c r="J4" s="231"/>
      <c r="K4" s="231"/>
      <c r="L4" s="231"/>
      <c r="M4" s="231"/>
      <c r="N4" s="231"/>
      <c r="O4" s="231"/>
      <c r="P4" s="233"/>
      <c r="Q4" s="233"/>
      <c r="R4" s="233"/>
      <c r="S4" s="233"/>
      <c r="T4" s="233"/>
      <c r="U4" s="231"/>
      <c r="V4" s="231"/>
    </row>
    <row r="5" spans="1:23">
      <c r="A5" s="234" t="str">
        <f>'DCP-12, P 1'!A6</f>
        <v>PROXY COMPANIES</v>
      </c>
      <c r="B5" s="234"/>
      <c r="C5" s="234"/>
      <c r="D5" s="234"/>
      <c r="E5" s="234"/>
      <c r="F5" s="234"/>
      <c r="G5" s="235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1"/>
    </row>
    <row r="6" spans="1:23">
      <c r="A6" s="234" t="s">
        <v>45</v>
      </c>
      <c r="B6" s="234"/>
      <c r="C6" s="234"/>
      <c r="D6" s="234"/>
      <c r="E6" s="234"/>
      <c r="F6" s="234"/>
      <c r="G6" s="235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1"/>
    </row>
    <row r="7" spans="1:23" ht="15.3" thickBot="1">
      <c r="A7" s="231"/>
      <c r="B7" s="231"/>
      <c r="C7" s="231"/>
      <c r="D7" s="231"/>
      <c r="E7" s="231"/>
      <c r="F7" s="231"/>
      <c r="G7" s="232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6"/>
      <c r="W7" s="35"/>
    </row>
    <row r="8" spans="1:23" ht="15.3" thickTop="1">
      <c r="A8" s="237"/>
      <c r="B8" s="237"/>
      <c r="C8" s="237"/>
      <c r="D8" s="237"/>
      <c r="E8" s="237"/>
      <c r="F8" s="237"/>
      <c r="G8" s="238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1"/>
    </row>
    <row r="9" spans="1:23">
      <c r="A9" s="233"/>
      <c r="B9" s="239"/>
      <c r="C9" s="239"/>
      <c r="D9" s="239"/>
      <c r="E9" s="239"/>
      <c r="F9" s="239"/>
      <c r="G9" s="240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 t="s">
        <v>104</v>
      </c>
      <c r="V9" s="239" t="s">
        <v>234</v>
      </c>
    </row>
    <row r="10" spans="1:23">
      <c r="A10" s="239" t="s">
        <v>15</v>
      </c>
      <c r="B10" s="239">
        <v>2002</v>
      </c>
      <c r="C10" s="239">
        <v>2003</v>
      </c>
      <c r="D10" s="239">
        <v>2004</v>
      </c>
      <c r="E10" s="239">
        <v>2005</v>
      </c>
      <c r="F10" s="239">
        <v>2006</v>
      </c>
      <c r="G10" s="239">
        <v>2007</v>
      </c>
      <c r="H10" s="239">
        <v>2008</v>
      </c>
      <c r="I10" s="239">
        <v>2009</v>
      </c>
      <c r="J10" s="239">
        <v>2010</v>
      </c>
      <c r="K10" s="239">
        <v>2011</v>
      </c>
      <c r="L10" s="239">
        <v>2012</v>
      </c>
      <c r="M10" s="239">
        <v>2013</v>
      </c>
      <c r="N10" s="239">
        <v>2014</v>
      </c>
      <c r="O10" s="239">
        <v>2015</v>
      </c>
      <c r="P10" s="239">
        <v>2016</v>
      </c>
      <c r="Q10" s="239">
        <v>2017</v>
      </c>
      <c r="R10" s="239">
        <v>2018</v>
      </c>
      <c r="S10" s="239">
        <v>2019</v>
      </c>
      <c r="T10" s="239">
        <v>2020</v>
      </c>
      <c r="U10" s="239" t="str">
        <f>'DCP-12, P 1'!U11</f>
        <v>Average</v>
      </c>
      <c r="V10" s="239" t="str">
        <f>'DCP-12, P 1'!V11</f>
        <v>Average</v>
      </c>
      <c r="W10" s="239">
        <v>2021</v>
      </c>
    </row>
    <row r="11" spans="1:23" ht="15.3" thickBot="1">
      <c r="A11" s="231"/>
      <c r="B11" s="241"/>
      <c r="C11" s="241"/>
      <c r="D11" s="241"/>
      <c r="E11" s="241"/>
      <c r="F11" s="241"/>
      <c r="G11" s="230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36"/>
      <c r="W11" s="241"/>
    </row>
    <row r="12" spans="1:23" ht="15.3" thickTop="1">
      <c r="A12" s="237"/>
      <c r="B12" s="242"/>
      <c r="C12" s="242"/>
      <c r="D12" s="242"/>
      <c r="E12" s="242"/>
      <c r="F12" s="242"/>
      <c r="G12" s="243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31"/>
      <c r="W12" s="242"/>
    </row>
    <row r="13" spans="1:23">
      <c r="A13" s="231"/>
      <c r="B13" s="241"/>
      <c r="C13" s="241"/>
      <c r="D13" s="241"/>
      <c r="E13" s="241"/>
      <c r="F13" s="241"/>
      <c r="G13" s="230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31"/>
      <c r="W13" s="241"/>
    </row>
    <row r="14" spans="1:23">
      <c r="A14" s="233" t="str">
        <f>'DCP-12, P 1'!A15</f>
        <v>Proxy Group</v>
      </c>
      <c r="B14" s="241"/>
      <c r="C14" s="241"/>
      <c r="D14" s="241"/>
      <c r="E14" s="241"/>
      <c r="F14" s="241"/>
      <c r="G14" s="230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31"/>
      <c r="W14" s="241"/>
    </row>
    <row r="15" spans="1:23">
      <c r="A15" s="231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1:23">
      <c r="A16" s="231" t="str">
        <f>+'DCP-12, P 1'!A17</f>
        <v>ALLETE</v>
      </c>
      <c r="B16" s="230"/>
      <c r="C16" s="230"/>
      <c r="D16" s="230"/>
      <c r="E16" s="230">
        <v>2.12</v>
      </c>
      <c r="F16" s="230">
        <v>2.19</v>
      </c>
      <c r="G16" s="230">
        <v>1.95</v>
      </c>
      <c r="H16" s="230">
        <v>1.56</v>
      </c>
      <c r="I16" s="230">
        <v>1.1299999999999999</v>
      </c>
      <c r="J16" s="230">
        <v>1.27</v>
      </c>
      <c r="K16" s="230">
        <v>1.38</v>
      </c>
      <c r="L16" s="230">
        <v>1.36</v>
      </c>
      <c r="M16" s="230">
        <v>1.52</v>
      </c>
      <c r="N16" s="230">
        <v>1.51</v>
      </c>
      <c r="O16" s="230">
        <v>1.46</v>
      </c>
      <c r="P16" s="230">
        <v>1.53</v>
      </c>
      <c r="Q16" s="230">
        <v>1.82</v>
      </c>
      <c r="R16" s="230">
        <v>1.81</v>
      </c>
      <c r="S16" s="230">
        <v>1.89</v>
      </c>
      <c r="T16" s="230">
        <v>1.52</v>
      </c>
      <c r="U16" s="230"/>
      <c r="V16" s="230">
        <f t="shared" ref="V16:V23" si="0">AVERAGE(I16:T16)</f>
        <v>1.5166666666666666</v>
      </c>
      <c r="W16" s="230">
        <v>1.45</v>
      </c>
    </row>
    <row r="17" spans="1:23">
      <c r="A17" s="231" t="str">
        <f>+'DCP-12, P 1'!A18</f>
        <v>Avista Corp.</v>
      </c>
      <c r="B17" s="230">
        <v>0.85</v>
      </c>
      <c r="C17" s="230">
        <v>0.94</v>
      </c>
      <c r="D17" s="230">
        <v>1.1100000000000001</v>
      </c>
      <c r="E17" s="230">
        <v>1.1499999999999999</v>
      </c>
      <c r="F17" s="230">
        <v>1.35</v>
      </c>
      <c r="G17" s="230">
        <v>1.27</v>
      </c>
      <c r="H17" s="230">
        <v>1.1000000000000001</v>
      </c>
      <c r="I17" s="230">
        <v>0.94</v>
      </c>
      <c r="J17" s="230">
        <v>1.06</v>
      </c>
      <c r="K17" s="230">
        <v>1.19</v>
      </c>
      <c r="L17" s="230">
        <v>1.23</v>
      </c>
      <c r="M17" s="230">
        <v>1.25</v>
      </c>
      <c r="N17" s="230">
        <v>1.43</v>
      </c>
      <c r="O17" s="230">
        <v>1.41</v>
      </c>
      <c r="P17" s="230">
        <v>1.58</v>
      </c>
      <c r="Q17" s="230">
        <v>1.74</v>
      </c>
      <c r="R17" s="230">
        <v>1.78</v>
      </c>
      <c r="S17" s="230">
        <v>1.6</v>
      </c>
      <c r="T17" s="230">
        <v>1.46</v>
      </c>
      <c r="U17" s="230">
        <f>AVERAGE(B17:H17)</f>
        <v>1.1099999999999999</v>
      </c>
      <c r="V17" s="230">
        <f t="shared" si="0"/>
        <v>1.3891666666666664</v>
      </c>
      <c r="W17" s="230">
        <v>1.44</v>
      </c>
    </row>
    <row r="18" spans="1:23">
      <c r="A18" s="231" t="str">
        <f>+'DCP-12, P 1'!A19</f>
        <v>Black Hills Corp</v>
      </c>
      <c r="B18" s="230">
        <v>1.43</v>
      </c>
      <c r="C18" s="230">
        <v>1.34</v>
      </c>
      <c r="D18" s="230">
        <v>1.34</v>
      </c>
      <c r="E18" s="230">
        <v>1.65</v>
      </c>
      <c r="F18" s="230">
        <v>1.53</v>
      </c>
      <c r="G18" s="230">
        <v>1.64</v>
      </c>
      <c r="H18" s="230">
        <v>1.24</v>
      </c>
      <c r="I18" s="230">
        <v>0.77</v>
      </c>
      <c r="J18" s="230">
        <v>1.08</v>
      </c>
      <c r="K18" s="230">
        <v>1.0900000000000001</v>
      </c>
      <c r="L18" s="230">
        <v>1.21</v>
      </c>
      <c r="M18" s="230">
        <v>1.61</v>
      </c>
      <c r="N18" s="230">
        <v>1.81</v>
      </c>
      <c r="O18" s="230">
        <v>1.52</v>
      </c>
      <c r="P18" s="230">
        <v>1.86</v>
      </c>
      <c r="Q18" s="230">
        <v>2.0699999999999998</v>
      </c>
      <c r="R18" s="230">
        <v>1.74</v>
      </c>
      <c r="S18" s="230">
        <v>1.91</v>
      </c>
      <c r="T18" s="230">
        <v>1.71</v>
      </c>
      <c r="U18" s="230">
        <f>AVERAGE(B18:H18)</f>
        <v>1.4528571428571428</v>
      </c>
      <c r="V18" s="230">
        <f t="shared" si="0"/>
        <v>1.5316666666666665</v>
      </c>
      <c r="W18" s="230">
        <v>1.56</v>
      </c>
    </row>
    <row r="19" spans="1:23">
      <c r="A19" s="231" t="str">
        <f>+'DCP-12, P 1'!A20</f>
        <v>IDACORP</v>
      </c>
      <c r="B19" s="230">
        <v>1.34</v>
      </c>
      <c r="C19" s="230">
        <v>1.1200000000000001</v>
      </c>
      <c r="D19" s="230">
        <v>1.25</v>
      </c>
      <c r="E19" s="230">
        <v>1.22</v>
      </c>
      <c r="F19" s="230">
        <v>1.39</v>
      </c>
      <c r="G19" s="230">
        <v>1.32</v>
      </c>
      <c r="H19" s="230">
        <v>1.04</v>
      </c>
      <c r="I19" s="230">
        <v>0.94</v>
      </c>
      <c r="J19" s="230">
        <v>1.1299999999999999</v>
      </c>
      <c r="K19" s="230">
        <v>1.19</v>
      </c>
      <c r="L19" s="230">
        <v>1.23</v>
      </c>
      <c r="M19" s="230">
        <v>1.36</v>
      </c>
      <c r="N19" s="230">
        <v>1.59</v>
      </c>
      <c r="O19" s="230">
        <v>1.58</v>
      </c>
      <c r="P19" s="230">
        <v>1.77</v>
      </c>
      <c r="Q19" s="230">
        <v>2.0299999999999998</v>
      </c>
      <c r="R19" s="230">
        <v>1.99</v>
      </c>
      <c r="S19" s="230">
        <v>2.12</v>
      </c>
      <c r="T19" s="230">
        <v>1.83</v>
      </c>
      <c r="U19" s="230">
        <f>AVERAGE(B19:H19)</f>
        <v>1.24</v>
      </c>
      <c r="V19" s="230">
        <f t="shared" si="0"/>
        <v>1.5633333333333332</v>
      </c>
      <c r="W19" s="230">
        <v>1.92</v>
      </c>
    </row>
    <row r="20" spans="1:23">
      <c r="A20" s="231" t="str">
        <f>+'DCP-12, P 1'!A21</f>
        <v>NorthWestern Corp</v>
      </c>
      <c r="B20" s="230"/>
      <c r="C20" s="230"/>
      <c r="D20" s="230"/>
      <c r="E20" s="230"/>
      <c r="F20" s="230">
        <v>1.6</v>
      </c>
      <c r="G20" s="230">
        <v>1.47</v>
      </c>
      <c r="H20" s="230">
        <v>1.0900000000000001</v>
      </c>
      <c r="I20" s="230">
        <v>1.05</v>
      </c>
      <c r="J20" s="230">
        <v>1.22</v>
      </c>
      <c r="K20" s="230">
        <v>1.38</v>
      </c>
      <c r="L20" s="230">
        <v>1.46</v>
      </c>
      <c r="M20" s="230">
        <v>1.59</v>
      </c>
      <c r="N20" s="230">
        <v>1.74</v>
      </c>
      <c r="O20" s="230">
        <v>1.67</v>
      </c>
      <c r="P20" s="230">
        <v>1.71</v>
      </c>
      <c r="Q20" s="230">
        <v>1.69</v>
      </c>
      <c r="R20" s="230">
        <v>1.54</v>
      </c>
      <c r="S20" s="230">
        <v>1.7</v>
      </c>
      <c r="T20" s="230">
        <v>1.54</v>
      </c>
      <c r="U20" s="230"/>
      <c r="V20" s="230">
        <f t="shared" si="0"/>
        <v>1.5241666666666667</v>
      </c>
      <c r="W20" s="230">
        <v>1.47</v>
      </c>
    </row>
    <row r="21" spans="1:23">
      <c r="A21" s="231" t="str">
        <f>+'DCP-12, P 1'!A22</f>
        <v>OGE Energy</v>
      </c>
      <c r="B21" s="230">
        <v>1.47</v>
      </c>
      <c r="C21" s="230">
        <v>1.54</v>
      </c>
      <c r="D21" s="230">
        <v>1.78</v>
      </c>
      <c r="E21" s="230">
        <v>1.87</v>
      </c>
      <c r="F21" s="230">
        <v>2.0499999999999998</v>
      </c>
      <c r="G21" s="230">
        <v>1.97</v>
      </c>
      <c r="H21" s="230">
        <v>1.45</v>
      </c>
      <c r="I21" s="230">
        <v>1.39</v>
      </c>
      <c r="J21" s="230">
        <v>1.8</v>
      </c>
      <c r="K21" s="230">
        <v>1.97</v>
      </c>
      <c r="L21" s="230">
        <v>2.04</v>
      </c>
      <c r="M21" s="230">
        <v>2.31</v>
      </c>
      <c r="N21" s="230">
        <v>2.2799999999999998</v>
      </c>
      <c r="O21" s="230">
        <v>1.84</v>
      </c>
      <c r="P21" s="230">
        <v>1.7</v>
      </c>
      <c r="Q21" s="230">
        <v>1.92</v>
      </c>
      <c r="R21" s="230">
        <v>1.81</v>
      </c>
      <c r="S21" s="230">
        <v>2.06</v>
      </c>
      <c r="T21" s="230">
        <v>1.79</v>
      </c>
      <c r="U21" s="230">
        <f>AVERAGE(B21:H21)</f>
        <v>1.7328571428571429</v>
      </c>
      <c r="V21" s="230">
        <f t="shared" si="0"/>
        <v>1.9091666666666665</v>
      </c>
      <c r="W21" s="230">
        <v>1.76</v>
      </c>
    </row>
    <row r="22" spans="1:23">
      <c r="A22" s="231" t="str">
        <f>+'DCP-12, P 1'!A23</f>
        <v>Otter Tail Corp</v>
      </c>
      <c r="B22" s="230">
        <v>2.4500000000000002</v>
      </c>
      <c r="C22" s="230">
        <v>2.09</v>
      </c>
      <c r="D22" s="230">
        <v>1.85</v>
      </c>
      <c r="E22" s="230">
        <v>1.83</v>
      </c>
      <c r="F22" s="230">
        <v>1.78</v>
      </c>
      <c r="G22" s="230">
        <v>2</v>
      </c>
      <c r="H22" s="230">
        <v>1.67</v>
      </c>
      <c r="I22" s="230">
        <v>1.08</v>
      </c>
      <c r="J22" s="230">
        <v>1.2</v>
      </c>
      <c r="K22" s="230">
        <v>1.23</v>
      </c>
      <c r="L22" s="230">
        <v>1.52</v>
      </c>
      <c r="M22" s="230">
        <v>1.96</v>
      </c>
      <c r="N22" s="230">
        <v>1.96</v>
      </c>
      <c r="O22" s="230">
        <v>1.86</v>
      </c>
      <c r="P22" s="230">
        <v>2.0699999999999998</v>
      </c>
      <c r="Q22" s="230">
        <v>2.44</v>
      </c>
      <c r="R22" s="230">
        <v>2.5299999999999998</v>
      </c>
      <c r="S22" s="230">
        <v>2.74</v>
      </c>
      <c r="T22" s="230">
        <v>2.17</v>
      </c>
      <c r="U22" s="230">
        <f>AVERAGE(B22:H22)</f>
        <v>1.9528571428571428</v>
      </c>
      <c r="V22" s="230">
        <f t="shared" si="0"/>
        <v>1.8966666666666665</v>
      </c>
      <c r="W22" s="230">
        <v>2.48</v>
      </c>
    </row>
    <row r="23" spans="1:23">
      <c r="A23" s="231" t="str">
        <f>+'DCP-12, P 1'!A24</f>
        <v>Portland General Electric</v>
      </c>
      <c r="B23" s="230"/>
      <c r="C23" s="230"/>
      <c r="D23" s="230"/>
      <c r="E23" s="230"/>
      <c r="F23" s="230">
        <v>1.53</v>
      </c>
      <c r="G23" s="230">
        <v>1.4</v>
      </c>
      <c r="H23" s="230">
        <v>1.01</v>
      </c>
      <c r="I23" s="230">
        <v>0.83</v>
      </c>
      <c r="J23" s="230">
        <v>0.97</v>
      </c>
      <c r="K23" s="230">
        <v>1.0900000000000001</v>
      </c>
      <c r="L23" s="230">
        <v>1.17</v>
      </c>
      <c r="M23" s="230">
        <v>1.31</v>
      </c>
      <c r="N23" s="230">
        <v>1.45</v>
      </c>
      <c r="O23" s="230">
        <v>1.48</v>
      </c>
      <c r="P23" s="230">
        <v>1.55</v>
      </c>
      <c r="Q23" s="230">
        <v>1.73</v>
      </c>
      <c r="R23" s="230">
        <v>1.62</v>
      </c>
      <c r="S23" s="230">
        <v>1.79</v>
      </c>
      <c r="T23" s="230">
        <v>1.63</v>
      </c>
      <c r="U23" s="230"/>
      <c r="V23" s="230">
        <f t="shared" si="0"/>
        <v>1.3849999999999998</v>
      </c>
      <c r="W23" s="230">
        <v>1.58</v>
      </c>
    </row>
    <row r="24" spans="1:23">
      <c r="A24" s="244"/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4"/>
      <c r="W24" s="245"/>
    </row>
    <row r="25" spans="1:23" ht="13.5" customHeight="1">
      <c r="A25" s="231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1"/>
      <c r="W25" s="230"/>
    </row>
    <row r="26" spans="1:23">
      <c r="A26" s="231" t="str">
        <f>'DCP-12, P 1'!A27</f>
        <v>Average</v>
      </c>
      <c r="B26" s="230">
        <f t="shared" ref="B26:T26" si="1">AVERAGE(B16:B23)</f>
        <v>1.508</v>
      </c>
      <c r="C26" s="230">
        <f t="shared" si="1"/>
        <v>1.4060000000000001</v>
      </c>
      <c r="D26" s="230">
        <f t="shared" si="1"/>
        <v>1.466</v>
      </c>
      <c r="E26" s="230">
        <f t="shared" si="1"/>
        <v>1.64</v>
      </c>
      <c r="F26" s="230">
        <f t="shared" si="1"/>
        <v>1.6774999999999998</v>
      </c>
      <c r="G26" s="230">
        <f t="shared" si="1"/>
        <v>1.6274999999999999</v>
      </c>
      <c r="H26" s="230">
        <f t="shared" si="1"/>
        <v>1.27</v>
      </c>
      <c r="I26" s="230">
        <f t="shared" si="1"/>
        <v>1.0162499999999999</v>
      </c>
      <c r="J26" s="230">
        <f t="shared" si="1"/>
        <v>1.2162500000000001</v>
      </c>
      <c r="K26" s="230">
        <f t="shared" si="1"/>
        <v>1.3149999999999999</v>
      </c>
      <c r="L26" s="230">
        <f t="shared" si="1"/>
        <v>1.4024999999999999</v>
      </c>
      <c r="M26" s="230">
        <f t="shared" si="1"/>
        <v>1.6137500000000002</v>
      </c>
      <c r="N26" s="230">
        <f t="shared" si="1"/>
        <v>1.7212499999999999</v>
      </c>
      <c r="O26" s="230">
        <f t="shared" si="1"/>
        <v>1.6025</v>
      </c>
      <c r="P26" s="230">
        <f t="shared" si="1"/>
        <v>1.7212499999999999</v>
      </c>
      <c r="Q26" s="230">
        <f t="shared" si="1"/>
        <v>1.93</v>
      </c>
      <c r="R26" s="230">
        <f t="shared" si="1"/>
        <v>1.8525</v>
      </c>
      <c r="S26" s="230">
        <f t="shared" si="1"/>
        <v>1.9762500000000003</v>
      </c>
      <c r="T26" s="230">
        <f t="shared" si="1"/>
        <v>1.7062499999999998</v>
      </c>
      <c r="U26" s="240">
        <f>AVERAGE(U16:U23)</f>
        <v>1.4977142857142858</v>
      </c>
      <c r="V26" s="240">
        <f>AVERAGE(V16:V23)</f>
        <v>1.5894791666666666</v>
      </c>
      <c r="W26" s="240">
        <f>AVERAGE(W16:W23)</f>
        <v>1.7075</v>
      </c>
    </row>
    <row r="27" spans="1:23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4"/>
      <c r="W27" s="246"/>
    </row>
    <row r="28" spans="1:23">
      <c r="A28" s="231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1"/>
      <c r="W28" s="240"/>
    </row>
    <row r="29" spans="1:23">
      <c r="A29" s="231" t="str">
        <f>'DCP-12, P 1'!A30</f>
        <v>Median</v>
      </c>
      <c r="B29" s="230">
        <f t="shared" ref="B29:T29" si="2">MEDIAN(B16:B23)</f>
        <v>1.43</v>
      </c>
      <c r="C29" s="230">
        <f t="shared" si="2"/>
        <v>1.34</v>
      </c>
      <c r="D29" s="230">
        <f t="shared" si="2"/>
        <v>1.34</v>
      </c>
      <c r="E29" s="230">
        <f t="shared" si="2"/>
        <v>1.74</v>
      </c>
      <c r="F29" s="230">
        <f t="shared" si="2"/>
        <v>1.5649999999999999</v>
      </c>
      <c r="G29" s="230">
        <f t="shared" si="2"/>
        <v>1.5549999999999999</v>
      </c>
      <c r="H29" s="230">
        <f t="shared" si="2"/>
        <v>1.17</v>
      </c>
      <c r="I29" s="230">
        <f t="shared" si="2"/>
        <v>0.995</v>
      </c>
      <c r="J29" s="230">
        <f t="shared" si="2"/>
        <v>1.165</v>
      </c>
      <c r="K29" s="230">
        <f t="shared" si="2"/>
        <v>1.21</v>
      </c>
      <c r="L29" s="230">
        <f t="shared" si="2"/>
        <v>1.2949999999999999</v>
      </c>
      <c r="M29" s="230">
        <f t="shared" si="2"/>
        <v>1.5550000000000002</v>
      </c>
      <c r="N29" s="230">
        <f t="shared" si="2"/>
        <v>1.665</v>
      </c>
      <c r="O29" s="230">
        <f t="shared" si="2"/>
        <v>1.55</v>
      </c>
      <c r="P29" s="230">
        <f t="shared" si="2"/>
        <v>1.7050000000000001</v>
      </c>
      <c r="Q29" s="230">
        <f t="shared" si="2"/>
        <v>1.87</v>
      </c>
      <c r="R29" s="230">
        <f t="shared" si="2"/>
        <v>1.7949999999999999</v>
      </c>
      <c r="S29" s="230">
        <f t="shared" si="2"/>
        <v>1.9</v>
      </c>
      <c r="T29" s="230">
        <f t="shared" si="2"/>
        <v>1.67</v>
      </c>
      <c r="U29" s="240">
        <f>AVERAGE(B29:H29)</f>
        <v>1.4485714285714286</v>
      </c>
      <c r="V29" s="240">
        <f>AVERAGE(I29:T29)</f>
        <v>1.53125</v>
      </c>
      <c r="W29" s="240">
        <f>MEDIAN(W16:W23)</f>
        <v>1.57</v>
      </c>
    </row>
    <row r="30" spans="1:23" ht="15.3" thickBot="1">
      <c r="A30" s="236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36"/>
      <c r="W30" s="247"/>
    </row>
    <row r="31" spans="1:23" ht="15.3" thickTop="1">
      <c r="A31" s="231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1"/>
    </row>
    <row r="32" spans="1:23">
      <c r="A32" s="231" t="str">
        <f>+'DCP-12, P 1'!A33</f>
        <v>Note:  The absence of figures for a specific company for a particular year is due to the fact that Value Line did not report the relevant figures (to calcuate the appropriate ratios) for that company for that year.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1"/>
    </row>
    <row r="33" spans="1:82">
      <c r="A33" s="231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1"/>
    </row>
    <row r="34" spans="1:82">
      <c r="A34" s="231" t="str">
        <f>+'DCP-12, P 1'!A35</f>
        <v>Source:  Calculations made from data contained in Value Line Investment Survey.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1"/>
    </row>
    <row r="35" spans="1:82">
      <c r="A35" s="231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1"/>
    </row>
    <row r="36" spans="1:82">
      <c r="A36" s="231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1"/>
    </row>
    <row r="37" spans="1:82">
      <c r="A37" s="231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1"/>
    </row>
    <row r="38" spans="1:82">
      <c r="A38" s="231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1"/>
    </row>
    <row r="39" spans="1:8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8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8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8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8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8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8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82">
      <c r="A46" s="26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82">
      <c r="A47" s="2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82">
      <c r="A48" s="26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</row>
    <row r="49" spans="1:82">
      <c r="A49" s="26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</row>
    <row r="50" spans="1:82">
      <c r="A50" s="2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</row>
    <row r="51" spans="1:82">
      <c r="A51" s="26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4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</row>
    <row r="52" spans="1:82">
      <c r="A52" s="26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</row>
    <row r="53" spans="1:82">
      <c r="A53" s="2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</row>
    <row r="54" spans="1:82">
      <c r="A54" s="26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5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</row>
    <row r="55" spans="1:82">
      <c r="A55" s="26"/>
      <c r="B55" s="26"/>
      <c r="C55" s="26"/>
      <c r="D55" s="26"/>
      <c r="E55" s="26"/>
      <c r="F55" s="26"/>
      <c r="G55" s="102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</row>
    <row r="56" spans="1:82">
      <c r="A56" s="25"/>
      <c r="B56" s="25"/>
      <c r="C56" s="25"/>
      <c r="D56" s="25"/>
      <c r="E56" s="25"/>
      <c r="F56" s="25"/>
      <c r="G56" s="87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</row>
    <row r="57" spans="1:82">
      <c r="A57" s="26"/>
      <c r="B57" s="26"/>
      <c r="C57" s="26"/>
      <c r="D57" s="26"/>
      <c r="E57" s="26"/>
      <c r="F57" s="26"/>
      <c r="G57" s="102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</row>
    <row r="58" spans="1:82">
      <c r="A58" s="26"/>
      <c r="B58" s="26"/>
      <c r="C58" s="26"/>
      <c r="D58" s="26"/>
      <c r="E58" s="26"/>
      <c r="F58" s="26"/>
      <c r="G58" s="102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</row>
  </sheetData>
  <phoneticPr fontId="0" type="noConversion"/>
  <printOptions horizontalCentered="1"/>
  <pageMargins left="0.5" right="0.5" top="0.5" bottom="0.55000000000000004" header="0" footer="0"/>
  <pageSetup scale="6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G68"/>
  <sheetViews>
    <sheetView showOutlineSymbols="0" topLeftCell="A4" zoomScaleNormal="100" workbookViewId="0">
      <selection activeCell="E2" sqref="E2"/>
    </sheetView>
  </sheetViews>
  <sheetFormatPr defaultColWidth="9.76953125" defaultRowHeight="15"/>
  <cols>
    <col min="1" max="1" width="9.76953125" style="4" customWidth="1"/>
    <col min="2" max="2" width="9.6796875" style="4" customWidth="1"/>
    <col min="3" max="3" width="12.76953125" style="4" customWidth="1"/>
    <col min="4" max="4" width="15.76953125" style="4" customWidth="1"/>
    <col min="5" max="5" width="12.76953125" style="4" customWidth="1"/>
    <col min="6" max="6" width="13.76953125" style="4" customWidth="1"/>
    <col min="7" max="7" width="2.76953125" style="4" customWidth="1"/>
    <col min="8" max="16384" width="9.76953125" style="4"/>
  </cols>
  <sheetData>
    <row r="1" spans="2:7">
      <c r="E1" s="1" t="s">
        <v>274</v>
      </c>
    </row>
    <row r="2" spans="2:7">
      <c r="E2" s="1" t="str">
        <f>+'DCP-12, P 2'!U3</f>
        <v>Dockets UE-220066/UG-220067</v>
      </c>
    </row>
    <row r="3" spans="2:7">
      <c r="E3" s="1"/>
    </row>
    <row r="4" spans="2:7" ht="20.100000000000001">
      <c r="B4" s="2" t="s">
        <v>47</v>
      </c>
      <c r="C4" s="3"/>
      <c r="D4" s="3"/>
      <c r="E4" s="3"/>
      <c r="F4" s="3"/>
      <c r="G4" s="3"/>
    </row>
    <row r="5" spans="2:7" ht="20.100000000000001">
      <c r="B5" s="2" t="s">
        <v>48</v>
      </c>
      <c r="C5" s="3"/>
      <c r="D5" s="3"/>
      <c r="E5" s="3"/>
      <c r="F5" s="3"/>
      <c r="G5" s="3"/>
    </row>
    <row r="6" spans="2:7" ht="20.100000000000001">
      <c r="B6" s="2" t="s">
        <v>319</v>
      </c>
      <c r="C6" s="3"/>
      <c r="D6" s="3"/>
      <c r="E6" s="3"/>
      <c r="F6" s="3"/>
      <c r="G6" s="3"/>
    </row>
    <row r="7" spans="2:7" ht="15.3" thickBot="1">
      <c r="B7" s="154"/>
      <c r="C7" s="154"/>
      <c r="D7" s="154"/>
      <c r="E7" s="154"/>
      <c r="F7" s="154"/>
      <c r="G7" s="154"/>
    </row>
    <row r="8" spans="2:7" ht="15.3" thickTop="1">
      <c r="B8" s="82"/>
      <c r="C8" s="82"/>
      <c r="D8" s="82"/>
      <c r="E8" s="82"/>
      <c r="F8" s="82"/>
      <c r="G8" s="82"/>
    </row>
    <row r="9" spans="2:7">
      <c r="B9" s="167"/>
      <c r="C9" s="167"/>
      <c r="D9" s="167" t="s">
        <v>50</v>
      </c>
      <c r="E9" s="167"/>
      <c r="F9" s="167" t="s">
        <v>52</v>
      </c>
      <c r="G9" s="167"/>
    </row>
    <row r="10" spans="2:7">
      <c r="B10" s="167" t="s">
        <v>0</v>
      </c>
      <c r="C10" s="167"/>
      <c r="D10" s="167" t="s">
        <v>51</v>
      </c>
      <c r="E10" s="167"/>
      <c r="F10" s="167" t="s">
        <v>53</v>
      </c>
      <c r="G10" s="167"/>
    </row>
    <row r="11" spans="2:7">
      <c r="B11" s="113"/>
      <c r="C11" s="113"/>
      <c r="D11" s="113"/>
      <c r="E11" s="113"/>
      <c r="F11" s="113"/>
      <c r="G11" s="113"/>
    </row>
    <row r="12" spans="2:7">
      <c r="B12" s="152"/>
      <c r="C12" s="152"/>
      <c r="D12" s="6"/>
      <c r="E12" s="152"/>
      <c r="F12" s="10"/>
      <c r="G12" s="152"/>
    </row>
    <row r="13" spans="2:7">
      <c r="B13" s="152">
        <v>2002</v>
      </c>
      <c r="C13" s="152"/>
      <c r="D13" s="6">
        <v>8.3599999999999994E-2</v>
      </c>
      <c r="E13" s="152"/>
      <c r="F13" s="10">
        <v>2.95</v>
      </c>
      <c r="G13" s="152"/>
    </row>
    <row r="14" spans="2:7">
      <c r="B14" s="152"/>
      <c r="C14" s="152"/>
      <c r="D14" s="6"/>
      <c r="E14" s="152"/>
      <c r="F14" s="10"/>
      <c r="G14" s="152"/>
    </row>
    <row r="15" spans="2:7">
      <c r="B15" s="152">
        <v>2003</v>
      </c>
      <c r="C15" s="152"/>
      <c r="D15" s="6">
        <v>0.14149999999999999</v>
      </c>
      <c r="E15" s="152"/>
      <c r="F15" s="10">
        <v>2.78</v>
      </c>
      <c r="G15" s="152"/>
    </row>
    <row r="16" spans="2:7">
      <c r="B16" s="152"/>
      <c r="C16" s="152"/>
      <c r="D16" s="6"/>
      <c r="E16" s="152"/>
      <c r="F16" s="10"/>
      <c r="G16" s="152"/>
    </row>
    <row r="17" spans="2:7">
      <c r="B17" s="152">
        <v>2004</v>
      </c>
      <c r="C17" s="152"/>
      <c r="D17" s="6">
        <v>0.14979999999999999</v>
      </c>
      <c r="E17" s="152"/>
      <c r="F17" s="10">
        <v>2.91</v>
      </c>
      <c r="G17" s="152"/>
    </row>
    <row r="18" spans="2:7">
      <c r="B18" s="152"/>
      <c r="C18" s="152"/>
      <c r="D18" s="6"/>
      <c r="E18" s="152"/>
      <c r="F18" s="10"/>
      <c r="G18" s="152"/>
    </row>
    <row r="19" spans="2:7">
      <c r="B19" s="152">
        <v>2005</v>
      </c>
      <c r="C19" s="152"/>
      <c r="D19" s="6">
        <v>0.16120000000000001</v>
      </c>
      <c r="E19" s="152"/>
      <c r="F19" s="10">
        <v>2.78</v>
      </c>
      <c r="G19" s="152"/>
    </row>
    <row r="20" spans="2:7">
      <c r="B20" s="152"/>
      <c r="C20" s="152"/>
      <c r="D20" s="6"/>
      <c r="E20" s="152"/>
      <c r="F20" s="10"/>
      <c r="G20" s="152"/>
    </row>
    <row r="21" spans="2:7">
      <c r="B21" s="152">
        <v>2006</v>
      </c>
      <c r="C21" s="152"/>
      <c r="D21" s="6">
        <v>0.17030000000000001</v>
      </c>
      <c r="E21" s="152"/>
      <c r="F21" s="10">
        <v>2.77</v>
      </c>
      <c r="G21" s="152"/>
    </row>
    <row r="22" spans="2:7">
      <c r="B22" s="152"/>
      <c r="C22" s="152"/>
      <c r="D22" s="6"/>
      <c r="E22" s="152"/>
      <c r="F22" s="10"/>
      <c r="G22" s="152"/>
    </row>
    <row r="23" spans="2:7">
      <c r="B23" s="152">
        <v>2007</v>
      </c>
      <c r="C23" s="152"/>
      <c r="D23" s="6">
        <v>0.128</v>
      </c>
      <c r="E23" s="152"/>
      <c r="F23" s="10">
        <v>2.84</v>
      </c>
      <c r="G23" s="152"/>
    </row>
    <row r="24" spans="2:7">
      <c r="B24" s="152"/>
      <c r="C24" s="152"/>
      <c r="D24" s="6"/>
      <c r="E24" s="152"/>
      <c r="F24" s="10"/>
      <c r="G24" s="152"/>
    </row>
    <row r="25" spans="2:7">
      <c r="B25" s="152">
        <v>2008</v>
      </c>
      <c r="C25" s="152"/>
      <c r="D25" s="6">
        <v>3.0300000000000001E-2</v>
      </c>
      <c r="E25" s="152"/>
      <c r="F25" s="10">
        <v>2.2400000000000002</v>
      </c>
      <c r="G25" s="152"/>
    </row>
    <row r="26" spans="2:7">
      <c r="B26" s="152"/>
      <c r="C26" s="152"/>
      <c r="D26" s="6"/>
      <c r="E26" s="152"/>
      <c r="F26" s="10"/>
      <c r="G26" s="152"/>
    </row>
    <row r="27" spans="2:7">
      <c r="B27" s="152">
        <v>2009</v>
      </c>
      <c r="C27" s="152"/>
      <c r="D27" s="6">
        <v>0.1056</v>
      </c>
      <c r="E27" s="152"/>
      <c r="F27" s="10">
        <v>1.87</v>
      </c>
      <c r="G27" s="152"/>
    </row>
    <row r="28" spans="2:7">
      <c r="B28" s="152"/>
      <c r="C28" s="152"/>
      <c r="D28" s="6"/>
      <c r="E28" s="152"/>
      <c r="F28" s="10"/>
      <c r="G28" s="152"/>
    </row>
    <row r="29" spans="2:7">
      <c r="B29" s="152">
        <v>2010</v>
      </c>
      <c r="C29" s="152"/>
      <c r="D29" s="6">
        <v>0.1416</v>
      </c>
      <c r="E29" s="152"/>
      <c r="F29" s="10">
        <v>2.08</v>
      </c>
      <c r="G29" s="152"/>
    </row>
    <row r="30" spans="2:7">
      <c r="B30" s="152"/>
      <c r="C30" s="152"/>
      <c r="D30" s="6"/>
      <c r="E30" s="152"/>
      <c r="F30" s="10"/>
      <c r="G30" s="152"/>
    </row>
    <row r="31" spans="2:7">
      <c r="B31" s="152">
        <v>2011</v>
      </c>
      <c r="C31" s="152"/>
      <c r="D31" s="6">
        <v>0.1459</v>
      </c>
      <c r="E31" s="152"/>
      <c r="F31" s="10">
        <v>2.0699999999999998</v>
      </c>
      <c r="G31" s="152"/>
    </row>
    <row r="32" spans="2:7">
      <c r="B32" s="152"/>
      <c r="C32" s="152"/>
      <c r="D32" s="6"/>
      <c r="E32" s="152"/>
      <c r="F32" s="10"/>
      <c r="G32" s="152"/>
    </row>
    <row r="33" spans="2:7">
      <c r="B33" s="152">
        <v>2012</v>
      </c>
      <c r="C33" s="152"/>
      <c r="D33" s="6">
        <v>0.13519999999999999</v>
      </c>
      <c r="E33" s="152"/>
      <c r="F33" s="10">
        <v>2.14</v>
      </c>
      <c r="G33" s="152"/>
    </row>
    <row r="34" spans="2:7">
      <c r="B34" s="152"/>
      <c r="C34" s="152"/>
      <c r="D34" s="6"/>
      <c r="E34" s="152"/>
      <c r="F34" s="10"/>
      <c r="G34" s="152"/>
    </row>
    <row r="35" spans="2:7">
      <c r="B35" s="152">
        <v>2013</v>
      </c>
      <c r="C35" s="152"/>
      <c r="D35" s="6">
        <v>0.1449</v>
      </c>
      <c r="E35" s="152"/>
      <c r="F35" s="10">
        <v>2.37</v>
      </c>
      <c r="G35" s="152"/>
    </row>
    <row r="36" spans="2:7">
      <c r="B36" s="152"/>
      <c r="C36" s="152"/>
      <c r="D36" s="6"/>
      <c r="E36" s="152"/>
      <c r="F36" s="10"/>
      <c r="G36" s="152"/>
    </row>
    <row r="37" spans="2:7">
      <c r="B37" s="152">
        <v>2014</v>
      </c>
      <c r="C37" s="152"/>
      <c r="D37" s="6">
        <v>0.14180000000000001</v>
      </c>
      <c r="E37" s="152"/>
      <c r="F37" s="10">
        <v>2.68</v>
      </c>
      <c r="G37" s="152"/>
    </row>
    <row r="38" spans="2:7">
      <c r="B38" s="152"/>
      <c r="C38" s="152"/>
      <c r="D38" s="6"/>
      <c r="E38" s="152"/>
      <c r="F38" s="10"/>
      <c r="G38" s="152"/>
    </row>
    <row r="39" spans="2:7">
      <c r="B39" s="152">
        <v>2015</v>
      </c>
      <c r="C39" s="152"/>
      <c r="D39" s="6">
        <v>0.11799999999999999</v>
      </c>
      <c r="E39" s="152"/>
      <c r="F39" s="10">
        <v>2.73</v>
      </c>
      <c r="G39" s="152"/>
    </row>
    <row r="40" spans="2:7">
      <c r="B40" s="152"/>
      <c r="C40" s="152"/>
      <c r="D40" s="6"/>
      <c r="E40" s="152"/>
      <c r="F40" s="10"/>
      <c r="G40" s="152"/>
    </row>
    <row r="41" spans="2:7">
      <c r="B41" s="152">
        <v>2016</v>
      </c>
      <c r="C41" s="152"/>
      <c r="D41" s="6">
        <v>0.125</v>
      </c>
      <c r="E41" s="152"/>
      <c r="F41" s="10">
        <v>2.71</v>
      </c>
      <c r="G41" s="152"/>
    </row>
    <row r="42" spans="2:7">
      <c r="B42" s="152"/>
      <c r="C42" s="152"/>
      <c r="D42" s="6"/>
      <c r="E42" s="152"/>
      <c r="F42" s="10"/>
      <c r="G42" s="152"/>
    </row>
    <row r="43" spans="2:7">
      <c r="B43" s="152">
        <v>2017</v>
      </c>
      <c r="C43" s="152"/>
      <c r="D43" s="6">
        <v>0.13800000000000001</v>
      </c>
      <c r="E43" s="152"/>
      <c r="F43" s="10">
        <v>3.1</v>
      </c>
      <c r="G43" s="152"/>
    </row>
    <row r="44" spans="2:7">
      <c r="B44" s="152"/>
      <c r="C44" s="152"/>
      <c r="D44" s="6"/>
      <c r="E44" s="152"/>
      <c r="F44" s="10"/>
      <c r="G44" s="152"/>
    </row>
    <row r="45" spans="2:7">
      <c r="B45" s="152">
        <v>2018</v>
      </c>
      <c r="C45" s="152"/>
      <c r="D45" s="6">
        <v>0.158</v>
      </c>
      <c r="E45" s="152"/>
      <c r="F45" s="10">
        <v>3.16</v>
      </c>
      <c r="G45" s="152"/>
    </row>
    <row r="46" spans="2:7">
      <c r="B46" s="152"/>
      <c r="C46" s="152"/>
      <c r="D46" s="6"/>
      <c r="E46" s="152"/>
      <c r="F46" s="10"/>
      <c r="G46" s="152"/>
    </row>
    <row r="47" spans="2:7">
      <c r="B47" s="152">
        <v>2019</v>
      </c>
      <c r="C47" s="152"/>
      <c r="D47" s="6">
        <v>0.158</v>
      </c>
      <c r="E47" s="152"/>
      <c r="F47" s="10">
        <v>3.22</v>
      </c>
      <c r="G47" s="152"/>
    </row>
    <row r="48" spans="2:7">
      <c r="B48" s="152"/>
      <c r="C48" s="152"/>
      <c r="D48" s="6"/>
      <c r="E48" s="152"/>
      <c r="F48" s="10"/>
      <c r="G48" s="152"/>
    </row>
    <row r="49" spans="2:7">
      <c r="B49" s="152">
        <v>2020</v>
      </c>
      <c r="C49" s="152"/>
      <c r="D49" s="6">
        <v>0.10199999999999999</v>
      </c>
      <c r="E49" s="152"/>
      <c r="F49" s="10">
        <v>3.78</v>
      </c>
      <c r="G49" s="152"/>
    </row>
    <row r="50" spans="2:7">
      <c r="B50" s="152"/>
      <c r="C50" s="152"/>
      <c r="D50" s="6"/>
      <c r="E50" s="152"/>
      <c r="F50" s="10"/>
      <c r="G50" s="152"/>
    </row>
    <row r="51" spans="2:7">
      <c r="B51" s="152">
        <v>2021</v>
      </c>
      <c r="C51" s="152"/>
      <c r="D51" s="6">
        <v>0.20499999999999999</v>
      </c>
      <c r="E51" s="152"/>
      <c r="F51" s="10">
        <v>4.38</v>
      </c>
      <c r="G51" s="152"/>
    </row>
    <row r="52" spans="2:7">
      <c r="B52" s="113"/>
      <c r="C52" s="113"/>
      <c r="D52" s="34"/>
      <c r="E52" s="113"/>
      <c r="F52" s="52"/>
      <c r="G52" s="113"/>
    </row>
    <row r="53" spans="2:7">
      <c r="B53" s="152"/>
      <c r="C53" s="152"/>
      <c r="D53" s="6"/>
      <c r="E53" s="152"/>
      <c r="F53" s="10"/>
      <c r="G53" s="152"/>
    </row>
    <row r="54" spans="2:7">
      <c r="B54" s="152" t="s">
        <v>49</v>
      </c>
      <c r="C54" s="152"/>
      <c r="D54" s="6"/>
      <c r="E54" s="152"/>
      <c r="F54" s="10"/>
      <c r="G54" s="152"/>
    </row>
    <row r="55" spans="2:7">
      <c r="B55" s="152"/>
      <c r="C55" s="152"/>
      <c r="D55" s="6"/>
      <c r="E55" s="152"/>
      <c r="F55" s="10"/>
      <c r="G55" s="152"/>
    </row>
    <row r="56" spans="2:7">
      <c r="B56" s="152" t="s">
        <v>104</v>
      </c>
      <c r="C56" s="152"/>
      <c r="D56" s="6">
        <f>AVERAGE(D13:D25)</f>
        <v>0.12352857142857143</v>
      </c>
      <c r="E56" s="9"/>
      <c r="F56" s="10">
        <f>AVERAGE(F13:F25)</f>
        <v>2.7528571428571431</v>
      </c>
      <c r="G56" s="9"/>
    </row>
    <row r="57" spans="2:7">
      <c r="B57" s="152"/>
      <c r="C57" s="152"/>
      <c r="D57" s="6"/>
      <c r="E57" s="9"/>
      <c r="F57" s="10"/>
      <c r="G57" s="9"/>
    </row>
    <row r="58" spans="2:7">
      <c r="B58" s="152" t="s">
        <v>280</v>
      </c>
      <c r="C58" s="152"/>
      <c r="D58" s="6">
        <f>AVERAGE(D27:D51)</f>
        <v>0.13992307692307693</v>
      </c>
      <c r="E58" s="9"/>
      <c r="F58" s="10">
        <f>AVERAGE(F27:F51)</f>
        <v>2.7915384615384622</v>
      </c>
      <c r="G58" s="9"/>
    </row>
    <row r="59" spans="2:7" ht="15.3" thickBot="1">
      <c r="B59" s="154"/>
      <c r="C59" s="154"/>
      <c r="D59" s="200"/>
      <c r="E59" s="154"/>
      <c r="F59" s="201"/>
      <c r="G59" s="154"/>
    </row>
    <row r="60" spans="2:7" ht="15.3" thickTop="1">
      <c r="B60" s="202"/>
      <c r="C60" s="202"/>
      <c r="D60" s="202"/>
      <c r="E60" s="202"/>
      <c r="F60" s="202"/>
      <c r="G60" s="202"/>
    </row>
    <row r="61" spans="2:7">
      <c r="B61" s="202" t="s">
        <v>192</v>
      </c>
      <c r="C61" s="202"/>
      <c r="D61" s="202"/>
      <c r="E61" s="202"/>
      <c r="F61" s="202"/>
      <c r="G61" s="202"/>
    </row>
    <row r="62" spans="2:7">
      <c r="B62" s="202" t="s">
        <v>193</v>
      </c>
      <c r="C62" s="202"/>
      <c r="D62" s="202"/>
      <c r="E62" s="202"/>
      <c r="F62" s="202"/>
      <c r="G62" s="202"/>
    </row>
    <row r="63" spans="2:7">
      <c r="B63" s="202"/>
      <c r="C63" s="202"/>
      <c r="D63" s="202"/>
      <c r="E63" s="202"/>
      <c r="F63" s="202"/>
      <c r="G63" s="202"/>
    </row>
    <row r="64" spans="2:7">
      <c r="B64" s="202" t="s">
        <v>194</v>
      </c>
      <c r="C64" s="202"/>
      <c r="D64" s="202"/>
      <c r="E64" s="202"/>
      <c r="F64" s="202"/>
      <c r="G64" s="202"/>
    </row>
    <row r="65" spans="2:7">
      <c r="B65" s="207" t="s">
        <v>195</v>
      </c>
      <c r="C65" s="202"/>
      <c r="D65" s="202"/>
      <c r="E65" s="202"/>
      <c r="F65" s="202"/>
      <c r="G65" s="202"/>
    </row>
    <row r="66" spans="2:7">
      <c r="B66" s="207" t="s">
        <v>196</v>
      </c>
      <c r="C66" s="202"/>
      <c r="D66" s="202"/>
      <c r="E66" s="202"/>
      <c r="F66" s="202"/>
      <c r="G66" s="202"/>
    </row>
    <row r="67" spans="2:7">
      <c r="B67" s="202"/>
      <c r="C67" s="202"/>
      <c r="D67" s="202"/>
      <c r="E67" s="202"/>
      <c r="F67" s="202"/>
      <c r="G67" s="202"/>
    </row>
    <row r="68" spans="2:7">
      <c r="B68" s="4" t="s">
        <v>188</v>
      </c>
    </row>
  </sheetData>
  <printOptions horizontalCentered="1"/>
  <pageMargins left="0.5" right="0.5" top="0.5" bottom="0.55000000000000004" header="0" footer="0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31"/>
  <sheetViews>
    <sheetView showOutlineSymbols="0" topLeftCell="A2" zoomScaleNormal="100" workbookViewId="0">
      <selection activeCell="H27" sqref="H27"/>
    </sheetView>
  </sheetViews>
  <sheetFormatPr defaultColWidth="9.76953125" defaultRowHeight="15"/>
  <cols>
    <col min="1" max="1" width="23.76953125" style="12" customWidth="1"/>
    <col min="2" max="2" width="2.76953125" style="12" customWidth="1"/>
    <col min="3" max="3" width="12.76953125" style="12" customWidth="1"/>
    <col min="4" max="4" width="2.76953125" style="12" customWidth="1"/>
    <col min="5" max="5" width="12.76953125" style="12" customWidth="1"/>
    <col min="6" max="6" width="2.76953125" style="12" customWidth="1"/>
    <col min="7" max="7" width="12.76953125" style="12" customWidth="1"/>
    <col min="8" max="8" width="7.76953125" style="12" customWidth="1"/>
    <col min="9" max="9" width="2.76953125" style="12" customWidth="1"/>
    <col min="10" max="10" width="12.76953125" style="12" customWidth="1"/>
    <col min="11" max="16384" width="9.76953125" style="12"/>
  </cols>
  <sheetData>
    <row r="1" spans="1:11">
      <c r="F1" s="1" t="s">
        <v>223</v>
      </c>
    </row>
    <row r="2" spans="1:11">
      <c r="F2" s="1" t="s">
        <v>213</v>
      </c>
    </row>
    <row r="3" spans="1:11">
      <c r="F3" s="1" t="str">
        <f>+'DCP-13'!E2</f>
        <v>Dockets UE-220066/UG-220067</v>
      </c>
    </row>
    <row r="4" spans="1:11">
      <c r="I4" s="1"/>
    </row>
    <row r="5" spans="1:11" ht="20.100000000000001">
      <c r="A5" s="295" t="s">
        <v>58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</row>
    <row r="6" spans="1:11" ht="15.3" thickBot="1">
      <c r="A6" s="35"/>
      <c r="B6" s="35"/>
      <c r="C6" s="35"/>
      <c r="D6" s="35"/>
      <c r="E6" s="35"/>
      <c r="F6" s="35"/>
      <c r="G6" s="35"/>
      <c r="H6" s="35"/>
      <c r="I6" s="35"/>
      <c r="J6" s="26"/>
      <c r="K6" s="26"/>
    </row>
    <row r="7" spans="1:11" ht="15.3" thickTop="1">
      <c r="J7" s="26"/>
      <c r="K7" s="26"/>
    </row>
    <row r="8" spans="1:11">
      <c r="A8" s="1"/>
      <c r="B8" s="1"/>
      <c r="C8" s="164"/>
      <c r="D8" s="164"/>
      <c r="E8" s="164"/>
      <c r="F8" s="164"/>
      <c r="G8" s="164" t="s">
        <v>17</v>
      </c>
      <c r="H8" s="164"/>
      <c r="I8" s="164"/>
      <c r="J8" s="167"/>
      <c r="K8" s="26"/>
    </row>
    <row r="9" spans="1:11">
      <c r="A9" s="1"/>
      <c r="B9" s="1"/>
      <c r="C9" s="164" t="s">
        <v>17</v>
      </c>
      <c r="D9" s="164"/>
      <c r="E9" s="164" t="s">
        <v>17</v>
      </c>
      <c r="F9" s="164"/>
      <c r="G9" s="164" t="s">
        <v>54</v>
      </c>
      <c r="H9" s="164"/>
      <c r="I9" s="164"/>
      <c r="J9" s="167"/>
      <c r="K9" s="26"/>
    </row>
    <row r="10" spans="1:11">
      <c r="A10" s="1" t="str">
        <f>+'DCP-12, P 2'!A10</f>
        <v>COMPANY</v>
      </c>
      <c r="B10" s="1"/>
      <c r="C10" s="164" t="s">
        <v>18</v>
      </c>
      <c r="D10" s="164"/>
      <c r="E10" s="164" t="s">
        <v>42</v>
      </c>
      <c r="F10" s="164"/>
      <c r="G10" s="164" t="s">
        <v>55</v>
      </c>
      <c r="H10" s="164"/>
      <c r="I10" s="164"/>
      <c r="J10" s="167"/>
      <c r="K10" s="26"/>
    </row>
    <row r="11" spans="1:11" ht="15.3" thickBot="1">
      <c r="C11" s="5"/>
      <c r="D11" s="5"/>
      <c r="E11" s="5"/>
      <c r="F11" s="5"/>
      <c r="G11" s="5"/>
      <c r="H11" s="5"/>
      <c r="I11" s="5"/>
      <c r="J11" s="32"/>
      <c r="K11" s="26"/>
    </row>
    <row r="12" spans="1:11" ht="15.3" thickTop="1">
      <c r="A12" s="13"/>
      <c r="B12" s="13"/>
      <c r="C12" s="15"/>
      <c r="D12" s="15"/>
      <c r="E12" s="15"/>
      <c r="F12" s="15"/>
      <c r="G12" s="15"/>
      <c r="H12" s="15"/>
      <c r="I12" s="15"/>
      <c r="J12" s="32"/>
      <c r="K12" s="25"/>
    </row>
    <row r="13" spans="1:11">
      <c r="C13" s="5"/>
      <c r="D13" s="5"/>
      <c r="E13" s="5"/>
      <c r="F13" s="5"/>
      <c r="G13" s="5"/>
      <c r="H13" s="5"/>
      <c r="I13" s="5"/>
      <c r="J13" s="32"/>
      <c r="K13" s="26"/>
    </row>
    <row r="14" spans="1:11">
      <c r="A14" s="23" t="str">
        <f>+'DCP-12, P 2'!A14</f>
        <v>Proxy Group</v>
      </c>
      <c r="C14" s="5"/>
      <c r="D14" s="5"/>
      <c r="E14" s="5"/>
      <c r="F14" s="5"/>
      <c r="G14" s="5"/>
      <c r="H14" s="5"/>
      <c r="I14" s="5"/>
      <c r="J14" s="32"/>
      <c r="K14" s="26"/>
    </row>
    <row r="15" spans="1:11">
      <c r="C15" s="5"/>
      <c r="D15" s="5"/>
      <c r="E15" s="5"/>
      <c r="F15" s="5"/>
      <c r="G15" s="5"/>
      <c r="H15" s="5"/>
      <c r="I15" s="5"/>
      <c r="J15" s="32"/>
      <c r="K15" s="26"/>
    </row>
    <row r="16" spans="1:11">
      <c r="A16" s="12" t="str">
        <f>+'DCP-12, P 2'!A16</f>
        <v>ALLETE</v>
      </c>
      <c r="C16" s="5">
        <v>2</v>
      </c>
      <c r="D16" s="5"/>
      <c r="E16" s="9">
        <v>0.9</v>
      </c>
      <c r="F16" s="5"/>
      <c r="G16" s="152" t="s">
        <v>57</v>
      </c>
      <c r="H16" s="9">
        <v>4</v>
      </c>
      <c r="I16" s="5"/>
      <c r="J16" s="174"/>
      <c r="K16" s="73"/>
    </row>
    <row r="17" spans="1:11">
      <c r="A17" s="12" t="str">
        <f>+'DCP-12, P 2'!A17</f>
        <v>Avista Corp.</v>
      </c>
      <c r="C17" s="152">
        <v>2</v>
      </c>
      <c r="D17" s="152"/>
      <c r="E17" s="9">
        <v>0.95</v>
      </c>
      <c r="F17" s="152"/>
      <c r="G17" s="152" t="s">
        <v>56</v>
      </c>
      <c r="H17" s="9">
        <v>3.67</v>
      </c>
      <c r="I17" s="152"/>
      <c r="J17" s="174"/>
      <c r="K17" s="73"/>
    </row>
    <row r="18" spans="1:11">
      <c r="A18" s="12" t="str">
        <f>+'DCP-12, P 2'!A18</f>
        <v>Black Hills Corp</v>
      </c>
      <c r="C18" s="152">
        <v>2</v>
      </c>
      <c r="D18" s="152"/>
      <c r="E18" s="9">
        <v>1</v>
      </c>
      <c r="F18" s="152"/>
      <c r="G18" s="152" t="s">
        <v>57</v>
      </c>
      <c r="H18" s="9">
        <v>4</v>
      </c>
      <c r="I18" s="152"/>
      <c r="J18" s="174"/>
      <c r="K18" s="73"/>
    </row>
    <row r="19" spans="1:11">
      <c r="A19" s="12" t="str">
        <f>+'DCP-12, P 2'!A19</f>
        <v>IDACORP</v>
      </c>
      <c r="C19" s="152">
        <v>1</v>
      </c>
      <c r="D19" s="152"/>
      <c r="E19" s="9">
        <v>0.8</v>
      </c>
      <c r="F19" s="152"/>
      <c r="G19" s="152" t="s">
        <v>227</v>
      </c>
      <c r="H19" s="9">
        <v>4.33</v>
      </c>
      <c r="I19" s="152"/>
      <c r="J19" s="174"/>
      <c r="K19" s="73"/>
    </row>
    <row r="20" spans="1:11">
      <c r="A20" s="12" t="str">
        <f>+'DCP-12, P 2'!A20</f>
        <v>NorthWestern Corp</v>
      </c>
      <c r="C20" s="152">
        <v>2</v>
      </c>
      <c r="D20" s="152"/>
      <c r="E20" s="9">
        <v>0.95</v>
      </c>
      <c r="F20" s="152"/>
      <c r="G20" s="152" t="s">
        <v>56</v>
      </c>
      <c r="H20" s="9">
        <v>3.67</v>
      </c>
      <c r="I20" s="152"/>
      <c r="J20" s="174"/>
      <c r="K20" s="73"/>
    </row>
    <row r="21" spans="1:11">
      <c r="A21" s="12" t="str">
        <f>+'DCP-12, P 2'!A21</f>
        <v>OGE Energy</v>
      </c>
      <c r="C21" s="152">
        <v>2</v>
      </c>
      <c r="D21" s="152"/>
      <c r="E21" s="9">
        <v>1</v>
      </c>
      <c r="F21" s="152"/>
      <c r="G21" s="152" t="s">
        <v>57</v>
      </c>
      <c r="H21" s="9">
        <v>4</v>
      </c>
      <c r="I21" s="152"/>
      <c r="J21" s="174"/>
      <c r="K21" s="73"/>
    </row>
    <row r="22" spans="1:11">
      <c r="A22" s="12" t="str">
        <f>+'DCP-12, P 2'!A22</f>
        <v>Otter Tail Corp</v>
      </c>
      <c r="C22" s="5">
        <v>2</v>
      </c>
      <c r="D22" s="5"/>
      <c r="E22" s="9">
        <v>0.85</v>
      </c>
      <c r="F22" s="5"/>
      <c r="G22" s="152" t="s">
        <v>57</v>
      </c>
      <c r="H22" s="9">
        <v>4</v>
      </c>
      <c r="I22" s="5"/>
      <c r="J22" s="174"/>
      <c r="K22" s="73"/>
    </row>
    <row r="23" spans="1:11">
      <c r="A23" s="12" t="str">
        <f>+'DCP-12, P 2'!A23</f>
        <v>Portland General Electric</v>
      </c>
      <c r="C23" s="152">
        <v>2</v>
      </c>
      <c r="D23" s="152"/>
      <c r="E23" s="9">
        <v>0.85</v>
      </c>
      <c r="F23" s="152"/>
      <c r="G23" s="152" t="s">
        <v>56</v>
      </c>
      <c r="H23" s="9">
        <v>3.67</v>
      </c>
      <c r="I23" s="152"/>
      <c r="J23" s="174"/>
      <c r="K23" s="73"/>
    </row>
    <row r="24" spans="1:11">
      <c r="A24" s="33"/>
      <c r="B24" s="33"/>
      <c r="C24" s="113"/>
      <c r="D24" s="113"/>
      <c r="E24" s="48"/>
      <c r="F24" s="113"/>
      <c r="G24" s="113"/>
      <c r="H24" s="48"/>
      <c r="I24" s="113"/>
      <c r="J24" s="174"/>
      <c r="K24" s="73"/>
    </row>
    <row r="25" spans="1:11">
      <c r="C25" s="5"/>
      <c r="D25" s="5"/>
      <c r="E25" s="9"/>
      <c r="F25" s="5"/>
      <c r="G25" s="5"/>
      <c r="H25" s="9"/>
      <c r="I25" s="5"/>
      <c r="J25" s="174"/>
      <c r="K25" s="73"/>
    </row>
    <row r="26" spans="1:11">
      <c r="C26" s="16">
        <f>AVERAGE(C16:C23)</f>
        <v>1.875</v>
      </c>
      <c r="D26" s="5"/>
      <c r="E26" s="9">
        <f>AVERAGE(E16:E23)</f>
        <v>0.91249999999999998</v>
      </c>
      <c r="F26" s="5"/>
      <c r="G26" s="5" t="s">
        <v>57</v>
      </c>
      <c r="H26" s="9">
        <f>AVERAGE(H16:H23)</f>
        <v>3.9175000000000004</v>
      </c>
      <c r="I26" s="5"/>
      <c r="J26" s="174"/>
      <c r="K26" s="73"/>
    </row>
    <row r="27" spans="1:11" ht="15.3" thickBot="1">
      <c r="A27" s="35"/>
      <c r="B27" s="35"/>
      <c r="C27" s="56"/>
      <c r="D27" s="56"/>
      <c r="E27" s="50"/>
      <c r="F27" s="56"/>
      <c r="G27" s="56"/>
      <c r="H27" s="50"/>
      <c r="I27" s="56"/>
      <c r="J27" s="32"/>
      <c r="K27" s="73"/>
    </row>
    <row r="28" spans="1:11" ht="15.3" thickTop="1">
      <c r="C28" s="5"/>
      <c r="D28" s="5"/>
      <c r="E28" s="9"/>
      <c r="F28" s="5"/>
      <c r="G28" s="5"/>
      <c r="H28" s="9"/>
      <c r="I28" s="5"/>
      <c r="J28" s="32"/>
      <c r="K28" s="73"/>
    </row>
    <row r="29" spans="1:11">
      <c r="J29" s="26"/>
      <c r="K29" s="26"/>
    </row>
    <row r="30" spans="1:11">
      <c r="J30" s="82"/>
      <c r="K30" s="26"/>
    </row>
    <row r="31" spans="1:11">
      <c r="J31" s="4"/>
    </row>
  </sheetData>
  <mergeCells count="1">
    <mergeCell ref="A5:K5"/>
  </mergeCells>
  <phoneticPr fontId="0" type="noConversion"/>
  <printOptions horizontalCentered="1"/>
  <pageMargins left="0.5" right="0.5" top="0.5" bottom="0.55000000000000004" header="0" footer="0"/>
  <pageSetup scale="7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H35"/>
  <sheetViews>
    <sheetView showOutlineSymbols="0" topLeftCell="B1" zoomScaleNormal="100" workbookViewId="0">
      <selection activeCell="B13" sqref="B13"/>
    </sheetView>
  </sheetViews>
  <sheetFormatPr defaultColWidth="9.76953125" defaultRowHeight="15"/>
  <cols>
    <col min="1" max="1" width="2.76953125" style="24" customWidth="1"/>
    <col min="2" max="2" width="30.76953125" style="24" customWidth="1"/>
    <col min="3" max="3" width="1.76953125" style="24" customWidth="1"/>
    <col min="4" max="5" width="12.76953125" style="24" customWidth="1"/>
    <col min="6" max="7" width="14.76953125" style="24" customWidth="1"/>
    <col min="8" max="8" width="12.76953125" style="24" customWidth="1"/>
    <col min="9" max="16384" width="9.76953125" style="24"/>
  </cols>
  <sheetData>
    <row r="1" spans="2:8">
      <c r="E1" s="1" t="str">
        <f>+'DCP-14,P 1'!F1</f>
        <v>Exh. DCP-14</v>
      </c>
    </row>
    <row r="2" spans="2:8">
      <c r="E2" s="1" t="s">
        <v>214</v>
      </c>
    </row>
    <row r="3" spans="2:8">
      <c r="C3" s="63"/>
      <c r="D3" s="63"/>
      <c r="E3" s="215" t="str">
        <f>+'DCP-14,P 1'!F3</f>
        <v>Dockets UE-220066/UG-220067</v>
      </c>
    </row>
    <row r="4" spans="2:8">
      <c r="C4" s="63"/>
      <c r="D4" s="63"/>
      <c r="E4" s="63"/>
      <c r="F4" s="215"/>
    </row>
    <row r="5" spans="2:8" ht="20.100000000000001">
      <c r="B5" s="69" t="s">
        <v>58</v>
      </c>
      <c r="C5" s="65"/>
      <c r="D5" s="59"/>
      <c r="E5" s="65"/>
      <c r="F5" s="65"/>
      <c r="G5" s="59"/>
    </row>
    <row r="6" spans="2:8" ht="15.3" thickBot="1">
      <c r="B6" s="168"/>
      <c r="C6" s="169"/>
      <c r="D6" s="169"/>
      <c r="E6" s="169"/>
      <c r="F6" s="169"/>
      <c r="G6" s="80"/>
    </row>
    <row r="7" spans="2:8" ht="15.3" thickTop="1">
      <c r="B7" s="80"/>
      <c r="C7" s="80"/>
      <c r="D7" s="80"/>
      <c r="E7" s="80"/>
      <c r="F7" s="80"/>
      <c r="G7" s="80"/>
      <c r="H7" s="80"/>
    </row>
    <row r="8" spans="2:8">
      <c r="B8" s="170"/>
      <c r="C8" s="170"/>
      <c r="D8" s="167" t="s">
        <v>17</v>
      </c>
      <c r="E8" s="167" t="s">
        <v>17</v>
      </c>
      <c r="F8" s="167" t="s">
        <v>17</v>
      </c>
      <c r="G8" s="167"/>
    </row>
    <row r="9" spans="2:8">
      <c r="B9" s="164" t="s">
        <v>59</v>
      </c>
      <c r="C9" s="1"/>
      <c r="D9" s="164" t="s">
        <v>18</v>
      </c>
      <c r="E9" s="164" t="s">
        <v>42</v>
      </c>
      <c r="F9" s="164" t="s">
        <v>69</v>
      </c>
      <c r="G9" s="167"/>
    </row>
    <row r="10" spans="2:8">
      <c r="B10" s="60"/>
      <c r="D10" s="60"/>
      <c r="E10" s="60"/>
      <c r="F10" s="60"/>
      <c r="G10" s="221"/>
    </row>
    <row r="11" spans="2:8">
      <c r="B11" s="61"/>
      <c r="C11" s="61"/>
      <c r="D11" s="61"/>
      <c r="E11" s="61"/>
      <c r="F11" s="61"/>
      <c r="G11" s="62"/>
    </row>
    <row r="12" spans="2:8">
      <c r="G12" s="80"/>
    </row>
    <row r="13" spans="2:8">
      <c r="B13" s="24" t="s">
        <v>60</v>
      </c>
      <c r="D13" s="60">
        <v>2.4</v>
      </c>
      <c r="E13" s="68">
        <v>1.04</v>
      </c>
      <c r="F13" s="5" t="s">
        <v>56</v>
      </c>
      <c r="G13" s="32"/>
    </row>
    <row r="14" spans="2:8">
      <c r="E14" s="64"/>
      <c r="G14" s="80"/>
    </row>
    <row r="15" spans="2:8">
      <c r="B15" s="24" t="str">
        <f>+'DCP-14,P 1'!A14</f>
        <v>Proxy Group</v>
      </c>
      <c r="D15" s="70">
        <f>+'DCP-14,P 1'!C26</f>
        <v>1.875</v>
      </c>
      <c r="E15" s="68">
        <f>+'DCP-14,P 1'!E26</f>
        <v>0.91249999999999998</v>
      </c>
      <c r="F15" s="60" t="str">
        <f>+'DCP-14,P 1'!G26</f>
        <v>A</v>
      </c>
      <c r="G15" s="222"/>
    </row>
    <row r="16" spans="2:8">
      <c r="D16" s="70"/>
      <c r="E16" s="68"/>
      <c r="F16" s="60"/>
      <c r="G16" s="221"/>
    </row>
    <row r="17" spans="2:7" ht="15.3" thickBot="1">
      <c r="B17" s="168"/>
      <c r="C17" s="168"/>
      <c r="D17" s="168"/>
      <c r="E17" s="168"/>
      <c r="F17" s="168"/>
      <c r="G17" s="80"/>
    </row>
    <row r="18" spans="2:7" ht="15.3" thickTop="1">
      <c r="B18" s="62"/>
      <c r="C18" s="62"/>
      <c r="D18" s="62"/>
      <c r="E18" s="62"/>
      <c r="F18" s="62"/>
      <c r="G18" s="62"/>
    </row>
    <row r="19" spans="2:7">
      <c r="B19" s="24" t="s">
        <v>61</v>
      </c>
    </row>
    <row r="21" spans="2:7">
      <c r="B21" s="24" t="s">
        <v>62</v>
      </c>
    </row>
    <row r="23" spans="2:7">
      <c r="B23" s="24" t="s">
        <v>63</v>
      </c>
    </row>
    <row r="25" spans="2:7">
      <c r="B25" s="24" t="s">
        <v>64</v>
      </c>
    </row>
    <row r="26" spans="2:7">
      <c r="B26" s="24" t="s">
        <v>65</v>
      </c>
    </row>
    <row r="27" spans="2:7">
      <c r="B27" s="24" t="s">
        <v>66</v>
      </c>
    </row>
    <row r="29" spans="2:7">
      <c r="B29" s="24" t="s">
        <v>67</v>
      </c>
    </row>
    <row r="31" spans="2:7">
      <c r="B31" s="24" t="s">
        <v>68</v>
      </c>
    </row>
    <row r="35" spans="6:6">
      <c r="F35" s="4"/>
    </row>
  </sheetData>
  <phoneticPr fontId="0" type="noConversion"/>
  <printOptions horizontalCentered="1"/>
  <pageMargins left="0.5" right="0.5" top="1.08" bottom="0.55000000000000004" header="0.45" footer="0"/>
  <pageSetup scale="8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35E8-894D-44A2-8D0D-E573E0372FA8}">
  <sheetPr>
    <pageSetUpPr fitToPage="1"/>
  </sheetPr>
  <dimension ref="A1:N56"/>
  <sheetViews>
    <sheetView topLeftCell="A19" workbookViewId="0">
      <selection activeCell="A44" sqref="A44"/>
    </sheetView>
  </sheetViews>
  <sheetFormatPr defaultColWidth="8.6796875" defaultRowHeight="15"/>
  <cols>
    <col min="1" max="1" width="20.81640625" style="107" customWidth="1"/>
    <col min="2" max="2" width="1.2265625" style="107" customWidth="1"/>
    <col min="3" max="13" width="8.58984375" style="107" customWidth="1"/>
    <col min="14" max="16384" width="8.6796875" style="107"/>
  </cols>
  <sheetData>
    <row r="1" spans="1:14">
      <c r="K1" s="108" t="s">
        <v>225</v>
      </c>
    </row>
    <row r="2" spans="1:14">
      <c r="K2" s="108" t="s">
        <v>328</v>
      </c>
    </row>
    <row r="3" spans="1:14">
      <c r="K3" s="108" t="str">
        <f>+'DCP-14, P 2'!E3</f>
        <v>Dockets UE-220066/UG-220067</v>
      </c>
    </row>
    <row r="5" spans="1:14" ht="17.7">
      <c r="A5" s="302" t="s">
        <v>273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</row>
    <row r="6" spans="1:14" ht="17.7">
      <c r="A6" s="302" t="s">
        <v>275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</row>
    <row r="7" spans="1:14" ht="15.3" thickBot="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</row>
    <row r="8" spans="1:14" ht="15.3" thickTop="1">
      <c r="H8" s="181"/>
      <c r="I8" s="181"/>
      <c r="J8" s="181"/>
      <c r="K8" s="181"/>
      <c r="L8" s="181"/>
      <c r="M8" s="181"/>
    </row>
    <row r="9" spans="1:14">
      <c r="H9" s="181"/>
      <c r="I9" s="181"/>
      <c r="J9" s="181"/>
      <c r="K9" s="181"/>
      <c r="L9" s="181"/>
      <c r="M9" s="265" t="s">
        <v>320</v>
      </c>
      <c r="N9" s="266" t="s">
        <v>321</v>
      </c>
    </row>
    <row r="10" spans="1:14">
      <c r="C10" s="109">
        <v>2012</v>
      </c>
      <c r="D10" s="109">
        <v>2013</v>
      </c>
      <c r="E10" s="109">
        <v>2014</v>
      </c>
      <c r="F10" s="109">
        <v>2015</v>
      </c>
      <c r="G10" s="109">
        <v>2016</v>
      </c>
      <c r="H10" s="109">
        <v>2017</v>
      </c>
      <c r="I10" s="109">
        <v>2018</v>
      </c>
      <c r="J10" s="109">
        <v>2019</v>
      </c>
      <c r="K10" s="109">
        <v>2020</v>
      </c>
      <c r="L10" s="109">
        <v>2021</v>
      </c>
      <c r="M10" s="181" t="s">
        <v>27</v>
      </c>
      <c r="N10" s="107" t="s">
        <v>27</v>
      </c>
    </row>
    <row r="11" spans="1:14">
      <c r="A11" s="179"/>
      <c r="B11" s="179"/>
      <c r="C11" s="179"/>
      <c r="D11" s="179"/>
      <c r="E11" s="179"/>
      <c r="F11" s="179"/>
      <c r="G11" s="179"/>
      <c r="H11" s="219"/>
      <c r="I11" s="219"/>
      <c r="J11" s="219"/>
      <c r="K11" s="219"/>
      <c r="L11" s="219"/>
      <c r="M11" s="219"/>
      <c r="N11" s="179"/>
    </row>
    <row r="12" spans="1:14">
      <c r="H12" s="181"/>
      <c r="I12" s="181"/>
      <c r="J12" s="181"/>
      <c r="K12" s="181"/>
      <c r="L12" s="181"/>
      <c r="M12" s="181"/>
    </row>
    <row r="13" spans="1:14">
      <c r="A13" s="107" t="s">
        <v>263</v>
      </c>
      <c r="H13" s="181"/>
      <c r="I13" s="181"/>
      <c r="J13" s="181"/>
      <c r="K13" s="181"/>
      <c r="L13" s="181"/>
      <c r="M13" s="181"/>
    </row>
    <row r="14" spans="1:14">
      <c r="A14" s="107" t="s">
        <v>262</v>
      </c>
      <c r="C14" s="190">
        <v>0.1002</v>
      </c>
      <c r="D14" s="190">
        <v>9.8199999999999996E-2</v>
      </c>
      <c r="E14" s="190">
        <v>9.7600000000000006E-2</v>
      </c>
      <c r="F14" s="190">
        <v>9.6000000000000002E-2</v>
      </c>
      <c r="G14" s="190">
        <v>9.6000000000000002E-2</v>
      </c>
      <c r="H14" s="190">
        <v>9.6799999999999997E-2</v>
      </c>
      <c r="I14" s="190">
        <v>9.5600000000000004E-2</v>
      </c>
      <c r="J14" s="190">
        <v>9.6500000000000002E-2</v>
      </c>
      <c r="K14" s="190">
        <v>9.3899999999999997E-2</v>
      </c>
      <c r="L14" s="190">
        <v>9.3899999999999997E-2</v>
      </c>
      <c r="M14" s="190">
        <f>AVERAGE(C14:J14)</f>
        <v>9.7112500000000004E-2</v>
      </c>
      <c r="N14" s="190">
        <f>AVERAGE(C14:M14)</f>
        <v>9.6528409090909095E-2</v>
      </c>
    </row>
    <row r="15" spans="1:14"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09"/>
    </row>
    <row r="16" spans="1:14">
      <c r="A16" s="107" t="s">
        <v>264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09"/>
    </row>
    <row r="17" spans="1:14">
      <c r="A17" s="107" t="s">
        <v>322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09"/>
    </row>
    <row r="18" spans="1:14"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09"/>
    </row>
    <row r="19" spans="1:14">
      <c r="A19" s="107" t="s">
        <v>265</v>
      </c>
      <c r="C19" s="181">
        <v>4.1300000000000003E-2</v>
      </c>
      <c r="D19" s="181">
        <v>4.476666666666667E-2</v>
      </c>
      <c r="E19" s="181">
        <v>4.2775000000000001E-2</v>
      </c>
      <c r="F19" s="181">
        <v>4.1149999999999992E-2</v>
      </c>
      <c r="G19" s="181">
        <v>3.9325000000000006E-2</v>
      </c>
      <c r="H19" s="181">
        <v>3.9983333333333336E-2</v>
      </c>
      <c r="I19" s="181">
        <v>4.2491666666666671E-2</v>
      </c>
      <c r="J19" s="181">
        <v>3.7674999999999993E-2</v>
      </c>
      <c r="K19" s="181">
        <v>3.015E-2</v>
      </c>
      <c r="L19" s="181">
        <v>3.1108333333333335E-2</v>
      </c>
      <c r="M19" s="181">
        <f>AVERAGE(C19:J19)</f>
        <v>4.1183333333333336E-2</v>
      </c>
      <c r="N19" s="181">
        <f>AVERAGE(C19:M19)</f>
        <v>3.9264393939393946E-2</v>
      </c>
    </row>
    <row r="20" spans="1:14"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</row>
    <row r="21" spans="1:14">
      <c r="A21" s="107" t="s">
        <v>266</v>
      </c>
      <c r="C21" s="181">
        <v>4.242499999999999E-2</v>
      </c>
      <c r="D21" s="181">
        <v>4.2658333333333333E-2</v>
      </c>
      <c r="E21" s="181">
        <v>4.4591666666666668E-2</v>
      </c>
      <c r="F21" s="181">
        <v>4.0366666666666662E-2</v>
      </c>
      <c r="G21" s="181">
        <v>4.0091666666666671E-2</v>
      </c>
      <c r="H21" s="181">
        <v>4.0475000000000004E-2</v>
      </c>
      <c r="I21" s="181">
        <v>4.0983333333333337E-2</v>
      </c>
      <c r="J21" s="181">
        <v>4.0274999999999998E-2</v>
      </c>
      <c r="K21" s="181">
        <v>3.1524999999999991E-2</v>
      </c>
      <c r="L21" s="181">
        <v>3.0549999999999997E-2</v>
      </c>
      <c r="M21" s="181">
        <f>AVERAGE(C21:J21)</f>
        <v>4.148333333333333E-2</v>
      </c>
      <c r="N21" s="181">
        <f>AVERAGE(C21:M21)</f>
        <v>3.9584090909090902E-2</v>
      </c>
    </row>
    <row r="22" spans="1:14"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</row>
    <row r="23" spans="1:14">
      <c r="A23" s="107" t="s">
        <v>267</v>
      </c>
      <c r="C23" s="181">
        <v>4.4499999999999991E-2</v>
      </c>
      <c r="D23" s="181">
        <v>4.0774999999999999E-2</v>
      </c>
      <c r="E23" s="181">
        <v>4.5933333333333333E-2</v>
      </c>
      <c r="F23" s="181">
        <v>0.04</v>
      </c>
      <c r="G23" s="181">
        <v>4.1941666666666662E-2</v>
      </c>
      <c r="H23" s="181">
        <v>3.9725000000000003E-2</v>
      </c>
      <c r="I23" s="181">
        <v>4.004166666666667E-2</v>
      </c>
      <c r="J23" s="181">
        <v>4.2358333333333331E-2</v>
      </c>
      <c r="K23" s="181">
        <v>3.3225000000000005E-2</v>
      </c>
      <c r="L23" s="181">
        <v>3.0091666666666669E-2</v>
      </c>
      <c r="M23" s="181">
        <f>AVERAGE(C23:J23)</f>
        <v>4.1909374999999992E-2</v>
      </c>
      <c r="N23" s="181">
        <f>AVERAGE(C23:M23)</f>
        <v>4.0045549242424233E-2</v>
      </c>
    </row>
    <row r="24" spans="1:14"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</row>
    <row r="25" spans="1:14">
      <c r="A25" s="107" t="s">
        <v>268</v>
      </c>
      <c r="C25" s="181">
        <v>4.7375E-2</v>
      </c>
      <c r="D25" s="181">
        <v>4.0758333333333334E-2</v>
      </c>
      <c r="E25" s="181">
        <v>4.5716666666666662E-2</v>
      </c>
      <c r="F25" s="181">
        <v>4.0541666666666663E-2</v>
      </c>
      <c r="G25" s="181">
        <v>4.2441666666666662E-2</v>
      </c>
      <c r="H25" s="181">
        <v>3.9333333333333338E-2</v>
      </c>
      <c r="I25" s="181">
        <v>3.9591666666666671E-2</v>
      </c>
      <c r="J25" s="181">
        <v>4.305833333333333E-2</v>
      </c>
      <c r="K25" s="181">
        <v>3.5291666666666666E-2</v>
      </c>
      <c r="L25" s="181">
        <v>2.9766666666666663E-2</v>
      </c>
      <c r="M25" s="181">
        <f>AVERAGE(C25:J25)</f>
        <v>4.2352083333333332E-2</v>
      </c>
      <c r="N25" s="181">
        <f>AVERAGE(C25:M25)</f>
        <v>4.0566098484848483E-2</v>
      </c>
    </row>
    <row r="26" spans="1:14"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</row>
    <row r="27" spans="1:14">
      <c r="A27" s="107" t="s">
        <v>269</v>
      </c>
      <c r="C27" s="181">
        <v>5.04E-2</v>
      </c>
      <c r="D27" s="181">
        <v>4.1300000000000003E-2</v>
      </c>
      <c r="E27" s="181">
        <v>4.476666666666667E-2</v>
      </c>
      <c r="F27" s="181">
        <v>4.2775000000000001E-2</v>
      </c>
      <c r="G27" s="181">
        <v>4.1149999999999992E-2</v>
      </c>
      <c r="H27" s="181">
        <v>3.9325000000000006E-2</v>
      </c>
      <c r="I27" s="181">
        <v>3.9983333333333336E-2</v>
      </c>
      <c r="J27" s="181">
        <v>4.2491666666666671E-2</v>
      </c>
      <c r="K27" s="181">
        <v>3.7674999999999993E-2</v>
      </c>
      <c r="L27" s="181">
        <v>3.015E-2</v>
      </c>
      <c r="M27" s="181">
        <f>AVERAGE(C27:J27)</f>
        <v>4.2773958333333334E-2</v>
      </c>
      <c r="N27" s="181">
        <f>AVERAGE(C27:M27)</f>
        <v>4.1162784090909094E-2</v>
      </c>
    </row>
    <row r="28" spans="1:14"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4"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</row>
    <row r="30" spans="1:14">
      <c r="A30" s="107" t="s">
        <v>270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</row>
    <row r="31" spans="1:14">
      <c r="A31" s="107" t="s">
        <v>322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</row>
    <row r="32" spans="1:14"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</row>
    <row r="33" spans="1:14">
      <c r="A33" s="107" t="s">
        <v>265</v>
      </c>
      <c r="C33" s="181">
        <f>+C14-C19</f>
        <v>5.8899999999999994E-2</v>
      </c>
      <c r="D33" s="181">
        <f t="shared" ref="D33:G33" si="0">+D14-D19</f>
        <v>5.3433333333333326E-2</v>
      </c>
      <c r="E33" s="181">
        <f t="shared" si="0"/>
        <v>5.4825000000000006E-2</v>
      </c>
      <c r="F33" s="181">
        <f t="shared" si="0"/>
        <v>5.485000000000001E-2</v>
      </c>
      <c r="G33" s="181">
        <f t="shared" si="0"/>
        <v>5.6674999999999996E-2</v>
      </c>
      <c r="H33" s="181">
        <f>+H14-H19</f>
        <v>5.6816666666666661E-2</v>
      </c>
      <c r="I33" s="181">
        <f>+I14-I19</f>
        <v>5.3108333333333334E-2</v>
      </c>
      <c r="J33" s="181">
        <f>+J14-J19</f>
        <v>5.8825000000000009E-2</v>
      </c>
      <c r="K33" s="181">
        <f>+K14-K19</f>
        <v>6.3750000000000001E-2</v>
      </c>
      <c r="L33" s="181">
        <f>+L14-L19</f>
        <v>6.2791666666666662E-2</v>
      </c>
      <c r="M33" s="190">
        <f>AVERAGE(C33:J33)</f>
        <v>5.5929166666666669E-2</v>
      </c>
      <c r="N33" s="190">
        <f>AVERAGE(C33:M33)</f>
        <v>5.7264015151515156E-2</v>
      </c>
    </row>
    <row r="34" spans="1:14"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90"/>
      <c r="N34" s="108"/>
    </row>
    <row r="35" spans="1:14">
      <c r="A35" s="107" t="s">
        <v>266</v>
      </c>
      <c r="C35" s="181">
        <f>+C14-C21</f>
        <v>5.7775000000000007E-2</v>
      </c>
      <c r="D35" s="181">
        <f t="shared" ref="D35:G35" si="1">+D14-D21</f>
        <v>5.5541666666666663E-2</v>
      </c>
      <c r="E35" s="181">
        <f t="shared" si="1"/>
        <v>5.3008333333333338E-2</v>
      </c>
      <c r="F35" s="181">
        <f t="shared" si="1"/>
        <v>5.563333333333334E-2</v>
      </c>
      <c r="G35" s="181">
        <f t="shared" si="1"/>
        <v>5.5908333333333331E-2</v>
      </c>
      <c r="H35" s="181">
        <f>+H14-H21</f>
        <v>5.6324999999999993E-2</v>
      </c>
      <c r="I35" s="181">
        <f>+I14-I21</f>
        <v>5.4616666666666668E-2</v>
      </c>
      <c r="J35" s="181">
        <f>+J14-J21</f>
        <v>5.6225000000000004E-2</v>
      </c>
      <c r="K35" s="181">
        <f>+K14-K21</f>
        <v>6.2375000000000007E-2</v>
      </c>
      <c r="L35" s="181">
        <f>+L14-L21</f>
        <v>6.3350000000000004E-2</v>
      </c>
      <c r="M35" s="190">
        <f>AVERAGE(C35:J35)</f>
        <v>5.5629166666666667E-2</v>
      </c>
      <c r="N35" s="190">
        <f>AVERAGE(C35:M35)</f>
        <v>5.6944318181818179E-2</v>
      </c>
    </row>
    <row r="36" spans="1:14"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90"/>
      <c r="N36" s="108"/>
    </row>
    <row r="37" spans="1:14">
      <c r="A37" s="107" t="s">
        <v>267</v>
      </c>
      <c r="C37" s="181">
        <f>+C14-C23</f>
        <v>5.5700000000000006E-2</v>
      </c>
      <c r="D37" s="181">
        <f t="shared" ref="D37:G37" si="2">+D14-D23</f>
        <v>5.7424999999999997E-2</v>
      </c>
      <c r="E37" s="181">
        <f t="shared" si="2"/>
        <v>5.1666666666666673E-2</v>
      </c>
      <c r="F37" s="181">
        <f t="shared" si="2"/>
        <v>5.6000000000000001E-2</v>
      </c>
      <c r="G37" s="181">
        <f t="shared" si="2"/>
        <v>5.405833333333334E-2</v>
      </c>
      <c r="H37" s="181">
        <f>+H14-H23</f>
        <v>5.7074999999999994E-2</v>
      </c>
      <c r="I37" s="181">
        <f>+I14-I23</f>
        <v>5.5558333333333335E-2</v>
      </c>
      <c r="J37" s="181">
        <f>+J14-J23</f>
        <v>5.4141666666666671E-2</v>
      </c>
      <c r="K37" s="181">
        <f>+K14-K23</f>
        <v>6.0674999999999993E-2</v>
      </c>
      <c r="L37" s="181">
        <f>+L14-L23</f>
        <v>6.3808333333333328E-2</v>
      </c>
      <c r="M37" s="190">
        <f>AVERAGE(C37:J37)</f>
        <v>5.5203124999999992E-2</v>
      </c>
      <c r="N37" s="190">
        <f>AVERAGE(C37:M37)</f>
        <v>5.6482859848484848E-2</v>
      </c>
    </row>
    <row r="38" spans="1:14"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90"/>
      <c r="N38" s="108"/>
    </row>
    <row r="39" spans="1:14">
      <c r="A39" s="107" t="s">
        <v>268</v>
      </c>
      <c r="C39" s="181">
        <f>+C14-C25</f>
        <v>5.2824999999999997E-2</v>
      </c>
      <c r="D39" s="181">
        <f t="shared" ref="D39:G39" si="3">+D14-D25</f>
        <v>5.7441666666666662E-2</v>
      </c>
      <c r="E39" s="181">
        <f t="shared" si="3"/>
        <v>5.1883333333333344E-2</v>
      </c>
      <c r="F39" s="181">
        <f t="shared" si="3"/>
        <v>5.5458333333333339E-2</v>
      </c>
      <c r="G39" s="181">
        <f t="shared" si="3"/>
        <v>5.355833333333334E-2</v>
      </c>
      <c r="H39" s="181">
        <f>+H14-H25</f>
        <v>5.7466666666666659E-2</v>
      </c>
      <c r="I39" s="181">
        <f>+I14-I25</f>
        <v>5.6008333333333334E-2</v>
      </c>
      <c r="J39" s="181">
        <f>+J14-J25</f>
        <v>5.3441666666666672E-2</v>
      </c>
      <c r="K39" s="181">
        <f>+K14-K25</f>
        <v>5.8608333333333332E-2</v>
      </c>
      <c r="L39" s="181">
        <f>+L14-L25</f>
        <v>6.4133333333333334E-2</v>
      </c>
      <c r="M39" s="190">
        <f>AVERAGE(C39:J39)</f>
        <v>5.4760416666666666E-2</v>
      </c>
      <c r="N39" s="190">
        <f>AVERAGE(C39:M39)</f>
        <v>5.5962310606060606E-2</v>
      </c>
    </row>
    <row r="40" spans="1:14"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90"/>
      <c r="N40" s="108"/>
    </row>
    <row r="41" spans="1:14">
      <c r="A41" s="107" t="s">
        <v>269</v>
      </c>
      <c r="C41" s="181">
        <f>+C14-C27</f>
        <v>4.9799999999999997E-2</v>
      </c>
      <c r="D41" s="181">
        <f t="shared" ref="D41:G41" si="4">+D14-D27</f>
        <v>5.6899999999999992E-2</v>
      </c>
      <c r="E41" s="181">
        <f t="shared" si="4"/>
        <v>5.2833333333333336E-2</v>
      </c>
      <c r="F41" s="181">
        <f t="shared" si="4"/>
        <v>5.3225000000000001E-2</v>
      </c>
      <c r="G41" s="181">
        <f t="shared" si="4"/>
        <v>5.485000000000001E-2</v>
      </c>
      <c r="H41" s="181">
        <f>+H14-H27</f>
        <v>5.7474999999999991E-2</v>
      </c>
      <c r="I41" s="181">
        <f>+I14-I27</f>
        <v>5.5616666666666668E-2</v>
      </c>
      <c r="J41" s="181">
        <f>+J14-J27</f>
        <v>5.4008333333333332E-2</v>
      </c>
      <c r="K41" s="181">
        <f>+K14-K27</f>
        <v>5.6225000000000004E-2</v>
      </c>
      <c r="L41" s="181">
        <f>+L14-L27</f>
        <v>6.3750000000000001E-2</v>
      </c>
      <c r="M41" s="190">
        <f>AVERAGE(C41:J41)</f>
        <v>5.4338541666666663E-2</v>
      </c>
      <c r="N41" s="190">
        <f>AVERAGE(C41:M41)</f>
        <v>5.5365624999999995E-2</v>
      </c>
    </row>
    <row r="42" spans="1:14" ht="15.3" thickBot="1">
      <c r="A42" s="177"/>
      <c r="B42" s="17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177"/>
    </row>
    <row r="43" spans="1:14" ht="15.3" thickTop="1">
      <c r="H43" s="181"/>
      <c r="I43" s="181"/>
      <c r="J43" s="181"/>
      <c r="K43" s="181"/>
      <c r="L43" s="181"/>
      <c r="M43" s="181"/>
    </row>
    <row r="44" spans="1:14">
      <c r="A44" s="107" t="s">
        <v>354</v>
      </c>
      <c r="H44" s="181"/>
      <c r="I44" s="181"/>
      <c r="J44" s="181"/>
      <c r="K44" s="181"/>
      <c r="L44" s="181"/>
      <c r="M44" s="181"/>
    </row>
    <row r="45" spans="1:14">
      <c r="H45" s="181"/>
      <c r="I45" s="181"/>
      <c r="J45" s="181"/>
      <c r="K45" s="181"/>
      <c r="L45" s="181"/>
      <c r="M45" s="181"/>
    </row>
    <row r="46" spans="1:14">
      <c r="H46" s="181"/>
      <c r="I46" s="181"/>
      <c r="J46" s="181"/>
      <c r="K46" s="181"/>
      <c r="L46" s="181"/>
      <c r="M46" s="181"/>
    </row>
    <row r="47" spans="1:14">
      <c r="H47" s="181"/>
      <c r="I47" s="181"/>
      <c r="J47" s="181"/>
      <c r="K47" s="181"/>
      <c r="L47" s="181"/>
      <c r="M47" s="181"/>
    </row>
    <row r="48" spans="1:14">
      <c r="H48" s="181"/>
      <c r="I48" s="181"/>
      <c r="J48" s="181"/>
      <c r="K48" s="181"/>
      <c r="L48" s="181"/>
      <c r="M48" s="181"/>
    </row>
    <row r="49" spans="8:13">
      <c r="H49" s="181"/>
      <c r="I49" s="181"/>
      <c r="J49" s="181"/>
      <c r="K49" s="181"/>
      <c r="L49" s="181"/>
      <c r="M49" s="181"/>
    </row>
    <row r="50" spans="8:13">
      <c r="H50" s="181"/>
      <c r="I50" s="181"/>
      <c r="J50" s="181"/>
      <c r="K50" s="181"/>
      <c r="L50" s="181"/>
      <c r="M50" s="181"/>
    </row>
    <row r="51" spans="8:13">
      <c r="H51" s="181"/>
      <c r="I51" s="181"/>
      <c r="J51" s="181"/>
      <c r="K51" s="181"/>
      <c r="L51" s="181"/>
      <c r="M51" s="181"/>
    </row>
    <row r="52" spans="8:13">
      <c r="H52" s="181"/>
      <c r="I52" s="181"/>
      <c r="J52" s="181"/>
      <c r="K52" s="181"/>
      <c r="L52" s="181"/>
      <c r="M52" s="181"/>
    </row>
    <row r="53" spans="8:13">
      <c r="H53" s="181"/>
      <c r="I53" s="181"/>
      <c r="J53" s="181"/>
      <c r="K53" s="181"/>
      <c r="L53" s="181"/>
      <c r="M53" s="181"/>
    </row>
    <row r="54" spans="8:13">
      <c r="H54" s="181"/>
      <c r="I54" s="181"/>
      <c r="J54" s="181"/>
      <c r="K54" s="181"/>
      <c r="L54" s="181"/>
      <c r="M54" s="181"/>
    </row>
    <row r="55" spans="8:13">
      <c r="H55" s="181"/>
      <c r="I55" s="181"/>
      <c r="J55" s="181"/>
      <c r="K55" s="181"/>
      <c r="L55" s="181"/>
      <c r="M55" s="181"/>
    </row>
    <row r="56" spans="8:13">
      <c r="H56" s="181"/>
      <c r="I56" s="181"/>
      <c r="J56" s="181"/>
      <c r="K56" s="181"/>
      <c r="L56" s="181"/>
      <c r="M56" s="181"/>
    </row>
  </sheetData>
  <mergeCells count="2">
    <mergeCell ref="A5:M5"/>
    <mergeCell ref="A6:M6"/>
  </mergeCells>
  <pageMargins left="0.7" right="0.7" top="0.75" bottom="0.75" header="0.3" footer="0.3"/>
  <pageSetup scale="6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51482-F5DE-4398-927D-CD470B858688}">
  <sheetPr>
    <pageSetUpPr fitToPage="1"/>
  </sheetPr>
  <dimension ref="A1:AA109"/>
  <sheetViews>
    <sheetView topLeftCell="A10" workbookViewId="0">
      <selection activeCell="A6" sqref="A6:AA6"/>
    </sheetView>
  </sheetViews>
  <sheetFormatPr defaultColWidth="8.6796875" defaultRowHeight="15"/>
  <cols>
    <col min="1" max="1" width="10.54296875" style="107" customWidth="1"/>
    <col min="2" max="2" width="1.76953125" style="107" customWidth="1"/>
    <col min="3" max="3" width="8.6796875" style="107"/>
    <col min="4" max="4" width="2.453125" style="107" customWidth="1"/>
    <col min="5" max="5" width="8.6796875" style="107"/>
    <col min="6" max="6" width="1.453125" style="107" customWidth="1"/>
    <col min="7" max="7" width="8.6796875" style="107"/>
    <col min="8" max="8" width="1.36328125" style="107" customWidth="1"/>
    <col min="9" max="9" width="8.6796875" style="107"/>
    <col min="10" max="10" width="1.54296875" style="107" customWidth="1"/>
    <col min="11" max="11" width="8.6796875" style="107"/>
    <col min="12" max="12" width="1.1328125" style="107" customWidth="1"/>
    <col min="13" max="13" width="8.6796875" style="107"/>
    <col min="14" max="14" width="1.54296875" style="107" customWidth="1"/>
    <col min="15" max="15" width="8.6796875" style="107"/>
    <col min="16" max="16" width="2" style="107" customWidth="1"/>
    <col min="17" max="17" width="8.6796875" style="107"/>
    <col min="18" max="18" width="1.6796875" style="107" customWidth="1"/>
    <col min="19" max="19" width="8.6796875" style="107"/>
    <col min="20" max="20" width="1.58984375" style="107" customWidth="1"/>
    <col min="21" max="21" width="8.6796875" style="107"/>
    <col min="22" max="22" width="1.6796875" style="107" customWidth="1"/>
    <col min="23" max="23" width="8.6796875" style="107"/>
    <col min="24" max="24" width="2.1328125" style="107" customWidth="1"/>
    <col min="25" max="25" width="8.6796875" style="107"/>
    <col min="26" max="26" width="1" style="107" customWidth="1"/>
    <col min="27" max="16384" width="8.6796875" style="107"/>
  </cols>
  <sheetData>
    <row r="1" spans="1:27">
      <c r="W1" s="108" t="str">
        <f>+'DCP-15, P 1'!K1</f>
        <v>Exh. DCP-15</v>
      </c>
    </row>
    <row r="2" spans="1:27">
      <c r="W2" s="108" t="s">
        <v>329</v>
      </c>
    </row>
    <row r="3" spans="1:27">
      <c r="W3" s="108" t="str">
        <f>+'DCP-15, P 1'!K3</f>
        <v>Dockets UE-220066/UG-220067</v>
      </c>
    </row>
    <row r="5" spans="1:27" ht="17.7">
      <c r="A5" s="302" t="s">
        <v>273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</row>
    <row r="6" spans="1:27" ht="17.7">
      <c r="A6" s="302" t="s">
        <v>323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</row>
    <row r="7" spans="1:27" ht="15.3" thickBot="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</row>
    <row r="8" spans="1:27" ht="15.3" thickTop="1"/>
    <row r="9" spans="1:27">
      <c r="G9" s="109" t="s">
        <v>257</v>
      </c>
      <c r="I9" s="109" t="s">
        <v>259</v>
      </c>
      <c r="K9" s="109" t="s">
        <v>260</v>
      </c>
      <c r="M9" s="109" t="s">
        <v>261</v>
      </c>
      <c r="U9" s="109" t="s">
        <v>257</v>
      </c>
      <c r="W9" s="109" t="s">
        <v>259</v>
      </c>
      <c r="Y9" s="109" t="s">
        <v>260</v>
      </c>
      <c r="AA9" s="109" t="s">
        <v>261</v>
      </c>
    </row>
    <row r="10" spans="1:27">
      <c r="E10" s="109" t="s">
        <v>256</v>
      </c>
      <c r="G10" s="109" t="s">
        <v>258</v>
      </c>
      <c r="I10" s="109" t="s">
        <v>258</v>
      </c>
      <c r="K10" s="109" t="s">
        <v>258</v>
      </c>
      <c r="M10" s="109" t="s">
        <v>258</v>
      </c>
      <c r="S10" s="109" t="s">
        <v>256</v>
      </c>
      <c r="U10" s="109" t="s">
        <v>258</v>
      </c>
      <c r="W10" s="109" t="s">
        <v>258</v>
      </c>
      <c r="Y10" s="109" t="s">
        <v>258</v>
      </c>
      <c r="AA10" s="109" t="s">
        <v>258</v>
      </c>
    </row>
    <row r="11" spans="1:27">
      <c r="E11" s="109" t="s">
        <v>27</v>
      </c>
      <c r="G11" s="109" t="s">
        <v>27</v>
      </c>
      <c r="I11" s="109" t="s">
        <v>27</v>
      </c>
      <c r="K11" s="109" t="s">
        <v>27</v>
      </c>
      <c r="M11" s="109" t="s">
        <v>27</v>
      </c>
      <c r="S11" s="109" t="s">
        <v>27</v>
      </c>
      <c r="U11" s="109" t="s">
        <v>27</v>
      </c>
      <c r="W11" s="109" t="s">
        <v>27</v>
      </c>
      <c r="Y11" s="109" t="s">
        <v>27</v>
      </c>
      <c r="AA11" s="109" t="s">
        <v>27</v>
      </c>
    </row>
    <row r="12" spans="1:27">
      <c r="A12" s="107" t="s">
        <v>243</v>
      </c>
      <c r="C12" s="181" t="s">
        <v>255</v>
      </c>
      <c r="E12" s="109" t="s">
        <v>255</v>
      </c>
      <c r="F12" s="109"/>
      <c r="G12" s="109" t="s">
        <v>255</v>
      </c>
      <c r="H12" s="109"/>
      <c r="I12" s="109" t="s">
        <v>255</v>
      </c>
      <c r="J12" s="109"/>
      <c r="K12" s="109" t="s">
        <v>255</v>
      </c>
      <c r="M12" s="109" t="s">
        <v>255</v>
      </c>
      <c r="Q12" s="181" t="s">
        <v>255</v>
      </c>
      <c r="S12" s="109" t="s">
        <v>255</v>
      </c>
      <c r="T12" s="109"/>
      <c r="U12" s="109" t="s">
        <v>255</v>
      </c>
      <c r="V12" s="109"/>
      <c r="W12" s="109" t="s">
        <v>255</v>
      </c>
      <c r="X12" s="109"/>
      <c r="Y12" s="109" t="s">
        <v>255</v>
      </c>
      <c r="AA12" s="109" t="s">
        <v>255</v>
      </c>
    </row>
    <row r="13" spans="1:27">
      <c r="A13" s="179"/>
      <c r="B13" s="179"/>
      <c r="C13" s="219"/>
      <c r="D13" s="268"/>
      <c r="E13" s="268"/>
      <c r="F13" s="269"/>
      <c r="G13" s="268"/>
      <c r="H13" s="269"/>
      <c r="I13" s="269"/>
      <c r="J13" s="269"/>
      <c r="K13" s="268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</row>
    <row r="14" spans="1:27">
      <c r="C14" s="181"/>
      <c r="E14" s="109"/>
      <c r="F14" s="109"/>
      <c r="G14" s="109"/>
      <c r="H14" s="109"/>
      <c r="I14" s="109"/>
      <c r="J14" s="109"/>
    </row>
    <row r="15" spans="1:27">
      <c r="A15" s="220">
        <v>2011</v>
      </c>
      <c r="C15" s="181"/>
      <c r="E15" s="109"/>
      <c r="F15" s="109"/>
      <c r="G15" s="109"/>
      <c r="H15" s="109"/>
      <c r="I15" s="109"/>
      <c r="J15" s="109"/>
      <c r="K15" s="270"/>
      <c r="O15" s="220">
        <v>2017</v>
      </c>
      <c r="Q15" s="181"/>
      <c r="S15" s="109"/>
      <c r="T15" s="109"/>
      <c r="U15" s="109"/>
      <c r="V15" s="109"/>
      <c r="W15" s="109"/>
      <c r="X15" s="109"/>
      <c r="Y15" s="270"/>
    </row>
    <row r="16" spans="1:27">
      <c r="A16" s="109" t="s">
        <v>153</v>
      </c>
      <c r="C16" s="181">
        <v>5.57E-2</v>
      </c>
      <c r="E16" s="109"/>
      <c r="F16" s="109"/>
      <c r="G16" s="109"/>
      <c r="H16" s="109"/>
      <c r="I16" s="109"/>
      <c r="J16" s="109"/>
      <c r="K16" s="270"/>
      <c r="O16" s="109" t="s">
        <v>153</v>
      </c>
      <c r="Q16" s="181">
        <v>4.1399999999999999E-2</v>
      </c>
      <c r="S16" s="109"/>
      <c r="T16" s="109"/>
      <c r="U16" s="109"/>
      <c r="V16" s="109"/>
      <c r="W16" s="109"/>
      <c r="X16" s="109"/>
      <c r="Y16" s="270"/>
    </row>
    <row r="17" spans="1:27">
      <c r="A17" s="109" t="s">
        <v>244</v>
      </c>
      <c r="C17" s="181">
        <v>5.6800000000000003E-2</v>
      </c>
      <c r="E17" s="109"/>
      <c r="F17" s="109"/>
      <c r="G17" s="109"/>
      <c r="H17" s="109"/>
      <c r="I17" s="109"/>
      <c r="J17" s="109"/>
      <c r="K17" s="270"/>
      <c r="O17" s="109" t="s">
        <v>244</v>
      </c>
      <c r="Q17" s="181">
        <v>4.1799999999999997E-2</v>
      </c>
      <c r="S17" s="109"/>
      <c r="T17" s="109"/>
      <c r="U17" s="109"/>
      <c r="V17" s="109"/>
      <c r="W17" s="109"/>
      <c r="X17" s="109"/>
      <c r="Y17" s="270"/>
    </row>
    <row r="18" spans="1:27">
      <c r="A18" s="109" t="s">
        <v>245</v>
      </c>
      <c r="C18" s="181">
        <v>5.5599999999999997E-2</v>
      </c>
      <c r="E18" s="109"/>
      <c r="F18" s="109"/>
      <c r="G18" s="109"/>
      <c r="H18" s="109"/>
      <c r="I18" s="109"/>
      <c r="J18" s="109"/>
      <c r="K18" s="270"/>
      <c r="O18" s="109" t="s">
        <v>245</v>
      </c>
      <c r="Q18" s="181">
        <v>4.2299999999999997E-2</v>
      </c>
      <c r="S18" s="109"/>
      <c r="T18" s="109"/>
      <c r="U18" s="109"/>
      <c r="V18" s="109"/>
      <c r="W18" s="109"/>
      <c r="X18" s="109"/>
      <c r="Y18" s="270"/>
    </row>
    <row r="19" spans="1:27">
      <c r="A19" s="109" t="s">
        <v>246</v>
      </c>
      <c r="C19" s="181">
        <v>5.5500000000000001E-2</v>
      </c>
      <c r="E19" s="109"/>
      <c r="F19" s="109"/>
      <c r="G19" s="109"/>
      <c r="H19" s="109"/>
      <c r="I19" s="109"/>
      <c r="J19" s="109"/>
      <c r="K19" s="270"/>
      <c r="O19" s="109" t="s">
        <v>246</v>
      </c>
      <c r="Q19" s="181">
        <v>4.1200000000000001E-2</v>
      </c>
      <c r="S19" s="109"/>
      <c r="T19" s="109"/>
      <c r="U19" s="109"/>
      <c r="V19" s="109"/>
      <c r="W19" s="109"/>
      <c r="X19" s="109"/>
      <c r="Y19" s="270"/>
    </row>
    <row r="20" spans="1:27">
      <c r="A20" s="109" t="s">
        <v>247</v>
      </c>
      <c r="C20" s="181">
        <v>5.3199999999999997E-2</v>
      </c>
      <c r="E20" s="109"/>
      <c r="F20" s="109"/>
      <c r="G20" s="109"/>
      <c r="H20" s="109"/>
      <c r="I20" s="109"/>
      <c r="J20" s="109"/>
      <c r="K20" s="270"/>
      <c r="O20" s="109" t="s">
        <v>247</v>
      </c>
      <c r="Q20" s="181">
        <v>4.1200000000000001E-2</v>
      </c>
      <c r="S20" s="109"/>
      <c r="T20" s="109"/>
      <c r="U20" s="109"/>
      <c r="V20" s="109"/>
      <c r="W20" s="109"/>
      <c r="X20" s="109"/>
      <c r="Y20" s="270"/>
    </row>
    <row r="21" spans="1:27">
      <c r="A21" s="109" t="s">
        <v>248</v>
      </c>
      <c r="C21" s="181">
        <v>5.2600000000000001E-2</v>
      </c>
      <c r="E21" s="109"/>
      <c r="F21" s="109"/>
      <c r="G21" s="109"/>
      <c r="H21" s="109"/>
      <c r="I21" s="109"/>
      <c r="J21" s="109"/>
      <c r="K21" s="270"/>
      <c r="O21" s="109" t="s">
        <v>248</v>
      </c>
      <c r="Q21" s="181">
        <v>3.9399999999999998E-2</v>
      </c>
      <c r="S21" s="109"/>
      <c r="T21" s="109"/>
      <c r="U21" s="109"/>
      <c r="V21" s="109"/>
      <c r="W21" s="109"/>
      <c r="X21" s="109"/>
      <c r="Y21" s="270"/>
    </row>
    <row r="22" spans="1:27">
      <c r="A22" s="109" t="s">
        <v>249</v>
      </c>
      <c r="C22" s="181">
        <v>5.2699999999999997E-2</v>
      </c>
      <c r="E22" s="109"/>
      <c r="F22" s="109"/>
      <c r="G22" s="109"/>
      <c r="H22" s="109"/>
      <c r="I22" s="109"/>
      <c r="J22" s="109"/>
      <c r="K22" s="270"/>
      <c r="O22" s="109" t="s">
        <v>249</v>
      </c>
      <c r="Q22" s="181">
        <v>3.9899999999999998E-2</v>
      </c>
      <c r="S22" s="109"/>
      <c r="T22" s="109"/>
      <c r="U22" s="109"/>
      <c r="V22" s="109"/>
      <c r="W22" s="109"/>
      <c r="X22" s="109"/>
      <c r="Y22" s="270"/>
    </row>
    <row r="23" spans="1:27">
      <c r="A23" s="109" t="s">
        <v>250</v>
      </c>
      <c r="C23" s="181">
        <v>4.6899999999999997E-2</v>
      </c>
      <c r="E23" s="109"/>
      <c r="F23" s="109"/>
      <c r="G23" s="109"/>
      <c r="H23" s="109"/>
      <c r="I23" s="109"/>
      <c r="J23" s="109"/>
      <c r="K23" s="270"/>
      <c r="O23" s="109" t="s">
        <v>250</v>
      </c>
      <c r="Q23" s="181">
        <v>3.8600000000000002E-2</v>
      </c>
      <c r="S23" s="109"/>
      <c r="T23" s="109"/>
      <c r="U23" s="109"/>
      <c r="V23" s="109"/>
      <c r="W23" s="109"/>
      <c r="X23" s="109"/>
      <c r="Y23" s="270"/>
    </row>
    <row r="24" spans="1:27">
      <c r="A24" s="109" t="s">
        <v>251</v>
      </c>
      <c r="C24" s="181">
        <v>4.48E-2</v>
      </c>
      <c r="E24" s="109"/>
      <c r="F24" s="109"/>
      <c r="G24" s="109"/>
      <c r="H24" s="109"/>
      <c r="I24" s="109"/>
      <c r="J24" s="109"/>
      <c r="K24" s="270"/>
      <c r="O24" s="109" t="s">
        <v>251</v>
      </c>
      <c r="Q24" s="181">
        <v>3.8699999999999998E-2</v>
      </c>
      <c r="S24" s="109"/>
      <c r="T24" s="109"/>
      <c r="U24" s="109"/>
      <c r="V24" s="109"/>
      <c r="W24" s="109"/>
      <c r="X24" s="109"/>
      <c r="Y24" s="270"/>
    </row>
    <row r="25" spans="1:27">
      <c r="A25" s="109" t="s">
        <v>252</v>
      </c>
      <c r="C25" s="181">
        <v>4.5199999999999997E-2</v>
      </c>
      <c r="E25" s="109"/>
      <c r="F25" s="109"/>
      <c r="G25" s="109"/>
      <c r="H25" s="109"/>
      <c r="I25" s="109"/>
      <c r="J25" s="109"/>
      <c r="K25" s="270"/>
      <c r="O25" s="109" t="s">
        <v>252</v>
      </c>
      <c r="Q25" s="181">
        <v>3.9100000000000003E-2</v>
      </c>
      <c r="S25" s="109"/>
      <c r="T25" s="109"/>
      <c r="U25" s="109"/>
      <c r="V25" s="109"/>
      <c r="W25" s="109"/>
      <c r="X25" s="109"/>
      <c r="Y25" s="270"/>
    </row>
    <row r="26" spans="1:27">
      <c r="A26" s="109" t="s">
        <v>253</v>
      </c>
      <c r="C26" s="181">
        <v>4.2500000000000003E-2</v>
      </c>
      <c r="E26" s="109"/>
      <c r="F26" s="109"/>
      <c r="G26" s="109"/>
      <c r="H26" s="109"/>
      <c r="I26" s="109"/>
      <c r="J26" s="109"/>
      <c r="K26" s="270"/>
      <c r="O26" s="109" t="s">
        <v>253</v>
      </c>
      <c r="Q26" s="181">
        <v>3.8300000000000001E-2</v>
      </c>
      <c r="S26" s="109"/>
      <c r="T26" s="109"/>
      <c r="U26" s="109"/>
      <c r="V26" s="109"/>
      <c r="W26" s="109"/>
      <c r="X26" s="109"/>
      <c r="Y26" s="270"/>
    </row>
    <row r="27" spans="1:27">
      <c r="A27" s="109" t="s">
        <v>254</v>
      </c>
      <c r="C27" s="181">
        <v>4.3299999999999998E-2</v>
      </c>
      <c r="E27" s="181">
        <f>AVERAGE(C16:C27)</f>
        <v>5.04E-2</v>
      </c>
      <c r="F27" s="109"/>
      <c r="G27" s="181"/>
      <c r="H27" s="109"/>
      <c r="I27" s="181"/>
      <c r="J27" s="109"/>
      <c r="K27" s="183"/>
      <c r="M27" s="189"/>
      <c r="O27" s="109" t="s">
        <v>254</v>
      </c>
      <c r="Q27" s="181">
        <v>3.7900000000000003E-2</v>
      </c>
      <c r="S27" s="181">
        <f>AVERAGE(Q16:Q27)</f>
        <v>3.9983333333333336E-2</v>
      </c>
      <c r="T27" s="109"/>
      <c r="U27" s="181">
        <f>AVERAGE(C90:C92,Q16:Q24)</f>
        <v>4.0475000000000004E-2</v>
      </c>
      <c r="V27" s="109"/>
      <c r="W27" s="181">
        <f>AVERAGE(C87:C92,Q16:Q21)</f>
        <v>3.9725000000000003E-2</v>
      </c>
      <c r="X27" s="109"/>
      <c r="Y27" s="181">
        <f>AVERAGE(C84:C92,Q16:Q18)</f>
        <v>3.9333333333333338E-2</v>
      </c>
      <c r="Z27" s="109"/>
      <c r="AA27" s="189">
        <f>AVERAGE(C81:C92)</f>
        <v>3.9325000000000006E-2</v>
      </c>
    </row>
    <row r="28" spans="1:27">
      <c r="A28" s="220">
        <v>2012</v>
      </c>
      <c r="C28" s="181"/>
      <c r="E28" s="109"/>
      <c r="F28" s="109"/>
      <c r="G28" s="109"/>
      <c r="H28" s="109"/>
      <c r="I28" s="109"/>
      <c r="J28" s="109"/>
      <c r="K28" s="270"/>
      <c r="O28" s="220">
        <v>2018</v>
      </c>
      <c r="Q28" s="181"/>
      <c r="S28" s="109"/>
      <c r="T28" s="109"/>
      <c r="U28" s="109"/>
      <c r="V28" s="109"/>
      <c r="W28" s="109"/>
      <c r="X28" s="109"/>
      <c r="Y28" s="109"/>
      <c r="Z28" s="109"/>
    </row>
    <row r="29" spans="1:27">
      <c r="A29" s="109" t="s">
        <v>153</v>
      </c>
      <c r="C29" s="181">
        <v>4.3400000000000001E-2</v>
      </c>
      <c r="E29" s="109"/>
      <c r="F29" s="109"/>
      <c r="G29" s="109"/>
      <c r="H29" s="109"/>
      <c r="I29" s="109"/>
      <c r="J29" s="109"/>
      <c r="K29" s="270"/>
      <c r="O29" s="109" t="s">
        <v>153</v>
      </c>
      <c r="Q29" s="181">
        <v>3.8600000000000002E-2</v>
      </c>
      <c r="S29" s="109"/>
      <c r="T29" s="109"/>
      <c r="U29" s="109"/>
      <c r="V29" s="109"/>
      <c r="W29" s="109"/>
      <c r="X29" s="109"/>
      <c r="Y29" s="109"/>
      <c r="Z29" s="109"/>
    </row>
    <row r="30" spans="1:27">
      <c r="A30" s="109" t="s">
        <v>244</v>
      </c>
      <c r="C30" s="181">
        <v>4.36E-2</v>
      </c>
      <c r="E30" s="109"/>
      <c r="F30" s="109"/>
      <c r="G30" s="109"/>
      <c r="H30" s="109"/>
      <c r="I30" s="109"/>
      <c r="J30" s="109"/>
      <c r="K30" s="270"/>
      <c r="O30" s="109" t="s">
        <v>244</v>
      </c>
      <c r="Q30" s="181">
        <v>4.0899999999999999E-2</v>
      </c>
      <c r="S30" s="109"/>
      <c r="T30" s="109"/>
      <c r="U30" s="109"/>
      <c r="V30" s="109"/>
      <c r="W30" s="109"/>
      <c r="X30" s="109"/>
      <c r="Y30" s="109"/>
      <c r="Z30" s="109"/>
    </row>
    <row r="31" spans="1:27">
      <c r="A31" s="109" t="s">
        <v>245</v>
      </c>
      <c r="C31" s="181">
        <v>4.48E-2</v>
      </c>
      <c r="E31" s="109"/>
      <c r="F31" s="109"/>
      <c r="G31" s="109"/>
      <c r="H31" s="109"/>
      <c r="I31" s="109"/>
      <c r="J31" s="109"/>
      <c r="K31" s="270"/>
      <c r="O31" s="109" t="s">
        <v>245</v>
      </c>
      <c r="Q31" s="181">
        <v>4.1300000000000003E-2</v>
      </c>
      <c r="S31" s="109"/>
      <c r="T31" s="109"/>
      <c r="U31" s="109"/>
      <c r="V31" s="109"/>
      <c r="W31" s="109"/>
      <c r="X31" s="109"/>
      <c r="Y31" s="109"/>
      <c r="Z31" s="109"/>
    </row>
    <row r="32" spans="1:27">
      <c r="A32" s="109" t="s">
        <v>246</v>
      </c>
      <c r="C32" s="181">
        <v>4.3999999999999997E-2</v>
      </c>
      <c r="E32" s="109"/>
      <c r="F32" s="109"/>
      <c r="G32" s="109"/>
      <c r="H32" s="109"/>
      <c r="I32" s="109"/>
      <c r="J32" s="109"/>
      <c r="K32" s="270"/>
      <c r="O32" s="109" t="s">
        <v>246</v>
      </c>
      <c r="Q32" s="181">
        <v>4.1700000000000001E-2</v>
      </c>
      <c r="S32" s="109"/>
      <c r="T32" s="109"/>
      <c r="U32" s="109"/>
      <c r="V32" s="109"/>
      <c r="W32" s="109"/>
      <c r="X32" s="109"/>
      <c r="Y32" s="109"/>
      <c r="Z32" s="109"/>
    </row>
    <row r="33" spans="1:27">
      <c r="A33" s="109" t="s">
        <v>247</v>
      </c>
      <c r="C33" s="181">
        <v>4.2000000000000003E-2</v>
      </c>
      <c r="E33" s="109"/>
      <c r="F33" s="109"/>
      <c r="G33" s="109"/>
      <c r="H33" s="109"/>
      <c r="I33" s="109"/>
      <c r="J33" s="109"/>
      <c r="K33" s="270"/>
      <c r="O33" s="109" t="s">
        <v>247</v>
      </c>
      <c r="Q33" s="181">
        <v>4.2799999999999998E-2</v>
      </c>
      <c r="S33" s="109"/>
      <c r="T33" s="109"/>
      <c r="U33" s="109"/>
      <c r="V33" s="109"/>
      <c r="W33" s="109"/>
      <c r="X33" s="109"/>
      <c r="Y33" s="109"/>
      <c r="Z33" s="109"/>
    </row>
    <row r="34" spans="1:27">
      <c r="A34" s="109" t="s">
        <v>248</v>
      </c>
      <c r="C34" s="181">
        <v>4.0800000000000003E-2</v>
      </c>
      <c r="E34" s="109"/>
      <c r="F34" s="109"/>
      <c r="G34" s="109"/>
      <c r="H34" s="109"/>
      <c r="I34" s="109"/>
      <c r="J34" s="109"/>
      <c r="K34" s="270"/>
      <c r="O34" s="109" t="s">
        <v>248</v>
      </c>
      <c r="Q34" s="181">
        <v>4.2700000000000002E-2</v>
      </c>
      <c r="S34" s="109"/>
      <c r="T34" s="109"/>
      <c r="U34" s="109"/>
      <c r="V34" s="109"/>
      <c r="W34" s="109"/>
      <c r="X34" s="109"/>
      <c r="Y34" s="109"/>
      <c r="Z34" s="109"/>
    </row>
    <row r="35" spans="1:27">
      <c r="A35" s="109" t="s">
        <v>249</v>
      </c>
      <c r="C35" s="181">
        <v>3.9300000000000002E-2</v>
      </c>
      <c r="E35" s="109"/>
      <c r="F35" s="109"/>
      <c r="G35" s="109"/>
      <c r="H35" s="109"/>
      <c r="I35" s="109"/>
      <c r="J35" s="109"/>
      <c r="K35" s="270"/>
      <c r="O35" s="109" t="s">
        <v>249</v>
      </c>
      <c r="Q35" s="181">
        <v>4.2700000000000002E-2</v>
      </c>
      <c r="S35" s="109"/>
      <c r="T35" s="109"/>
      <c r="U35" s="109"/>
      <c r="V35" s="109"/>
      <c r="W35" s="109"/>
      <c r="X35" s="109"/>
      <c r="Y35" s="109"/>
      <c r="Z35" s="109"/>
    </row>
    <row r="36" spans="1:27">
      <c r="A36" s="109" t="s">
        <v>250</v>
      </c>
      <c r="C36" s="181">
        <v>0.04</v>
      </c>
      <c r="E36" s="109"/>
      <c r="F36" s="109"/>
      <c r="G36" s="109"/>
      <c r="H36" s="109"/>
      <c r="I36" s="109"/>
      <c r="J36" s="109"/>
      <c r="K36" s="270"/>
      <c r="O36" s="109" t="s">
        <v>250</v>
      </c>
      <c r="Q36" s="181">
        <v>4.2599999999999999E-2</v>
      </c>
      <c r="S36" s="109"/>
      <c r="T36" s="109"/>
      <c r="U36" s="109"/>
      <c r="V36" s="109"/>
      <c r="W36" s="109"/>
      <c r="X36" s="109"/>
      <c r="Y36" s="109"/>
      <c r="Z36" s="109"/>
    </row>
    <row r="37" spans="1:27">
      <c r="A37" s="109" t="s">
        <v>251</v>
      </c>
      <c r="C37" s="181">
        <v>4.02E-2</v>
      </c>
      <c r="E37" s="109"/>
      <c r="F37" s="109"/>
      <c r="G37" s="109"/>
      <c r="H37" s="109"/>
      <c r="I37" s="109"/>
      <c r="J37" s="109"/>
      <c r="K37" s="270"/>
      <c r="O37" s="109" t="s">
        <v>251</v>
      </c>
      <c r="Q37" s="181">
        <v>4.3200000000000002E-2</v>
      </c>
      <c r="S37" s="109"/>
      <c r="T37" s="109"/>
      <c r="U37" s="109"/>
      <c r="V37" s="109"/>
      <c r="W37" s="109"/>
      <c r="X37" s="109"/>
      <c r="Y37" s="109"/>
      <c r="Z37" s="109"/>
    </row>
    <row r="38" spans="1:27">
      <c r="A38" s="109" t="s">
        <v>252</v>
      </c>
      <c r="C38" s="181">
        <v>3.9100000000000003E-2</v>
      </c>
      <c r="E38" s="109"/>
      <c r="F38" s="109"/>
      <c r="G38" s="109"/>
      <c r="H38" s="109"/>
      <c r="I38" s="109"/>
      <c r="J38" s="109"/>
      <c r="K38" s="270"/>
      <c r="O38" s="109" t="s">
        <v>252</v>
      </c>
      <c r="Q38" s="181">
        <v>4.4499999999999998E-2</v>
      </c>
      <c r="S38" s="109"/>
      <c r="T38" s="109"/>
      <c r="U38" s="109"/>
      <c r="V38" s="109"/>
      <c r="W38" s="109"/>
      <c r="X38" s="109"/>
      <c r="Y38" s="109"/>
      <c r="Z38" s="109"/>
    </row>
    <row r="39" spans="1:27">
      <c r="A39" s="109" t="s">
        <v>253</v>
      </c>
      <c r="C39" s="181">
        <v>3.8399999999999997E-2</v>
      </c>
      <c r="E39" s="109"/>
      <c r="F39" s="109"/>
      <c r="G39" s="109"/>
      <c r="H39" s="109"/>
      <c r="I39" s="109"/>
      <c r="J39" s="109"/>
      <c r="K39" s="270"/>
      <c r="O39" s="109" t="s">
        <v>253</v>
      </c>
      <c r="Q39" s="181">
        <v>4.5199999999999997E-2</v>
      </c>
      <c r="S39" s="109"/>
      <c r="T39" s="109"/>
      <c r="U39" s="109"/>
      <c r="V39" s="109"/>
      <c r="W39" s="109"/>
      <c r="X39" s="109"/>
      <c r="Y39" s="109"/>
      <c r="Z39" s="109"/>
    </row>
    <row r="40" spans="1:27">
      <c r="A40" s="109" t="s">
        <v>254</v>
      </c>
      <c r="C40" s="181">
        <v>0.04</v>
      </c>
      <c r="E40" s="181">
        <f>AVERAGE(C29:C40)</f>
        <v>4.1300000000000003E-2</v>
      </c>
      <c r="F40" s="109"/>
      <c r="G40" s="181">
        <f>AVERAGE(C25:C37)</f>
        <v>4.242499999999999E-2</v>
      </c>
      <c r="H40" s="109"/>
      <c r="I40" s="181">
        <f>AVERAGE(C22:C34)</f>
        <v>4.4499999999999991E-2</v>
      </c>
      <c r="J40" s="109"/>
      <c r="K40" s="181">
        <f>AVERAGE(C19:C31)</f>
        <v>4.7375E-2</v>
      </c>
      <c r="M40" s="181">
        <f>AVERAGE(C16:C27)</f>
        <v>5.04E-2</v>
      </c>
      <c r="O40" s="109" t="s">
        <v>254</v>
      </c>
      <c r="Q40" s="181">
        <v>4.3700000000000003E-2</v>
      </c>
      <c r="S40" s="181">
        <f>AVERAGE(Q29:Q40)</f>
        <v>4.2491666666666671E-2</v>
      </c>
      <c r="T40" s="109"/>
      <c r="U40" s="181">
        <f>AVERAGE(Q25:Q37)</f>
        <v>4.0983333333333337E-2</v>
      </c>
      <c r="V40" s="109"/>
      <c r="W40" s="181">
        <f>AVERAGE(Q22:Q34)</f>
        <v>4.004166666666667E-2</v>
      </c>
      <c r="X40" s="109"/>
      <c r="Y40" s="181">
        <f>AVERAGE(Q19:Q31)</f>
        <v>3.9591666666666671E-2</v>
      </c>
      <c r="Z40" s="109"/>
      <c r="AA40" s="181">
        <f>AVERAGE(Q16:Q27)</f>
        <v>3.9983333333333336E-2</v>
      </c>
    </row>
    <row r="41" spans="1:27">
      <c r="A41" s="220">
        <v>2013</v>
      </c>
      <c r="C41" s="181"/>
      <c r="E41" s="109"/>
      <c r="F41" s="109"/>
      <c r="G41" s="109"/>
      <c r="H41" s="109"/>
      <c r="I41" s="109"/>
      <c r="J41" s="109"/>
      <c r="K41" s="270"/>
      <c r="O41" s="220">
        <v>2019</v>
      </c>
      <c r="Q41" s="181"/>
      <c r="S41" s="109"/>
      <c r="T41" s="109"/>
      <c r="U41" s="109"/>
      <c r="V41" s="109"/>
      <c r="W41" s="109"/>
      <c r="X41" s="109"/>
    </row>
    <row r="42" spans="1:27">
      <c r="A42" s="109" t="s">
        <v>153</v>
      </c>
      <c r="C42" s="181">
        <v>4.1500000000000002E-2</v>
      </c>
      <c r="E42" s="109"/>
      <c r="F42" s="109"/>
      <c r="G42" s="109"/>
      <c r="H42" s="109"/>
      <c r="I42" s="109"/>
      <c r="J42" s="109"/>
      <c r="K42" s="270"/>
      <c r="O42" s="109" t="s">
        <v>153</v>
      </c>
      <c r="Q42" s="181">
        <v>4.3499999999999997E-2</v>
      </c>
      <c r="S42" s="109"/>
      <c r="T42" s="109"/>
      <c r="U42" s="109"/>
      <c r="V42" s="109"/>
      <c r="W42" s="109"/>
      <c r="X42" s="109"/>
    </row>
    <row r="43" spans="1:27">
      <c r="A43" s="109" t="s">
        <v>244</v>
      </c>
      <c r="C43" s="181">
        <v>4.1799999999999997E-2</v>
      </c>
      <c r="E43" s="109"/>
      <c r="F43" s="109"/>
      <c r="G43" s="109"/>
      <c r="H43" s="109"/>
      <c r="I43" s="109"/>
      <c r="J43" s="109"/>
      <c r="K43" s="270"/>
      <c r="O43" s="109" t="s">
        <v>244</v>
      </c>
      <c r="Q43" s="181">
        <v>4.2500000000000003E-2</v>
      </c>
      <c r="S43" s="109"/>
      <c r="T43" s="109"/>
      <c r="U43" s="109"/>
      <c r="V43" s="109"/>
      <c r="W43" s="109"/>
      <c r="X43" s="109"/>
    </row>
    <row r="44" spans="1:27">
      <c r="A44" s="109" t="s">
        <v>245</v>
      </c>
      <c r="C44" s="181">
        <v>4.2000000000000003E-2</v>
      </c>
      <c r="E44" s="109"/>
      <c r="F44" s="109"/>
      <c r="G44" s="109"/>
      <c r="H44" s="109"/>
      <c r="I44" s="109"/>
      <c r="J44" s="109"/>
      <c r="K44" s="270"/>
      <c r="O44" s="109" t="s">
        <v>245</v>
      </c>
      <c r="Q44" s="181">
        <v>4.1599999999999998E-2</v>
      </c>
      <c r="S44" s="109"/>
      <c r="T44" s="109"/>
      <c r="U44" s="109"/>
      <c r="V44" s="109"/>
      <c r="W44" s="109"/>
      <c r="X44" s="109"/>
    </row>
    <row r="45" spans="1:27">
      <c r="A45" s="109" t="s">
        <v>246</v>
      </c>
      <c r="C45" s="181">
        <v>0.04</v>
      </c>
      <c r="E45" s="109"/>
      <c r="F45" s="109"/>
      <c r="G45" s="109"/>
      <c r="H45" s="109"/>
      <c r="I45" s="109"/>
      <c r="J45" s="109"/>
      <c r="K45" s="270"/>
      <c r="O45" s="109" t="s">
        <v>246</v>
      </c>
      <c r="Q45" s="181">
        <v>4.0800000000000003E-2</v>
      </c>
      <c r="S45" s="109"/>
      <c r="T45" s="109"/>
      <c r="U45" s="109"/>
      <c r="V45" s="109"/>
      <c r="W45" s="109"/>
      <c r="X45" s="109"/>
    </row>
    <row r="46" spans="1:27">
      <c r="A46" s="109" t="s">
        <v>247</v>
      </c>
      <c r="C46" s="181">
        <v>4.1700000000000001E-2</v>
      </c>
      <c r="E46" s="109"/>
      <c r="F46" s="109"/>
      <c r="G46" s="109"/>
      <c r="H46" s="109"/>
      <c r="I46" s="109"/>
      <c r="J46" s="109"/>
      <c r="K46" s="270"/>
      <c r="O46" s="109" t="s">
        <v>247</v>
      </c>
      <c r="Q46" s="181">
        <v>3.9800000000000002E-2</v>
      </c>
      <c r="S46" s="109"/>
      <c r="T46" s="109"/>
      <c r="U46" s="109"/>
      <c r="V46" s="109"/>
      <c r="W46" s="109"/>
      <c r="X46" s="109"/>
    </row>
    <row r="47" spans="1:27">
      <c r="A47" s="109" t="s">
        <v>248</v>
      </c>
      <c r="C47" s="181">
        <v>4.53E-2</v>
      </c>
      <c r="E47" s="109"/>
      <c r="F47" s="109"/>
      <c r="G47" s="109"/>
      <c r="H47" s="109"/>
      <c r="I47" s="109"/>
      <c r="J47" s="109"/>
      <c r="K47" s="270"/>
      <c r="O47" s="109" t="s">
        <v>248</v>
      </c>
      <c r="Q47" s="181">
        <v>3.8199999999999998E-2</v>
      </c>
      <c r="S47" s="109"/>
      <c r="T47" s="109"/>
      <c r="U47" s="109"/>
      <c r="V47" s="109"/>
      <c r="W47" s="109"/>
      <c r="X47" s="109"/>
    </row>
    <row r="48" spans="1:27">
      <c r="A48" s="109" t="s">
        <v>249</v>
      </c>
      <c r="C48" s="181">
        <v>4.6800000000000001E-2</v>
      </c>
      <c r="E48" s="109"/>
      <c r="F48" s="109"/>
      <c r="G48" s="109"/>
      <c r="H48" s="109"/>
      <c r="I48" s="109"/>
      <c r="J48" s="109"/>
      <c r="K48" s="270"/>
      <c r="O48" s="109" t="s">
        <v>249</v>
      </c>
      <c r="Q48" s="181">
        <v>3.6900000000000002E-2</v>
      </c>
      <c r="S48" s="109"/>
      <c r="T48" s="109"/>
      <c r="U48" s="109"/>
      <c r="V48" s="109"/>
      <c r="W48" s="109"/>
      <c r="X48" s="109"/>
    </row>
    <row r="49" spans="1:27">
      <c r="A49" s="109" t="s">
        <v>250</v>
      </c>
      <c r="C49" s="181">
        <v>4.7300000000000002E-2</v>
      </c>
      <c r="E49" s="109"/>
      <c r="F49" s="109"/>
      <c r="G49" s="109"/>
      <c r="H49" s="109"/>
      <c r="I49" s="109"/>
      <c r="J49" s="109"/>
      <c r="K49" s="270"/>
      <c r="O49" s="109" t="s">
        <v>250</v>
      </c>
      <c r="Q49" s="181">
        <v>3.2899999999999999E-2</v>
      </c>
      <c r="S49" s="109"/>
      <c r="T49" s="109"/>
      <c r="U49" s="109"/>
      <c r="V49" s="109"/>
      <c r="W49" s="109"/>
      <c r="X49" s="109"/>
    </row>
    <row r="50" spans="1:27">
      <c r="A50" s="109" t="s">
        <v>251</v>
      </c>
      <c r="C50" s="181">
        <v>4.8000000000000001E-2</v>
      </c>
      <c r="E50" s="109"/>
      <c r="F50" s="109"/>
      <c r="G50" s="109"/>
      <c r="H50" s="109"/>
      <c r="I50" s="109"/>
      <c r="J50" s="109"/>
      <c r="K50" s="270"/>
      <c r="O50" s="109" t="s">
        <v>251</v>
      </c>
      <c r="Q50" s="181">
        <v>3.3700000000000001E-2</v>
      </c>
      <c r="S50" s="109"/>
      <c r="T50" s="109"/>
      <c r="U50" s="109"/>
      <c r="V50" s="109"/>
      <c r="W50" s="109"/>
      <c r="X50" s="109"/>
    </row>
    <row r="51" spans="1:27">
      <c r="A51" s="109" t="s">
        <v>252</v>
      </c>
      <c r="C51" s="181">
        <v>4.7E-2</v>
      </c>
      <c r="E51" s="109"/>
      <c r="F51" s="109"/>
      <c r="G51" s="109"/>
      <c r="H51" s="109"/>
      <c r="I51" s="109"/>
      <c r="J51" s="109"/>
      <c r="K51" s="270"/>
      <c r="O51" s="109" t="s">
        <v>252</v>
      </c>
      <c r="Q51" s="181">
        <v>3.39E-2</v>
      </c>
      <c r="S51" s="109"/>
      <c r="T51" s="109"/>
      <c r="U51" s="109"/>
      <c r="V51" s="109"/>
      <c r="W51" s="109"/>
      <c r="X51" s="109"/>
    </row>
    <row r="52" spans="1:27">
      <c r="A52" s="109" t="s">
        <v>253</v>
      </c>
      <c r="C52" s="181">
        <v>4.7699999999999999E-2</v>
      </c>
      <c r="E52" s="109"/>
      <c r="F52" s="109"/>
      <c r="G52" s="109"/>
      <c r="H52" s="109"/>
      <c r="I52" s="109"/>
      <c r="J52" s="109"/>
      <c r="K52" s="270"/>
      <c r="O52" s="109" t="s">
        <v>253</v>
      </c>
      <c r="Q52" s="181">
        <v>3.4299999999999997E-2</v>
      </c>
      <c r="S52" s="109"/>
      <c r="T52" s="109"/>
      <c r="U52" s="109"/>
      <c r="V52" s="109"/>
      <c r="W52" s="109"/>
      <c r="X52" s="109"/>
    </row>
    <row r="53" spans="1:27">
      <c r="A53" s="109" t="s">
        <v>254</v>
      </c>
      <c r="C53" s="181">
        <v>4.8099999999999997E-2</v>
      </c>
      <c r="E53" s="181">
        <f>AVERAGE(C42:C53)</f>
        <v>4.476666666666667E-2</v>
      </c>
      <c r="F53" s="109"/>
      <c r="G53" s="181">
        <f>AVERAGE(C38:C50)</f>
        <v>4.2658333333333333E-2</v>
      </c>
      <c r="H53" s="109"/>
      <c r="I53" s="181">
        <f>AVERAGE(C35:C47)</f>
        <v>4.0774999999999999E-2</v>
      </c>
      <c r="J53" s="109"/>
      <c r="K53" s="181">
        <f>AVERAGE(C32:C44)</f>
        <v>4.0758333333333334E-2</v>
      </c>
      <c r="L53" s="109"/>
      <c r="M53" s="181">
        <f>AVERAGE(C29:C40)</f>
        <v>4.1300000000000003E-2</v>
      </c>
      <c r="O53" s="109" t="s">
        <v>254</v>
      </c>
      <c r="Q53" s="181">
        <v>3.4000000000000002E-2</v>
      </c>
      <c r="S53" s="181">
        <f>AVERAGE(Q42:Q53)</f>
        <v>3.7674999999999993E-2</v>
      </c>
      <c r="T53" s="109"/>
      <c r="U53" s="181">
        <f>AVERAGE(Q38:Q50)</f>
        <v>4.0274999999999998E-2</v>
      </c>
      <c r="V53" s="109"/>
      <c r="W53" s="181">
        <f>AVERAGE(Q35:Q47)</f>
        <v>4.2358333333333331E-2</v>
      </c>
      <c r="X53" s="109"/>
      <c r="Y53" s="181">
        <f>AVERAGE(Q32:Q44)</f>
        <v>4.305833333333333E-2</v>
      </c>
      <c r="AA53" s="181">
        <f>AVERAGE(Q29:Q40)</f>
        <v>4.2491666666666671E-2</v>
      </c>
    </row>
    <row r="54" spans="1:27">
      <c r="A54" s="220">
        <v>2014</v>
      </c>
      <c r="C54" s="181"/>
      <c r="E54" s="109"/>
      <c r="F54" s="109"/>
      <c r="G54" s="109"/>
      <c r="H54" s="109"/>
      <c r="I54" s="109"/>
      <c r="J54" s="109"/>
      <c r="K54" s="270"/>
      <c r="O54" s="220">
        <v>2020</v>
      </c>
      <c r="Q54" s="181"/>
      <c r="S54" s="109"/>
      <c r="T54" s="109"/>
      <c r="U54" s="109"/>
      <c r="V54" s="109"/>
      <c r="W54" s="109"/>
      <c r="X54" s="109"/>
    </row>
    <row r="55" spans="1:27">
      <c r="A55" s="109" t="s">
        <v>153</v>
      </c>
      <c r="C55" s="181">
        <v>4.6300000000000001E-2</v>
      </c>
      <c r="E55" s="109"/>
      <c r="F55" s="109"/>
      <c r="G55" s="109"/>
      <c r="H55" s="109"/>
      <c r="I55" s="109"/>
      <c r="J55" s="109"/>
      <c r="K55" s="270"/>
      <c r="O55" s="109" t="s">
        <v>153</v>
      </c>
      <c r="Q55" s="181">
        <v>3.2899999999999999E-2</v>
      </c>
      <c r="S55" s="109"/>
      <c r="T55" s="109"/>
      <c r="U55" s="109"/>
      <c r="V55" s="109"/>
      <c r="W55" s="109"/>
      <c r="X55" s="109"/>
    </row>
    <row r="56" spans="1:27">
      <c r="A56" s="109" t="s">
        <v>244</v>
      </c>
      <c r="C56" s="181">
        <v>4.53E-2</v>
      </c>
      <c r="E56" s="109"/>
      <c r="F56" s="109"/>
      <c r="G56" s="109"/>
      <c r="H56" s="109"/>
      <c r="I56" s="109"/>
      <c r="J56" s="109"/>
      <c r="K56" s="270"/>
      <c r="O56" s="109" t="s">
        <v>244</v>
      </c>
      <c r="Q56" s="181">
        <v>3.1099999999999999E-2</v>
      </c>
      <c r="S56" s="109"/>
      <c r="T56" s="109"/>
      <c r="U56" s="109"/>
      <c r="V56" s="109"/>
      <c r="W56" s="109"/>
      <c r="X56" s="109"/>
    </row>
    <row r="57" spans="1:27">
      <c r="A57" s="109" t="s">
        <v>245</v>
      </c>
      <c r="C57" s="181">
        <v>4.5100000000000001E-2</v>
      </c>
      <c r="E57" s="109"/>
      <c r="F57" s="109"/>
      <c r="G57" s="109"/>
      <c r="H57" s="109"/>
      <c r="I57" s="109"/>
      <c r="J57" s="109"/>
      <c r="K57" s="270"/>
      <c r="O57" s="109" t="s">
        <v>245</v>
      </c>
      <c r="Q57" s="181">
        <v>3.5000000000000003E-2</v>
      </c>
      <c r="S57" s="109"/>
      <c r="T57" s="109"/>
      <c r="U57" s="109"/>
      <c r="V57" s="109"/>
      <c r="W57" s="109"/>
      <c r="X57" s="109"/>
    </row>
    <row r="58" spans="1:27">
      <c r="A58" s="109" t="s">
        <v>246</v>
      </c>
      <c r="C58" s="181">
        <v>4.41E-2</v>
      </c>
      <c r="E58" s="109"/>
      <c r="F58" s="109"/>
      <c r="G58" s="109"/>
      <c r="H58" s="109"/>
      <c r="I58" s="109"/>
      <c r="J58" s="109"/>
      <c r="K58" s="270"/>
      <c r="O58" s="109" t="s">
        <v>246</v>
      </c>
      <c r="Q58" s="181">
        <v>3.1899999999999998E-2</v>
      </c>
      <c r="S58" s="109"/>
      <c r="T58" s="109"/>
      <c r="U58" s="109"/>
      <c r="V58" s="109"/>
      <c r="W58" s="109"/>
      <c r="X58" s="109"/>
    </row>
    <row r="59" spans="1:27">
      <c r="A59" s="109" t="s">
        <v>247</v>
      </c>
      <c r="C59" s="181">
        <v>4.2599999999999999E-2</v>
      </c>
      <c r="E59" s="109"/>
      <c r="F59" s="109"/>
      <c r="G59" s="109"/>
      <c r="H59" s="109"/>
      <c r="I59" s="109"/>
      <c r="J59" s="109"/>
      <c r="K59" s="270"/>
      <c r="O59" s="109" t="s">
        <v>247</v>
      </c>
      <c r="Q59" s="181">
        <v>3.1399999999999997E-2</v>
      </c>
      <c r="S59" s="109"/>
      <c r="T59" s="109"/>
      <c r="U59" s="109"/>
      <c r="V59" s="109"/>
      <c r="W59" s="109"/>
      <c r="X59" s="109"/>
    </row>
    <row r="60" spans="1:27">
      <c r="A60" s="109" t="s">
        <v>248</v>
      </c>
      <c r="C60" s="181">
        <v>4.2900000000000001E-2</v>
      </c>
      <c r="E60" s="109"/>
      <c r="F60" s="109"/>
      <c r="G60" s="109"/>
      <c r="H60" s="109"/>
      <c r="I60" s="109"/>
      <c r="J60" s="109"/>
      <c r="K60" s="270"/>
      <c r="O60" s="109" t="s">
        <v>248</v>
      </c>
      <c r="Q60" s="181">
        <v>3.0700000000000002E-2</v>
      </c>
      <c r="S60" s="109"/>
      <c r="T60" s="109"/>
      <c r="U60" s="109"/>
      <c r="V60" s="109"/>
      <c r="W60" s="109"/>
      <c r="X60" s="109"/>
    </row>
    <row r="61" spans="1:27">
      <c r="A61" s="109" t="s">
        <v>249</v>
      </c>
      <c r="C61" s="181">
        <v>4.2299999999999997E-2</v>
      </c>
      <c r="E61" s="109"/>
      <c r="F61" s="109"/>
      <c r="G61" s="109"/>
      <c r="H61" s="109"/>
      <c r="I61" s="109"/>
      <c r="J61" s="109"/>
      <c r="K61" s="270"/>
      <c r="O61" s="109" t="s">
        <v>249</v>
      </c>
      <c r="Q61" s="181">
        <v>2.7400000000000001E-2</v>
      </c>
      <c r="S61" s="109"/>
      <c r="T61" s="109"/>
      <c r="U61" s="109"/>
      <c r="V61" s="109"/>
      <c r="W61" s="109"/>
      <c r="X61" s="109"/>
    </row>
    <row r="62" spans="1:27">
      <c r="A62" s="109" t="s">
        <v>250</v>
      </c>
      <c r="C62" s="181">
        <v>4.1300000000000003E-2</v>
      </c>
      <c r="E62" s="109"/>
      <c r="F62" s="109"/>
      <c r="G62" s="109"/>
      <c r="H62" s="109"/>
      <c r="I62" s="109"/>
      <c r="J62" s="109"/>
      <c r="K62" s="270"/>
      <c r="O62" s="109" t="s">
        <v>250</v>
      </c>
      <c r="Q62" s="181">
        <v>2.7300000000000001E-2</v>
      </c>
      <c r="S62" s="109"/>
      <c r="T62" s="109"/>
      <c r="U62" s="109"/>
      <c r="V62" s="109"/>
      <c r="W62" s="109"/>
      <c r="X62" s="109"/>
    </row>
    <row r="63" spans="1:27">
      <c r="A63" s="109" t="s">
        <v>251</v>
      </c>
      <c r="C63" s="181">
        <v>4.24E-2</v>
      </c>
      <c r="E63" s="109"/>
      <c r="F63" s="109"/>
      <c r="G63" s="109"/>
      <c r="H63" s="109"/>
      <c r="I63" s="109"/>
      <c r="J63" s="109"/>
      <c r="K63" s="270"/>
      <c r="O63" s="109" t="s">
        <v>251</v>
      </c>
      <c r="Q63" s="181">
        <v>2.8400000000000002E-2</v>
      </c>
      <c r="S63" s="109"/>
      <c r="T63" s="109"/>
      <c r="U63" s="109"/>
      <c r="V63" s="109"/>
      <c r="W63" s="109"/>
      <c r="X63" s="109"/>
    </row>
    <row r="64" spans="1:27">
      <c r="A64" s="109" t="s">
        <v>252</v>
      </c>
      <c r="C64" s="181">
        <v>4.0599999999999997E-2</v>
      </c>
      <c r="E64" s="109"/>
      <c r="F64" s="109"/>
      <c r="G64" s="109"/>
      <c r="H64" s="109"/>
      <c r="I64" s="109"/>
      <c r="J64" s="109"/>
      <c r="K64" s="270"/>
      <c r="O64" s="109" t="s">
        <v>252</v>
      </c>
      <c r="Q64" s="181">
        <v>2.9499999999999998E-2</v>
      </c>
      <c r="S64" s="109"/>
      <c r="T64" s="109"/>
      <c r="U64" s="109"/>
      <c r="V64" s="109"/>
      <c r="W64" s="109"/>
      <c r="X64" s="109"/>
    </row>
    <row r="65" spans="1:27">
      <c r="A65" s="109" t="s">
        <v>253</v>
      </c>
      <c r="C65" s="181">
        <v>4.0899999999999999E-2</v>
      </c>
      <c r="E65" s="109"/>
      <c r="F65" s="109"/>
      <c r="G65" s="109"/>
      <c r="H65" s="109"/>
      <c r="I65" s="109"/>
      <c r="J65" s="109"/>
      <c r="K65" s="270"/>
      <c r="O65" s="109" t="s">
        <v>253</v>
      </c>
      <c r="Q65" s="181">
        <v>2.8500000000000001E-2</v>
      </c>
      <c r="S65" s="109"/>
      <c r="T65" s="109"/>
      <c r="U65" s="109"/>
      <c r="V65" s="109"/>
      <c r="W65" s="109"/>
      <c r="X65" s="109"/>
    </row>
    <row r="66" spans="1:27">
      <c r="A66" s="109" t="s">
        <v>254</v>
      </c>
      <c r="C66" s="181">
        <v>3.95E-2</v>
      </c>
      <c r="E66" s="181">
        <f>AVERAGE(C55:C66)</f>
        <v>4.2775000000000001E-2</v>
      </c>
      <c r="F66" s="109"/>
      <c r="G66" s="181">
        <f>AVERAGE(C51:C63)</f>
        <v>4.4591666666666668E-2</v>
      </c>
      <c r="H66" s="109"/>
      <c r="I66" s="181">
        <f>AVERAGE(C48:C60)</f>
        <v>4.5933333333333333E-2</v>
      </c>
      <c r="J66" s="109"/>
      <c r="K66" s="181">
        <f>AVERAGE(C45:C57)</f>
        <v>4.5716666666666662E-2</v>
      </c>
      <c r="L66" s="109"/>
      <c r="M66" s="181">
        <f>AVERAGE(C42:C53)</f>
        <v>4.476666666666667E-2</v>
      </c>
      <c r="O66" s="109" t="s">
        <v>254</v>
      </c>
      <c r="Q66" s="181">
        <v>2.7699999999999999E-2</v>
      </c>
      <c r="S66" s="181">
        <f>AVERAGE(Q55:Q66)</f>
        <v>3.015E-2</v>
      </c>
      <c r="T66" s="109"/>
      <c r="U66" s="181">
        <f>AVERAGE(Q51:Q63)</f>
        <v>3.1524999999999991E-2</v>
      </c>
      <c r="V66" s="109"/>
      <c r="W66" s="181">
        <f>AVERAGE(Q48:Q60)</f>
        <v>3.3225000000000005E-2</v>
      </c>
      <c r="X66" s="109"/>
      <c r="Y66" s="181">
        <f>AVERAGE(Q45:Q57)</f>
        <v>3.5291666666666666E-2</v>
      </c>
      <c r="Z66" s="109"/>
      <c r="AA66" s="181">
        <f>AVERAGE(Q42:Q53)</f>
        <v>3.7674999999999993E-2</v>
      </c>
    </row>
    <row r="67" spans="1:27">
      <c r="A67" s="220">
        <v>2015</v>
      </c>
      <c r="C67" s="181"/>
      <c r="E67" s="109"/>
      <c r="F67" s="109"/>
      <c r="G67" s="109"/>
      <c r="H67" s="109"/>
      <c r="I67" s="109"/>
      <c r="J67" s="109"/>
      <c r="K67" s="270"/>
      <c r="O67" s="220">
        <v>2021</v>
      </c>
      <c r="Q67" s="181"/>
      <c r="S67" s="181"/>
      <c r="T67" s="109"/>
      <c r="U67" s="181"/>
      <c r="V67" s="109"/>
      <c r="W67" s="181"/>
      <c r="X67" s="109"/>
      <c r="Y67" s="189"/>
    </row>
    <row r="68" spans="1:27">
      <c r="A68" s="109" t="s">
        <v>153</v>
      </c>
      <c r="C68" s="181">
        <v>3.5799999999999998E-2</v>
      </c>
      <c r="E68" s="109"/>
      <c r="F68" s="109"/>
      <c r="G68" s="109"/>
      <c r="H68" s="109"/>
      <c r="I68" s="109"/>
      <c r="J68" s="109"/>
      <c r="K68" s="270"/>
      <c r="O68" s="109" t="s">
        <v>153</v>
      </c>
      <c r="Q68" s="181">
        <v>2.9100000000000001E-2</v>
      </c>
      <c r="S68" s="181"/>
      <c r="T68" s="109"/>
      <c r="U68" s="181"/>
      <c r="V68" s="109"/>
      <c r="W68" s="181"/>
      <c r="X68" s="109"/>
      <c r="Y68" s="189"/>
    </row>
    <row r="69" spans="1:27">
      <c r="A69" s="109" t="s">
        <v>244</v>
      </c>
      <c r="C69" s="181">
        <v>3.6700000000000003E-2</v>
      </c>
      <c r="E69" s="109"/>
      <c r="F69" s="109"/>
      <c r="G69" s="109"/>
      <c r="H69" s="109"/>
      <c r="I69" s="109"/>
      <c r="J69" s="109"/>
      <c r="K69" s="270"/>
      <c r="O69" s="109" t="s">
        <v>244</v>
      </c>
      <c r="Q69" s="181">
        <v>3.09E-2</v>
      </c>
      <c r="S69" s="181"/>
      <c r="T69" s="109"/>
      <c r="U69" s="181"/>
      <c r="V69" s="109"/>
      <c r="W69" s="181"/>
      <c r="X69" s="109"/>
      <c r="Y69" s="189"/>
    </row>
    <row r="70" spans="1:27">
      <c r="A70" s="109" t="s">
        <v>245</v>
      </c>
      <c r="C70" s="181">
        <v>3.7400000000000003E-2</v>
      </c>
      <c r="E70" s="109"/>
      <c r="F70" s="109"/>
      <c r="G70" s="109"/>
      <c r="H70" s="109"/>
      <c r="I70" s="109"/>
      <c r="J70" s="109"/>
      <c r="K70" s="270"/>
      <c r="O70" s="109" t="s">
        <v>245</v>
      </c>
      <c r="Q70" s="181">
        <v>3.44E-2</v>
      </c>
      <c r="S70" s="181"/>
      <c r="T70" s="109"/>
      <c r="U70" s="181"/>
      <c r="V70" s="109"/>
      <c r="W70" s="181"/>
      <c r="X70" s="109"/>
      <c r="Y70" s="189"/>
    </row>
    <row r="71" spans="1:27">
      <c r="A71" s="109" t="s">
        <v>246</v>
      </c>
      <c r="C71" s="181">
        <v>3.7499999999999999E-2</v>
      </c>
      <c r="E71" s="109"/>
      <c r="F71" s="109"/>
      <c r="G71" s="109"/>
      <c r="H71" s="109"/>
      <c r="I71" s="109"/>
      <c r="J71" s="109"/>
      <c r="K71" s="270"/>
      <c r="O71" s="109" t="s">
        <v>246</v>
      </c>
      <c r="Q71" s="181">
        <v>3.3000000000000002E-2</v>
      </c>
      <c r="S71" s="181"/>
      <c r="T71" s="109"/>
      <c r="U71" s="181"/>
      <c r="V71" s="109"/>
      <c r="W71" s="181"/>
      <c r="X71" s="109"/>
      <c r="Y71" s="189"/>
    </row>
    <row r="72" spans="1:27">
      <c r="A72" s="109" t="s">
        <v>247</v>
      </c>
      <c r="C72" s="181">
        <v>4.1700000000000001E-2</v>
      </c>
      <c r="E72" s="109"/>
      <c r="F72" s="109"/>
      <c r="G72" s="109"/>
      <c r="H72" s="109"/>
      <c r="I72" s="109"/>
      <c r="J72" s="109"/>
      <c r="K72" s="270"/>
      <c r="O72" s="109" t="s">
        <v>247</v>
      </c>
      <c r="Q72" s="181">
        <v>3.3300000000000003E-2</v>
      </c>
      <c r="S72" s="181"/>
      <c r="T72" s="109"/>
      <c r="U72" s="181"/>
      <c r="V72" s="109"/>
      <c r="W72" s="181"/>
      <c r="X72" s="109"/>
      <c r="Y72" s="189"/>
    </row>
    <row r="73" spans="1:27">
      <c r="A73" s="109" t="s">
        <v>248</v>
      </c>
      <c r="C73" s="181">
        <v>4.3900000000000002E-2</v>
      </c>
      <c r="E73" s="109"/>
      <c r="F73" s="109"/>
      <c r="G73" s="109"/>
      <c r="H73" s="109"/>
      <c r="I73" s="109"/>
      <c r="J73" s="109"/>
      <c r="K73" s="270"/>
      <c r="O73" s="109" t="s">
        <v>248</v>
      </c>
      <c r="Q73" s="181">
        <v>3.1600000000000003E-2</v>
      </c>
      <c r="S73" s="181"/>
      <c r="T73" s="109"/>
      <c r="U73" s="181"/>
      <c r="V73" s="109"/>
      <c r="W73" s="181"/>
      <c r="X73" s="109"/>
      <c r="Y73" s="189"/>
    </row>
    <row r="74" spans="1:27">
      <c r="A74" s="109" t="s">
        <v>249</v>
      </c>
      <c r="C74" s="181">
        <v>4.3999999999999997E-2</v>
      </c>
      <c r="E74" s="109"/>
      <c r="F74" s="109"/>
      <c r="G74" s="109"/>
      <c r="H74" s="109"/>
      <c r="I74" s="109"/>
      <c r="J74" s="109"/>
      <c r="K74" s="270"/>
      <c r="O74" s="109" t="s">
        <v>249</v>
      </c>
      <c r="Q74" s="181">
        <v>2.9499999999999998E-2</v>
      </c>
      <c r="S74" s="181"/>
      <c r="T74" s="109"/>
      <c r="U74" s="181"/>
      <c r="V74" s="109"/>
      <c r="W74" s="181"/>
      <c r="X74" s="109"/>
      <c r="Y74" s="189"/>
    </row>
    <row r="75" spans="1:27">
      <c r="A75" s="109" t="s">
        <v>250</v>
      </c>
      <c r="C75" s="181">
        <v>4.2500000000000003E-2</v>
      </c>
      <c r="E75" s="109"/>
      <c r="F75" s="109"/>
      <c r="G75" s="109"/>
      <c r="H75" s="109"/>
      <c r="I75" s="109"/>
      <c r="J75" s="109"/>
      <c r="K75" s="270"/>
      <c r="O75" s="109" t="s">
        <v>250</v>
      </c>
      <c r="Q75" s="181">
        <v>2.9499999999999998E-2</v>
      </c>
      <c r="S75" s="181"/>
      <c r="T75" s="109"/>
      <c r="U75" s="181"/>
      <c r="V75" s="109"/>
      <c r="W75" s="181"/>
      <c r="X75" s="109"/>
      <c r="Y75" s="189"/>
    </row>
    <row r="76" spans="1:27">
      <c r="A76" s="109" t="s">
        <v>251</v>
      </c>
      <c r="C76" s="181">
        <v>4.3900000000000002E-2</v>
      </c>
      <c r="E76" s="109"/>
      <c r="F76" s="109"/>
      <c r="G76" s="109"/>
      <c r="H76" s="109"/>
      <c r="I76" s="109"/>
      <c r="J76" s="109"/>
      <c r="K76" s="270"/>
      <c r="O76" s="109" t="s">
        <v>251</v>
      </c>
      <c r="Q76" s="181">
        <v>2.9600000000000001E-2</v>
      </c>
      <c r="S76" s="181"/>
      <c r="T76" s="109"/>
      <c r="U76" s="181"/>
      <c r="V76" s="109"/>
      <c r="W76" s="181"/>
      <c r="X76" s="109"/>
      <c r="Y76" s="189"/>
    </row>
    <row r="77" spans="1:27">
      <c r="A77" s="109" t="s">
        <v>252</v>
      </c>
      <c r="C77" s="181">
        <v>4.2900000000000001E-2</v>
      </c>
      <c r="E77" s="109"/>
      <c r="F77" s="109"/>
      <c r="G77" s="109"/>
      <c r="H77" s="109"/>
      <c r="I77" s="109"/>
      <c r="J77" s="109"/>
      <c r="K77" s="270"/>
      <c r="O77" s="109" t="s">
        <v>252</v>
      </c>
      <c r="Q77" s="181">
        <v>3.09E-2</v>
      </c>
      <c r="S77" s="181"/>
      <c r="T77" s="109"/>
      <c r="U77" s="181"/>
      <c r="V77" s="109"/>
      <c r="W77" s="181"/>
      <c r="X77" s="109"/>
      <c r="Y77" s="189"/>
    </row>
    <row r="78" spans="1:27">
      <c r="A78" s="109" t="s">
        <v>253</v>
      </c>
      <c r="C78" s="181">
        <v>4.3999999999999997E-2</v>
      </c>
      <c r="E78" s="109"/>
      <c r="F78" s="109"/>
      <c r="G78" s="109"/>
      <c r="H78" s="109"/>
      <c r="I78" s="109"/>
      <c r="J78" s="109"/>
      <c r="K78" s="270"/>
      <c r="O78" s="109" t="s">
        <v>253</v>
      </c>
      <c r="Q78" s="181">
        <v>3.0200000000000001E-2</v>
      </c>
      <c r="S78" s="181"/>
      <c r="T78" s="109"/>
      <c r="U78" s="181"/>
      <c r="V78" s="109"/>
      <c r="W78" s="181"/>
      <c r="X78" s="109"/>
      <c r="Y78" s="189"/>
    </row>
    <row r="79" spans="1:27">
      <c r="A79" s="109" t="s">
        <v>254</v>
      </c>
      <c r="C79" s="181">
        <v>4.3499999999999997E-2</v>
      </c>
      <c r="E79" s="181">
        <f>AVERAGE(C68:C79)</f>
        <v>4.1149999999999992E-2</v>
      </c>
      <c r="F79" s="109"/>
      <c r="G79" s="181">
        <f>AVERAGE(C64:C76)</f>
        <v>4.0366666666666662E-2</v>
      </c>
      <c r="H79" s="109"/>
      <c r="I79" s="181">
        <f>AVERAGE(C61:C73)</f>
        <v>0.04</v>
      </c>
      <c r="J79" s="109"/>
      <c r="K79" s="181">
        <f>AVERAGE(C58:C70)</f>
        <v>4.0541666666666663E-2</v>
      </c>
      <c r="L79" s="109"/>
      <c r="M79" s="181">
        <f>AVERAGE(C55:C66)</f>
        <v>4.2775000000000001E-2</v>
      </c>
      <c r="O79" s="109" t="s">
        <v>254</v>
      </c>
      <c r="Q79" s="181">
        <v>3.1300000000000001E-2</v>
      </c>
      <c r="S79" s="181">
        <f>AVERAGE(Q68:Q79)</f>
        <v>3.1108333333333335E-2</v>
      </c>
      <c r="T79" s="109"/>
      <c r="U79" s="181">
        <f>AVERAGE(Q64:Q76)</f>
        <v>3.0549999999999997E-2</v>
      </c>
      <c r="V79" s="109"/>
      <c r="W79" s="181">
        <f>AVERAGE(Q61:Q73)</f>
        <v>3.0091666666666669E-2</v>
      </c>
      <c r="X79" s="109"/>
      <c r="Y79" s="181">
        <f>AVERAGE(Q58:Q70)</f>
        <v>2.9766666666666663E-2</v>
      </c>
      <c r="Z79" s="109"/>
      <c r="AA79" s="181">
        <f>AVERAGE(Q55:Q66)</f>
        <v>3.015E-2</v>
      </c>
    </row>
    <row r="80" spans="1:27">
      <c r="A80" s="220">
        <v>2016</v>
      </c>
      <c r="C80" s="181"/>
      <c r="E80" s="181"/>
      <c r="F80" s="109"/>
      <c r="G80" s="181"/>
      <c r="H80" s="109"/>
      <c r="I80" s="181"/>
      <c r="J80" s="109"/>
      <c r="K80" s="183"/>
    </row>
    <row r="81" spans="1:27">
      <c r="A81" s="109" t="s">
        <v>153</v>
      </c>
      <c r="C81" s="181">
        <v>4.2700000000000002E-2</v>
      </c>
      <c r="E81" s="181"/>
      <c r="F81" s="109"/>
      <c r="G81" s="181"/>
      <c r="H81" s="109"/>
      <c r="I81" s="181"/>
      <c r="J81" s="109"/>
      <c r="K81" s="183"/>
    </row>
    <row r="82" spans="1:27">
      <c r="A82" s="109" t="s">
        <v>244</v>
      </c>
      <c r="C82" s="181">
        <v>4.1099999999999998E-2</v>
      </c>
      <c r="E82" s="181"/>
      <c r="F82" s="109"/>
      <c r="G82" s="181"/>
      <c r="H82" s="109"/>
      <c r="I82" s="181"/>
      <c r="J82" s="109"/>
      <c r="K82" s="183"/>
    </row>
    <row r="83" spans="1:27">
      <c r="A83" s="109" t="s">
        <v>245</v>
      </c>
      <c r="C83" s="181">
        <v>4.1599999999999998E-2</v>
      </c>
      <c r="E83" s="181"/>
      <c r="F83" s="109"/>
      <c r="G83" s="181"/>
      <c r="H83" s="109"/>
      <c r="I83" s="181"/>
      <c r="J83" s="109"/>
      <c r="K83" s="183"/>
    </row>
    <row r="84" spans="1:27">
      <c r="A84" s="109" t="s">
        <v>246</v>
      </c>
      <c r="C84" s="181">
        <v>0.04</v>
      </c>
      <c r="E84" s="181"/>
      <c r="F84" s="109"/>
      <c r="G84" s="181"/>
      <c r="H84" s="109"/>
      <c r="I84" s="181"/>
      <c r="J84" s="109"/>
      <c r="K84" s="183"/>
    </row>
    <row r="85" spans="1:27">
      <c r="A85" s="109" t="s">
        <v>247</v>
      </c>
      <c r="C85" s="181">
        <v>3.9300000000000002E-2</v>
      </c>
      <c r="E85" s="181"/>
      <c r="F85" s="109"/>
      <c r="G85" s="181"/>
      <c r="H85" s="109"/>
      <c r="I85" s="181"/>
      <c r="J85" s="109"/>
      <c r="K85" s="183"/>
    </row>
    <row r="86" spans="1:27">
      <c r="A86" s="109" t="s">
        <v>248</v>
      </c>
      <c r="C86" s="181">
        <v>3.78E-2</v>
      </c>
      <c r="E86" s="181"/>
      <c r="F86" s="109"/>
      <c r="G86" s="181"/>
      <c r="H86" s="109"/>
      <c r="I86" s="181"/>
      <c r="J86" s="109"/>
      <c r="K86" s="183"/>
    </row>
    <row r="87" spans="1:27">
      <c r="A87" s="109" t="s">
        <v>249</v>
      </c>
      <c r="C87" s="181">
        <v>3.5700000000000003E-2</v>
      </c>
      <c r="E87" s="181"/>
      <c r="F87" s="109"/>
      <c r="G87" s="181"/>
      <c r="H87" s="109"/>
      <c r="I87" s="181"/>
      <c r="J87" s="109"/>
      <c r="K87" s="183"/>
    </row>
    <row r="88" spans="1:27">
      <c r="A88" s="109" t="s">
        <v>250</v>
      </c>
      <c r="C88" s="181">
        <v>3.5900000000000001E-2</v>
      </c>
      <c r="E88" s="181"/>
      <c r="F88" s="109"/>
      <c r="G88" s="181"/>
      <c r="H88" s="109"/>
      <c r="I88" s="181"/>
      <c r="J88" s="109"/>
      <c r="K88" s="183"/>
      <c r="Y88" s="109"/>
      <c r="Z88" s="109"/>
    </row>
    <row r="89" spans="1:27">
      <c r="A89" s="109" t="s">
        <v>251</v>
      </c>
      <c r="C89" s="181">
        <v>3.6600000000000001E-2</v>
      </c>
      <c r="E89" s="181"/>
      <c r="F89" s="109"/>
      <c r="G89" s="181"/>
      <c r="H89" s="109"/>
      <c r="I89" s="181"/>
      <c r="J89" s="109"/>
      <c r="K89" s="183"/>
      <c r="Y89" s="109"/>
      <c r="Z89" s="109"/>
    </row>
    <row r="90" spans="1:27">
      <c r="A90" s="109" t="s">
        <v>252</v>
      </c>
      <c r="C90" s="181">
        <v>3.7699999999999997E-2</v>
      </c>
      <c r="E90" s="181"/>
      <c r="F90" s="109"/>
      <c r="G90" s="181"/>
      <c r="H90" s="109"/>
      <c r="I90" s="181"/>
      <c r="J90" s="109"/>
      <c r="K90" s="183"/>
      <c r="Y90" s="109"/>
      <c r="Z90" s="109"/>
    </row>
    <row r="91" spans="1:27">
      <c r="A91" s="109" t="s">
        <v>253</v>
      </c>
      <c r="C91" s="181">
        <v>4.0800000000000003E-2</v>
      </c>
      <c r="E91" s="181"/>
      <c r="F91" s="109"/>
      <c r="G91" s="181"/>
      <c r="H91" s="109"/>
      <c r="I91" s="181"/>
      <c r="J91" s="109"/>
      <c r="K91" s="183"/>
      <c r="Y91" s="109"/>
      <c r="Z91" s="109"/>
    </row>
    <row r="92" spans="1:27">
      <c r="A92" s="109" t="s">
        <v>254</v>
      </c>
      <c r="C92" s="181">
        <v>4.2700000000000002E-2</v>
      </c>
      <c r="E92" s="181">
        <f>AVERAGE(C81:C92)</f>
        <v>3.9325000000000006E-2</v>
      </c>
      <c r="F92" s="109"/>
      <c r="G92" s="181">
        <f>AVERAGE(C77:C89)</f>
        <v>4.0091666666666671E-2</v>
      </c>
      <c r="H92" s="109"/>
      <c r="I92" s="181">
        <f>AVERAGE(C74:C86)</f>
        <v>4.1941666666666662E-2</v>
      </c>
      <c r="J92" s="109"/>
      <c r="K92" s="183">
        <f>AVERAGE(C71:C83)</f>
        <v>4.2441666666666662E-2</v>
      </c>
      <c r="M92" s="189">
        <f>AVERAGE(C68:C79)</f>
        <v>4.1149999999999992E-2</v>
      </c>
      <c r="Y92" s="109"/>
      <c r="Z92" s="109"/>
    </row>
    <row r="93" spans="1:27" ht="15.3" thickBot="1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211"/>
      <c r="Z93" s="211"/>
      <c r="AA93" s="177"/>
    </row>
    <row r="94" spans="1:27" ht="15.3" thickTop="1">
      <c r="Y94" s="109"/>
      <c r="Z94" s="109"/>
    </row>
    <row r="95" spans="1:27">
      <c r="A95" s="220" t="s">
        <v>242</v>
      </c>
      <c r="Y95" s="109"/>
      <c r="Z95" s="109"/>
    </row>
    <row r="96" spans="1:27">
      <c r="Y96" s="109"/>
      <c r="Z96" s="109"/>
    </row>
    <row r="97" spans="25:26">
      <c r="Y97" s="109"/>
      <c r="Z97" s="109"/>
    </row>
    <row r="98" spans="25:26">
      <c r="Y98" s="109"/>
      <c r="Z98" s="109"/>
    </row>
    <row r="99" spans="25:26">
      <c r="Y99" s="109"/>
      <c r="Z99" s="109"/>
    </row>
    <row r="100" spans="25:26">
      <c r="Y100" s="109"/>
      <c r="Z100" s="109"/>
    </row>
    <row r="101" spans="25:26">
      <c r="Y101" s="109"/>
      <c r="Z101" s="109"/>
    </row>
    <row r="102" spans="25:26">
      <c r="Y102" s="109"/>
      <c r="Z102" s="109"/>
    </row>
    <row r="103" spans="25:26">
      <c r="Y103" s="109"/>
      <c r="Z103" s="109"/>
    </row>
    <row r="104" spans="25:26">
      <c r="Y104" s="109"/>
      <c r="Z104" s="109"/>
    </row>
    <row r="105" spans="25:26">
      <c r="Y105" s="109"/>
      <c r="Z105" s="109"/>
    </row>
    <row r="106" spans="25:26">
      <c r="Y106" s="109"/>
      <c r="Z106" s="109"/>
    </row>
    <row r="107" spans="25:26">
      <c r="Y107" s="109"/>
      <c r="Z107" s="109"/>
    </row>
    <row r="108" spans="25:26">
      <c r="Y108" s="109"/>
      <c r="Z108" s="109"/>
    </row>
    <row r="109" spans="25:26">
      <c r="Y109" s="109"/>
      <c r="Z109" s="109"/>
    </row>
  </sheetData>
  <mergeCells count="2">
    <mergeCell ref="A5:AA5"/>
    <mergeCell ref="A6:AA6"/>
  </mergeCells>
  <printOptions horizontalCentered="1" verticalCentered="1"/>
  <pageMargins left="0.7" right="0.7" top="0.75" bottom="0.75" header="0.3" footer="0.3"/>
  <pageSetup scale="4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0FB1-8237-4361-90A3-F956DF8C348B}">
  <sheetPr>
    <pageSetUpPr fitToPage="1"/>
  </sheetPr>
  <dimension ref="A1:N56"/>
  <sheetViews>
    <sheetView topLeftCell="A22" workbookViewId="0">
      <selection activeCell="A45" sqref="A45"/>
    </sheetView>
  </sheetViews>
  <sheetFormatPr defaultRowHeight="15"/>
  <cols>
    <col min="1" max="1" width="20.81640625" customWidth="1"/>
    <col min="2" max="2" width="1.2265625" customWidth="1"/>
    <col min="3" max="13" width="8.58984375" customWidth="1"/>
  </cols>
  <sheetData>
    <row r="1" spans="1:14">
      <c r="K1" s="92" t="str">
        <f>+'DCP-15, P 2'!W1</f>
        <v>Exh. DCP-15</v>
      </c>
    </row>
    <row r="2" spans="1:14">
      <c r="K2" s="92" t="s">
        <v>330</v>
      </c>
    </row>
    <row r="3" spans="1:14">
      <c r="K3" s="92" t="str">
        <f>+'DCP-15, P 2'!W3</f>
        <v>Dockets UE-220066/UG-220067</v>
      </c>
    </row>
    <row r="5" spans="1:14" ht="17.7">
      <c r="A5" s="296" t="s">
        <v>273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</row>
    <row r="6" spans="1:14" ht="17.7">
      <c r="A6" s="296" t="s">
        <v>275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1:14" ht="15.3" thickBo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15.3" thickTop="1">
      <c r="H8" s="46"/>
      <c r="I8" s="46"/>
      <c r="J8" s="46"/>
      <c r="K8" s="46"/>
      <c r="L8" s="46"/>
      <c r="M8" s="46"/>
    </row>
    <row r="9" spans="1:14">
      <c r="H9" s="46"/>
      <c r="I9" s="46"/>
      <c r="J9" s="46"/>
      <c r="K9" s="46"/>
      <c r="L9" s="46"/>
      <c r="M9" s="272" t="s">
        <v>320</v>
      </c>
      <c r="N9" s="273" t="s">
        <v>321</v>
      </c>
    </row>
    <row r="10" spans="1:14">
      <c r="C10" s="27">
        <v>2012</v>
      </c>
      <c r="D10" s="27">
        <v>2013</v>
      </c>
      <c r="E10" s="27">
        <v>2014</v>
      </c>
      <c r="F10" s="27">
        <v>2015</v>
      </c>
      <c r="G10" s="27">
        <v>2016</v>
      </c>
      <c r="H10" s="27">
        <v>2017</v>
      </c>
      <c r="I10" s="27">
        <v>2018</v>
      </c>
      <c r="J10" s="27">
        <v>2019</v>
      </c>
      <c r="K10" s="27">
        <v>2020</v>
      </c>
      <c r="L10" s="27">
        <v>2021</v>
      </c>
      <c r="M10" s="46" t="s">
        <v>27</v>
      </c>
      <c r="N10" t="s">
        <v>27</v>
      </c>
    </row>
    <row r="11" spans="1:14">
      <c r="A11" s="29"/>
      <c r="B11" s="29"/>
      <c r="C11" s="29"/>
      <c r="D11" s="29"/>
      <c r="E11" s="29"/>
      <c r="F11" s="29"/>
      <c r="G11" s="29"/>
      <c r="H11" s="91"/>
      <c r="I11" s="91"/>
      <c r="J11" s="91"/>
      <c r="K11" s="91"/>
      <c r="L11" s="91"/>
      <c r="M11" s="91"/>
      <c r="N11" s="29"/>
    </row>
    <row r="12" spans="1:14">
      <c r="H12" s="46"/>
      <c r="I12" s="46"/>
      <c r="J12" s="46"/>
      <c r="K12" s="46"/>
      <c r="L12" s="46"/>
      <c r="M12" s="46"/>
    </row>
    <row r="13" spans="1:14">
      <c r="A13" s="94" t="s">
        <v>263</v>
      </c>
      <c r="H13" s="46"/>
      <c r="I13" s="46"/>
      <c r="J13" s="46"/>
      <c r="K13" s="46"/>
      <c r="L13" s="46"/>
      <c r="M13" s="46"/>
    </row>
    <row r="14" spans="1:14">
      <c r="A14" s="94" t="s">
        <v>262</v>
      </c>
      <c r="C14" s="46">
        <v>0.1002</v>
      </c>
      <c r="D14" s="46">
        <v>9.8199999999999996E-2</v>
      </c>
      <c r="E14" s="46">
        <v>9.7600000000000006E-2</v>
      </c>
      <c r="F14" s="46">
        <v>9.6000000000000002E-2</v>
      </c>
      <c r="G14" s="46">
        <v>9.6000000000000002E-2</v>
      </c>
      <c r="H14" s="46">
        <v>9.6799999999999997E-2</v>
      </c>
      <c r="I14" s="46">
        <v>9.5600000000000004E-2</v>
      </c>
      <c r="J14" s="46">
        <v>9.6500000000000002E-2</v>
      </c>
      <c r="K14" s="46">
        <v>9.3899999999999997E-2</v>
      </c>
      <c r="L14" s="46">
        <v>9.3899999999999997E-2</v>
      </c>
      <c r="M14" s="46">
        <f>AVERAGE(C14:J14)</f>
        <v>9.7112500000000004E-2</v>
      </c>
      <c r="N14" s="46">
        <f>AVERAGE(C14:M14)</f>
        <v>9.6528409090909095E-2</v>
      </c>
    </row>
    <row r="15" spans="1:14"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7"/>
    </row>
    <row r="16" spans="1:14">
      <c r="A16" s="94" t="s">
        <v>264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7"/>
    </row>
    <row r="17" spans="1:14">
      <c r="A17" s="94" t="s">
        <v>331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7"/>
    </row>
    <row r="18" spans="1:14"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7"/>
    </row>
    <row r="19" spans="1:14">
      <c r="A19" s="94" t="s">
        <v>265</v>
      </c>
      <c r="C19" s="46">
        <v>4.8549999999999989E-2</v>
      </c>
      <c r="D19" s="46">
        <v>4.9833333333333334E-2</v>
      </c>
      <c r="E19" s="46">
        <v>4.7991666666666676E-2</v>
      </c>
      <c r="F19" s="46">
        <v>5.0291666666666672E-2</v>
      </c>
      <c r="G19" s="46">
        <v>4.6758333333333325E-2</v>
      </c>
      <c r="H19" s="46">
        <v>4.3783333333333334E-2</v>
      </c>
      <c r="I19" s="46">
        <v>4.6691666666666666E-2</v>
      </c>
      <c r="J19" s="46">
        <v>4.1941666666666676E-2</v>
      </c>
      <c r="K19" s="46">
        <v>3.3900000000000007E-2</v>
      </c>
      <c r="L19" s="46">
        <v>3.361666666666667E-2</v>
      </c>
      <c r="M19" s="46">
        <f>AVERAGE(C19:J19)</f>
        <v>4.6980208333333336E-2</v>
      </c>
      <c r="N19" s="46">
        <f>AVERAGE(C19:M19)</f>
        <v>4.4576231060606063E-2</v>
      </c>
    </row>
    <row r="20" spans="1:14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4">
      <c r="A21" s="94" t="s">
        <v>266</v>
      </c>
      <c r="C21" s="46">
        <v>4.9983333333333331E-2</v>
      </c>
      <c r="D21" s="46">
        <v>4.8050000000000002E-2</v>
      </c>
      <c r="E21" s="46">
        <v>4.9274999999999992E-2</v>
      </c>
      <c r="F21" s="46">
        <v>4.8233333333333329E-2</v>
      </c>
      <c r="G21" s="46">
        <v>4.9108333333333337E-2</v>
      </c>
      <c r="H21" s="46">
        <v>4.4791666666666667E-2</v>
      </c>
      <c r="I21" s="46">
        <v>4.4775000000000009E-2</v>
      </c>
      <c r="J21" s="46">
        <v>4.498333333333334E-2</v>
      </c>
      <c r="K21" s="46">
        <v>3.5333333333333335E-2</v>
      </c>
      <c r="L21" s="46">
        <v>3.3250000000000002E-2</v>
      </c>
      <c r="M21" s="46">
        <f>AVERAGE(C21:J21)</f>
        <v>4.7399999999999998E-2</v>
      </c>
      <c r="N21" s="46">
        <f>AVERAGE(C21:M21)</f>
        <v>4.5016666666666663E-2</v>
      </c>
    </row>
    <row r="22" spans="1:14"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4">
      <c r="A23" s="94" t="s">
        <v>267</v>
      </c>
      <c r="C23" s="46">
        <v>5.1225E-2</v>
      </c>
      <c r="D23" s="46">
        <v>4.6999999999999993E-2</v>
      </c>
      <c r="E23" s="46">
        <v>5.0691666666666663E-2</v>
      </c>
      <c r="F23" s="46">
        <v>4.6758333333333339E-2</v>
      </c>
      <c r="G23" s="46">
        <v>5.1808333333333338E-2</v>
      </c>
      <c r="H23" s="46">
        <v>4.4624999999999998E-2</v>
      </c>
      <c r="I23" s="46">
        <v>4.3758333333333344E-2</v>
      </c>
      <c r="J23" s="46">
        <v>4.7133333333333333E-2</v>
      </c>
      <c r="K23" s="46">
        <v>3.7124999999999998E-2</v>
      </c>
      <c r="L23" s="46">
        <v>3.3033333333333338E-2</v>
      </c>
      <c r="M23" s="46">
        <f>AVERAGE(C23:J23)</f>
        <v>4.7875000000000001E-2</v>
      </c>
      <c r="N23" s="46">
        <f>AVERAGE(C23:M23)</f>
        <v>4.5548484848484859E-2</v>
      </c>
    </row>
    <row r="24" spans="1:14"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4">
      <c r="A25" s="94" t="s">
        <v>268</v>
      </c>
      <c r="C25" s="46">
        <v>5.3225000000000001E-2</v>
      </c>
      <c r="D25" s="46">
        <v>4.7641666666666665E-2</v>
      </c>
      <c r="E25" s="46">
        <v>5.0650000000000008E-2</v>
      </c>
      <c r="F25" s="46">
        <v>4.6525000000000004E-2</v>
      </c>
      <c r="G25" s="46">
        <v>5.241666666666666E-2</v>
      </c>
      <c r="H25" s="46">
        <v>4.5033333333333335E-2</v>
      </c>
      <c r="I25" s="46">
        <v>4.3199999999999995E-2</v>
      </c>
      <c r="J25" s="46">
        <v>4.769166666666666E-2</v>
      </c>
      <c r="K25" s="46">
        <v>3.9158333333333337E-2</v>
      </c>
      <c r="L25" s="46">
        <v>3.3308333333333336E-2</v>
      </c>
      <c r="M25" s="46">
        <f>AVERAGE(C25:J25)</f>
        <v>4.8297916666666663E-2</v>
      </c>
      <c r="N25" s="46">
        <f>AVERAGE(C25:M25)</f>
        <v>4.6104356060606054E-2</v>
      </c>
    </row>
    <row r="26" spans="1:14"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4">
      <c r="A27" s="94" t="s">
        <v>269</v>
      </c>
      <c r="C27" s="46">
        <v>5.565833333333333E-2</v>
      </c>
      <c r="D27" s="46">
        <v>4.8549999999999989E-2</v>
      </c>
      <c r="E27" s="46">
        <v>4.9833333333333334E-2</v>
      </c>
      <c r="F27" s="46">
        <v>4.7991666666666676E-2</v>
      </c>
      <c r="G27" s="46">
        <v>5.0291666666666672E-2</v>
      </c>
      <c r="H27" s="46">
        <v>4.6758333333333325E-2</v>
      </c>
      <c r="I27" s="46">
        <v>4.3783333333333334E-2</v>
      </c>
      <c r="J27" s="46">
        <v>4.6691666666666666E-2</v>
      </c>
      <c r="K27" s="46">
        <v>4.1941666666666676E-2</v>
      </c>
      <c r="L27" s="46">
        <v>3.3900000000000007E-2</v>
      </c>
      <c r="M27" s="46">
        <f>AVERAGE(C27:J27)</f>
        <v>4.8694791666666674E-2</v>
      </c>
      <c r="N27" s="46">
        <f>AVERAGE(C27:M27)</f>
        <v>4.6735890151515157E-2</v>
      </c>
    </row>
    <row r="28" spans="1:14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4"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4">
      <c r="A30" s="94" t="s">
        <v>270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4">
      <c r="A31" s="94" t="s">
        <v>322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4"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4">
      <c r="A33" s="94" t="s">
        <v>265</v>
      </c>
      <c r="C33" s="46">
        <f>+C14-C19</f>
        <v>5.1650000000000008E-2</v>
      </c>
      <c r="D33" s="46">
        <f t="shared" ref="D33:L33" si="0">+D14-D19</f>
        <v>4.8366666666666662E-2</v>
      </c>
      <c r="E33" s="46">
        <f t="shared" si="0"/>
        <v>4.9608333333333331E-2</v>
      </c>
      <c r="F33" s="46">
        <f t="shared" si="0"/>
        <v>4.570833333333333E-2</v>
      </c>
      <c r="G33" s="46">
        <f t="shared" si="0"/>
        <v>4.9241666666666677E-2</v>
      </c>
      <c r="H33" s="46">
        <f t="shared" si="0"/>
        <v>5.3016666666666663E-2</v>
      </c>
      <c r="I33" s="46">
        <f t="shared" si="0"/>
        <v>4.8908333333333338E-2</v>
      </c>
      <c r="J33" s="46">
        <f t="shared" si="0"/>
        <v>5.4558333333333327E-2</v>
      </c>
      <c r="K33" s="46">
        <f t="shared" si="0"/>
        <v>5.9999999999999991E-2</v>
      </c>
      <c r="L33" s="46">
        <f t="shared" si="0"/>
        <v>6.0283333333333328E-2</v>
      </c>
      <c r="M33" s="46">
        <f>AVERAGE(C33:J33)</f>
        <v>5.0132291666666669E-2</v>
      </c>
      <c r="N33" s="46">
        <f>AVERAGE(C33:M33)</f>
        <v>5.1952178030303033E-2</v>
      </c>
    </row>
    <row r="34" spans="1:14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4">
      <c r="A35" s="94" t="s">
        <v>266</v>
      </c>
      <c r="C35" s="46">
        <f>+C14-C21</f>
        <v>5.0216666666666666E-2</v>
      </c>
      <c r="D35" s="46">
        <f t="shared" ref="D35:L35" si="1">+D14-D21</f>
        <v>5.0149999999999993E-2</v>
      </c>
      <c r="E35" s="46">
        <f t="shared" si="1"/>
        <v>4.8325000000000014E-2</v>
      </c>
      <c r="F35" s="46">
        <f t="shared" si="1"/>
        <v>4.7766666666666673E-2</v>
      </c>
      <c r="G35" s="46">
        <f t="shared" si="1"/>
        <v>4.6891666666666665E-2</v>
      </c>
      <c r="H35" s="46">
        <f t="shared" si="1"/>
        <v>5.200833333333333E-2</v>
      </c>
      <c r="I35" s="46">
        <f t="shared" si="1"/>
        <v>5.0824999999999995E-2</v>
      </c>
      <c r="J35" s="46">
        <f t="shared" si="1"/>
        <v>5.1516666666666662E-2</v>
      </c>
      <c r="K35" s="46">
        <f t="shared" si="1"/>
        <v>5.8566666666666663E-2</v>
      </c>
      <c r="L35" s="46">
        <f t="shared" si="1"/>
        <v>6.0649999999999996E-2</v>
      </c>
      <c r="M35" s="46">
        <f>AVERAGE(C35:J35)</f>
        <v>4.97125E-2</v>
      </c>
      <c r="N35" s="46">
        <f>AVERAGE(C35:M35)</f>
        <v>5.1511742424242432E-2</v>
      </c>
    </row>
    <row r="36" spans="1:14"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4">
      <c r="A37" s="94" t="s">
        <v>267</v>
      </c>
      <c r="C37" s="46">
        <f>+C14-C23</f>
        <v>4.8974999999999998E-2</v>
      </c>
      <c r="D37" s="46">
        <f t="shared" ref="D37:L37" si="2">+D14-D23</f>
        <v>5.1200000000000002E-2</v>
      </c>
      <c r="E37" s="46">
        <f t="shared" si="2"/>
        <v>4.6908333333333344E-2</v>
      </c>
      <c r="F37" s="46">
        <f t="shared" si="2"/>
        <v>4.9241666666666663E-2</v>
      </c>
      <c r="G37" s="46">
        <f t="shared" si="2"/>
        <v>4.4191666666666664E-2</v>
      </c>
      <c r="H37" s="46">
        <f t="shared" si="2"/>
        <v>5.2174999999999999E-2</v>
      </c>
      <c r="I37" s="46">
        <f t="shared" si="2"/>
        <v>5.1841666666666661E-2</v>
      </c>
      <c r="J37" s="46">
        <f t="shared" si="2"/>
        <v>4.936666666666667E-2</v>
      </c>
      <c r="K37" s="46">
        <f t="shared" si="2"/>
        <v>5.6774999999999999E-2</v>
      </c>
      <c r="L37" s="46">
        <f t="shared" si="2"/>
        <v>6.0866666666666659E-2</v>
      </c>
      <c r="M37" s="46">
        <f>AVERAGE(C37:J37)</f>
        <v>4.9237500000000003E-2</v>
      </c>
      <c r="N37" s="46">
        <f>AVERAGE(C37:M37)</f>
        <v>5.097992424242425E-2</v>
      </c>
    </row>
    <row r="38" spans="1:14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4">
      <c r="A39" s="94" t="s">
        <v>268</v>
      </c>
      <c r="C39" s="46">
        <f>+C14-C25</f>
        <v>4.6974999999999996E-2</v>
      </c>
      <c r="D39" s="46">
        <f t="shared" ref="D39:L39" si="3">+D14-D25</f>
        <v>5.055833333333333E-2</v>
      </c>
      <c r="E39" s="46">
        <f t="shared" si="3"/>
        <v>4.6949999999999999E-2</v>
      </c>
      <c r="F39" s="46">
        <f t="shared" si="3"/>
        <v>4.9474999999999998E-2</v>
      </c>
      <c r="G39" s="46">
        <f t="shared" si="3"/>
        <v>4.3583333333333342E-2</v>
      </c>
      <c r="H39" s="46">
        <f t="shared" si="3"/>
        <v>5.1766666666666662E-2</v>
      </c>
      <c r="I39" s="46">
        <f t="shared" si="3"/>
        <v>5.2400000000000009E-2</v>
      </c>
      <c r="J39" s="46">
        <f t="shared" si="3"/>
        <v>4.8808333333333342E-2</v>
      </c>
      <c r="K39" s="46">
        <f t="shared" si="3"/>
        <v>5.4741666666666661E-2</v>
      </c>
      <c r="L39" s="46">
        <f t="shared" si="3"/>
        <v>6.0591666666666662E-2</v>
      </c>
      <c r="M39" s="46">
        <f>AVERAGE(C39:J39)</f>
        <v>4.8814583333333335E-2</v>
      </c>
      <c r="N39" s="46">
        <f>AVERAGE(C39:M39)</f>
        <v>5.0424053030303034E-2</v>
      </c>
    </row>
    <row r="40" spans="1:14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4">
      <c r="A41" s="94" t="s">
        <v>269</v>
      </c>
      <c r="C41" s="46">
        <f>+C14-C27</f>
        <v>4.4541666666666667E-2</v>
      </c>
      <c r="D41" s="46">
        <f t="shared" ref="D41:L41" si="4">+D14-D27</f>
        <v>4.9650000000000007E-2</v>
      </c>
      <c r="E41" s="46">
        <f t="shared" si="4"/>
        <v>4.7766666666666673E-2</v>
      </c>
      <c r="F41" s="46">
        <f t="shared" si="4"/>
        <v>4.8008333333333326E-2</v>
      </c>
      <c r="G41" s="46">
        <f t="shared" si="4"/>
        <v>4.570833333333333E-2</v>
      </c>
      <c r="H41" s="46">
        <f t="shared" si="4"/>
        <v>5.0041666666666672E-2</v>
      </c>
      <c r="I41" s="46">
        <f t="shared" si="4"/>
        <v>5.1816666666666671E-2</v>
      </c>
      <c r="J41" s="46">
        <f t="shared" si="4"/>
        <v>4.9808333333333336E-2</v>
      </c>
      <c r="K41" s="46">
        <f t="shared" si="4"/>
        <v>5.1958333333333322E-2</v>
      </c>
      <c r="L41" s="46">
        <f t="shared" si="4"/>
        <v>5.9999999999999991E-2</v>
      </c>
      <c r="M41" s="46">
        <f>AVERAGE(C41:J41)</f>
        <v>4.8417708333333337E-2</v>
      </c>
      <c r="N41" s="46">
        <f>AVERAGE(C41:M41)</f>
        <v>4.9792518939393939E-2</v>
      </c>
    </row>
    <row r="42" spans="1:14" ht="15.3" thickBot="1">
      <c r="A42" s="74"/>
      <c r="B42" s="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74"/>
    </row>
    <row r="43" spans="1:14" ht="15.3" thickTop="1">
      <c r="H43" s="46"/>
      <c r="I43" s="46"/>
      <c r="J43" s="46"/>
      <c r="K43" s="46"/>
      <c r="L43" s="46"/>
      <c r="M43" s="46"/>
    </row>
    <row r="44" spans="1:14">
      <c r="A44" s="94" t="str">
        <f>+'DCP-15, P 1'!A44</f>
        <v>Sources:  S&amp;P Global Intelligence, provided in response to Staff DR-013 in Dockets UE-220053/UG-220054; Mergent Bond Record.</v>
      </c>
      <c r="H44" s="46"/>
      <c r="I44" s="46"/>
      <c r="J44" s="46"/>
      <c r="K44" s="46"/>
      <c r="L44" s="46"/>
      <c r="M44" s="46"/>
    </row>
    <row r="45" spans="1:14">
      <c r="H45" s="46"/>
      <c r="I45" s="46"/>
      <c r="J45" s="46"/>
      <c r="K45" s="46"/>
      <c r="L45" s="46"/>
      <c r="M45" s="46"/>
    </row>
    <row r="46" spans="1:14">
      <c r="H46" s="46"/>
      <c r="I46" s="46"/>
      <c r="J46" s="46"/>
      <c r="K46" s="46"/>
      <c r="L46" s="46"/>
      <c r="M46" s="46"/>
    </row>
    <row r="47" spans="1:14">
      <c r="H47" s="46"/>
      <c r="I47" s="46"/>
      <c r="J47" s="46"/>
      <c r="K47" s="46"/>
      <c r="L47" s="46"/>
      <c r="M47" s="46"/>
    </row>
    <row r="48" spans="1:14">
      <c r="H48" s="46"/>
      <c r="I48" s="46"/>
      <c r="J48" s="46"/>
      <c r="K48" s="46"/>
      <c r="L48" s="46"/>
      <c r="M48" s="46"/>
    </row>
    <row r="49" spans="8:13">
      <c r="H49" s="46"/>
      <c r="I49" s="46"/>
      <c r="J49" s="46"/>
      <c r="K49" s="46"/>
      <c r="L49" s="46"/>
      <c r="M49" s="46"/>
    </row>
    <row r="50" spans="8:13">
      <c r="H50" s="46"/>
      <c r="I50" s="46"/>
      <c r="J50" s="46"/>
      <c r="K50" s="46"/>
      <c r="L50" s="46"/>
      <c r="M50" s="46"/>
    </row>
    <row r="51" spans="8:13">
      <c r="H51" s="46"/>
      <c r="I51" s="46"/>
      <c r="J51" s="46"/>
      <c r="K51" s="46"/>
      <c r="L51" s="46"/>
      <c r="M51" s="46"/>
    </row>
    <row r="52" spans="8:13">
      <c r="H52" s="46"/>
      <c r="I52" s="46"/>
      <c r="J52" s="46"/>
      <c r="K52" s="46"/>
      <c r="L52" s="46"/>
      <c r="M52" s="46"/>
    </row>
    <row r="53" spans="8:13">
      <c r="H53" s="46"/>
      <c r="I53" s="46"/>
      <c r="J53" s="46"/>
      <c r="K53" s="46"/>
      <c r="L53" s="46"/>
      <c r="M53" s="46"/>
    </row>
    <row r="54" spans="8:13">
      <c r="H54" s="46"/>
      <c r="I54" s="46"/>
      <c r="J54" s="46"/>
      <c r="K54" s="46"/>
      <c r="L54" s="46"/>
      <c r="M54" s="46"/>
    </row>
    <row r="55" spans="8:13">
      <c r="H55" s="46"/>
      <c r="I55" s="46"/>
      <c r="J55" s="46"/>
      <c r="K55" s="46"/>
      <c r="L55" s="46"/>
      <c r="M55" s="46"/>
    </row>
    <row r="56" spans="8:13">
      <c r="H56" s="46"/>
      <c r="I56" s="46"/>
      <c r="J56" s="46"/>
      <c r="K56" s="46"/>
      <c r="L56" s="46"/>
      <c r="M56" s="46"/>
    </row>
  </sheetData>
  <mergeCells count="2">
    <mergeCell ref="A5:M5"/>
    <mergeCell ref="A6:M6"/>
  </mergeCells>
  <pageMargins left="0.7" right="0.7" top="0.75" bottom="0.75" header="0.3" footer="0.3"/>
  <pageSetup scale="6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30D36-27D9-45AE-8E2E-A4F2396B1F60}">
  <sheetPr>
    <pageSetUpPr fitToPage="1"/>
  </sheetPr>
  <dimension ref="A1:AA109"/>
  <sheetViews>
    <sheetView workbookViewId="0">
      <selection activeCell="W2" sqref="W2"/>
    </sheetView>
  </sheetViews>
  <sheetFormatPr defaultRowHeight="15"/>
  <cols>
    <col min="1" max="1" width="10.54296875" customWidth="1"/>
    <col min="2" max="2" width="1.76953125" customWidth="1"/>
    <col min="4" max="4" width="2.453125" customWidth="1"/>
    <col min="6" max="6" width="1.453125" customWidth="1"/>
    <col min="8" max="8" width="1.36328125" customWidth="1"/>
    <col min="10" max="10" width="1.54296875" customWidth="1"/>
    <col min="12" max="12" width="1.1328125" customWidth="1"/>
    <col min="14" max="14" width="1.54296875" customWidth="1"/>
    <col min="16" max="16" width="2" customWidth="1"/>
    <col min="18" max="18" width="1.6796875" customWidth="1"/>
    <col min="20" max="20" width="1.58984375" customWidth="1"/>
    <col min="22" max="22" width="1.6796875" customWidth="1"/>
    <col min="24" max="24" width="2.1328125" customWidth="1"/>
    <col min="26" max="26" width="1" customWidth="1"/>
  </cols>
  <sheetData>
    <row r="1" spans="1:27">
      <c r="W1" s="92" t="str">
        <f>+'DCP-15, P 3'!K1</f>
        <v>Exh. DCP-15</v>
      </c>
    </row>
    <row r="2" spans="1:27">
      <c r="W2" s="92" t="s">
        <v>332</v>
      </c>
    </row>
    <row r="3" spans="1:27">
      <c r="W3" s="92" t="str">
        <f>+'DCP-15, P 3'!K3</f>
        <v>Dockets UE-220066/UG-220067</v>
      </c>
    </row>
    <row r="5" spans="1:27" ht="17.7">
      <c r="A5" s="296" t="s">
        <v>273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</row>
    <row r="6" spans="1:27" ht="17.7">
      <c r="A6" s="296" t="s">
        <v>333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</row>
    <row r="7" spans="1:27" ht="15.3" thickBo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</row>
    <row r="8" spans="1:27" ht="15.3" thickTop="1"/>
    <row r="9" spans="1:27">
      <c r="G9" s="229" t="s">
        <v>257</v>
      </c>
      <c r="I9" s="229" t="s">
        <v>259</v>
      </c>
      <c r="K9" s="229" t="s">
        <v>260</v>
      </c>
      <c r="M9" s="229" t="s">
        <v>261</v>
      </c>
      <c r="U9" s="229" t="s">
        <v>257</v>
      </c>
      <c r="W9" s="229" t="s">
        <v>259</v>
      </c>
      <c r="Y9" s="229" t="s">
        <v>260</v>
      </c>
      <c r="AA9" s="229" t="s">
        <v>261</v>
      </c>
    </row>
    <row r="10" spans="1:27">
      <c r="E10" s="229" t="s">
        <v>256</v>
      </c>
      <c r="G10" s="229" t="s">
        <v>258</v>
      </c>
      <c r="I10" s="229" t="s">
        <v>258</v>
      </c>
      <c r="K10" s="229" t="s">
        <v>258</v>
      </c>
      <c r="M10" s="229" t="s">
        <v>258</v>
      </c>
      <c r="S10" s="229" t="s">
        <v>256</v>
      </c>
      <c r="U10" s="229" t="s">
        <v>258</v>
      </c>
      <c r="W10" s="229" t="s">
        <v>258</v>
      </c>
      <c r="Y10" s="229" t="s">
        <v>258</v>
      </c>
      <c r="AA10" s="229" t="s">
        <v>258</v>
      </c>
    </row>
    <row r="11" spans="1:27">
      <c r="E11" s="229" t="s">
        <v>27</v>
      </c>
      <c r="G11" s="229" t="s">
        <v>27</v>
      </c>
      <c r="I11" s="229" t="s">
        <v>27</v>
      </c>
      <c r="K11" s="229" t="s">
        <v>27</v>
      </c>
      <c r="M11" s="229" t="s">
        <v>27</v>
      </c>
      <c r="S11" s="229" t="s">
        <v>27</v>
      </c>
      <c r="U11" s="229" t="s">
        <v>27</v>
      </c>
      <c r="W11" s="229" t="s">
        <v>27</v>
      </c>
      <c r="Y11" s="229" t="s">
        <v>27</v>
      </c>
      <c r="AA11" s="229" t="s">
        <v>27</v>
      </c>
    </row>
    <row r="12" spans="1:27">
      <c r="A12" t="s">
        <v>243</v>
      </c>
      <c r="C12" s="46" t="s">
        <v>255</v>
      </c>
      <c r="E12" s="229" t="s">
        <v>255</v>
      </c>
      <c r="F12" s="27"/>
      <c r="G12" s="229" t="s">
        <v>255</v>
      </c>
      <c r="H12" s="27"/>
      <c r="I12" s="229" t="s">
        <v>255</v>
      </c>
      <c r="J12" s="27"/>
      <c r="K12" s="229" t="s">
        <v>255</v>
      </c>
      <c r="M12" s="229" t="s">
        <v>255</v>
      </c>
      <c r="Q12" s="46" t="s">
        <v>255</v>
      </c>
      <c r="S12" s="229" t="s">
        <v>255</v>
      </c>
      <c r="T12" s="27"/>
      <c r="U12" s="229" t="s">
        <v>255</v>
      </c>
      <c r="V12" s="27"/>
      <c r="W12" s="229" t="s">
        <v>255</v>
      </c>
      <c r="X12" s="27"/>
      <c r="Y12" s="229" t="s">
        <v>255</v>
      </c>
      <c r="AA12" s="229" t="s">
        <v>255</v>
      </c>
    </row>
    <row r="13" spans="1:27">
      <c r="A13" s="29"/>
      <c r="B13" s="29"/>
      <c r="C13" s="91"/>
      <c r="D13" s="275"/>
      <c r="E13" s="275"/>
      <c r="F13" s="276"/>
      <c r="G13" s="275"/>
      <c r="H13" s="276"/>
      <c r="I13" s="276"/>
      <c r="J13" s="276"/>
      <c r="K13" s="275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>
      <c r="C14" s="46"/>
      <c r="E14" s="27"/>
      <c r="F14" s="27"/>
      <c r="G14" s="27"/>
      <c r="H14" s="27"/>
      <c r="I14" s="27"/>
      <c r="J14" s="27"/>
    </row>
    <row r="15" spans="1:27">
      <c r="A15" s="277">
        <v>2011</v>
      </c>
      <c r="C15" s="46"/>
      <c r="E15" s="27"/>
      <c r="F15" s="27"/>
      <c r="G15" s="27"/>
      <c r="H15" s="27"/>
      <c r="I15" s="27"/>
      <c r="J15" s="27"/>
      <c r="K15" s="278"/>
      <c r="O15" s="277">
        <v>2017</v>
      </c>
      <c r="Q15" s="46"/>
      <c r="S15" s="27"/>
      <c r="T15" s="27"/>
      <c r="U15" s="27"/>
      <c r="V15" s="27"/>
      <c r="W15" s="27"/>
      <c r="X15" s="27"/>
      <c r="Y15" s="278"/>
    </row>
    <row r="16" spans="1:27">
      <c r="A16" s="27" t="s">
        <v>153</v>
      </c>
      <c r="C16" s="46">
        <v>6.0600000000000001E-2</v>
      </c>
      <c r="E16" s="27"/>
      <c r="F16" s="27"/>
      <c r="G16" s="27"/>
      <c r="H16" s="27"/>
      <c r="I16" s="27"/>
      <c r="J16" s="27"/>
      <c r="K16" s="278"/>
      <c r="O16" s="27" t="s">
        <v>153</v>
      </c>
      <c r="Q16" s="46">
        <v>4.6199999999999998E-2</v>
      </c>
      <c r="S16" s="27"/>
      <c r="T16" s="27"/>
      <c r="U16" s="27"/>
      <c r="V16" s="27"/>
      <c r="W16" s="27"/>
      <c r="X16" s="27"/>
      <c r="Y16" s="278"/>
    </row>
    <row r="17" spans="1:27">
      <c r="A17" s="27" t="s">
        <v>244</v>
      </c>
      <c r="C17" s="46">
        <v>6.0999999999999999E-2</v>
      </c>
      <c r="E17" s="27"/>
      <c r="F17" s="27"/>
      <c r="G17" s="27"/>
      <c r="H17" s="27"/>
      <c r="I17" s="27"/>
      <c r="J17" s="27"/>
      <c r="K17" s="278"/>
      <c r="O17" s="27" t="s">
        <v>244</v>
      </c>
      <c r="Q17" s="46">
        <v>4.58E-2</v>
      </c>
      <c r="S17" s="27"/>
      <c r="T17" s="27"/>
      <c r="U17" s="27"/>
      <c r="V17" s="27"/>
      <c r="W17" s="27"/>
      <c r="X17" s="27"/>
      <c r="Y17" s="278"/>
    </row>
    <row r="18" spans="1:27">
      <c r="A18" s="27" t="s">
        <v>245</v>
      </c>
      <c r="C18" s="46">
        <v>5.9700000000000003E-2</v>
      </c>
      <c r="E18" s="27"/>
      <c r="F18" s="27"/>
      <c r="G18" s="27"/>
      <c r="H18" s="27"/>
      <c r="I18" s="27"/>
      <c r="J18" s="27"/>
      <c r="K18" s="278"/>
      <c r="O18" s="27" t="s">
        <v>245</v>
      </c>
      <c r="Q18" s="46">
        <v>4.6199999999999998E-2</v>
      </c>
      <c r="S18" s="27"/>
      <c r="T18" s="27"/>
      <c r="U18" s="27"/>
      <c r="V18" s="27"/>
      <c r="W18" s="27"/>
      <c r="X18" s="27"/>
      <c r="Y18" s="278"/>
    </row>
    <row r="19" spans="1:27">
      <c r="A19" s="27" t="s">
        <v>246</v>
      </c>
      <c r="C19" s="46">
        <v>5.9799999999999999E-2</v>
      </c>
      <c r="E19" s="27"/>
      <c r="F19" s="27"/>
      <c r="G19" s="27"/>
      <c r="H19" s="27"/>
      <c r="I19" s="27"/>
      <c r="J19" s="27"/>
      <c r="K19" s="278"/>
      <c r="O19" s="27" t="s">
        <v>246</v>
      </c>
      <c r="Q19" s="46">
        <v>4.5100000000000001E-2</v>
      </c>
      <c r="S19" s="27"/>
      <c r="T19" s="27"/>
      <c r="U19" s="27"/>
      <c r="V19" s="27"/>
      <c r="W19" s="27"/>
      <c r="X19" s="27"/>
      <c r="Y19" s="278"/>
    </row>
    <row r="20" spans="1:27">
      <c r="A20" s="27" t="s">
        <v>247</v>
      </c>
      <c r="C20" s="46">
        <v>5.74E-2</v>
      </c>
      <c r="E20" s="27"/>
      <c r="F20" s="27"/>
      <c r="G20" s="27"/>
      <c r="H20" s="27"/>
      <c r="I20" s="27"/>
      <c r="J20" s="27"/>
      <c r="K20" s="278"/>
      <c r="O20" s="27" t="s">
        <v>247</v>
      </c>
      <c r="Q20" s="46">
        <v>4.4999999999999998E-2</v>
      </c>
      <c r="S20" s="27"/>
      <c r="T20" s="27"/>
      <c r="U20" s="27"/>
      <c r="V20" s="27"/>
      <c r="W20" s="27"/>
      <c r="X20" s="27"/>
      <c r="Y20" s="278"/>
    </row>
    <row r="21" spans="1:27">
      <c r="A21" s="27" t="s">
        <v>248</v>
      </c>
      <c r="C21" s="46">
        <v>5.67E-2</v>
      </c>
      <c r="E21" s="27"/>
      <c r="F21" s="27"/>
      <c r="G21" s="27"/>
      <c r="H21" s="27"/>
      <c r="I21" s="27"/>
      <c r="J21" s="27"/>
      <c r="K21" s="278"/>
      <c r="O21" s="27" t="s">
        <v>248</v>
      </c>
      <c r="Q21" s="46">
        <v>4.3200000000000002E-2</v>
      </c>
      <c r="S21" s="27"/>
      <c r="T21" s="27"/>
      <c r="U21" s="27"/>
      <c r="V21" s="27"/>
      <c r="W21" s="27"/>
      <c r="X21" s="27"/>
      <c r="Y21" s="278"/>
    </row>
    <row r="22" spans="1:27">
      <c r="A22" s="27" t="s">
        <v>249</v>
      </c>
      <c r="C22" s="46">
        <v>5.7000000000000002E-2</v>
      </c>
      <c r="E22" s="27"/>
      <c r="F22" s="27"/>
      <c r="G22" s="27"/>
      <c r="H22" s="27"/>
      <c r="I22" s="27"/>
      <c r="J22" s="27"/>
      <c r="K22" s="278"/>
      <c r="O22" s="27" t="s">
        <v>249</v>
      </c>
      <c r="Q22" s="46">
        <v>4.36E-2</v>
      </c>
      <c r="S22" s="27"/>
      <c r="T22" s="27"/>
      <c r="U22" s="27"/>
      <c r="V22" s="27"/>
      <c r="W22" s="27"/>
      <c r="X22" s="27"/>
      <c r="Y22" s="278"/>
    </row>
    <row r="23" spans="1:27">
      <c r="A23" s="27" t="s">
        <v>250</v>
      </c>
      <c r="C23" s="46">
        <v>5.2200000000000003E-2</v>
      </c>
      <c r="E23" s="27"/>
      <c r="F23" s="27"/>
      <c r="G23" s="27"/>
      <c r="H23" s="27"/>
      <c r="I23" s="27"/>
      <c r="J23" s="27"/>
      <c r="K23" s="278"/>
      <c r="O23" s="27" t="s">
        <v>250</v>
      </c>
      <c r="Q23" s="46">
        <v>4.2299999999999997E-2</v>
      </c>
      <c r="S23" s="27"/>
      <c r="T23" s="27"/>
      <c r="U23" s="27"/>
      <c r="V23" s="27"/>
      <c r="W23" s="27"/>
      <c r="X23" s="27"/>
      <c r="Y23" s="278"/>
    </row>
    <row r="24" spans="1:27">
      <c r="A24" s="27" t="s">
        <v>251</v>
      </c>
      <c r="C24" s="46">
        <v>5.11E-2</v>
      </c>
      <c r="E24" s="27"/>
      <c r="F24" s="27"/>
      <c r="G24" s="27"/>
      <c r="H24" s="27"/>
      <c r="I24" s="27"/>
      <c r="J24" s="27"/>
      <c r="K24" s="278"/>
      <c r="O24" s="27" t="s">
        <v>251</v>
      </c>
      <c r="Q24" s="46">
        <v>4.24E-2</v>
      </c>
      <c r="S24" s="27"/>
      <c r="T24" s="27"/>
      <c r="U24" s="27"/>
      <c r="V24" s="27"/>
      <c r="W24" s="27"/>
      <c r="X24" s="27"/>
      <c r="Y24" s="278"/>
    </row>
    <row r="25" spans="1:27">
      <c r="A25" s="27" t="s">
        <v>252</v>
      </c>
      <c r="C25" s="46">
        <v>5.2400000000000002E-2</v>
      </c>
      <c r="E25" s="27"/>
      <c r="F25" s="27"/>
      <c r="G25" s="27"/>
      <c r="H25" s="27"/>
      <c r="I25" s="27"/>
      <c r="J25" s="27"/>
      <c r="K25" s="278"/>
      <c r="O25" s="27" t="s">
        <v>252</v>
      </c>
      <c r="Q25" s="46">
        <v>4.2599999999999999E-2</v>
      </c>
      <c r="S25" s="27"/>
      <c r="T25" s="27"/>
      <c r="U25" s="27"/>
      <c r="V25" s="27"/>
      <c r="W25" s="27"/>
      <c r="X25" s="27"/>
      <c r="Y25" s="278"/>
    </row>
    <row r="26" spans="1:27">
      <c r="A26" s="27" t="s">
        <v>253</v>
      </c>
      <c r="C26" s="46">
        <v>4.9299999999999997E-2</v>
      </c>
      <c r="E26" s="27"/>
      <c r="F26" s="27"/>
      <c r="G26" s="27"/>
      <c r="H26" s="27"/>
      <c r="I26" s="27"/>
      <c r="J26" s="27"/>
      <c r="K26" s="278"/>
      <c r="O26" s="27" t="s">
        <v>253</v>
      </c>
      <c r="Q26" s="46">
        <v>4.1599999999999998E-2</v>
      </c>
      <c r="S26" s="27"/>
      <c r="T26" s="27"/>
      <c r="U26" s="27"/>
      <c r="V26" s="27"/>
      <c r="W26" s="27"/>
      <c r="X26" s="27"/>
      <c r="Y26" s="278"/>
    </row>
    <row r="27" spans="1:27">
      <c r="A27" s="27" t="s">
        <v>254</v>
      </c>
      <c r="C27" s="46">
        <v>5.0700000000000002E-2</v>
      </c>
      <c r="E27" s="46">
        <f>AVERAGE(C16:C27)</f>
        <v>5.565833333333333E-2</v>
      </c>
      <c r="F27" s="27"/>
      <c r="G27" s="46"/>
      <c r="H27" s="27"/>
      <c r="I27" s="46"/>
      <c r="J27" s="27"/>
      <c r="K27" s="279"/>
      <c r="M27" s="71"/>
      <c r="O27" s="27" t="s">
        <v>254</v>
      </c>
      <c r="Q27" s="46">
        <v>4.1399999999999999E-2</v>
      </c>
      <c r="S27" s="46">
        <f>AVERAGE(Q16:Q27)</f>
        <v>4.3783333333333334E-2</v>
      </c>
      <c r="T27" s="27"/>
      <c r="U27" s="46">
        <f>AVERAGE(C90:C92,Q16:Q24)</f>
        <v>4.4791666666666667E-2</v>
      </c>
      <c r="V27" s="27"/>
      <c r="W27" s="46">
        <f>AVERAGE(C87:C92,Q16:Q21)</f>
        <v>4.4624999999999998E-2</v>
      </c>
      <c r="X27" s="27"/>
      <c r="Y27" s="46">
        <f>AVERAGE(C84:C92,Q16:Q18)</f>
        <v>4.5033333333333335E-2</v>
      </c>
      <c r="Z27" s="27"/>
      <c r="AA27" s="71">
        <f>AVERAGE(C81:C92)</f>
        <v>4.6758333333333325E-2</v>
      </c>
    </row>
    <row r="28" spans="1:27">
      <c r="A28" s="277">
        <v>2012</v>
      </c>
      <c r="C28" s="46"/>
      <c r="E28" s="27"/>
      <c r="F28" s="27"/>
      <c r="G28" s="27"/>
      <c r="H28" s="27"/>
      <c r="I28" s="27"/>
      <c r="J28" s="27"/>
      <c r="K28" s="278"/>
      <c r="O28" s="277">
        <v>2018</v>
      </c>
      <c r="Q28" s="46"/>
      <c r="S28" s="27"/>
      <c r="T28" s="27"/>
      <c r="U28" s="27"/>
      <c r="V28" s="27"/>
      <c r="W28" s="27"/>
      <c r="X28" s="27"/>
      <c r="Y28" s="27"/>
      <c r="Z28" s="27"/>
    </row>
    <row r="29" spans="1:27">
      <c r="A29" s="27" t="s">
        <v>153</v>
      </c>
      <c r="C29" s="46">
        <v>5.0599999999999999E-2</v>
      </c>
      <c r="E29" s="27"/>
      <c r="F29" s="27"/>
      <c r="G29" s="27"/>
      <c r="H29" s="27"/>
      <c r="I29" s="27"/>
      <c r="J29" s="27"/>
      <c r="K29" s="278"/>
      <c r="O29" s="27" t="s">
        <v>153</v>
      </c>
      <c r="Q29" s="46">
        <v>4.1799999999999997E-2</v>
      </c>
      <c r="S29" s="27"/>
      <c r="T29" s="27"/>
      <c r="U29" s="27"/>
      <c r="V29" s="27"/>
      <c r="W29" s="27"/>
      <c r="X29" s="27"/>
      <c r="Y29" s="27"/>
      <c r="Z29" s="27"/>
    </row>
    <row r="30" spans="1:27">
      <c r="A30" s="27" t="s">
        <v>244</v>
      </c>
      <c r="C30" s="46">
        <v>5.0200000000000002E-2</v>
      </c>
      <c r="E30" s="27"/>
      <c r="F30" s="27"/>
      <c r="G30" s="27"/>
      <c r="H30" s="27"/>
      <c r="I30" s="27"/>
      <c r="J30" s="27"/>
      <c r="K30" s="278"/>
      <c r="O30" s="27" t="s">
        <v>244</v>
      </c>
      <c r="Q30" s="46">
        <v>4.4200000000000003E-2</v>
      </c>
      <c r="S30" s="27"/>
      <c r="T30" s="27"/>
      <c r="U30" s="27"/>
      <c r="V30" s="27"/>
      <c r="W30" s="27"/>
      <c r="X30" s="27"/>
      <c r="Y30" s="27"/>
      <c r="Z30" s="27"/>
    </row>
    <row r="31" spans="1:27">
      <c r="A31" s="27" t="s">
        <v>245</v>
      </c>
      <c r="C31" s="46">
        <v>5.1299999999999998E-2</v>
      </c>
      <c r="E31" s="27"/>
      <c r="F31" s="27"/>
      <c r="G31" s="27"/>
      <c r="H31" s="27"/>
      <c r="I31" s="27"/>
      <c r="J31" s="27"/>
      <c r="K31" s="278"/>
      <c r="O31" s="27" t="s">
        <v>245</v>
      </c>
      <c r="Q31" s="46">
        <v>4.5199999999999997E-2</v>
      </c>
      <c r="S31" s="27"/>
      <c r="T31" s="27"/>
      <c r="U31" s="27"/>
      <c r="V31" s="27"/>
      <c r="W31" s="27"/>
      <c r="X31" s="27"/>
      <c r="Y31" s="27"/>
      <c r="Z31" s="27"/>
    </row>
    <row r="32" spans="1:27">
      <c r="A32" s="27" t="s">
        <v>246</v>
      </c>
      <c r="C32" s="46">
        <v>5.11E-2</v>
      </c>
      <c r="E32" s="27"/>
      <c r="F32" s="27"/>
      <c r="G32" s="27"/>
      <c r="H32" s="27"/>
      <c r="I32" s="27"/>
      <c r="J32" s="27"/>
      <c r="K32" s="278"/>
      <c r="O32" s="27" t="s">
        <v>246</v>
      </c>
      <c r="Q32" s="46">
        <v>4.58E-2</v>
      </c>
      <c r="S32" s="27"/>
      <c r="T32" s="27"/>
      <c r="U32" s="27"/>
      <c r="V32" s="27"/>
      <c r="W32" s="27"/>
      <c r="X32" s="27"/>
      <c r="Y32" s="27"/>
      <c r="Z32" s="27"/>
    </row>
    <row r="33" spans="1:27">
      <c r="A33" s="27" t="s">
        <v>247</v>
      </c>
      <c r="C33" s="46">
        <v>4.9700000000000001E-2</v>
      </c>
      <c r="E33" s="27"/>
      <c r="F33" s="27"/>
      <c r="G33" s="27"/>
      <c r="H33" s="27"/>
      <c r="I33" s="27"/>
      <c r="J33" s="27"/>
      <c r="K33" s="278"/>
      <c r="O33" s="27" t="s">
        <v>247</v>
      </c>
      <c r="Q33" s="46">
        <v>4.7100000000000003E-2</v>
      </c>
      <c r="S33" s="27"/>
      <c r="T33" s="27"/>
      <c r="U33" s="27"/>
      <c r="V33" s="27"/>
      <c r="W33" s="27"/>
      <c r="X33" s="27"/>
      <c r="Y33" s="27"/>
      <c r="Z33" s="27"/>
    </row>
    <row r="34" spans="1:27">
      <c r="A34" s="27" t="s">
        <v>248</v>
      </c>
      <c r="C34" s="46">
        <v>4.9099999999999998E-2</v>
      </c>
      <c r="E34" s="27"/>
      <c r="F34" s="27"/>
      <c r="G34" s="27"/>
      <c r="H34" s="27"/>
      <c r="I34" s="27"/>
      <c r="J34" s="27"/>
      <c r="K34" s="278"/>
      <c r="O34" s="27" t="s">
        <v>248</v>
      </c>
      <c r="Q34" s="46">
        <v>4.7100000000000003E-2</v>
      </c>
      <c r="S34" s="27"/>
      <c r="T34" s="27"/>
      <c r="U34" s="27"/>
      <c r="V34" s="27"/>
      <c r="W34" s="27"/>
      <c r="X34" s="27"/>
      <c r="Y34" s="27"/>
      <c r="Z34" s="27"/>
    </row>
    <row r="35" spans="1:27">
      <c r="A35" s="27" t="s">
        <v>249</v>
      </c>
      <c r="C35" s="46">
        <v>4.8500000000000001E-2</v>
      </c>
      <c r="E35" s="27"/>
      <c r="F35" s="27"/>
      <c r="G35" s="27"/>
      <c r="H35" s="27"/>
      <c r="I35" s="27"/>
      <c r="J35" s="27"/>
      <c r="K35" s="278"/>
      <c r="O35" s="27" t="s">
        <v>249</v>
      </c>
      <c r="Q35" s="46">
        <v>4.6699999999999998E-2</v>
      </c>
      <c r="S35" s="27"/>
      <c r="T35" s="27"/>
      <c r="U35" s="27"/>
      <c r="V35" s="27"/>
      <c r="W35" s="27"/>
      <c r="X35" s="27"/>
      <c r="Y35" s="27"/>
      <c r="Z35" s="27"/>
    </row>
    <row r="36" spans="1:27">
      <c r="A36" s="27" t="s">
        <v>250</v>
      </c>
      <c r="C36" s="46">
        <v>4.8800000000000003E-2</v>
      </c>
      <c r="E36" s="27"/>
      <c r="F36" s="27"/>
      <c r="G36" s="27"/>
      <c r="H36" s="27"/>
      <c r="I36" s="27"/>
      <c r="J36" s="27"/>
      <c r="K36" s="278"/>
      <c r="O36" s="27" t="s">
        <v>250</v>
      </c>
      <c r="Q36" s="46">
        <v>4.6399999999999997E-2</v>
      </c>
      <c r="S36" s="27"/>
      <c r="T36" s="27"/>
      <c r="U36" s="27"/>
      <c r="V36" s="27"/>
      <c r="W36" s="27"/>
      <c r="X36" s="27"/>
      <c r="Y36" s="27"/>
      <c r="Z36" s="27"/>
    </row>
    <row r="37" spans="1:27">
      <c r="A37" s="27" t="s">
        <v>251</v>
      </c>
      <c r="C37" s="46">
        <v>4.8099999999999997E-2</v>
      </c>
      <c r="E37" s="27"/>
      <c r="F37" s="27"/>
      <c r="G37" s="27"/>
      <c r="H37" s="27"/>
      <c r="I37" s="27"/>
      <c r="J37" s="27"/>
      <c r="K37" s="278"/>
      <c r="O37" s="27" t="s">
        <v>251</v>
      </c>
      <c r="Q37" s="46">
        <v>4.7399999999999998E-2</v>
      </c>
      <c r="S37" s="27"/>
      <c r="T37" s="27"/>
      <c r="U37" s="27"/>
      <c r="V37" s="27"/>
      <c r="W37" s="27"/>
      <c r="X37" s="27"/>
      <c r="Y37" s="27"/>
      <c r="Z37" s="27"/>
    </row>
    <row r="38" spans="1:27">
      <c r="A38" s="27" t="s">
        <v>252</v>
      </c>
      <c r="C38" s="46">
        <v>4.5400000000000003E-2</v>
      </c>
      <c r="E38" s="27"/>
      <c r="F38" s="27"/>
      <c r="G38" s="27"/>
      <c r="H38" s="27"/>
      <c r="I38" s="27"/>
      <c r="J38" s="27"/>
      <c r="K38" s="278"/>
      <c r="O38" s="27" t="s">
        <v>252</v>
      </c>
      <c r="Q38" s="46">
        <v>4.9099999999999998E-2</v>
      </c>
      <c r="S38" s="27"/>
      <c r="T38" s="27"/>
      <c r="U38" s="27"/>
      <c r="V38" s="27"/>
      <c r="W38" s="27"/>
      <c r="X38" s="27"/>
      <c r="Y38" s="27"/>
      <c r="Z38" s="27"/>
    </row>
    <row r="39" spans="1:27">
      <c r="A39" s="27" t="s">
        <v>253</v>
      </c>
      <c r="C39" s="46">
        <v>4.4200000000000003E-2</v>
      </c>
      <c r="E39" s="27"/>
      <c r="F39" s="27"/>
      <c r="G39" s="27"/>
      <c r="H39" s="27"/>
      <c r="I39" s="27"/>
      <c r="J39" s="27"/>
      <c r="K39" s="278"/>
      <c r="O39" s="27" t="s">
        <v>253</v>
      </c>
      <c r="Q39" s="46">
        <v>5.0299999999999997E-2</v>
      </c>
      <c r="S39" s="27"/>
      <c r="T39" s="27"/>
      <c r="U39" s="27"/>
      <c r="V39" s="27"/>
      <c r="W39" s="27"/>
      <c r="X39" s="27"/>
      <c r="Y39" s="27"/>
      <c r="Z39" s="27"/>
    </row>
    <row r="40" spans="1:27">
      <c r="A40" s="27" t="s">
        <v>254</v>
      </c>
      <c r="C40" s="46">
        <v>4.5600000000000002E-2</v>
      </c>
      <c r="E40" s="46">
        <f>AVERAGE(C29:C40)</f>
        <v>4.8549999999999989E-2</v>
      </c>
      <c r="F40" s="27"/>
      <c r="G40" s="46">
        <f>AVERAGE(C25:C37)</f>
        <v>4.9983333333333331E-2</v>
      </c>
      <c r="H40" s="27"/>
      <c r="I40" s="46">
        <f>AVERAGE(C22:C34)</f>
        <v>5.1225E-2</v>
      </c>
      <c r="J40" s="27"/>
      <c r="K40" s="46">
        <f>AVERAGE(C19:C31)</f>
        <v>5.3225000000000001E-2</v>
      </c>
      <c r="M40" s="46">
        <f>AVERAGE(C16:C27)</f>
        <v>5.565833333333333E-2</v>
      </c>
      <c r="O40" s="27" t="s">
        <v>254</v>
      </c>
      <c r="Q40" s="46">
        <v>4.9200000000000001E-2</v>
      </c>
      <c r="S40" s="46">
        <f>AVERAGE(Q29:Q40)</f>
        <v>4.6691666666666666E-2</v>
      </c>
      <c r="T40" s="27"/>
      <c r="U40" s="46">
        <f>AVERAGE(Q25:Q37)</f>
        <v>4.4775000000000009E-2</v>
      </c>
      <c r="V40" s="27"/>
      <c r="W40" s="46">
        <f>AVERAGE(Q22:Q34)</f>
        <v>4.3758333333333344E-2</v>
      </c>
      <c r="X40" s="27"/>
      <c r="Y40" s="46">
        <f>AVERAGE(Q19:Q31)</f>
        <v>4.3199999999999995E-2</v>
      </c>
      <c r="Z40" s="27"/>
      <c r="AA40" s="46">
        <f>AVERAGE(Q16:Q27)</f>
        <v>4.3783333333333334E-2</v>
      </c>
    </row>
    <row r="41" spans="1:27">
      <c r="A41" s="277">
        <v>2013</v>
      </c>
      <c r="C41" s="46"/>
      <c r="E41" s="27"/>
      <c r="F41" s="27"/>
      <c r="G41" s="27"/>
      <c r="H41" s="27"/>
      <c r="I41" s="27"/>
      <c r="J41" s="27"/>
      <c r="K41" s="278"/>
      <c r="O41" s="277">
        <v>2019</v>
      </c>
      <c r="Q41" s="46"/>
      <c r="S41" s="27"/>
      <c r="T41" s="27"/>
      <c r="U41" s="27"/>
      <c r="V41" s="27"/>
      <c r="W41" s="27"/>
      <c r="X41" s="27"/>
    </row>
    <row r="42" spans="1:27">
      <c r="A42" s="27" t="s">
        <v>153</v>
      </c>
      <c r="C42" s="46">
        <v>4.6600000000000003E-2</v>
      </c>
      <c r="E42" s="27"/>
      <c r="F42" s="27"/>
      <c r="G42" s="27"/>
      <c r="H42" s="27"/>
      <c r="I42" s="27"/>
      <c r="J42" s="27"/>
      <c r="K42" s="278"/>
      <c r="O42" s="27" t="s">
        <v>153</v>
      </c>
      <c r="Q42" s="46">
        <v>4.9099999999999998E-2</v>
      </c>
      <c r="S42" s="27"/>
      <c r="T42" s="27"/>
      <c r="U42" s="27"/>
      <c r="V42" s="27"/>
      <c r="W42" s="27"/>
      <c r="X42" s="27"/>
    </row>
    <row r="43" spans="1:27">
      <c r="A43" s="27" t="s">
        <v>244</v>
      </c>
      <c r="C43" s="46">
        <v>4.7399999999999998E-2</v>
      </c>
      <c r="E43" s="27"/>
      <c r="F43" s="27"/>
      <c r="G43" s="27"/>
      <c r="H43" s="27"/>
      <c r="I43" s="27"/>
      <c r="J43" s="27"/>
      <c r="K43" s="278"/>
      <c r="O43" s="27" t="s">
        <v>244</v>
      </c>
      <c r="Q43" s="46">
        <v>4.7600000000000003E-2</v>
      </c>
      <c r="S43" s="27"/>
      <c r="T43" s="27"/>
      <c r="U43" s="27"/>
      <c r="V43" s="27"/>
      <c r="W43" s="27"/>
      <c r="X43" s="27"/>
    </row>
    <row r="44" spans="1:27">
      <c r="A44" s="27" t="s">
        <v>245</v>
      </c>
      <c r="C44" s="46">
        <v>4.7199999999999999E-2</v>
      </c>
      <c r="E44" s="27"/>
      <c r="F44" s="27"/>
      <c r="G44" s="27"/>
      <c r="H44" s="27"/>
      <c r="I44" s="27"/>
      <c r="J44" s="27"/>
      <c r="K44" s="278"/>
      <c r="O44" s="27" t="s">
        <v>245</v>
      </c>
      <c r="Q44" s="46">
        <v>4.65E-2</v>
      </c>
      <c r="S44" s="27"/>
      <c r="T44" s="27"/>
      <c r="U44" s="27"/>
      <c r="V44" s="27"/>
      <c r="W44" s="27"/>
      <c r="X44" s="27"/>
    </row>
    <row r="45" spans="1:27">
      <c r="A45" s="27" t="s">
        <v>246</v>
      </c>
      <c r="C45" s="46">
        <v>4.4900000000000002E-2</v>
      </c>
      <c r="E45" s="27"/>
      <c r="F45" s="27"/>
      <c r="G45" s="27"/>
      <c r="H45" s="27"/>
      <c r="I45" s="27"/>
      <c r="J45" s="27"/>
      <c r="K45" s="278"/>
      <c r="O45" s="27" t="s">
        <v>246</v>
      </c>
      <c r="Q45" s="46">
        <v>4.5499999999999999E-2</v>
      </c>
      <c r="S45" s="27"/>
      <c r="T45" s="27"/>
      <c r="U45" s="27"/>
      <c r="V45" s="27"/>
      <c r="W45" s="27"/>
      <c r="X45" s="27"/>
    </row>
    <row r="46" spans="1:27">
      <c r="A46" s="27" t="s">
        <v>247</v>
      </c>
      <c r="C46" s="46">
        <v>4.65E-2</v>
      </c>
      <c r="E46" s="27"/>
      <c r="F46" s="27"/>
      <c r="G46" s="27"/>
      <c r="H46" s="27"/>
      <c r="I46" s="27"/>
      <c r="J46" s="27"/>
      <c r="K46" s="278"/>
      <c r="O46" s="27" t="s">
        <v>247</v>
      </c>
      <c r="Q46" s="46">
        <v>4.4699999999999997E-2</v>
      </c>
      <c r="S46" s="27"/>
      <c r="T46" s="27"/>
      <c r="U46" s="27"/>
      <c r="V46" s="27"/>
      <c r="W46" s="27"/>
      <c r="X46" s="27"/>
    </row>
    <row r="47" spans="1:27">
      <c r="A47" s="27" t="s">
        <v>248</v>
      </c>
      <c r="C47" s="46">
        <v>5.0799999999999998E-2</v>
      </c>
      <c r="E47" s="27"/>
      <c r="F47" s="27"/>
      <c r="G47" s="27"/>
      <c r="H47" s="27"/>
      <c r="I47" s="27"/>
      <c r="J47" s="27"/>
      <c r="K47" s="278"/>
      <c r="O47" s="27" t="s">
        <v>248</v>
      </c>
      <c r="Q47" s="46">
        <v>4.3099999999999999E-2</v>
      </c>
      <c r="S47" s="27"/>
      <c r="T47" s="27"/>
      <c r="U47" s="27"/>
      <c r="V47" s="27"/>
      <c r="W47" s="27"/>
      <c r="X47" s="27"/>
    </row>
    <row r="48" spans="1:27">
      <c r="A48" s="27" t="s">
        <v>249</v>
      </c>
      <c r="C48" s="46">
        <v>5.21E-2</v>
      </c>
      <c r="E48" s="27"/>
      <c r="F48" s="27"/>
      <c r="G48" s="27"/>
      <c r="H48" s="27"/>
      <c r="I48" s="27"/>
      <c r="J48" s="27"/>
      <c r="K48" s="278"/>
      <c r="O48" s="27" t="s">
        <v>249</v>
      </c>
      <c r="Q48" s="46">
        <v>4.1300000000000003E-2</v>
      </c>
      <c r="S48" s="27"/>
      <c r="T48" s="27"/>
      <c r="U48" s="27"/>
      <c r="V48" s="27"/>
      <c r="W48" s="27"/>
      <c r="X48" s="27"/>
    </row>
    <row r="49" spans="1:27">
      <c r="A49" s="27" t="s">
        <v>250</v>
      </c>
      <c r="C49" s="46">
        <v>5.28E-2</v>
      </c>
      <c r="E49" s="27"/>
      <c r="F49" s="27"/>
      <c r="G49" s="27"/>
      <c r="H49" s="27"/>
      <c r="I49" s="27"/>
      <c r="J49" s="27"/>
      <c r="K49" s="278"/>
      <c r="O49" s="27" t="s">
        <v>250</v>
      </c>
      <c r="Q49" s="46">
        <v>3.6299999999999999E-2</v>
      </c>
      <c r="S49" s="27"/>
      <c r="T49" s="27"/>
      <c r="U49" s="27"/>
      <c r="V49" s="27"/>
      <c r="W49" s="27"/>
      <c r="X49" s="27"/>
    </row>
    <row r="50" spans="1:27">
      <c r="A50" s="27" t="s">
        <v>251</v>
      </c>
      <c r="C50" s="46">
        <v>5.3100000000000001E-2</v>
      </c>
      <c r="E50" s="27"/>
      <c r="F50" s="27"/>
      <c r="G50" s="27"/>
      <c r="H50" s="27"/>
      <c r="I50" s="27"/>
      <c r="J50" s="27"/>
      <c r="K50" s="278"/>
      <c r="O50" s="27" t="s">
        <v>251</v>
      </c>
      <c r="Q50" s="46">
        <v>3.7100000000000001E-2</v>
      </c>
      <c r="S50" s="27"/>
      <c r="T50" s="27"/>
      <c r="U50" s="27"/>
      <c r="V50" s="27"/>
      <c r="W50" s="27"/>
      <c r="X50" s="27"/>
    </row>
    <row r="51" spans="1:27">
      <c r="A51" s="27" t="s">
        <v>252</v>
      </c>
      <c r="C51" s="46">
        <v>5.1700000000000003E-2</v>
      </c>
      <c r="E51" s="27"/>
      <c r="F51" s="27"/>
      <c r="G51" s="27"/>
      <c r="H51" s="27"/>
      <c r="I51" s="27"/>
      <c r="J51" s="27"/>
      <c r="K51" s="278"/>
      <c r="O51" s="27" t="s">
        <v>252</v>
      </c>
      <c r="Q51" s="46">
        <v>3.7199999999999997E-2</v>
      </c>
      <c r="S51" s="27"/>
      <c r="T51" s="27"/>
      <c r="U51" s="27"/>
      <c r="V51" s="27"/>
      <c r="W51" s="27"/>
      <c r="X51" s="27"/>
    </row>
    <row r="52" spans="1:27">
      <c r="A52" s="27" t="s">
        <v>253</v>
      </c>
      <c r="C52" s="46">
        <v>5.2400000000000002E-2</v>
      </c>
      <c r="E52" s="27"/>
      <c r="F52" s="27"/>
      <c r="G52" s="27"/>
      <c r="H52" s="27"/>
      <c r="I52" s="27"/>
      <c r="J52" s="27"/>
      <c r="K52" s="278"/>
      <c r="O52" s="27" t="s">
        <v>253</v>
      </c>
      <c r="Q52" s="46">
        <v>3.7600000000000001E-2</v>
      </c>
      <c r="S52" s="27"/>
      <c r="T52" s="27"/>
      <c r="U52" s="27"/>
      <c r="V52" s="27"/>
      <c r="W52" s="27"/>
      <c r="X52" s="27"/>
    </row>
    <row r="53" spans="1:27">
      <c r="A53" s="27" t="s">
        <v>254</v>
      </c>
      <c r="C53" s="46">
        <v>5.2499999999999998E-2</v>
      </c>
      <c r="E53" s="46">
        <f>AVERAGE(C42:C53)</f>
        <v>4.9833333333333334E-2</v>
      </c>
      <c r="F53" s="27"/>
      <c r="G53" s="46">
        <f>AVERAGE(C38:C50)</f>
        <v>4.8050000000000002E-2</v>
      </c>
      <c r="H53" s="27"/>
      <c r="I53" s="46">
        <f>AVERAGE(C35:C47)</f>
        <v>4.6999999999999993E-2</v>
      </c>
      <c r="J53" s="27"/>
      <c r="K53" s="46">
        <f>AVERAGE(C32:C44)</f>
        <v>4.7641666666666665E-2</v>
      </c>
      <c r="L53" s="27"/>
      <c r="M53" s="46">
        <f>AVERAGE(C29:C40)</f>
        <v>4.8549999999999989E-2</v>
      </c>
      <c r="O53" s="27" t="s">
        <v>254</v>
      </c>
      <c r="Q53" s="46">
        <v>3.73E-2</v>
      </c>
      <c r="S53" s="46">
        <f>AVERAGE(Q42:Q53)</f>
        <v>4.1941666666666676E-2</v>
      </c>
      <c r="T53" s="27"/>
      <c r="U53" s="46">
        <f>AVERAGE(Q38:Q50)</f>
        <v>4.498333333333334E-2</v>
      </c>
      <c r="V53" s="27"/>
      <c r="W53" s="46">
        <f>AVERAGE(Q35:Q47)</f>
        <v>4.7133333333333333E-2</v>
      </c>
      <c r="X53" s="27"/>
      <c r="Y53" s="46">
        <f>AVERAGE(Q32:Q44)</f>
        <v>4.769166666666666E-2</v>
      </c>
      <c r="AA53" s="46">
        <f>AVERAGE(Q29:Q40)</f>
        <v>4.6691666666666666E-2</v>
      </c>
    </row>
    <row r="54" spans="1:27">
      <c r="A54" s="277">
        <v>2014</v>
      </c>
      <c r="C54" s="46"/>
      <c r="E54" s="27"/>
      <c r="F54" s="27"/>
      <c r="G54" s="27"/>
      <c r="H54" s="27"/>
      <c r="I54" s="27"/>
      <c r="J54" s="27"/>
      <c r="K54" s="278"/>
      <c r="O54" s="277">
        <v>2020</v>
      </c>
      <c r="Q54" s="46"/>
      <c r="S54" s="27"/>
      <c r="T54" s="27"/>
      <c r="U54" s="27"/>
      <c r="V54" s="27"/>
      <c r="W54" s="27"/>
      <c r="X54" s="27"/>
    </row>
    <row r="55" spans="1:27">
      <c r="A55" s="27" t="s">
        <v>153</v>
      </c>
      <c r="C55" s="46">
        <v>5.0900000000000001E-2</v>
      </c>
      <c r="E55" s="27"/>
      <c r="F55" s="27"/>
      <c r="G55" s="27"/>
      <c r="H55" s="27"/>
      <c r="I55" s="27"/>
      <c r="J55" s="27"/>
      <c r="K55" s="278"/>
      <c r="O55" s="27" t="s">
        <v>153</v>
      </c>
      <c r="Q55" s="46">
        <v>3.5999999999999997E-2</v>
      </c>
      <c r="S55" s="27"/>
      <c r="T55" s="27"/>
      <c r="U55" s="27"/>
      <c r="V55" s="27"/>
      <c r="W55" s="27"/>
      <c r="X55" s="27"/>
    </row>
    <row r="56" spans="1:27">
      <c r="A56" s="27" t="s">
        <v>244</v>
      </c>
      <c r="C56" s="46">
        <v>5.0099999999999999E-2</v>
      </c>
      <c r="E56" s="27"/>
      <c r="F56" s="27"/>
      <c r="G56" s="27"/>
      <c r="H56" s="27"/>
      <c r="I56" s="27"/>
      <c r="J56" s="27"/>
      <c r="K56" s="278"/>
      <c r="O56" s="27" t="s">
        <v>244</v>
      </c>
      <c r="Q56" s="46">
        <v>3.4200000000000001E-2</v>
      </c>
      <c r="S56" s="27"/>
      <c r="T56" s="27"/>
      <c r="U56" s="27"/>
      <c r="V56" s="27"/>
      <c r="W56" s="27"/>
      <c r="X56" s="27"/>
    </row>
    <row r="57" spans="1:27">
      <c r="A57" s="27" t="s">
        <v>245</v>
      </c>
      <c r="C57" s="46">
        <v>0.05</v>
      </c>
      <c r="E57" s="27"/>
      <c r="F57" s="27"/>
      <c r="G57" s="27"/>
      <c r="H57" s="27"/>
      <c r="I57" s="27"/>
      <c r="J57" s="27"/>
      <c r="K57" s="278"/>
      <c r="O57" s="27" t="s">
        <v>245</v>
      </c>
      <c r="Q57" s="46">
        <v>3.9600000000000003E-2</v>
      </c>
      <c r="S57" s="27"/>
      <c r="T57" s="27"/>
      <c r="U57" s="27"/>
      <c r="V57" s="27"/>
      <c r="W57" s="27"/>
      <c r="X57" s="27"/>
    </row>
    <row r="58" spans="1:27">
      <c r="A58" s="27" t="s">
        <v>246</v>
      </c>
      <c r="C58" s="46">
        <v>4.8500000000000001E-2</v>
      </c>
      <c r="E58" s="27"/>
      <c r="F58" s="27"/>
      <c r="G58" s="27"/>
      <c r="H58" s="27"/>
      <c r="I58" s="27"/>
      <c r="J58" s="27"/>
      <c r="K58" s="278"/>
      <c r="O58" s="27" t="s">
        <v>246</v>
      </c>
      <c r="Q58" s="46">
        <v>3.8199999999999998E-2</v>
      </c>
      <c r="S58" s="27"/>
      <c r="T58" s="27"/>
      <c r="U58" s="27"/>
      <c r="V58" s="27"/>
      <c r="W58" s="27"/>
      <c r="X58" s="27"/>
    </row>
    <row r="59" spans="1:27">
      <c r="A59" s="27" t="s">
        <v>247</v>
      </c>
      <c r="C59" s="46">
        <v>4.6899999999999997E-2</v>
      </c>
      <c r="E59" s="27"/>
      <c r="F59" s="27"/>
      <c r="G59" s="27"/>
      <c r="H59" s="27"/>
      <c r="I59" s="27"/>
      <c r="J59" s="27"/>
      <c r="K59" s="278"/>
      <c r="O59" s="27" t="s">
        <v>247</v>
      </c>
      <c r="Q59" s="46">
        <v>3.6299999999999999E-2</v>
      </c>
      <c r="S59" s="27"/>
      <c r="T59" s="27"/>
      <c r="U59" s="27"/>
      <c r="V59" s="27"/>
      <c r="W59" s="27"/>
      <c r="X59" s="27"/>
    </row>
    <row r="60" spans="1:27">
      <c r="A60" s="27" t="s">
        <v>248</v>
      </c>
      <c r="C60" s="46">
        <v>4.7300000000000002E-2</v>
      </c>
      <c r="E60" s="27"/>
      <c r="F60" s="27"/>
      <c r="G60" s="27"/>
      <c r="H60" s="27"/>
      <c r="I60" s="27"/>
      <c r="J60" s="27"/>
      <c r="K60" s="278"/>
      <c r="O60" s="27" t="s">
        <v>248</v>
      </c>
      <c r="Q60" s="46">
        <v>3.44E-2</v>
      </c>
      <c r="S60" s="27"/>
      <c r="T60" s="27"/>
      <c r="U60" s="27"/>
      <c r="V60" s="27"/>
      <c r="W60" s="27"/>
      <c r="X60" s="27"/>
    </row>
    <row r="61" spans="1:27">
      <c r="A61" s="27" t="s">
        <v>249</v>
      </c>
      <c r="C61" s="46">
        <v>4.6600000000000003E-2</v>
      </c>
      <c r="E61" s="27"/>
      <c r="F61" s="27"/>
      <c r="G61" s="27"/>
      <c r="H61" s="27"/>
      <c r="I61" s="27"/>
      <c r="J61" s="27"/>
      <c r="K61" s="278"/>
      <c r="O61" s="27" t="s">
        <v>249</v>
      </c>
      <c r="Q61" s="46">
        <v>3.09E-2</v>
      </c>
      <c r="S61" s="27"/>
      <c r="T61" s="27"/>
      <c r="U61" s="27"/>
      <c r="V61" s="27"/>
      <c r="W61" s="27"/>
      <c r="X61" s="27"/>
    </row>
    <row r="62" spans="1:27">
      <c r="A62" s="27" t="s">
        <v>250</v>
      </c>
      <c r="C62" s="46">
        <v>4.65E-2</v>
      </c>
      <c r="E62" s="27"/>
      <c r="F62" s="27"/>
      <c r="G62" s="27"/>
      <c r="H62" s="27"/>
      <c r="I62" s="27"/>
      <c r="J62" s="27"/>
      <c r="K62" s="278"/>
      <c r="O62" s="27" t="s">
        <v>250</v>
      </c>
      <c r="Q62" s="46">
        <v>3.0599999999999999E-2</v>
      </c>
      <c r="S62" s="27"/>
      <c r="T62" s="27"/>
      <c r="U62" s="27"/>
      <c r="V62" s="27"/>
      <c r="W62" s="27"/>
      <c r="X62" s="27"/>
    </row>
    <row r="63" spans="1:27">
      <c r="A63" s="27" t="s">
        <v>251</v>
      </c>
      <c r="C63" s="46">
        <v>4.7899999999999998E-2</v>
      </c>
      <c r="E63" s="27"/>
      <c r="F63" s="27"/>
      <c r="G63" s="27"/>
      <c r="H63" s="27"/>
      <c r="I63" s="27"/>
      <c r="J63" s="27"/>
      <c r="K63" s="278"/>
      <c r="O63" s="27" t="s">
        <v>251</v>
      </c>
      <c r="Q63" s="46">
        <v>3.1699999999999999E-2</v>
      </c>
      <c r="S63" s="27"/>
      <c r="T63" s="27"/>
      <c r="U63" s="27"/>
      <c r="V63" s="27"/>
      <c r="W63" s="27"/>
      <c r="X63" s="27"/>
    </row>
    <row r="64" spans="1:27">
      <c r="A64" s="27" t="s">
        <v>252</v>
      </c>
      <c r="C64" s="46">
        <v>4.6699999999999998E-2</v>
      </c>
      <c r="E64" s="27"/>
      <c r="F64" s="27"/>
      <c r="G64" s="27"/>
      <c r="H64" s="27"/>
      <c r="I64" s="27"/>
      <c r="J64" s="27"/>
      <c r="K64" s="278"/>
      <c r="O64" s="27" t="s">
        <v>252</v>
      </c>
      <c r="Q64" s="46">
        <v>3.27E-2</v>
      </c>
      <c r="S64" s="27"/>
      <c r="T64" s="27"/>
      <c r="U64" s="27"/>
      <c r="V64" s="27"/>
      <c r="W64" s="27"/>
      <c r="X64" s="27"/>
    </row>
    <row r="65" spans="1:27">
      <c r="A65" s="27" t="s">
        <v>253</v>
      </c>
      <c r="C65" s="46">
        <v>4.7500000000000001E-2</v>
      </c>
      <c r="E65" s="27"/>
      <c r="F65" s="27"/>
      <c r="G65" s="27"/>
      <c r="H65" s="27"/>
      <c r="I65" s="27"/>
      <c r="J65" s="27"/>
      <c r="K65" s="278"/>
      <c r="O65" s="27" t="s">
        <v>253</v>
      </c>
      <c r="Q65" s="46">
        <v>3.1699999999999999E-2</v>
      </c>
      <c r="S65" s="27"/>
      <c r="T65" s="27"/>
      <c r="U65" s="27"/>
      <c r="V65" s="27"/>
      <c r="W65" s="27"/>
      <c r="X65" s="27"/>
    </row>
    <row r="66" spans="1:27">
      <c r="A66" s="27" t="s">
        <v>254</v>
      </c>
      <c r="C66" s="46">
        <v>4.7E-2</v>
      </c>
      <c r="E66" s="46">
        <f>AVERAGE(C55:C66)</f>
        <v>4.7991666666666676E-2</v>
      </c>
      <c r="F66" s="27"/>
      <c r="G66" s="46">
        <f>AVERAGE(C51:C63)</f>
        <v>4.9274999999999992E-2</v>
      </c>
      <c r="H66" s="27"/>
      <c r="I66" s="46">
        <f>AVERAGE(C48:C60)</f>
        <v>5.0691666666666663E-2</v>
      </c>
      <c r="J66" s="27"/>
      <c r="K66" s="46">
        <f>AVERAGE(C45:C57)</f>
        <v>5.0650000000000008E-2</v>
      </c>
      <c r="L66" s="27"/>
      <c r="M66" s="46">
        <f>AVERAGE(C42:C53)</f>
        <v>4.9833333333333334E-2</v>
      </c>
      <c r="O66" s="27" t="s">
        <v>254</v>
      </c>
      <c r="Q66" s="46">
        <v>3.0499999999999999E-2</v>
      </c>
      <c r="S66" s="46">
        <f>AVERAGE(Q55:Q66)</f>
        <v>3.3900000000000007E-2</v>
      </c>
      <c r="T66" s="27"/>
      <c r="U66" s="46">
        <f>AVERAGE(Q51:Q63)</f>
        <v>3.5333333333333335E-2</v>
      </c>
      <c r="V66" s="27"/>
      <c r="W66" s="46">
        <f>AVERAGE(Q48:Q60)</f>
        <v>3.7124999999999998E-2</v>
      </c>
      <c r="X66" s="27"/>
      <c r="Y66" s="46">
        <f>AVERAGE(Q45:Q57)</f>
        <v>3.9158333333333337E-2</v>
      </c>
      <c r="Z66" s="27"/>
      <c r="AA66" s="46">
        <f>AVERAGE(Q42:Q53)</f>
        <v>4.1941666666666676E-2</v>
      </c>
    </row>
    <row r="67" spans="1:27">
      <c r="A67" s="277">
        <v>2015</v>
      </c>
      <c r="C67" s="46"/>
      <c r="E67" s="27"/>
      <c r="F67" s="27"/>
      <c r="G67" s="27"/>
      <c r="H67" s="27"/>
      <c r="I67" s="27"/>
      <c r="J67" s="27"/>
      <c r="K67" s="278"/>
      <c r="O67" s="277">
        <v>2021</v>
      </c>
      <c r="Q67" s="46"/>
      <c r="S67" s="46"/>
      <c r="T67" s="27"/>
      <c r="U67" s="46"/>
      <c r="V67" s="27"/>
      <c r="W67" s="46"/>
      <c r="X67" s="27"/>
      <c r="Y67" s="71"/>
    </row>
    <row r="68" spans="1:27">
      <c r="A68" s="27" t="s">
        <v>153</v>
      </c>
      <c r="C68" s="46">
        <v>4.3900000000000002E-2</v>
      </c>
      <c r="E68" s="27"/>
      <c r="F68" s="27"/>
      <c r="G68" s="27"/>
      <c r="H68" s="27"/>
      <c r="I68" s="27"/>
      <c r="J68" s="27"/>
      <c r="K68" s="278"/>
      <c r="O68" s="27" t="s">
        <v>153</v>
      </c>
      <c r="Q68" s="46">
        <v>3.1800000000000002E-2</v>
      </c>
      <c r="S68" s="46"/>
      <c r="T68" s="27"/>
      <c r="U68" s="46"/>
      <c r="V68" s="27"/>
      <c r="W68" s="46"/>
      <c r="X68" s="27"/>
      <c r="Y68" s="71"/>
    </row>
    <row r="69" spans="1:27">
      <c r="A69" s="27" t="s">
        <v>244</v>
      </c>
      <c r="C69" s="46">
        <v>4.4400000000000002E-2</v>
      </c>
      <c r="E69" s="27"/>
      <c r="F69" s="27"/>
      <c r="G69" s="27"/>
      <c r="H69" s="27"/>
      <c r="I69" s="27"/>
      <c r="J69" s="27"/>
      <c r="K69" s="278"/>
      <c r="O69" s="27" t="s">
        <v>244</v>
      </c>
      <c r="Q69" s="46">
        <v>3.3700000000000001E-2</v>
      </c>
      <c r="S69" s="46"/>
      <c r="T69" s="27"/>
      <c r="U69" s="46"/>
      <c r="V69" s="27"/>
      <c r="W69" s="46"/>
      <c r="X69" s="27"/>
      <c r="Y69" s="71"/>
    </row>
    <row r="70" spans="1:27">
      <c r="A70" s="27" t="s">
        <v>245</v>
      </c>
      <c r="C70" s="46">
        <v>4.5100000000000001E-2</v>
      </c>
      <c r="E70" s="27"/>
      <c r="F70" s="27"/>
      <c r="G70" s="27"/>
      <c r="H70" s="27"/>
      <c r="I70" s="27"/>
      <c r="J70" s="27"/>
      <c r="K70" s="278"/>
      <c r="O70" s="27" t="s">
        <v>245</v>
      </c>
      <c r="Q70" s="46">
        <v>3.7199999999999997E-2</v>
      </c>
      <c r="S70" s="46"/>
      <c r="T70" s="27"/>
      <c r="U70" s="46"/>
      <c r="V70" s="27"/>
      <c r="W70" s="46"/>
      <c r="X70" s="27"/>
      <c r="Y70" s="71"/>
    </row>
    <row r="71" spans="1:27">
      <c r="A71" s="27" t="s">
        <v>246</v>
      </c>
      <c r="C71" s="46">
        <v>4.5100000000000001E-2</v>
      </c>
      <c r="E71" s="27"/>
      <c r="F71" s="27"/>
      <c r="G71" s="27"/>
      <c r="H71" s="27"/>
      <c r="I71" s="27"/>
      <c r="J71" s="27"/>
      <c r="K71" s="278"/>
      <c r="O71" s="27" t="s">
        <v>246</v>
      </c>
      <c r="Q71" s="46">
        <v>3.5700000000000003E-2</v>
      </c>
      <c r="S71" s="46"/>
      <c r="T71" s="27"/>
      <c r="U71" s="46"/>
      <c r="V71" s="27"/>
      <c r="W71" s="46"/>
      <c r="X71" s="27"/>
      <c r="Y71" s="71"/>
    </row>
    <row r="72" spans="1:27">
      <c r="A72" s="27" t="s">
        <v>247</v>
      </c>
      <c r="C72" s="46">
        <v>4.9099999999999998E-2</v>
      </c>
      <c r="E72" s="27"/>
      <c r="F72" s="27"/>
      <c r="G72" s="27"/>
      <c r="H72" s="27"/>
      <c r="I72" s="27"/>
      <c r="J72" s="27"/>
      <c r="K72" s="278"/>
      <c r="O72" s="27" t="s">
        <v>247</v>
      </c>
      <c r="Q72" s="46">
        <v>3.5799999999999998E-2</v>
      </c>
      <c r="S72" s="46"/>
      <c r="T72" s="27"/>
      <c r="U72" s="46"/>
      <c r="V72" s="27"/>
      <c r="W72" s="46"/>
      <c r="X72" s="27"/>
      <c r="Y72" s="71"/>
    </row>
    <row r="73" spans="1:27">
      <c r="A73" s="27" t="s">
        <v>248</v>
      </c>
      <c r="C73" s="46">
        <v>5.1299999999999998E-2</v>
      </c>
      <c r="E73" s="27"/>
      <c r="F73" s="27"/>
      <c r="G73" s="27"/>
      <c r="H73" s="27"/>
      <c r="I73" s="27"/>
      <c r="J73" s="27"/>
      <c r="K73" s="278"/>
      <c r="O73" s="27" t="s">
        <v>248</v>
      </c>
      <c r="Q73" s="46">
        <v>3.4099999999999998E-2</v>
      </c>
      <c r="S73" s="46"/>
      <c r="T73" s="27"/>
      <c r="U73" s="46"/>
      <c r="V73" s="27"/>
      <c r="W73" s="46"/>
      <c r="X73" s="27"/>
      <c r="Y73" s="71"/>
    </row>
    <row r="74" spans="1:27">
      <c r="A74" s="27" t="s">
        <v>249</v>
      </c>
      <c r="C74" s="46">
        <v>5.2200000000000003E-2</v>
      </c>
      <c r="E74" s="27"/>
      <c r="F74" s="27"/>
      <c r="G74" s="27"/>
      <c r="H74" s="27"/>
      <c r="I74" s="27"/>
      <c r="J74" s="27"/>
      <c r="K74" s="278"/>
      <c r="O74" s="27" t="s">
        <v>249</v>
      </c>
      <c r="Q74" s="46">
        <v>3.2000000000000001E-2</v>
      </c>
      <c r="S74" s="46"/>
      <c r="T74" s="27"/>
      <c r="U74" s="46"/>
      <c r="V74" s="27"/>
      <c r="W74" s="46"/>
      <c r="X74" s="27"/>
      <c r="Y74" s="71"/>
    </row>
    <row r="75" spans="1:27">
      <c r="A75" s="27" t="s">
        <v>250</v>
      </c>
      <c r="C75" s="46">
        <v>5.2299999999999999E-2</v>
      </c>
      <c r="E75" s="27"/>
      <c r="F75" s="27"/>
      <c r="G75" s="27"/>
      <c r="H75" s="27"/>
      <c r="I75" s="27"/>
      <c r="J75" s="27"/>
      <c r="K75" s="278"/>
      <c r="O75" s="27" t="s">
        <v>250</v>
      </c>
      <c r="Q75" s="46">
        <v>3.1899999999999998E-2</v>
      </c>
      <c r="S75" s="46"/>
      <c r="T75" s="27"/>
      <c r="U75" s="46"/>
      <c r="V75" s="27"/>
      <c r="W75" s="46"/>
      <c r="X75" s="27"/>
      <c r="Y75" s="71"/>
    </row>
    <row r="76" spans="1:27">
      <c r="A76" s="27" t="s">
        <v>251</v>
      </c>
      <c r="C76" s="46">
        <v>5.4199999999999998E-2</v>
      </c>
      <c r="E76" s="27"/>
      <c r="F76" s="27"/>
      <c r="G76" s="27"/>
      <c r="H76" s="27"/>
      <c r="I76" s="27"/>
      <c r="J76" s="27"/>
      <c r="K76" s="278"/>
      <c r="O76" s="27" t="s">
        <v>251</v>
      </c>
      <c r="Q76" s="46">
        <v>3.1899999999999998E-2</v>
      </c>
      <c r="S76" s="46"/>
      <c r="T76" s="27"/>
      <c r="U76" s="46"/>
      <c r="V76" s="27"/>
      <c r="W76" s="46"/>
      <c r="X76" s="27"/>
      <c r="Y76" s="71"/>
    </row>
    <row r="77" spans="1:27">
      <c r="A77" s="27" t="s">
        <v>252</v>
      </c>
      <c r="C77" s="46">
        <v>5.4699999999999999E-2</v>
      </c>
      <c r="E77" s="27"/>
      <c r="F77" s="27"/>
      <c r="G77" s="27"/>
      <c r="H77" s="27"/>
      <c r="I77" s="27"/>
      <c r="J77" s="27"/>
      <c r="K77" s="278"/>
      <c r="O77" s="27" t="s">
        <v>252</v>
      </c>
      <c r="Q77" s="46">
        <v>3.32E-2</v>
      </c>
      <c r="S77" s="46"/>
      <c r="T77" s="27"/>
      <c r="U77" s="46"/>
      <c r="V77" s="27"/>
      <c r="W77" s="46"/>
      <c r="X77" s="27"/>
      <c r="Y77" s="71"/>
    </row>
    <row r="78" spans="1:27">
      <c r="A78" s="27" t="s">
        <v>253</v>
      </c>
      <c r="C78" s="46">
        <v>5.57E-2</v>
      </c>
      <c r="E78" s="27"/>
      <c r="F78" s="27"/>
      <c r="G78" s="27"/>
      <c r="H78" s="27"/>
      <c r="I78" s="27"/>
      <c r="J78" s="27"/>
      <c r="K78" s="278"/>
      <c r="O78" s="27" t="s">
        <v>253</v>
      </c>
      <c r="Q78" s="46">
        <v>3.2500000000000001E-2</v>
      </c>
      <c r="S78" s="46"/>
      <c r="T78" s="27"/>
      <c r="U78" s="46"/>
      <c r="V78" s="27"/>
      <c r="W78" s="46"/>
      <c r="X78" s="27"/>
      <c r="Y78" s="71"/>
    </row>
    <row r="79" spans="1:27">
      <c r="A79" s="27" t="s">
        <v>254</v>
      </c>
      <c r="C79" s="46">
        <v>5.5500000000000001E-2</v>
      </c>
      <c r="E79" s="46">
        <f>AVERAGE(C68:C79)</f>
        <v>5.0291666666666672E-2</v>
      </c>
      <c r="F79" s="27"/>
      <c r="G79" s="46">
        <f>AVERAGE(C64:C76)</f>
        <v>4.8233333333333329E-2</v>
      </c>
      <c r="H79" s="27"/>
      <c r="I79" s="46">
        <f>AVERAGE(C61:C73)</f>
        <v>4.6758333333333339E-2</v>
      </c>
      <c r="J79" s="27"/>
      <c r="K79" s="46">
        <f>AVERAGE(C58:C70)</f>
        <v>4.6525000000000004E-2</v>
      </c>
      <c r="L79" s="27"/>
      <c r="M79" s="46">
        <f>AVERAGE(C55:C66)</f>
        <v>4.7991666666666676E-2</v>
      </c>
      <c r="O79" s="27" t="s">
        <v>254</v>
      </c>
      <c r="Q79" s="46">
        <v>3.3599999999999998E-2</v>
      </c>
      <c r="S79" s="46">
        <f>AVERAGE(Q68:Q79)</f>
        <v>3.361666666666667E-2</v>
      </c>
      <c r="T79" s="27"/>
      <c r="U79" s="46">
        <f>AVERAGE(Q64:Q76)</f>
        <v>3.3250000000000002E-2</v>
      </c>
      <c r="V79" s="27"/>
      <c r="W79" s="46">
        <f>AVERAGE(Q61:Q73)</f>
        <v>3.3033333333333338E-2</v>
      </c>
      <c r="X79" s="27"/>
      <c r="Y79" s="46">
        <f>AVERAGE(Q58:Q70)</f>
        <v>3.3308333333333336E-2</v>
      </c>
      <c r="Z79" s="27"/>
      <c r="AA79" s="46">
        <f>AVERAGE(Q55:Q66)</f>
        <v>3.3900000000000007E-2</v>
      </c>
    </row>
    <row r="80" spans="1:27">
      <c r="A80" s="277">
        <v>2016</v>
      </c>
      <c r="C80" s="46"/>
      <c r="E80" s="46"/>
      <c r="F80" s="27"/>
      <c r="G80" s="46"/>
      <c r="H80" s="27"/>
      <c r="I80" s="46"/>
      <c r="J80" s="27"/>
      <c r="K80" s="279"/>
    </row>
    <row r="81" spans="1:26">
      <c r="A81" s="27" t="s">
        <v>153</v>
      </c>
      <c r="C81" s="46">
        <v>5.4899999999999997E-2</v>
      </c>
      <c r="E81" s="46"/>
      <c r="F81" s="27"/>
      <c r="G81" s="46"/>
      <c r="H81" s="27"/>
      <c r="I81" s="46"/>
      <c r="J81" s="27"/>
      <c r="K81" s="279"/>
    </row>
    <row r="82" spans="1:26">
      <c r="A82" s="27" t="s">
        <v>244</v>
      </c>
      <c r="C82" s="46">
        <v>5.28E-2</v>
      </c>
      <c r="E82" s="46"/>
      <c r="F82" s="27"/>
      <c r="G82" s="46"/>
      <c r="H82" s="27"/>
      <c r="I82" s="46"/>
      <c r="J82" s="27"/>
      <c r="K82" s="279"/>
    </row>
    <row r="83" spans="1:26">
      <c r="A83" s="27" t="s">
        <v>245</v>
      </c>
      <c r="C83" s="46">
        <v>5.1200000000000002E-2</v>
      </c>
      <c r="E83" s="46"/>
      <c r="F83" s="27"/>
      <c r="G83" s="46"/>
      <c r="H83" s="27"/>
      <c r="I83" s="46"/>
      <c r="J83" s="27"/>
      <c r="K83" s="279"/>
    </row>
    <row r="84" spans="1:26">
      <c r="A84" s="27" t="s">
        <v>246</v>
      </c>
      <c r="C84" s="46">
        <v>4.7500000000000001E-2</v>
      </c>
      <c r="E84" s="46"/>
      <c r="F84" s="27"/>
      <c r="G84" s="46"/>
      <c r="H84" s="27"/>
      <c r="I84" s="46"/>
      <c r="J84" s="27"/>
      <c r="K84" s="279"/>
    </row>
    <row r="85" spans="1:26">
      <c r="A85" s="27" t="s">
        <v>247</v>
      </c>
      <c r="C85" s="46">
        <v>4.5999999999999999E-2</v>
      </c>
      <c r="E85" s="46"/>
      <c r="F85" s="27"/>
      <c r="G85" s="46"/>
      <c r="H85" s="27"/>
      <c r="I85" s="46"/>
      <c r="J85" s="27"/>
      <c r="K85" s="279"/>
    </row>
    <row r="86" spans="1:26">
      <c r="A86" s="27" t="s">
        <v>248</v>
      </c>
      <c r="C86" s="46">
        <v>4.4699999999999997E-2</v>
      </c>
      <c r="E86" s="46"/>
      <c r="F86" s="27"/>
      <c r="G86" s="46"/>
      <c r="H86" s="27"/>
      <c r="I86" s="46"/>
      <c r="J86" s="27"/>
      <c r="K86" s="279"/>
    </row>
    <row r="87" spans="1:26">
      <c r="A87" s="27" t="s">
        <v>249</v>
      </c>
      <c r="C87" s="46">
        <v>4.1599999999999998E-2</v>
      </c>
      <c r="E87" s="46"/>
      <c r="F87" s="27"/>
      <c r="G87" s="46"/>
      <c r="H87" s="27"/>
      <c r="I87" s="46"/>
      <c r="J87" s="27"/>
      <c r="K87" s="279"/>
    </row>
    <row r="88" spans="1:26">
      <c r="A88" s="27" t="s">
        <v>250</v>
      </c>
      <c r="C88" s="46">
        <v>4.2000000000000003E-2</v>
      </c>
      <c r="E88" s="46"/>
      <c r="F88" s="27"/>
      <c r="G88" s="46"/>
      <c r="H88" s="27"/>
      <c r="I88" s="46"/>
      <c r="J88" s="27"/>
      <c r="K88" s="279"/>
      <c r="Y88" s="27"/>
      <c r="Z88" s="27"/>
    </row>
    <row r="89" spans="1:26">
      <c r="A89" s="27" t="s">
        <v>251</v>
      </c>
      <c r="C89" s="46">
        <v>4.2700000000000002E-2</v>
      </c>
      <c r="E89" s="46"/>
      <c r="F89" s="27"/>
      <c r="G89" s="46"/>
      <c r="H89" s="27"/>
      <c r="I89" s="46"/>
      <c r="J89" s="27"/>
      <c r="K89" s="279"/>
      <c r="Y89" s="27"/>
      <c r="Z89" s="27"/>
    </row>
    <row r="90" spans="1:26">
      <c r="A90" s="27" t="s">
        <v>252</v>
      </c>
      <c r="C90" s="46">
        <v>4.3400000000000001E-2</v>
      </c>
      <c r="E90" s="46"/>
      <c r="F90" s="27"/>
      <c r="G90" s="46"/>
      <c r="H90" s="27"/>
      <c r="I90" s="46"/>
      <c r="J90" s="27"/>
      <c r="K90" s="279"/>
      <c r="Y90" s="27"/>
      <c r="Z90" s="27"/>
    </row>
    <row r="91" spans="1:26">
      <c r="A91" s="27" t="s">
        <v>253</v>
      </c>
      <c r="C91" s="46">
        <v>4.6399999999999997E-2</v>
      </c>
      <c r="E91" s="46"/>
      <c r="F91" s="27"/>
      <c r="G91" s="46"/>
      <c r="H91" s="27"/>
      <c r="I91" s="46"/>
      <c r="J91" s="27"/>
      <c r="K91" s="279"/>
      <c r="Y91" s="27"/>
      <c r="Z91" s="27"/>
    </row>
    <row r="92" spans="1:26">
      <c r="A92" s="27" t="s">
        <v>254</v>
      </c>
      <c r="C92" s="46">
        <v>4.7899999999999998E-2</v>
      </c>
      <c r="E92" s="46">
        <f>AVERAGE(C81:C92)</f>
        <v>4.6758333333333325E-2</v>
      </c>
      <c r="F92" s="27"/>
      <c r="G92" s="46">
        <f>AVERAGE(C77:C89)</f>
        <v>4.9108333333333337E-2</v>
      </c>
      <c r="H92" s="27"/>
      <c r="I92" s="46">
        <f>AVERAGE(C74:C86)</f>
        <v>5.1808333333333338E-2</v>
      </c>
      <c r="J92" s="27"/>
      <c r="K92" s="279">
        <f>AVERAGE(C71:C83)</f>
        <v>5.241666666666666E-2</v>
      </c>
      <c r="M92" s="71">
        <f>AVERAGE(C68:C79)</f>
        <v>5.0291666666666672E-2</v>
      </c>
      <c r="Y92" s="27"/>
      <c r="Z92" s="27"/>
    </row>
    <row r="93" spans="1:26" ht="15.3" thickBo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5"/>
      <c r="Z93" s="27"/>
    </row>
    <row r="94" spans="1:26" ht="15.3" thickTop="1">
      <c r="Y94" s="27"/>
      <c r="Z94" s="27"/>
    </row>
    <row r="95" spans="1:26">
      <c r="A95" s="277" t="s">
        <v>242</v>
      </c>
      <c r="Y95" s="27"/>
      <c r="Z95" s="27"/>
    </row>
    <row r="96" spans="1:26">
      <c r="Y96" s="27"/>
      <c r="Z96" s="27"/>
    </row>
    <row r="97" spans="25:26">
      <c r="Y97" s="27"/>
      <c r="Z97" s="27"/>
    </row>
    <row r="98" spans="25:26">
      <c r="Y98" s="27"/>
      <c r="Z98" s="27"/>
    </row>
    <row r="99" spans="25:26">
      <c r="Y99" s="27"/>
      <c r="Z99" s="27"/>
    </row>
    <row r="100" spans="25:26">
      <c r="Y100" s="27"/>
      <c r="Z100" s="27"/>
    </row>
    <row r="101" spans="25:26">
      <c r="Y101" s="27"/>
      <c r="Z101" s="27"/>
    </row>
    <row r="102" spans="25:26">
      <c r="Y102" s="27"/>
      <c r="Z102" s="27"/>
    </row>
    <row r="103" spans="25:26">
      <c r="Y103" s="27"/>
      <c r="Z103" s="27"/>
    </row>
    <row r="104" spans="25:26">
      <c r="Y104" s="27"/>
      <c r="Z104" s="27"/>
    </row>
    <row r="105" spans="25:26">
      <c r="Y105" s="27"/>
      <c r="Z105" s="27"/>
    </row>
    <row r="106" spans="25:26">
      <c r="Y106" s="27"/>
      <c r="Z106" s="27"/>
    </row>
    <row r="107" spans="25:26">
      <c r="Y107" s="27"/>
      <c r="Z107" s="27"/>
    </row>
    <row r="108" spans="25:26">
      <c r="Y108" s="27"/>
      <c r="Z108" s="27"/>
    </row>
    <row r="109" spans="25:26">
      <c r="Y109" s="27"/>
      <c r="Z109" s="27"/>
    </row>
  </sheetData>
  <mergeCells count="2">
    <mergeCell ref="A5:AA5"/>
    <mergeCell ref="A6:AA6"/>
  </mergeCells>
  <printOptions horizontalCentered="1" verticalCentered="1"/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C641-A6F2-4E90-BC92-A4F42F92EA80}">
  <sheetPr>
    <pageSetUpPr fitToPage="1"/>
  </sheetPr>
  <dimension ref="A1:J42"/>
  <sheetViews>
    <sheetView topLeftCell="A13" zoomScaleNormal="100" workbookViewId="0">
      <selection activeCell="H15" sqref="H15"/>
    </sheetView>
  </sheetViews>
  <sheetFormatPr defaultColWidth="8.76953125" defaultRowHeight="15"/>
  <cols>
    <col min="1" max="1" width="17.6796875" style="107" customWidth="1"/>
    <col min="2" max="2" width="14.76953125" style="107" customWidth="1"/>
    <col min="3" max="3" width="2.76953125" style="107" customWidth="1"/>
    <col min="4" max="4" width="13.453125" style="107" bestFit="1" customWidth="1"/>
    <col min="5" max="5" width="7.76953125" style="107" customWidth="1"/>
    <col min="6" max="6" width="9" style="107" bestFit="1" customWidth="1"/>
    <col min="7" max="7" width="8.76953125" style="107"/>
    <col min="8" max="8" width="6" style="107" customWidth="1"/>
    <col min="9" max="16384" width="8.76953125" style="107"/>
  </cols>
  <sheetData>
    <row r="1" spans="1:10">
      <c r="G1" s="108" t="s">
        <v>215</v>
      </c>
    </row>
    <row r="2" spans="1:10">
      <c r="G2" s="108" t="s">
        <v>202</v>
      </c>
    </row>
    <row r="3" spans="1:10">
      <c r="G3" s="108" t="s">
        <v>299</v>
      </c>
    </row>
    <row r="5" spans="1:10" ht="20.100000000000001">
      <c r="A5" s="283" t="s">
        <v>304</v>
      </c>
      <c r="B5" s="283"/>
      <c r="C5" s="283"/>
      <c r="D5" s="283"/>
      <c r="E5" s="283"/>
      <c r="F5" s="283"/>
      <c r="G5" s="283"/>
      <c r="H5" s="283"/>
      <c r="I5" s="283"/>
    </row>
    <row r="6" spans="1:10" ht="20.100000000000001">
      <c r="A6" s="283" t="s">
        <v>163</v>
      </c>
      <c r="B6" s="283"/>
      <c r="C6" s="283"/>
      <c r="D6" s="283"/>
      <c r="E6" s="283"/>
      <c r="F6" s="283"/>
      <c r="G6" s="283"/>
      <c r="H6" s="283"/>
      <c r="I6" s="283"/>
    </row>
    <row r="7" spans="1:10" ht="20.100000000000001">
      <c r="A7" s="284" t="s">
        <v>309</v>
      </c>
      <c r="B7" s="283"/>
      <c r="C7" s="283"/>
      <c r="D7" s="283"/>
      <c r="E7" s="283"/>
      <c r="F7" s="283"/>
      <c r="G7" s="283"/>
      <c r="H7" s="283"/>
      <c r="I7" s="283"/>
    </row>
    <row r="8" spans="1:10" ht="15.3" thickBot="1">
      <c r="A8" s="177"/>
      <c r="B8" s="177"/>
      <c r="C8" s="177"/>
      <c r="D8" s="177"/>
      <c r="E8" s="177"/>
      <c r="F8" s="177"/>
      <c r="G8" s="177"/>
      <c r="H8" s="177"/>
      <c r="I8" s="177"/>
    </row>
    <row r="9" spans="1:10" ht="15.3" thickTop="1"/>
    <row r="10" spans="1:10">
      <c r="A10" s="178" t="s">
        <v>164</v>
      </c>
      <c r="B10" s="178" t="s">
        <v>169</v>
      </c>
      <c r="C10" s="178"/>
      <c r="D10" s="285" t="s">
        <v>165</v>
      </c>
      <c r="E10" s="285"/>
      <c r="F10" s="285"/>
      <c r="G10" s="285" t="s">
        <v>166</v>
      </c>
      <c r="H10" s="285"/>
      <c r="I10" s="285"/>
      <c r="J10" s="108"/>
    </row>
    <row r="11" spans="1:10">
      <c r="A11" s="179"/>
      <c r="B11" s="179"/>
      <c r="C11" s="179"/>
      <c r="D11" s="179"/>
      <c r="E11" s="260"/>
      <c r="F11" s="179"/>
      <c r="G11" s="179"/>
      <c r="H11" s="179"/>
      <c r="I11" s="179"/>
    </row>
    <row r="12" spans="1:10">
      <c r="A12" s="111"/>
      <c r="B12" s="111"/>
      <c r="C12" s="111"/>
      <c r="D12" s="111"/>
      <c r="E12" s="110"/>
      <c r="F12" s="111"/>
      <c r="G12" s="111"/>
      <c r="H12" s="111"/>
      <c r="I12" s="111"/>
    </row>
    <row r="13" spans="1:10">
      <c r="A13" s="107" t="s">
        <v>207</v>
      </c>
      <c r="B13" s="181">
        <f>+F30</f>
        <v>1.9570000000000001E-2</v>
      </c>
      <c r="C13" s="184" t="s">
        <v>173</v>
      </c>
      <c r="E13" s="181">
        <v>3.1399999999999997E-2</v>
      </c>
      <c r="F13" s="182" t="s">
        <v>212</v>
      </c>
      <c r="H13" s="181">
        <f>+(B13*E13)+0.0002</f>
        <v>8.1449799999999998E-4</v>
      </c>
      <c r="I13" s="107" t="s">
        <v>335</v>
      </c>
    </row>
    <row r="14" spans="1:10">
      <c r="B14" s="181"/>
      <c r="C14" s="184"/>
      <c r="E14" s="181"/>
      <c r="F14" s="182"/>
      <c r="H14" s="181"/>
    </row>
    <row r="15" spans="1:10">
      <c r="A15" s="107" t="s">
        <v>208</v>
      </c>
      <c r="B15" s="181">
        <f>+F31</f>
        <v>0.49542999999999998</v>
      </c>
      <c r="C15" s="184" t="s">
        <v>173</v>
      </c>
      <c r="E15" s="181">
        <v>5.0799999999999998E-2</v>
      </c>
      <c r="F15" s="107" t="s">
        <v>212</v>
      </c>
      <c r="H15" s="181">
        <f>+(B15*E15)+0.0002</f>
        <v>2.5367843999999997E-2</v>
      </c>
      <c r="I15" s="107" t="s">
        <v>337</v>
      </c>
    </row>
    <row r="16" spans="1:10">
      <c r="B16" s="181"/>
      <c r="C16" s="181"/>
      <c r="D16" s="181"/>
      <c r="E16" s="181"/>
      <c r="H16" s="181"/>
    </row>
    <row r="17" spans="1:9">
      <c r="A17" s="107" t="s">
        <v>167</v>
      </c>
      <c r="B17" s="181">
        <v>0.48499999999999999</v>
      </c>
      <c r="C17" s="182" t="s">
        <v>209</v>
      </c>
      <c r="D17" s="183">
        <v>0.09</v>
      </c>
      <c r="E17" s="181">
        <v>9.2499999999999999E-2</v>
      </c>
      <c r="F17" s="184">
        <v>9.5000000000000001E-2</v>
      </c>
      <c r="G17" s="183">
        <f>+B17*D17</f>
        <v>4.3649999999999994E-2</v>
      </c>
      <c r="H17" s="181">
        <f>+B17*E17</f>
        <v>4.48625E-2</v>
      </c>
      <c r="I17" s="184">
        <f>+B17*F17</f>
        <v>4.6074999999999998E-2</v>
      </c>
    </row>
    <row r="18" spans="1:9">
      <c r="B18" s="179"/>
      <c r="C18" s="111"/>
      <c r="E18" s="109"/>
      <c r="G18" s="185"/>
      <c r="H18" s="179"/>
      <c r="I18" s="186"/>
    </row>
    <row r="19" spans="1:9">
      <c r="B19" s="111"/>
      <c r="C19" s="111"/>
      <c r="E19" s="109"/>
      <c r="G19" s="187"/>
      <c r="I19" s="188"/>
    </row>
    <row r="20" spans="1:9">
      <c r="A20" s="107" t="s">
        <v>168</v>
      </c>
      <c r="B20" s="181">
        <f>SUM(B13:B17)</f>
        <v>1</v>
      </c>
      <c r="C20" s="181"/>
      <c r="D20" s="189"/>
      <c r="E20" s="109"/>
      <c r="G20" s="183">
        <f>+H13+H15+G17</f>
        <v>6.9832341999999992E-2</v>
      </c>
      <c r="H20" s="109"/>
      <c r="I20" s="184">
        <f>+H13+H15+I17</f>
        <v>7.2257342000000002E-2</v>
      </c>
    </row>
    <row r="21" spans="1:9">
      <c r="B21" s="181"/>
      <c r="C21" s="181"/>
      <c r="D21" s="189"/>
      <c r="E21" s="109"/>
      <c r="G21" s="183"/>
      <c r="H21" s="181">
        <f>+H13+H15+H17</f>
        <v>7.1044841999999997E-2</v>
      </c>
      <c r="I21" s="184"/>
    </row>
    <row r="22" spans="1:9">
      <c r="B22" s="181"/>
      <c r="C22" s="181"/>
      <c r="D22" s="189"/>
      <c r="E22" s="109"/>
      <c r="G22" s="183"/>
      <c r="H22" s="109"/>
      <c r="I22" s="184"/>
    </row>
    <row r="23" spans="1:9" ht="15.3" thickBot="1">
      <c r="A23" s="177"/>
      <c r="B23" s="177"/>
      <c r="C23" s="177"/>
      <c r="D23" s="177"/>
      <c r="E23" s="177"/>
      <c r="F23" s="177"/>
      <c r="G23" s="177"/>
      <c r="H23" s="177"/>
      <c r="I23" s="177"/>
    </row>
    <row r="24" spans="1:9" ht="15.3" thickTop="1">
      <c r="G24" s="108"/>
      <c r="H24" s="190"/>
      <c r="I24" s="108"/>
    </row>
    <row r="25" spans="1:9">
      <c r="A25" s="107" t="s">
        <v>210</v>
      </c>
      <c r="G25" s="108"/>
      <c r="H25" s="190"/>
      <c r="I25" s="108"/>
    </row>
    <row r="26" spans="1:9">
      <c r="A26" s="107" t="s">
        <v>314</v>
      </c>
      <c r="G26" s="108"/>
      <c r="H26" s="190"/>
      <c r="I26" s="108"/>
    </row>
    <row r="27" spans="1:9">
      <c r="F27" s="109" t="s">
        <v>91</v>
      </c>
      <c r="G27" s="108"/>
      <c r="H27" s="190"/>
      <c r="I27" s="108"/>
    </row>
    <row r="28" spans="1:9">
      <c r="D28" s="260" t="s">
        <v>199</v>
      </c>
      <c r="F28" s="260" t="s">
        <v>211</v>
      </c>
      <c r="G28" s="108"/>
      <c r="H28" s="190"/>
      <c r="I28" s="108"/>
    </row>
    <row r="29" spans="1:9">
      <c r="D29" s="109"/>
      <c r="G29" s="108"/>
      <c r="H29" s="190"/>
      <c r="I29" s="108"/>
    </row>
    <row r="30" spans="1:9">
      <c r="A30" s="182"/>
      <c r="B30" s="107" t="s">
        <v>207</v>
      </c>
      <c r="D30" s="181">
        <v>1.9E-2</v>
      </c>
      <c r="E30" s="189">
        <f>+D30/D32</f>
        <v>3.7999999999999999E-2</v>
      </c>
      <c r="F30" s="181">
        <f>+E30*F32</f>
        <v>1.9570000000000001E-2</v>
      </c>
    </row>
    <row r="31" spans="1:9">
      <c r="A31" s="182"/>
      <c r="B31" s="107" t="s">
        <v>208</v>
      </c>
      <c r="D31" s="219">
        <v>0.48099999999999998</v>
      </c>
      <c r="E31" s="261">
        <f>+D31/D32</f>
        <v>0.96199999999999997</v>
      </c>
      <c r="F31" s="219">
        <f>+E31*F32</f>
        <v>0.49542999999999998</v>
      </c>
    </row>
    <row r="32" spans="1:9">
      <c r="B32" s="107" t="s">
        <v>198</v>
      </c>
      <c r="D32" s="181">
        <f>+D30+D31</f>
        <v>0.5</v>
      </c>
      <c r="E32" s="189">
        <f>+E30+E31</f>
        <v>1</v>
      </c>
      <c r="F32" s="181">
        <v>0.51500000000000001</v>
      </c>
    </row>
    <row r="33" spans="1:7">
      <c r="D33" s="214"/>
      <c r="F33" s="181"/>
    </row>
    <row r="34" spans="1:7">
      <c r="A34" s="107" t="s">
        <v>311</v>
      </c>
      <c r="D34" s="214"/>
      <c r="F34" s="181"/>
    </row>
    <row r="35" spans="1:7">
      <c r="A35" s="107" t="s">
        <v>312</v>
      </c>
      <c r="G35" s="203"/>
    </row>
    <row r="36" spans="1:7">
      <c r="G36" s="203"/>
    </row>
    <row r="37" spans="1:7">
      <c r="A37" s="107" t="s">
        <v>346</v>
      </c>
    </row>
    <row r="38" spans="1:7">
      <c r="D38" s="181"/>
      <c r="E38" s="181"/>
      <c r="F38" s="181"/>
      <c r="G38" s="181"/>
    </row>
    <row r="39" spans="1:7">
      <c r="A39" s="107" t="s">
        <v>336</v>
      </c>
      <c r="D39" s="181"/>
      <c r="E39" s="181"/>
      <c r="F39" s="181"/>
      <c r="G39" s="181"/>
    </row>
    <row r="40" spans="1:7">
      <c r="A40" s="107" t="s">
        <v>342</v>
      </c>
      <c r="D40" s="223"/>
      <c r="E40" s="181"/>
      <c r="F40" s="181"/>
      <c r="G40" s="181"/>
    </row>
    <row r="41" spans="1:7">
      <c r="D41" s="223"/>
      <c r="E41" s="181"/>
      <c r="F41" s="181"/>
      <c r="G41" s="181"/>
    </row>
    <row r="42" spans="1:7">
      <c r="A42" s="107" t="s">
        <v>343</v>
      </c>
      <c r="B42" s="212"/>
      <c r="C42" s="182"/>
      <c r="D42" s="181"/>
      <c r="E42" s="181"/>
      <c r="F42" s="181"/>
      <c r="G42" s="181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7"/>
  <sheetViews>
    <sheetView topLeftCell="A70" zoomScaleNormal="100" workbookViewId="0">
      <selection activeCell="H78" sqref="H78"/>
    </sheetView>
  </sheetViews>
  <sheetFormatPr defaultColWidth="8.81640625" defaultRowHeight="15"/>
  <cols>
    <col min="1" max="2" width="9.76953125" style="114" customWidth="1"/>
    <col min="3" max="3" width="2.76953125" style="114" customWidth="1"/>
    <col min="4" max="4" width="9.76953125" style="114" customWidth="1"/>
    <col min="5" max="5" width="2.76953125" style="114" customWidth="1"/>
    <col min="6" max="6" width="9.76953125" style="114" customWidth="1"/>
    <col min="7" max="7" width="2.76953125" style="114" customWidth="1"/>
    <col min="8" max="8" width="9.76953125" style="114" customWidth="1"/>
    <col min="9" max="9" width="3.6796875" style="114" customWidth="1"/>
    <col min="10" max="10" width="7.31640625" style="116" customWidth="1"/>
    <col min="11" max="11" width="9.76953125" style="114" customWidth="1"/>
    <col min="12" max="12" width="10.6796875" style="114" customWidth="1"/>
    <col min="13" max="16384" width="8.81640625" style="114"/>
  </cols>
  <sheetData>
    <row r="1" spans="1:11">
      <c r="F1" s="115" t="s">
        <v>216</v>
      </c>
    </row>
    <row r="2" spans="1:11">
      <c r="F2" s="115" t="s">
        <v>200</v>
      </c>
    </row>
    <row r="3" spans="1:11">
      <c r="F3" s="115" t="str">
        <f>+'DCP-3, P 1'!G3</f>
        <v>Dockets UE-220066/UG-220067</v>
      </c>
    </row>
    <row r="4" spans="1:11">
      <c r="H4" s="115"/>
      <c r="I4" s="115"/>
    </row>
    <row r="5" spans="1:11" ht="20.100000000000001">
      <c r="A5" s="287" t="s">
        <v>106</v>
      </c>
      <c r="B5" s="287"/>
      <c r="C5" s="287"/>
      <c r="D5" s="287"/>
      <c r="E5" s="287"/>
      <c r="F5" s="287"/>
      <c r="G5" s="287"/>
      <c r="H5" s="287"/>
      <c r="I5" s="287"/>
    </row>
    <row r="6" spans="1:11" ht="15.3" thickBot="1">
      <c r="J6" s="117"/>
    </row>
    <row r="7" spans="1:11" ht="16.5" customHeight="1" thickTop="1">
      <c r="A7" s="118"/>
      <c r="B7" s="118"/>
      <c r="C7" s="118"/>
      <c r="D7" s="118"/>
      <c r="E7" s="118"/>
      <c r="F7" s="118"/>
      <c r="G7" s="118"/>
      <c r="H7" s="118"/>
      <c r="I7" s="118"/>
    </row>
    <row r="8" spans="1:11">
      <c r="A8" s="116"/>
      <c r="B8" s="119" t="s">
        <v>107</v>
      </c>
      <c r="C8" s="116"/>
      <c r="D8" s="119" t="s">
        <v>108</v>
      </c>
      <c r="E8" s="116"/>
      <c r="F8" s="120" t="s">
        <v>109</v>
      </c>
      <c r="G8" s="116"/>
      <c r="H8" s="116"/>
      <c r="I8" s="116"/>
    </row>
    <row r="9" spans="1:11">
      <c r="A9" s="116"/>
      <c r="B9" s="119" t="s">
        <v>110</v>
      </c>
      <c r="C9" s="116"/>
      <c r="D9" s="119" t="s">
        <v>111</v>
      </c>
      <c r="E9" s="116"/>
      <c r="F9" s="119" t="s">
        <v>112</v>
      </c>
      <c r="G9" s="116"/>
      <c r="H9" s="120" t="s">
        <v>113</v>
      </c>
      <c r="I9" s="116"/>
    </row>
    <row r="10" spans="1:11">
      <c r="A10" s="119" t="s">
        <v>10</v>
      </c>
      <c r="B10" s="119" t="s">
        <v>114</v>
      </c>
      <c r="C10" s="116"/>
      <c r="D10" s="119" t="s">
        <v>114</v>
      </c>
      <c r="E10" s="116"/>
      <c r="F10" s="119" t="s">
        <v>81</v>
      </c>
      <c r="G10" s="116"/>
      <c r="H10" s="119" t="s">
        <v>115</v>
      </c>
      <c r="I10" s="116"/>
    </row>
    <row r="11" spans="1:11">
      <c r="A11" s="121"/>
      <c r="B11" s="121"/>
      <c r="C11" s="122"/>
      <c r="D11" s="121"/>
      <c r="E11" s="122"/>
      <c r="F11" s="121"/>
      <c r="G11" s="122"/>
      <c r="H11" s="121"/>
      <c r="I11" s="122"/>
    </row>
    <row r="12" spans="1:11" ht="15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</row>
    <row r="13" spans="1:11" ht="15" customHeight="1">
      <c r="A13" s="288" t="s">
        <v>116</v>
      </c>
      <c r="B13" s="288"/>
      <c r="C13" s="288"/>
      <c r="D13" s="288"/>
      <c r="E13" s="288"/>
      <c r="F13" s="288"/>
      <c r="G13" s="288"/>
      <c r="H13" s="288"/>
      <c r="I13" s="288"/>
      <c r="J13" s="117"/>
    </row>
    <row r="14" spans="1:11" ht="15" customHeight="1">
      <c r="A14" s="124" t="s">
        <v>117</v>
      </c>
      <c r="B14" s="125">
        <v>-1.0999999999999999E-2</v>
      </c>
      <c r="C14" s="125"/>
      <c r="D14" s="125">
        <v>-8.8999999999999996E-2</v>
      </c>
      <c r="E14" s="125"/>
      <c r="F14" s="125">
        <v>8.5000000000000006E-2</v>
      </c>
      <c r="G14" s="125"/>
      <c r="H14" s="125">
        <v>7.0000000000000007E-2</v>
      </c>
      <c r="I14" s="125"/>
      <c r="J14" s="126"/>
    </row>
    <row r="15" spans="1:11" ht="15" customHeight="1">
      <c r="A15" s="124" t="s">
        <v>118</v>
      </c>
      <c r="B15" s="125">
        <v>5.3999999999999999E-2</v>
      </c>
      <c r="C15" s="125"/>
      <c r="D15" s="125">
        <v>0.108</v>
      </c>
      <c r="E15" s="125"/>
      <c r="F15" s="125">
        <v>7.6999999999999999E-2</v>
      </c>
      <c r="G15" s="125"/>
      <c r="H15" s="125">
        <v>4.8000000000000001E-2</v>
      </c>
      <c r="I15" s="125"/>
    </row>
    <row r="16" spans="1:11" ht="15" customHeight="1">
      <c r="A16" s="124" t="s">
        <v>119</v>
      </c>
      <c r="B16" s="125">
        <v>5.5E-2</v>
      </c>
      <c r="C16" s="125"/>
      <c r="D16" s="125">
        <v>5.8999999999999997E-2</v>
      </c>
      <c r="E16" s="125"/>
      <c r="F16" s="125">
        <v>7.0000000000000007E-2</v>
      </c>
      <c r="G16" s="125"/>
      <c r="H16" s="125">
        <v>6.8000000000000005E-2</v>
      </c>
      <c r="I16" s="125"/>
      <c r="J16" s="127"/>
      <c r="K16" s="128"/>
    </row>
    <row r="17" spans="1:11" ht="15" customHeight="1">
      <c r="A17" s="124" t="s">
        <v>120</v>
      </c>
      <c r="B17" s="125">
        <v>0.05</v>
      </c>
      <c r="C17" s="125"/>
      <c r="D17" s="125">
        <v>5.7000000000000002E-2</v>
      </c>
      <c r="E17" s="125"/>
      <c r="F17" s="125">
        <v>0.06</v>
      </c>
      <c r="G17" s="125"/>
      <c r="H17" s="125">
        <v>0.09</v>
      </c>
      <c r="I17" s="125"/>
      <c r="J17" s="127"/>
      <c r="K17" s="128"/>
    </row>
    <row r="18" spans="1:11" ht="15" customHeight="1">
      <c r="A18" s="124" t="s">
        <v>121</v>
      </c>
      <c r="B18" s="125">
        <v>2.8000000000000001E-2</v>
      </c>
      <c r="C18" s="125"/>
      <c r="D18" s="125">
        <v>4.3999999999999997E-2</v>
      </c>
      <c r="E18" s="125"/>
      <c r="F18" s="125">
        <v>5.8000000000000003E-2</v>
      </c>
      <c r="G18" s="125"/>
      <c r="H18" s="125">
        <v>0.13300000000000001</v>
      </c>
      <c r="I18" s="125"/>
    </row>
    <row r="19" spans="1:11" ht="15" customHeight="1">
      <c r="A19" s="124" t="s">
        <v>122</v>
      </c>
      <c r="B19" s="125">
        <v>-2E-3</v>
      </c>
      <c r="C19" s="125"/>
      <c r="D19" s="125">
        <v>-1.9E-2</v>
      </c>
      <c r="E19" s="125"/>
      <c r="F19" s="125">
        <v>7.0000000000000007E-2</v>
      </c>
      <c r="G19" s="125"/>
      <c r="H19" s="125">
        <v>0.124</v>
      </c>
      <c r="I19" s="125"/>
      <c r="J19" s="127"/>
      <c r="K19" s="128"/>
    </row>
    <row r="20" spans="1:11" ht="15" customHeight="1">
      <c r="A20" s="124" t="s">
        <v>123</v>
      </c>
      <c r="B20" s="125">
        <v>1.7999999999999999E-2</v>
      </c>
      <c r="C20" s="125"/>
      <c r="D20" s="125">
        <v>1.9E-2</v>
      </c>
      <c r="E20" s="125"/>
      <c r="F20" s="125">
        <v>7.4999999999999997E-2</v>
      </c>
      <c r="G20" s="125"/>
      <c r="H20" s="125">
        <v>8.8999999999999996E-2</v>
      </c>
      <c r="I20" s="125"/>
      <c r="J20" s="127"/>
      <c r="K20" s="128"/>
    </row>
    <row r="21" spans="1:11" ht="15" customHeight="1">
      <c r="A21" s="124" t="s">
        <v>124</v>
      </c>
      <c r="B21" s="125">
        <v>-2.1000000000000001E-2</v>
      </c>
      <c r="C21" s="125"/>
      <c r="D21" s="125">
        <v>-4.3999999999999997E-2</v>
      </c>
      <c r="E21" s="125"/>
      <c r="F21" s="125">
        <v>9.5000000000000001E-2</v>
      </c>
      <c r="G21" s="125"/>
      <c r="H21" s="125">
        <v>3.7999999999999999E-2</v>
      </c>
      <c r="I21" s="125"/>
      <c r="J21" s="127"/>
      <c r="K21" s="128"/>
    </row>
    <row r="22" spans="1:11" ht="15" customHeight="1">
      <c r="A22" s="249" t="s">
        <v>284</v>
      </c>
      <c r="B22" s="252">
        <f>AVERAGE(B14:B21)</f>
        <v>2.1375000000000002E-2</v>
      </c>
      <c r="C22" s="252"/>
      <c r="D22" s="252">
        <f t="shared" ref="D22:H22" si="0">AVERAGE(D14:D21)</f>
        <v>1.6875000000000001E-2</v>
      </c>
      <c r="E22" s="252"/>
      <c r="F22" s="252">
        <f t="shared" si="0"/>
        <v>7.375000000000001E-2</v>
      </c>
      <c r="G22" s="252"/>
      <c r="H22" s="252">
        <f t="shared" si="0"/>
        <v>8.2500000000000004E-2</v>
      </c>
      <c r="I22" s="125"/>
      <c r="J22" s="127"/>
      <c r="K22" s="128"/>
    </row>
    <row r="23" spans="1:11" ht="15" customHeight="1">
      <c r="A23" s="124"/>
      <c r="B23" s="125"/>
      <c r="C23" s="125"/>
      <c r="D23" s="125"/>
      <c r="E23" s="125"/>
      <c r="F23" s="125"/>
      <c r="G23" s="125"/>
      <c r="H23" s="125"/>
      <c r="I23" s="125"/>
      <c r="J23" s="127"/>
      <c r="K23" s="128"/>
    </row>
    <row r="24" spans="1:11" ht="15" customHeight="1">
      <c r="A24" s="289" t="s">
        <v>125</v>
      </c>
      <c r="B24" s="289"/>
      <c r="C24" s="289"/>
      <c r="D24" s="289"/>
      <c r="E24" s="289"/>
      <c r="F24" s="289"/>
      <c r="G24" s="289"/>
      <c r="H24" s="289"/>
      <c r="I24" s="289"/>
      <c r="J24" s="129"/>
      <c r="K24" s="128"/>
    </row>
    <row r="25" spans="1:11" ht="15" customHeight="1">
      <c r="A25" s="124" t="s">
        <v>126</v>
      </c>
      <c r="B25" s="125">
        <v>0.04</v>
      </c>
      <c r="C25" s="125"/>
      <c r="D25" s="125">
        <v>3.6999999999999998E-2</v>
      </c>
      <c r="E25" s="125"/>
      <c r="F25" s="125">
        <v>9.5000000000000001E-2</v>
      </c>
      <c r="G25" s="125"/>
      <c r="H25" s="125">
        <v>3.7999999999999999E-2</v>
      </c>
      <c r="I25" s="125"/>
      <c r="J25" s="127"/>
      <c r="K25" s="128"/>
    </row>
    <row r="26" spans="1:11" ht="15" customHeight="1">
      <c r="A26" s="124" t="s">
        <v>127</v>
      </c>
      <c r="B26" s="125">
        <v>6.8000000000000005E-2</v>
      </c>
      <c r="C26" s="125"/>
      <c r="D26" s="125">
        <v>9.2999999999999999E-2</v>
      </c>
      <c r="E26" s="125"/>
      <c r="F26" s="125">
        <v>7.4999999999999997E-2</v>
      </c>
      <c r="G26" s="125"/>
      <c r="H26" s="125">
        <v>3.9E-2</v>
      </c>
      <c r="I26" s="125"/>
      <c r="J26" s="127"/>
      <c r="K26" s="128"/>
    </row>
    <row r="27" spans="1:11" ht="15" customHeight="1">
      <c r="A27" s="124" t="s">
        <v>128</v>
      </c>
      <c r="B27" s="125">
        <v>3.6999999999999998E-2</v>
      </c>
      <c r="C27" s="125"/>
      <c r="D27" s="125">
        <v>1.7000000000000001E-2</v>
      </c>
      <c r="E27" s="125"/>
      <c r="F27" s="125">
        <v>7.1999999999999995E-2</v>
      </c>
      <c r="G27" s="125"/>
      <c r="H27" s="125">
        <v>3.7999999999999999E-2</v>
      </c>
      <c r="I27" s="125"/>
      <c r="J27" s="127"/>
      <c r="K27" s="128"/>
    </row>
    <row r="28" spans="1:11" ht="15" customHeight="1">
      <c r="A28" s="124" t="s">
        <v>129</v>
      </c>
      <c r="B28" s="125">
        <v>3.1E-2</v>
      </c>
      <c r="C28" s="125"/>
      <c r="D28" s="125">
        <v>8.9999999999999993E-3</v>
      </c>
      <c r="E28" s="125"/>
      <c r="F28" s="125">
        <v>7.0000000000000007E-2</v>
      </c>
      <c r="G28" s="125"/>
      <c r="H28" s="125">
        <v>1.0999999999999999E-2</v>
      </c>
      <c r="I28" s="125"/>
      <c r="J28" s="127"/>
      <c r="K28" s="128"/>
    </row>
    <row r="29" spans="1:11" ht="15" customHeight="1">
      <c r="A29" s="124" t="s">
        <v>130</v>
      </c>
      <c r="B29" s="125">
        <v>2.9000000000000001E-2</v>
      </c>
      <c r="C29" s="125"/>
      <c r="D29" s="125">
        <v>4.9000000000000002E-2</v>
      </c>
      <c r="E29" s="125"/>
      <c r="F29" s="125">
        <v>6.2E-2</v>
      </c>
      <c r="G29" s="125"/>
      <c r="H29" s="125">
        <v>4.3999999999999997E-2</v>
      </c>
      <c r="I29" s="125"/>
      <c r="J29" s="127"/>
      <c r="K29" s="128"/>
    </row>
    <row r="30" spans="1:11" ht="15" customHeight="1">
      <c r="A30" s="124" t="s">
        <v>131</v>
      </c>
      <c r="B30" s="125">
        <v>3.7999999999999999E-2</v>
      </c>
      <c r="C30" s="125"/>
      <c r="D30" s="125">
        <v>4.4999999999999998E-2</v>
      </c>
      <c r="E30" s="125"/>
      <c r="F30" s="125">
        <v>5.5E-2</v>
      </c>
      <c r="G30" s="125"/>
      <c r="H30" s="125">
        <v>4.3999999999999997E-2</v>
      </c>
      <c r="I30" s="125"/>
      <c r="J30" s="127"/>
      <c r="K30" s="128"/>
    </row>
    <row r="31" spans="1:11" ht="15" customHeight="1">
      <c r="A31" s="124" t="s">
        <v>132</v>
      </c>
      <c r="B31" s="125">
        <v>3.5000000000000003E-2</v>
      </c>
      <c r="C31" s="125"/>
      <c r="D31" s="125">
        <v>1.7999999999999999E-2</v>
      </c>
      <c r="E31" s="125"/>
      <c r="F31" s="125">
        <v>5.2999999999999999E-2</v>
      </c>
      <c r="G31" s="125"/>
      <c r="H31" s="125">
        <v>4.5999999999999999E-2</v>
      </c>
      <c r="I31" s="125"/>
      <c r="J31" s="127"/>
      <c r="K31" s="128"/>
    </row>
    <row r="32" spans="1:11" ht="15" customHeight="1">
      <c r="A32" s="124" t="s">
        <v>133</v>
      </c>
      <c r="B32" s="125">
        <v>1.7999999999999999E-2</v>
      </c>
      <c r="C32" s="125"/>
      <c r="D32" s="125">
        <v>-2E-3</v>
      </c>
      <c r="E32" s="125"/>
      <c r="F32" s="125">
        <v>5.6000000000000001E-2</v>
      </c>
      <c r="G32" s="125"/>
      <c r="H32" s="125">
        <v>6.0999999999999999E-2</v>
      </c>
      <c r="I32" s="125"/>
      <c r="J32" s="127"/>
      <c r="K32" s="128"/>
    </row>
    <row r="33" spans="1:11" ht="15" customHeight="1">
      <c r="A33" s="124" t="s">
        <v>134</v>
      </c>
      <c r="B33" s="125">
        <v>-5.0000000000000001E-3</v>
      </c>
      <c r="C33" s="125"/>
      <c r="D33" s="125">
        <v>-0.02</v>
      </c>
      <c r="E33" s="125"/>
      <c r="F33" s="125">
        <v>6.8000000000000005E-2</v>
      </c>
      <c r="G33" s="125"/>
      <c r="H33" s="125">
        <v>3.1E-2</v>
      </c>
      <c r="I33" s="125"/>
      <c r="J33" s="127"/>
      <c r="K33" s="128"/>
    </row>
    <row r="34" spans="1:11" ht="15" customHeight="1">
      <c r="A34" s="249" t="s">
        <v>284</v>
      </c>
      <c r="B34" s="252">
        <f>AVERAGE(B25:B33)</f>
        <v>3.2333333333333339E-2</v>
      </c>
      <c r="C34" s="252"/>
      <c r="D34" s="252">
        <f t="shared" ref="D34:H34" si="1">AVERAGE(D25:D33)</f>
        <v>2.7333333333333334E-2</v>
      </c>
      <c r="E34" s="252"/>
      <c r="F34" s="252">
        <f t="shared" si="1"/>
        <v>6.7333333333333342E-2</v>
      </c>
      <c r="G34" s="252"/>
      <c r="H34" s="252">
        <f t="shared" si="1"/>
        <v>3.911111111111111E-2</v>
      </c>
      <c r="I34" s="125"/>
      <c r="J34" s="127"/>
      <c r="K34" s="128"/>
    </row>
    <row r="35" spans="1:11" ht="15" customHeight="1">
      <c r="A35" s="124"/>
      <c r="B35" s="125"/>
      <c r="C35" s="125"/>
      <c r="D35" s="125"/>
      <c r="E35" s="125"/>
      <c r="F35" s="125"/>
      <c r="G35" s="125"/>
      <c r="H35" s="125"/>
      <c r="I35" s="125"/>
      <c r="J35" s="127"/>
      <c r="K35" s="128"/>
    </row>
    <row r="36" spans="1:11" ht="15" customHeight="1">
      <c r="A36" s="288" t="s">
        <v>135</v>
      </c>
      <c r="B36" s="288"/>
      <c r="C36" s="288"/>
      <c r="D36" s="288"/>
      <c r="E36" s="288"/>
      <c r="F36" s="288"/>
      <c r="G36" s="288"/>
      <c r="H36" s="288"/>
      <c r="I36" s="288"/>
      <c r="J36" s="117"/>
    </row>
    <row r="37" spans="1:11" ht="15" customHeight="1">
      <c r="A37" s="124" t="s">
        <v>1</v>
      </c>
      <c r="B37" s="125">
        <v>0.03</v>
      </c>
      <c r="C37" s="125" t="s">
        <v>136</v>
      </c>
      <c r="D37" s="125">
        <v>3.1E-2</v>
      </c>
      <c r="E37" s="125"/>
      <c r="F37" s="125">
        <v>7.4999999999999997E-2</v>
      </c>
      <c r="G37" s="125"/>
      <c r="H37" s="125">
        <v>2.9000000000000001E-2</v>
      </c>
      <c r="I37" s="125"/>
    </row>
    <row r="38" spans="1:11" ht="15" customHeight="1">
      <c r="A38" s="124" t="s">
        <v>2</v>
      </c>
      <c r="B38" s="125">
        <v>2.7E-2</v>
      </c>
      <c r="C38" s="125"/>
      <c r="D38" s="125">
        <v>3.4000000000000002E-2</v>
      </c>
      <c r="E38" s="125"/>
      <c r="F38" s="125">
        <v>6.9000000000000006E-2</v>
      </c>
      <c r="G38" s="125"/>
      <c r="H38" s="125">
        <v>2.7E-2</v>
      </c>
      <c r="I38" s="125"/>
    </row>
    <row r="39" spans="1:11" ht="15" customHeight="1">
      <c r="A39" s="124" t="s">
        <v>3</v>
      </c>
      <c r="B39" s="125">
        <v>0.04</v>
      </c>
      <c r="C39" s="125"/>
      <c r="D39" s="125">
        <v>5.5E-2</v>
      </c>
      <c r="E39" s="125"/>
      <c r="F39" s="125">
        <v>6.0999999999999999E-2</v>
      </c>
      <c r="G39" s="125"/>
      <c r="H39" s="125">
        <v>2.7E-2</v>
      </c>
      <c r="I39" s="125"/>
    </row>
    <row r="40" spans="1:11" ht="15" customHeight="1">
      <c r="A40" s="124" t="s">
        <v>4</v>
      </c>
      <c r="B40" s="125">
        <v>3.6999999999999998E-2</v>
      </c>
      <c r="C40" s="125"/>
      <c r="D40" s="125">
        <v>4.8000000000000001E-2</v>
      </c>
      <c r="E40" s="125"/>
      <c r="F40" s="125">
        <v>5.6000000000000001E-2</v>
      </c>
      <c r="G40" s="125"/>
      <c r="H40" s="125">
        <v>2.5000000000000001E-2</v>
      </c>
      <c r="I40" s="125"/>
    </row>
    <row r="41" spans="1:11" ht="15" customHeight="1">
      <c r="A41" s="124" t="s">
        <v>5</v>
      </c>
      <c r="B41" s="125">
        <v>4.4999999999999998E-2</v>
      </c>
      <c r="C41" s="125"/>
      <c r="D41" s="125">
        <v>4.2999999999999997E-2</v>
      </c>
      <c r="E41" s="125"/>
      <c r="F41" s="125">
        <v>5.3999999999999999E-2</v>
      </c>
      <c r="G41" s="125"/>
      <c r="H41" s="125">
        <v>3.3000000000000002E-2</v>
      </c>
      <c r="I41" s="125"/>
    </row>
    <row r="42" spans="1:11" ht="15" customHeight="1">
      <c r="A42" s="124" t="s">
        <v>6</v>
      </c>
      <c r="B42" s="125">
        <v>4.4999999999999998E-2</v>
      </c>
      <c r="C42" s="125"/>
      <c r="D42" s="125">
        <v>7.2999999999999995E-2</v>
      </c>
      <c r="E42" s="125"/>
      <c r="F42" s="125">
        <v>4.9000000000000002E-2</v>
      </c>
      <c r="G42" s="125"/>
      <c r="H42" s="125">
        <v>1.7000000000000001E-2</v>
      </c>
      <c r="I42" s="125"/>
    </row>
    <row r="43" spans="1:11" ht="15" customHeight="1">
      <c r="A43" s="130">
        <v>1998</v>
      </c>
      <c r="B43" s="125">
        <v>4.2000000000000003E-2</v>
      </c>
      <c r="C43" s="125"/>
      <c r="D43" s="125">
        <v>5.8000000000000003E-2</v>
      </c>
      <c r="E43" s="125"/>
      <c r="F43" s="125">
        <v>4.4999999999999998E-2</v>
      </c>
      <c r="G43" s="125"/>
      <c r="H43" s="125">
        <v>1.6E-2</v>
      </c>
      <c r="I43" s="125"/>
      <c r="J43" s="127"/>
      <c r="K43" s="128"/>
    </row>
    <row r="44" spans="1:11" ht="15" customHeight="1">
      <c r="A44" s="130">
        <v>1999</v>
      </c>
      <c r="B44" s="125">
        <v>3.6999999999999998E-2</v>
      </c>
      <c r="C44" s="125"/>
      <c r="D44" s="125">
        <v>4.4999999999999998E-2</v>
      </c>
      <c r="E44" s="125"/>
      <c r="F44" s="125">
        <v>4.2000000000000003E-2</v>
      </c>
      <c r="G44" s="125"/>
      <c r="H44" s="125">
        <v>2.7E-2</v>
      </c>
      <c r="I44" s="125"/>
    </row>
    <row r="45" spans="1:11" ht="15" customHeight="1">
      <c r="A45" s="130">
        <v>2000</v>
      </c>
      <c r="B45" s="125">
        <v>4.1000000000000002E-2</v>
      </c>
      <c r="C45" s="125"/>
      <c r="D45" s="125">
        <v>0.04</v>
      </c>
      <c r="E45" s="125"/>
      <c r="F45" s="125">
        <v>0.04</v>
      </c>
      <c r="G45" s="125"/>
      <c r="H45" s="125">
        <v>3.4000000000000002E-2</v>
      </c>
      <c r="I45" s="125"/>
    </row>
    <row r="46" spans="1:11" ht="15" customHeight="1">
      <c r="A46" s="130">
        <v>2001</v>
      </c>
      <c r="B46" s="125">
        <v>1.0999999999999999E-2</v>
      </c>
      <c r="C46" s="125"/>
      <c r="D46" s="125">
        <v>-3.4000000000000002E-2</v>
      </c>
      <c r="E46" s="125"/>
      <c r="F46" s="125">
        <v>4.7E-2</v>
      </c>
      <c r="G46" s="125"/>
      <c r="H46" s="125">
        <v>1.6E-2</v>
      </c>
      <c r="I46" s="125"/>
    </row>
    <row r="47" spans="1:11" ht="15" customHeight="1">
      <c r="A47" s="249" t="s">
        <v>284</v>
      </c>
      <c r="B47" s="252">
        <f>AVERAGE(B37:B46)</f>
        <v>3.549999999999999E-2</v>
      </c>
      <c r="C47" s="125"/>
      <c r="D47" s="252">
        <f t="shared" ref="D47:H47" si="2">AVERAGE(D37:D46)</f>
        <v>3.9299999999999988E-2</v>
      </c>
      <c r="E47" s="252"/>
      <c r="F47" s="252">
        <f t="shared" si="2"/>
        <v>5.3799999999999994E-2</v>
      </c>
      <c r="G47" s="252"/>
      <c r="H47" s="252">
        <f t="shared" si="2"/>
        <v>2.5100000000000004E-2</v>
      </c>
      <c r="I47" s="125"/>
    </row>
    <row r="48" spans="1:11" ht="15" customHeight="1">
      <c r="A48" s="124"/>
      <c r="B48" s="125"/>
      <c r="C48" s="125"/>
      <c r="D48" s="125"/>
      <c r="E48" s="125"/>
      <c r="F48" s="125"/>
      <c r="G48" s="125"/>
      <c r="H48" s="125"/>
      <c r="I48" s="125"/>
    </row>
    <row r="49" spans="1:10" ht="15" customHeight="1">
      <c r="A49" s="288" t="s">
        <v>137</v>
      </c>
      <c r="B49" s="288"/>
      <c r="C49" s="288"/>
      <c r="D49" s="288"/>
      <c r="E49" s="288"/>
      <c r="F49" s="288"/>
      <c r="G49" s="288"/>
      <c r="H49" s="288"/>
      <c r="I49" s="288"/>
      <c r="J49" s="115"/>
    </row>
    <row r="50" spans="1:10" ht="15" customHeight="1">
      <c r="A50" s="130">
        <v>2002</v>
      </c>
      <c r="B50" s="125">
        <v>1.7999999999999999E-2</v>
      </c>
      <c r="C50" s="125"/>
      <c r="D50" s="196">
        <v>2E-3</v>
      </c>
      <c r="E50" s="125"/>
      <c r="F50" s="125">
        <v>5.8000000000000003E-2</v>
      </c>
      <c r="G50" s="125"/>
      <c r="H50" s="196">
        <v>2.4E-2</v>
      </c>
      <c r="I50" s="196"/>
      <c r="J50" s="196"/>
    </row>
    <row r="51" spans="1:10" ht="15" customHeight="1">
      <c r="A51" s="130">
        <v>2003</v>
      </c>
      <c r="B51" s="125">
        <v>2.8000000000000001E-2</v>
      </c>
      <c r="C51" s="125"/>
      <c r="D51" s="196">
        <v>1.2E-2</v>
      </c>
      <c r="E51" s="125"/>
      <c r="F51" s="125">
        <v>0.06</v>
      </c>
      <c r="G51" s="125"/>
      <c r="H51" s="196">
        <v>1.9E-2</v>
      </c>
      <c r="I51" s="196"/>
      <c r="J51" s="196"/>
    </row>
    <row r="52" spans="1:10" ht="15" customHeight="1">
      <c r="A52" s="130">
        <v>2004</v>
      </c>
      <c r="B52" s="125">
        <v>3.7999999999999999E-2</v>
      </c>
      <c r="C52" s="125"/>
      <c r="D52" s="196">
        <v>2.3E-2</v>
      </c>
      <c r="E52" s="125"/>
      <c r="F52" s="125">
        <v>5.5E-2</v>
      </c>
      <c r="G52" s="125"/>
      <c r="H52" s="196">
        <v>3.3000000000000002E-2</v>
      </c>
      <c r="I52" s="196"/>
      <c r="J52" s="196"/>
    </row>
    <row r="53" spans="1:10" ht="15" customHeight="1">
      <c r="A53" s="130">
        <v>2005</v>
      </c>
      <c r="B53" s="125">
        <v>3.3000000000000002E-2</v>
      </c>
      <c r="C53" s="125"/>
      <c r="D53" s="196">
        <v>3.2000000000000001E-2</v>
      </c>
      <c r="E53" s="125"/>
      <c r="F53" s="125">
        <v>5.0999999999999997E-2</v>
      </c>
      <c r="G53" s="125"/>
      <c r="H53" s="196">
        <v>3.4000000000000002E-2</v>
      </c>
      <c r="I53" s="196"/>
      <c r="J53" s="196"/>
    </row>
    <row r="54" spans="1:10" ht="15" customHeight="1">
      <c r="A54" s="130">
        <v>2006</v>
      </c>
      <c r="B54" s="125">
        <v>2.7E-2</v>
      </c>
      <c r="C54" s="125"/>
      <c r="D54" s="196">
        <v>2.1999999999999999E-2</v>
      </c>
      <c r="E54" s="125"/>
      <c r="F54" s="125">
        <v>4.5999999999999999E-2</v>
      </c>
      <c r="G54" s="125"/>
      <c r="H54" s="196">
        <v>2.5000000000000001E-2</v>
      </c>
      <c r="I54" s="196"/>
      <c r="J54" s="196"/>
    </row>
    <row r="55" spans="1:10" ht="15" customHeight="1">
      <c r="A55" s="130">
        <v>2007</v>
      </c>
      <c r="B55" s="125">
        <v>1.7999999999999999E-2</v>
      </c>
      <c r="C55" s="125"/>
      <c r="D55" s="196">
        <v>2.5000000000000001E-2</v>
      </c>
      <c r="E55" s="125"/>
      <c r="F55" s="125">
        <v>4.5999999999999999E-2</v>
      </c>
      <c r="G55" s="125"/>
      <c r="H55" s="196">
        <v>4.1000000000000002E-2</v>
      </c>
      <c r="I55" s="196"/>
      <c r="J55" s="196"/>
    </row>
    <row r="56" spans="1:10" ht="15" customHeight="1">
      <c r="A56" s="130">
        <v>2008</v>
      </c>
      <c r="B56" s="125">
        <v>-3.0000000000000001E-3</v>
      </c>
      <c r="C56" s="125"/>
      <c r="D56" s="196">
        <v>-3.5999999999999997E-2</v>
      </c>
      <c r="E56" s="125"/>
      <c r="F56" s="125">
        <v>5.8000000000000003E-2</v>
      </c>
      <c r="G56" s="125"/>
      <c r="H56" s="196">
        <v>1E-3</v>
      </c>
      <c r="I56" s="196"/>
      <c r="J56" s="196"/>
    </row>
    <row r="57" spans="1:10" ht="15" customHeight="1">
      <c r="A57" s="131">
        <v>2009</v>
      </c>
      <c r="B57" s="132">
        <v>-2.5000000000000001E-2</v>
      </c>
      <c r="C57" s="132"/>
      <c r="D57" s="197">
        <v>-0.115</v>
      </c>
      <c r="E57" s="132"/>
      <c r="F57" s="132">
        <v>9.2999999999999999E-2</v>
      </c>
      <c r="G57" s="132"/>
      <c r="H57" s="197">
        <v>2.7E-2</v>
      </c>
      <c r="I57" s="197"/>
      <c r="J57" s="197"/>
    </row>
    <row r="58" spans="1:10" ht="15" customHeight="1">
      <c r="A58" s="249" t="s">
        <v>284</v>
      </c>
      <c r="B58" s="253">
        <f>AVERAGE(B50:B57)</f>
        <v>1.6749999999999998E-2</v>
      </c>
      <c r="C58" s="132"/>
      <c r="D58" s="253">
        <f t="shared" ref="D58:H58" si="3">AVERAGE(D50:D57)</f>
        <v>-4.3750000000000022E-3</v>
      </c>
      <c r="E58" s="253"/>
      <c r="F58" s="253">
        <f t="shared" si="3"/>
        <v>5.8374999999999996E-2</v>
      </c>
      <c r="G58" s="253"/>
      <c r="H58" s="253">
        <f t="shared" si="3"/>
        <v>2.5500000000000002E-2</v>
      </c>
      <c r="I58" s="197"/>
      <c r="J58" s="197"/>
    </row>
    <row r="59" spans="1:10" ht="15" customHeight="1">
      <c r="A59" s="131"/>
      <c r="B59" s="132"/>
      <c r="C59" s="132"/>
      <c r="D59" s="197"/>
      <c r="E59" s="132"/>
      <c r="F59" s="132"/>
      <c r="G59" s="132"/>
      <c r="H59" s="197"/>
      <c r="I59" s="197"/>
      <c r="J59" s="197"/>
    </row>
    <row r="60" spans="1:10" ht="15" customHeight="1">
      <c r="B60" s="256"/>
      <c r="C60" s="256"/>
      <c r="D60" s="256" t="s">
        <v>285</v>
      </c>
      <c r="E60" s="256"/>
      <c r="F60" s="256"/>
      <c r="G60" s="256"/>
      <c r="H60" s="256"/>
      <c r="I60" s="256"/>
      <c r="J60" s="197"/>
    </row>
    <row r="61" spans="1:10" ht="15" customHeight="1">
      <c r="A61" s="131">
        <v>2010</v>
      </c>
      <c r="B61" s="132">
        <v>2.5000000000000001E-2</v>
      </c>
      <c r="C61" s="132"/>
      <c r="D61" s="197">
        <v>5.5E-2</v>
      </c>
      <c r="E61" s="132"/>
      <c r="F61" s="132">
        <v>9.6000000000000002E-2</v>
      </c>
      <c r="G61" s="132"/>
      <c r="H61" s="197">
        <v>1.4999999999999999E-2</v>
      </c>
      <c r="I61" s="197"/>
    </row>
    <row r="62" spans="1:10" ht="15" customHeight="1">
      <c r="A62" s="131">
        <v>2011</v>
      </c>
      <c r="B62" s="132">
        <v>1.4999999999999999E-2</v>
      </c>
      <c r="C62" s="132"/>
      <c r="D62" s="197">
        <v>3.1E-2</v>
      </c>
      <c r="E62" s="132"/>
      <c r="F62" s="132">
        <v>8.8999999999999996E-2</v>
      </c>
      <c r="G62" s="132"/>
      <c r="H62" s="197">
        <v>0.03</v>
      </c>
      <c r="I62" s="197"/>
    </row>
    <row r="63" spans="1:10" ht="15" customHeight="1">
      <c r="A63" s="131">
        <v>2012</v>
      </c>
      <c r="B63" s="132">
        <v>2.3E-2</v>
      </c>
      <c r="C63" s="132"/>
      <c r="D63" s="197">
        <v>0.03</v>
      </c>
      <c r="E63" s="132"/>
      <c r="F63" s="132">
        <v>8.1000000000000003E-2</v>
      </c>
      <c r="G63" s="132"/>
      <c r="H63" s="197">
        <v>1.7000000000000001E-2</v>
      </c>
      <c r="I63" s="197"/>
    </row>
    <row r="64" spans="1:10" ht="15" customHeight="1">
      <c r="A64" s="131">
        <v>2013</v>
      </c>
      <c r="B64" s="132">
        <v>1.7999999999999999E-2</v>
      </c>
      <c r="C64" s="132"/>
      <c r="D64" s="197">
        <v>0.02</v>
      </c>
      <c r="E64" s="132"/>
      <c r="F64" s="132">
        <v>7.3999999999999996E-2</v>
      </c>
      <c r="G64" s="132"/>
      <c r="H64" s="197">
        <v>1.4999999999999999E-2</v>
      </c>
      <c r="I64" s="197"/>
    </row>
    <row r="65" spans="1:10" ht="15" customHeight="1">
      <c r="A65" s="131">
        <v>2014</v>
      </c>
      <c r="B65" s="132">
        <v>2.3E-2</v>
      </c>
      <c r="C65" s="132"/>
      <c r="D65" s="197">
        <v>0.03</v>
      </c>
      <c r="E65" s="132"/>
      <c r="F65" s="132">
        <v>6.2E-2</v>
      </c>
      <c r="G65" s="132"/>
      <c r="H65" s="197">
        <v>8.0000000000000002E-3</v>
      </c>
      <c r="I65" s="197"/>
    </row>
    <row r="66" spans="1:10" ht="15" customHeight="1">
      <c r="A66" s="131">
        <v>2015</v>
      </c>
      <c r="B66" s="132">
        <v>2.7E-2</v>
      </c>
      <c r="C66" s="132"/>
      <c r="D66" s="197">
        <v>-1.4E-2</v>
      </c>
      <c r="E66" s="132"/>
      <c r="F66" s="132">
        <v>5.2999999999999999E-2</v>
      </c>
      <c r="G66" s="132"/>
      <c r="H66" s="197">
        <v>7.0000000000000001E-3</v>
      </c>
      <c r="I66" s="197"/>
    </row>
    <row r="67" spans="1:10" ht="15" customHeight="1">
      <c r="A67" s="131">
        <v>2016</v>
      </c>
      <c r="B67" s="132">
        <v>1.7000000000000001E-2</v>
      </c>
      <c r="C67" s="132"/>
      <c r="D67" s="197">
        <v>-2.1999999999999999E-2</v>
      </c>
      <c r="E67" s="132"/>
      <c r="F67" s="132">
        <v>4.9000000000000002E-2</v>
      </c>
      <c r="G67" s="132"/>
      <c r="H67" s="197">
        <v>2.1000000000000001E-2</v>
      </c>
      <c r="I67" s="197"/>
    </row>
    <row r="68" spans="1:10" ht="15" customHeight="1">
      <c r="A68" s="131">
        <v>2017</v>
      </c>
      <c r="B68" s="132">
        <v>2.3E-2</v>
      </c>
      <c r="C68" s="132"/>
      <c r="D68" s="197">
        <v>1.2999999999999999E-2</v>
      </c>
      <c r="E68" s="132"/>
      <c r="F68" s="132">
        <v>4.3999999999999997E-2</v>
      </c>
      <c r="G68" s="132"/>
      <c r="H68" s="197">
        <v>2.1000000000000001E-2</v>
      </c>
      <c r="I68" s="197"/>
    </row>
    <row r="69" spans="1:10" ht="15" customHeight="1">
      <c r="A69" s="131">
        <v>2018</v>
      </c>
      <c r="B69" s="132">
        <v>2.9000000000000001E-2</v>
      </c>
      <c r="C69" s="132"/>
      <c r="D69" s="197">
        <v>3.2000000000000001E-2</v>
      </c>
      <c r="E69" s="132"/>
      <c r="F69" s="132">
        <v>3.9E-2</v>
      </c>
      <c r="G69" s="132"/>
      <c r="H69" s="197">
        <v>1.9E-2</v>
      </c>
      <c r="I69" s="197"/>
    </row>
    <row r="70" spans="1:10" ht="15" customHeight="1">
      <c r="A70" s="131">
        <v>2019</v>
      </c>
      <c r="B70" s="132">
        <v>2.3E-2</v>
      </c>
      <c r="C70" s="132"/>
      <c r="D70" s="197">
        <v>-8.0000000000000002E-3</v>
      </c>
      <c r="E70" s="132"/>
      <c r="F70" s="132">
        <v>3.6999999999999998E-2</v>
      </c>
      <c r="G70" s="132"/>
      <c r="H70" s="197">
        <v>2.3E-2</v>
      </c>
      <c r="I70" s="197"/>
    </row>
    <row r="71" spans="1:10" ht="15" customHeight="1">
      <c r="A71" s="131">
        <v>2020</v>
      </c>
      <c r="B71" s="132">
        <v>-3.4000000000000002E-2</v>
      </c>
      <c r="C71" s="132"/>
      <c r="D71" s="197">
        <v>-7.1999999999999995E-2</v>
      </c>
      <c r="E71" s="132"/>
      <c r="F71" s="132">
        <v>8.1000000000000003E-2</v>
      </c>
      <c r="G71" s="132"/>
      <c r="H71" s="197">
        <v>1.4E-2</v>
      </c>
      <c r="I71" s="197"/>
    </row>
    <row r="72" spans="1:10" ht="15" customHeight="1">
      <c r="A72" s="249" t="s">
        <v>284</v>
      </c>
      <c r="B72" s="253">
        <f>AVERAGE(B61:B71)</f>
        <v>1.7181818181818184E-2</v>
      </c>
      <c r="C72" s="132"/>
      <c r="D72" s="253">
        <f t="shared" ref="D72:H72" si="4">AVERAGE(D61:D71)</f>
        <v>8.6363636363636347E-3</v>
      </c>
      <c r="E72" s="253"/>
      <c r="F72" s="253">
        <f t="shared" si="4"/>
        <v>6.4090909090909101E-2</v>
      </c>
      <c r="G72" s="253"/>
      <c r="H72" s="253">
        <f t="shared" si="4"/>
        <v>1.7272727272727273E-2</v>
      </c>
      <c r="I72" s="197"/>
    </row>
    <row r="73" spans="1:10" ht="15" customHeight="1">
      <c r="A73" s="131"/>
      <c r="B73" s="132"/>
      <c r="C73" s="132"/>
      <c r="D73" s="197"/>
      <c r="E73" s="132"/>
      <c r="F73" s="132"/>
      <c r="G73" s="132"/>
      <c r="H73" s="197"/>
      <c r="I73" s="197"/>
    </row>
    <row r="74" spans="1:10" ht="15" customHeight="1">
      <c r="A74" s="286" t="s">
        <v>138</v>
      </c>
      <c r="B74" s="286"/>
      <c r="C74" s="286"/>
      <c r="D74" s="286"/>
      <c r="E74" s="286"/>
      <c r="F74" s="286"/>
      <c r="G74" s="286"/>
      <c r="H74" s="286"/>
      <c r="I74" s="286"/>
    </row>
    <row r="75" spans="1:10" ht="15" customHeight="1">
      <c r="A75" s="131">
        <v>2021</v>
      </c>
      <c r="B75" s="132">
        <v>5.7000000000000002E-2</v>
      </c>
      <c r="C75" s="132"/>
      <c r="D75" s="197">
        <v>5.6000000000000001E-2</v>
      </c>
      <c r="E75" s="132"/>
      <c r="F75" s="132">
        <v>5.2999999999999999E-2</v>
      </c>
      <c r="G75" s="132"/>
      <c r="H75" s="197">
        <v>7.0000000000000007E-2</v>
      </c>
      <c r="I75" s="197"/>
    </row>
    <row r="76" spans="1:10" ht="15" customHeight="1">
      <c r="A76" s="131">
        <v>2022</v>
      </c>
      <c r="B76" s="132"/>
      <c r="C76" s="132"/>
      <c r="D76" s="197"/>
      <c r="E76" s="132"/>
      <c r="F76" s="132"/>
      <c r="G76" s="132"/>
      <c r="H76" s="197"/>
      <c r="I76" s="197"/>
    </row>
    <row r="77" spans="1:10" ht="15" customHeight="1">
      <c r="A77" s="131" t="s">
        <v>271</v>
      </c>
      <c r="B77" s="132">
        <v>-1.4999999999999999E-2</v>
      </c>
      <c r="C77" s="132"/>
      <c r="D77" s="197">
        <v>5.3999999999999999E-2</v>
      </c>
      <c r="E77" s="132"/>
      <c r="F77" s="132">
        <v>3.7999999999999999E-2</v>
      </c>
      <c r="G77" s="132"/>
      <c r="H77" s="197">
        <v>0.104</v>
      </c>
      <c r="I77" s="197"/>
    </row>
    <row r="78" spans="1:10" ht="15" customHeight="1">
      <c r="A78" s="131" t="s">
        <v>316</v>
      </c>
      <c r="B78" s="132"/>
      <c r="C78" s="132"/>
      <c r="D78" s="197"/>
      <c r="E78" s="132"/>
      <c r="F78" s="132"/>
      <c r="G78" s="132"/>
      <c r="H78" s="197"/>
      <c r="I78" s="197"/>
    </row>
    <row r="79" spans="1:10" ht="15" customHeight="1" thickBot="1">
      <c r="A79" s="133"/>
      <c r="B79" s="134"/>
      <c r="C79" s="134"/>
      <c r="D79" s="134"/>
      <c r="E79" s="134"/>
      <c r="F79" s="134"/>
      <c r="G79" s="134"/>
      <c r="H79" s="134"/>
      <c r="I79" s="134"/>
    </row>
    <row r="80" spans="1:10" ht="15" customHeight="1" thickTop="1">
      <c r="A80" s="123"/>
      <c r="B80" s="132"/>
      <c r="C80" s="132"/>
      <c r="D80" s="132"/>
      <c r="E80" s="132"/>
      <c r="F80" s="132"/>
      <c r="G80" s="132"/>
      <c r="H80" s="132"/>
      <c r="I80" s="132"/>
      <c r="J80" s="123"/>
    </row>
    <row r="81" spans="1:10">
      <c r="A81" s="114" t="s">
        <v>139</v>
      </c>
      <c r="J81" s="123"/>
    </row>
    <row r="82" spans="1:10">
      <c r="J82" s="123"/>
    </row>
    <row r="83" spans="1:10">
      <c r="A83" s="114" t="s">
        <v>184</v>
      </c>
      <c r="J83" s="123"/>
    </row>
    <row r="84" spans="1:10">
      <c r="J84" s="123"/>
    </row>
    <row r="85" spans="1:10">
      <c r="A85" s="114" t="s">
        <v>185</v>
      </c>
      <c r="B85" s="125"/>
      <c r="C85" s="125"/>
      <c r="D85" s="125"/>
      <c r="E85" s="125"/>
      <c r="F85" s="125"/>
      <c r="G85" s="125"/>
      <c r="H85" s="125"/>
      <c r="I85" s="125"/>
    </row>
    <row r="86" spans="1:10">
      <c r="A86" s="114" t="s">
        <v>186</v>
      </c>
      <c r="B86" s="125"/>
      <c r="C86" s="125"/>
      <c r="D86" s="125"/>
      <c r="E86" s="125"/>
      <c r="F86" s="125"/>
      <c r="G86" s="125"/>
      <c r="H86" s="125"/>
      <c r="I86" s="125"/>
    </row>
    <row r="87" spans="1:10">
      <c r="B87" s="125"/>
      <c r="C87" s="125"/>
      <c r="D87" s="125"/>
      <c r="E87" s="125"/>
      <c r="F87" s="125"/>
      <c r="G87" s="125"/>
      <c r="H87" s="125"/>
      <c r="I87" s="125"/>
    </row>
  </sheetData>
  <mergeCells count="6">
    <mergeCell ref="A74:I74"/>
    <mergeCell ref="A5:I5"/>
    <mergeCell ref="A13:I13"/>
    <mergeCell ref="A24:I24"/>
    <mergeCell ref="A36:I36"/>
    <mergeCell ref="A49:I49"/>
  </mergeCells>
  <printOptions horizontalCentered="1" verticalCentered="1"/>
  <pageMargins left="0.5" right="0.5" top="0.5" bottom="0.5" header="0.5" footer="0.5"/>
  <pageSetup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32"/>
  <sheetViews>
    <sheetView topLeftCell="A64" zoomScaleNormal="100" workbookViewId="0">
      <selection activeCell="A82" sqref="A82"/>
    </sheetView>
  </sheetViews>
  <sheetFormatPr defaultColWidth="9.76953125" defaultRowHeight="15"/>
  <cols>
    <col min="1" max="1" width="9.76953125" style="114" customWidth="1"/>
    <col min="2" max="2" width="7.76953125" style="114" customWidth="1"/>
    <col min="3" max="3" width="2.76953125" style="114" customWidth="1"/>
    <col min="4" max="4" width="10.81640625" style="114" customWidth="1"/>
    <col min="5" max="5" width="2.76953125" style="114" customWidth="1"/>
    <col min="6" max="6" width="10.81640625" style="114" customWidth="1"/>
    <col min="7" max="8" width="2.76953125" style="114" customWidth="1"/>
    <col min="9" max="9" width="7.76953125" style="114" customWidth="1"/>
    <col min="10" max="10" width="2.76953125" style="114" customWidth="1"/>
    <col min="11" max="11" width="7.76953125" style="114" customWidth="1"/>
    <col min="12" max="12" width="2.76953125" style="114" customWidth="1"/>
    <col min="13" max="13" width="7.76953125" style="114" customWidth="1"/>
    <col min="14" max="14" width="2.76953125" style="116" customWidth="1"/>
    <col min="15" max="16384" width="9.76953125" style="114"/>
  </cols>
  <sheetData>
    <row r="1" spans="1:15">
      <c r="J1" s="115" t="str">
        <f>+'DCP-4, P 1'!F1</f>
        <v>Exh. DCP-4</v>
      </c>
    </row>
    <row r="2" spans="1:15">
      <c r="J2" s="115" t="s">
        <v>201</v>
      </c>
    </row>
    <row r="3" spans="1:15">
      <c r="J3" s="115" t="str">
        <f>+'DCP-4, P 1'!F3</f>
        <v>Dockets UE-220066/UG-220067</v>
      </c>
    </row>
    <row r="4" spans="1:15">
      <c r="O4" s="115"/>
    </row>
    <row r="5" spans="1:15" ht="20.100000000000001">
      <c r="A5" s="287" t="s">
        <v>141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117"/>
    </row>
    <row r="6" spans="1:15" ht="20.399999999999999" thickBot="1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17"/>
    </row>
    <row r="7" spans="1:15" ht="15.3" thickTop="1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5">
      <c r="A8" s="119"/>
      <c r="B8" s="119"/>
      <c r="C8" s="119"/>
      <c r="D8" s="119" t="s">
        <v>142</v>
      </c>
      <c r="E8" s="119"/>
      <c r="F8" s="119" t="s">
        <v>142</v>
      </c>
      <c r="G8" s="119"/>
      <c r="H8" s="119"/>
      <c r="I8" s="119" t="s">
        <v>143</v>
      </c>
      <c r="J8" s="119"/>
      <c r="K8" s="119" t="s">
        <v>143</v>
      </c>
      <c r="L8" s="119"/>
      <c r="M8" s="119" t="s">
        <v>143</v>
      </c>
    </row>
    <row r="9" spans="1:15">
      <c r="A9" s="119"/>
      <c r="B9" s="119" t="s">
        <v>144</v>
      </c>
      <c r="C9" s="119"/>
      <c r="D9" s="119" t="s">
        <v>145</v>
      </c>
      <c r="E9" s="119"/>
      <c r="F9" s="119" t="s">
        <v>146</v>
      </c>
      <c r="G9" s="119"/>
      <c r="H9" s="119"/>
      <c r="I9" s="119" t="s">
        <v>147</v>
      </c>
      <c r="J9" s="119"/>
      <c r="K9" s="119" t="s">
        <v>147</v>
      </c>
      <c r="L9" s="119"/>
      <c r="M9" s="119" t="s">
        <v>147</v>
      </c>
    </row>
    <row r="10" spans="1:15">
      <c r="A10" s="119" t="s">
        <v>10</v>
      </c>
      <c r="B10" s="119" t="s">
        <v>81</v>
      </c>
      <c r="C10" s="119"/>
      <c r="D10" s="119" t="s">
        <v>148</v>
      </c>
      <c r="E10" s="119"/>
      <c r="F10" s="119" t="s">
        <v>149</v>
      </c>
      <c r="G10" s="119"/>
      <c r="H10" s="119"/>
      <c r="I10" s="120" t="s">
        <v>150</v>
      </c>
      <c r="J10" s="119"/>
      <c r="K10" s="120" t="s">
        <v>151</v>
      </c>
      <c r="L10" s="119"/>
      <c r="M10" s="120" t="s">
        <v>152</v>
      </c>
    </row>
    <row r="11" spans="1:1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5" ht="15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5" ht="15" customHeight="1">
      <c r="A13" s="288" t="s">
        <v>116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117"/>
    </row>
    <row r="14" spans="1:15" ht="15" customHeight="1">
      <c r="A14" s="124" t="s">
        <v>117</v>
      </c>
      <c r="B14" s="137">
        <v>7.8600000000000003E-2</v>
      </c>
      <c r="C14" s="137"/>
      <c r="D14" s="137">
        <v>5.8400000000000001E-2</v>
      </c>
      <c r="E14" s="137"/>
      <c r="F14" s="137">
        <v>7.9899999999999999E-2</v>
      </c>
      <c r="G14" s="137"/>
      <c r="H14" s="137"/>
      <c r="I14" s="137">
        <v>9.4399999999999998E-2</v>
      </c>
      <c r="J14" s="137"/>
      <c r="K14" s="137">
        <v>0.1009</v>
      </c>
      <c r="L14" s="137"/>
      <c r="M14" s="137">
        <v>0.1096</v>
      </c>
    </row>
    <row r="15" spans="1:15" ht="15" customHeight="1">
      <c r="A15" s="124" t="s">
        <v>118</v>
      </c>
      <c r="B15" s="137">
        <v>6.8400000000000002E-2</v>
      </c>
      <c r="C15" s="137"/>
      <c r="D15" s="137">
        <v>4.99E-2</v>
      </c>
      <c r="E15" s="137"/>
      <c r="F15" s="137">
        <v>7.6100000000000001E-2</v>
      </c>
      <c r="G15" s="137"/>
      <c r="H15" s="137"/>
      <c r="I15" s="137">
        <v>8.9200000000000002E-2</v>
      </c>
      <c r="J15" s="137"/>
      <c r="K15" s="137">
        <v>9.2899999999999996E-2</v>
      </c>
      <c r="L15" s="137"/>
      <c r="M15" s="137">
        <v>9.8199999999999996E-2</v>
      </c>
    </row>
    <row r="16" spans="1:15" ht="15" customHeight="1">
      <c r="A16" s="124" t="s">
        <v>119</v>
      </c>
      <c r="B16" s="137">
        <v>6.83E-2</v>
      </c>
      <c r="C16" s="137"/>
      <c r="D16" s="137">
        <v>5.2699999999999997E-2</v>
      </c>
      <c r="E16" s="137"/>
      <c r="F16" s="137">
        <v>7.4200000000000002E-2</v>
      </c>
      <c r="G16" s="137"/>
      <c r="H16" s="137"/>
      <c r="I16" s="137">
        <v>8.43E-2</v>
      </c>
      <c r="J16" s="137"/>
      <c r="K16" s="137">
        <v>8.6099999999999996E-2</v>
      </c>
      <c r="L16" s="137"/>
      <c r="M16" s="137">
        <v>9.06E-2</v>
      </c>
    </row>
    <row r="17" spans="1:14" ht="15" customHeight="1">
      <c r="A17" s="124" t="s">
        <v>120</v>
      </c>
      <c r="B17" s="137">
        <v>9.06E-2</v>
      </c>
      <c r="C17" s="137"/>
      <c r="D17" s="137">
        <v>7.22E-2</v>
      </c>
      <c r="E17" s="137"/>
      <c r="F17" s="137">
        <v>8.4099999999999994E-2</v>
      </c>
      <c r="G17" s="137"/>
      <c r="H17" s="137"/>
      <c r="I17" s="137">
        <v>9.0999999999999998E-2</v>
      </c>
      <c r="J17" s="137"/>
      <c r="K17" s="137">
        <v>9.2899999999999996E-2</v>
      </c>
      <c r="L17" s="137"/>
      <c r="M17" s="137">
        <v>9.6199999999999994E-2</v>
      </c>
    </row>
    <row r="18" spans="1:14" ht="15" customHeight="1">
      <c r="A18" s="124" t="s">
        <v>121</v>
      </c>
      <c r="B18" s="137">
        <v>0.12670000000000001</v>
      </c>
      <c r="C18" s="137"/>
      <c r="D18" s="137">
        <v>0.1004</v>
      </c>
      <c r="E18" s="137"/>
      <c r="F18" s="137">
        <v>9.4399999999999998E-2</v>
      </c>
      <c r="G18" s="137"/>
      <c r="H18" s="137"/>
      <c r="I18" s="137">
        <v>0.1022</v>
      </c>
      <c r="J18" s="137"/>
      <c r="K18" s="137">
        <v>0.10489999999999999</v>
      </c>
      <c r="L18" s="137"/>
      <c r="M18" s="137">
        <v>0.1096</v>
      </c>
    </row>
    <row r="19" spans="1:14" ht="15" customHeight="1">
      <c r="A19" s="124" t="s">
        <v>122</v>
      </c>
      <c r="B19" s="137">
        <v>0.1527</v>
      </c>
      <c r="C19" s="137"/>
      <c r="D19" s="137">
        <v>0.11509999999999999</v>
      </c>
      <c r="E19" s="137"/>
      <c r="F19" s="137">
        <v>0.11459999999999999</v>
      </c>
      <c r="G19" s="137"/>
      <c r="H19" s="137"/>
      <c r="I19" s="137">
        <v>0.13</v>
      </c>
      <c r="J19" s="137"/>
      <c r="K19" s="137">
        <v>0.13339999999999999</v>
      </c>
      <c r="L19" s="137"/>
      <c r="M19" s="137">
        <v>0.13950000000000001</v>
      </c>
    </row>
    <row r="20" spans="1:14" ht="15" customHeight="1">
      <c r="A20" s="124" t="s">
        <v>123</v>
      </c>
      <c r="B20" s="137">
        <v>0.18890000000000001</v>
      </c>
      <c r="C20" s="137"/>
      <c r="D20" s="137">
        <v>0.14030000000000001</v>
      </c>
      <c r="E20" s="137"/>
      <c r="F20" s="137">
        <v>0.13930000000000001</v>
      </c>
      <c r="G20" s="137"/>
      <c r="H20" s="137"/>
      <c r="I20" s="137">
        <v>0.153</v>
      </c>
      <c r="J20" s="137"/>
      <c r="K20" s="137">
        <v>0.1595</v>
      </c>
      <c r="L20" s="137"/>
      <c r="M20" s="137">
        <v>0.16600000000000001</v>
      </c>
    </row>
    <row r="21" spans="1:14" ht="15" customHeight="1">
      <c r="A21" s="124" t="s">
        <v>124</v>
      </c>
      <c r="B21" s="137">
        <v>0.14860000000000001</v>
      </c>
      <c r="C21" s="137"/>
      <c r="D21" s="137">
        <v>0.1069</v>
      </c>
      <c r="E21" s="137"/>
      <c r="F21" s="137">
        <v>0.13</v>
      </c>
      <c r="G21" s="137"/>
      <c r="H21" s="137"/>
      <c r="I21" s="137">
        <v>0.1479</v>
      </c>
      <c r="J21" s="137"/>
      <c r="K21" s="137">
        <v>0.15859999999999999</v>
      </c>
      <c r="L21" s="137"/>
      <c r="M21" s="137">
        <v>0.16450000000000001</v>
      </c>
    </row>
    <row r="22" spans="1:14" ht="15" customHeight="1">
      <c r="A22" s="249" t="s">
        <v>284</v>
      </c>
      <c r="B22" s="254">
        <f>AVERAGE(B14:B21)</f>
        <v>0.11535000000000001</v>
      </c>
      <c r="C22" s="137"/>
      <c r="D22" s="254">
        <f t="shared" ref="D22:M22" si="0">AVERAGE(D14:D21)</f>
        <v>8.6987499999999995E-2</v>
      </c>
      <c r="E22" s="254"/>
      <c r="F22" s="254">
        <f t="shared" si="0"/>
        <v>9.9074999999999996E-2</v>
      </c>
      <c r="G22" s="254"/>
      <c r="H22" s="254"/>
      <c r="I22" s="254">
        <f t="shared" si="0"/>
        <v>0.1115</v>
      </c>
      <c r="J22" s="254"/>
      <c r="K22" s="254">
        <f t="shared" si="0"/>
        <v>0.11614999999999999</v>
      </c>
      <c r="L22" s="254"/>
      <c r="M22" s="254">
        <f t="shared" si="0"/>
        <v>0.12177499999999999</v>
      </c>
    </row>
    <row r="23" spans="1:14" ht="15" customHeight="1">
      <c r="A23" s="124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4" ht="15" customHeight="1">
      <c r="A24" s="290" t="s">
        <v>125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117"/>
    </row>
    <row r="25" spans="1:14" ht="15" customHeight="1">
      <c r="A25" s="124" t="s">
        <v>126</v>
      </c>
      <c r="B25" s="137">
        <v>0.1079</v>
      </c>
      <c r="C25" s="137"/>
      <c r="D25" s="137">
        <v>8.6300000000000002E-2</v>
      </c>
      <c r="E25" s="137"/>
      <c r="F25" s="137">
        <v>0.111</v>
      </c>
      <c r="G25" s="137"/>
      <c r="H25" s="137"/>
      <c r="I25" s="137">
        <v>0.1283</v>
      </c>
      <c r="J25" s="137"/>
      <c r="K25" s="137">
        <v>0.1366</v>
      </c>
      <c r="L25" s="137"/>
      <c r="M25" s="137">
        <v>0.14199999999999999</v>
      </c>
    </row>
    <row r="26" spans="1:14" ht="15" customHeight="1">
      <c r="A26" s="124" t="s">
        <v>127</v>
      </c>
      <c r="B26" s="137">
        <v>0.12039999999999999</v>
      </c>
      <c r="C26" s="137"/>
      <c r="D26" s="137">
        <v>9.5799999999999996E-2</v>
      </c>
      <c r="E26" s="137"/>
      <c r="F26" s="137">
        <v>0.1244</v>
      </c>
      <c r="G26" s="137"/>
      <c r="H26" s="137"/>
      <c r="I26" s="137">
        <v>0.1366</v>
      </c>
      <c r="J26" s="137"/>
      <c r="K26" s="137">
        <v>0.14030000000000001</v>
      </c>
      <c r="L26" s="137"/>
      <c r="M26" s="137">
        <v>0.14530000000000001</v>
      </c>
    </row>
    <row r="27" spans="1:14" ht="15" customHeight="1">
      <c r="A27" s="124" t="s">
        <v>128</v>
      </c>
      <c r="B27" s="137">
        <v>9.9299999999999999E-2</v>
      </c>
      <c r="C27" s="137"/>
      <c r="D27" s="137">
        <v>7.4800000000000005E-2</v>
      </c>
      <c r="E27" s="137"/>
      <c r="F27" s="137">
        <v>0.1062</v>
      </c>
      <c r="G27" s="137"/>
      <c r="H27" s="137"/>
      <c r="I27" s="137">
        <v>0.1206</v>
      </c>
      <c r="J27" s="137"/>
      <c r="K27" s="137">
        <v>0.12470000000000001</v>
      </c>
      <c r="L27" s="137"/>
      <c r="M27" s="137">
        <v>0.12959999999999999</v>
      </c>
    </row>
    <row r="28" spans="1:14" ht="15" customHeight="1">
      <c r="A28" s="124" t="s">
        <v>129</v>
      </c>
      <c r="B28" s="137">
        <v>8.3299999999999999E-2</v>
      </c>
      <c r="C28" s="137"/>
      <c r="D28" s="137">
        <v>5.9799999999999999E-2</v>
      </c>
      <c r="E28" s="137"/>
      <c r="F28" s="137">
        <v>7.6799999999999993E-2</v>
      </c>
      <c r="G28" s="137"/>
      <c r="H28" s="137"/>
      <c r="I28" s="137">
        <v>9.2999999999999999E-2</v>
      </c>
      <c r="J28" s="137"/>
      <c r="K28" s="137">
        <v>9.5799999999999996E-2</v>
      </c>
      <c r="L28" s="137"/>
      <c r="M28" s="137">
        <v>0.1</v>
      </c>
    </row>
    <row r="29" spans="1:14" ht="15" customHeight="1">
      <c r="A29" s="124" t="s">
        <v>130</v>
      </c>
      <c r="B29" s="137">
        <v>8.2100000000000006E-2</v>
      </c>
      <c r="C29" s="137"/>
      <c r="D29" s="137">
        <v>5.8200000000000002E-2</v>
      </c>
      <c r="E29" s="137"/>
      <c r="F29" s="137">
        <v>8.3900000000000002E-2</v>
      </c>
      <c r="G29" s="137"/>
      <c r="H29" s="137"/>
      <c r="I29" s="137">
        <v>9.7699999999999995E-2</v>
      </c>
      <c r="J29" s="137"/>
      <c r="K29" s="137">
        <v>0.10100000000000001</v>
      </c>
      <c r="L29" s="137"/>
      <c r="M29" s="137">
        <v>0.1053</v>
      </c>
    </row>
    <row r="30" spans="1:14" ht="15" customHeight="1">
      <c r="A30" s="124" t="s">
        <v>131</v>
      </c>
      <c r="B30" s="137">
        <v>9.3200000000000005E-2</v>
      </c>
      <c r="C30" s="137"/>
      <c r="D30" s="137">
        <v>6.6900000000000001E-2</v>
      </c>
      <c r="E30" s="137"/>
      <c r="F30" s="137">
        <v>8.8499999999999995E-2</v>
      </c>
      <c r="G30" s="137"/>
      <c r="H30" s="137"/>
      <c r="I30" s="137">
        <v>0.1026</v>
      </c>
      <c r="J30" s="137"/>
      <c r="K30" s="137">
        <v>0.10489999999999999</v>
      </c>
      <c r="L30" s="137"/>
      <c r="M30" s="137">
        <v>0.11</v>
      </c>
    </row>
    <row r="31" spans="1:14" ht="15" customHeight="1">
      <c r="A31" s="124" t="s">
        <v>132</v>
      </c>
      <c r="B31" s="137">
        <v>0.1087</v>
      </c>
      <c r="C31" s="137"/>
      <c r="D31" s="137">
        <v>8.1199999999999994E-2</v>
      </c>
      <c r="E31" s="137"/>
      <c r="F31" s="137">
        <v>8.4900000000000003E-2</v>
      </c>
      <c r="G31" s="137"/>
      <c r="H31" s="137"/>
      <c r="I31" s="137">
        <v>9.5600000000000004E-2</v>
      </c>
      <c r="J31" s="137"/>
      <c r="K31" s="137">
        <v>9.7699999999999995E-2</v>
      </c>
      <c r="L31" s="137"/>
      <c r="M31" s="137">
        <v>9.9699999999999997E-2</v>
      </c>
    </row>
    <row r="32" spans="1:14" ht="15" customHeight="1">
      <c r="A32" s="124" t="s">
        <v>133</v>
      </c>
      <c r="B32" s="137">
        <v>0.10009999999999999</v>
      </c>
      <c r="C32" s="137"/>
      <c r="D32" s="137">
        <v>7.51E-2</v>
      </c>
      <c r="E32" s="137"/>
      <c r="F32" s="137">
        <v>8.5500000000000007E-2</v>
      </c>
      <c r="G32" s="137"/>
      <c r="H32" s="137"/>
      <c r="I32" s="137">
        <v>9.6500000000000002E-2</v>
      </c>
      <c r="J32" s="137"/>
      <c r="K32" s="137">
        <v>9.8599999999999993E-2</v>
      </c>
      <c r="L32" s="137"/>
      <c r="M32" s="137">
        <v>0.10059999999999999</v>
      </c>
    </row>
    <row r="33" spans="1:14" ht="15" customHeight="1">
      <c r="A33" s="124" t="s">
        <v>134</v>
      </c>
      <c r="B33" s="137">
        <v>8.4599999999999995E-2</v>
      </c>
      <c r="C33" s="137"/>
      <c r="D33" s="137">
        <v>5.4199999999999998E-2</v>
      </c>
      <c r="E33" s="137"/>
      <c r="F33" s="137">
        <v>7.8600000000000003E-2</v>
      </c>
      <c r="G33" s="137"/>
      <c r="H33" s="137"/>
      <c r="I33" s="137">
        <v>9.0899999999999995E-2</v>
      </c>
      <c r="J33" s="137"/>
      <c r="K33" s="137">
        <v>9.3600000000000003E-2</v>
      </c>
      <c r="L33" s="137"/>
      <c r="M33" s="137">
        <v>9.5500000000000002E-2</v>
      </c>
    </row>
    <row r="34" spans="1:14" ht="15" customHeight="1">
      <c r="A34" s="249" t="s">
        <v>284</v>
      </c>
      <c r="B34" s="254">
        <f>AVERAGE(B25:B33)</f>
        <v>9.7733333333333339E-2</v>
      </c>
      <c r="C34" s="137"/>
      <c r="D34" s="254">
        <f>AVERAGE(D25:D33)</f>
        <v>7.2477777777777794E-2</v>
      </c>
      <c r="E34" s="137"/>
      <c r="F34" s="254">
        <f>AVERAGE(F25:F33)</f>
        <v>9.3311111111111109E-2</v>
      </c>
      <c r="G34" s="137"/>
      <c r="H34" s="137"/>
      <c r="I34" s="254">
        <f>AVERAGE(I25:I33)</f>
        <v>0.10686666666666668</v>
      </c>
      <c r="J34" s="137"/>
      <c r="K34" s="254">
        <f>AVERAGE(K25:K33)</f>
        <v>0.11035555555555557</v>
      </c>
      <c r="L34" s="137"/>
      <c r="M34" s="254">
        <f>AVERAGE(M25:M33)</f>
        <v>0.11422222222222222</v>
      </c>
    </row>
    <row r="35" spans="1:14" ht="15" customHeight="1">
      <c r="A35" s="124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</row>
    <row r="36" spans="1:14" ht="15" customHeight="1">
      <c r="A36" s="288" t="s">
        <v>135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117"/>
    </row>
    <row r="37" spans="1:14" ht="15" customHeight="1">
      <c r="A37" s="124" t="s">
        <v>1</v>
      </c>
      <c r="B37" s="137">
        <v>6.25E-2</v>
      </c>
      <c r="C37" s="137"/>
      <c r="D37" s="137">
        <v>3.4500000000000003E-2</v>
      </c>
      <c r="E37" s="137"/>
      <c r="F37" s="137">
        <v>7.0099999999999996E-2</v>
      </c>
      <c r="G37" s="137"/>
      <c r="H37" s="137"/>
      <c r="I37" s="137">
        <v>8.5500000000000007E-2</v>
      </c>
      <c r="J37" s="137"/>
      <c r="K37" s="137">
        <v>8.6900000000000005E-2</v>
      </c>
      <c r="L37" s="137"/>
      <c r="M37" s="137">
        <v>8.8599999999999998E-2</v>
      </c>
    </row>
    <row r="38" spans="1:14" ht="15" customHeight="1">
      <c r="A38" s="124" t="s">
        <v>2</v>
      </c>
      <c r="B38" s="137">
        <v>0.06</v>
      </c>
      <c r="C38" s="137"/>
      <c r="D38" s="137">
        <v>3.0200000000000001E-2</v>
      </c>
      <c r="E38" s="137"/>
      <c r="F38" s="137">
        <v>5.8700000000000002E-2</v>
      </c>
      <c r="G38" s="137"/>
      <c r="H38" s="137"/>
      <c r="I38" s="137">
        <v>7.4399999999999994E-2</v>
      </c>
      <c r="J38" s="137"/>
      <c r="K38" s="137">
        <v>7.5899999999999995E-2</v>
      </c>
      <c r="L38" s="137"/>
      <c r="M38" s="137">
        <v>7.9100000000000004E-2</v>
      </c>
    </row>
    <row r="39" spans="1:14" ht="15" customHeight="1">
      <c r="A39" s="124" t="s">
        <v>3</v>
      </c>
      <c r="B39" s="137">
        <v>7.1499999999999994E-2</v>
      </c>
      <c r="C39" s="137"/>
      <c r="D39" s="137">
        <v>4.2900000000000001E-2</v>
      </c>
      <c r="E39" s="137"/>
      <c r="F39" s="137">
        <v>7.0900000000000005E-2</v>
      </c>
      <c r="G39" s="137"/>
      <c r="H39" s="137"/>
      <c r="I39" s="137">
        <v>8.2100000000000006E-2</v>
      </c>
      <c r="J39" s="137"/>
      <c r="K39" s="137">
        <v>8.3099999999999993E-2</v>
      </c>
      <c r="L39" s="137"/>
      <c r="M39" s="137">
        <v>8.6300000000000002E-2</v>
      </c>
    </row>
    <row r="40" spans="1:14" ht="15" customHeight="1">
      <c r="A40" s="124" t="s">
        <v>4</v>
      </c>
      <c r="B40" s="137">
        <v>8.8300000000000003E-2</v>
      </c>
      <c r="C40" s="137"/>
      <c r="D40" s="137">
        <v>5.5100000000000003E-2</v>
      </c>
      <c r="E40" s="137"/>
      <c r="F40" s="137">
        <v>6.5699999999999995E-2</v>
      </c>
      <c r="G40" s="137"/>
      <c r="H40" s="137"/>
      <c r="I40" s="137">
        <v>7.7700000000000005E-2</v>
      </c>
      <c r="J40" s="137"/>
      <c r="K40" s="137">
        <v>7.8899999999999998E-2</v>
      </c>
      <c r="L40" s="137"/>
      <c r="M40" s="137">
        <v>8.2900000000000001E-2</v>
      </c>
    </row>
    <row r="41" spans="1:14" ht="15" customHeight="1">
      <c r="A41" s="124" t="s">
        <v>5</v>
      </c>
      <c r="B41" s="137">
        <v>8.2699999999999996E-2</v>
      </c>
      <c r="C41" s="137"/>
      <c r="D41" s="137">
        <v>5.0200000000000002E-2</v>
      </c>
      <c r="E41" s="137"/>
      <c r="F41" s="137">
        <v>6.4399999999999999E-2</v>
      </c>
      <c r="G41" s="137"/>
      <c r="H41" s="137"/>
      <c r="I41" s="137">
        <v>7.5700000000000003E-2</v>
      </c>
      <c r="J41" s="137"/>
      <c r="K41" s="137">
        <v>7.7499999999999999E-2</v>
      </c>
      <c r="L41" s="137"/>
      <c r="M41" s="137">
        <v>8.1600000000000006E-2</v>
      </c>
    </row>
    <row r="42" spans="1:14" ht="15" customHeight="1">
      <c r="A42" s="124" t="s">
        <v>6</v>
      </c>
      <c r="B42" s="137">
        <v>8.4400000000000003E-2</v>
      </c>
      <c r="C42" s="137"/>
      <c r="D42" s="137">
        <v>5.0700000000000002E-2</v>
      </c>
      <c r="E42" s="137"/>
      <c r="F42" s="137">
        <v>6.3500000000000001E-2</v>
      </c>
      <c r="G42" s="137"/>
      <c r="H42" s="137"/>
      <c r="I42" s="137">
        <v>7.5399999999999995E-2</v>
      </c>
      <c r="J42" s="137"/>
      <c r="K42" s="137">
        <v>7.5999999999999998E-2</v>
      </c>
      <c r="L42" s="137"/>
      <c r="M42" s="137">
        <v>7.9500000000000001E-2</v>
      </c>
    </row>
    <row r="43" spans="1:14" ht="15" customHeight="1">
      <c r="A43" s="130">
        <v>1998</v>
      </c>
      <c r="B43" s="137">
        <v>8.3500000000000005E-2</v>
      </c>
      <c r="C43" s="137"/>
      <c r="D43" s="137">
        <v>4.8099999999999997E-2</v>
      </c>
      <c r="E43" s="137"/>
      <c r="F43" s="137">
        <v>5.2600000000000001E-2</v>
      </c>
      <c r="G43" s="137"/>
      <c r="H43" s="137"/>
      <c r="I43" s="137">
        <v>6.9099999999999995E-2</v>
      </c>
      <c r="J43" s="137"/>
      <c r="K43" s="137">
        <v>7.0400000000000004E-2</v>
      </c>
      <c r="L43" s="137"/>
      <c r="M43" s="137">
        <v>7.2599999999999998E-2</v>
      </c>
    </row>
    <row r="44" spans="1:14" ht="15" customHeight="1">
      <c r="A44" s="130">
        <v>1999</v>
      </c>
      <c r="B44" s="137">
        <v>0.08</v>
      </c>
      <c r="C44" s="137"/>
      <c r="D44" s="137">
        <v>4.6600000000000003E-2</v>
      </c>
      <c r="E44" s="137"/>
      <c r="F44" s="137">
        <v>5.6500000000000002E-2</v>
      </c>
      <c r="G44" s="137"/>
      <c r="H44" s="137"/>
      <c r="I44" s="137">
        <v>7.51E-2</v>
      </c>
      <c r="J44" s="137"/>
      <c r="K44" s="137">
        <v>7.6200000000000004E-2</v>
      </c>
      <c r="L44" s="137"/>
      <c r="M44" s="137">
        <v>7.8799999999999995E-2</v>
      </c>
    </row>
    <row r="45" spans="1:14" ht="15" customHeight="1">
      <c r="A45" s="130">
        <v>2000</v>
      </c>
      <c r="B45" s="137">
        <v>9.2299999999999993E-2</v>
      </c>
      <c r="C45" s="137"/>
      <c r="D45" s="137">
        <v>5.8500000000000003E-2</v>
      </c>
      <c r="E45" s="137"/>
      <c r="F45" s="137">
        <v>6.0299999999999999E-2</v>
      </c>
      <c r="G45" s="137"/>
      <c r="H45" s="137"/>
      <c r="I45" s="137">
        <v>8.0600000000000005E-2</v>
      </c>
      <c r="J45" s="137"/>
      <c r="K45" s="137">
        <v>8.2400000000000001E-2</v>
      </c>
      <c r="L45" s="137"/>
      <c r="M45" s="137">
        <v>8.3599999999999994E-2</v>
      </c>
    </row>
    <row r="46" spans="1:14" ht="15" customHeight="1">
      <c r="A46" s="130">
        <v>2001</v>
      </c>
      <c r="B46" s="137">
        <v>6.9099999999999995E-2</v>
      </c>
      <c r="C46" s="137"/>
      <c r="D46" s="137">
        <v>3.44E-2</v>
      </c>
      <c r="E46" s="137"/>
      <c r="F46" s="137">
        <v>5.0200000000000002E-2</v>
      </c>
      <c r="G46" s="137"/>
      <c r="H46" s="137"/>
      <c r="I46" s="137">
        <v>7.5899999999999995E-2</v>
      </c>
      <c r="J46" s="137"/>
      <c r="K46" s="137">
        <v>7.7799999999999994E-2</v>
      </c>
      <c r="L46" s="137"/>
      <c r="M46" s="137">
        <v>8.0199999999999994E-2</v>
      </c>
    </row>
    <row r="47" spans="1:14" ht="15" customHeight="1">
      <c r="A47" s="249" t="s">
        <v>284</v>
      </c>
      <c r="B47" s="254">
        <f>AVERAGE(B37:B46)</f>
        <v>7.7429999999999999E-2</v>
      </c>
      <c r="C47" s="137"/>
      <c r="D47" s="254">
        <f>AVERAGE(D37:D46)</f>
        <v>4.5119999999999993E-2</v>
      </c>
      <c r="E47" s="137"/>
      <c r="F47" s="254">
        <f>AVERAGE(F37:F46)</f>
        <v>6.1289999999999997E-2</v>
      </c>
      <c r="G47" s="137"/>
      <c r="H47" s="137"/>
      <c r="I47" s="254">
        <f>AVERAGE(I37:I46)</f>
        <v>7.7149999999999996E-2</v>
      </c>
      <c r="J47" s="137"/>
      <c r="K47" s="254">
        <f>AVERAGE(K37:K46)</f>
        <v>7.8509999999999996E-2</v>
      </c>
      <c r="L47" s="137"/>
      <c r="M47" s="254">
        <f>AVERAGE(M37:M46)</f>
        <v>8.131999999999999E-2</v>
      </c>
    </row>
    <row r="48" spans="1:14" ht="15" customHeight="1">
      <c r="A48" s="130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</row>
    <row r="49" spans="1:15" ht="15" customHeight="1">
      <c r="A49" s="288" t="s">
        <v>137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</row>
    <row r="50" spans="1:15" ht="15" customHeight="1">
      <c r="A50" s="130">
        <v>2002</v>
      </c>
      <c r="B50" s="137">
        <v>4.6699999999999998E-2</v>
      </c>
      <c r="C50" s="137"/>
      <c r="D50" s="137">
        <v>1.6199999999999999E-2</v>
      </c>
      <c r="E50" s="137"/>
      <c r="F50" s="137">
        <v>4.6100000000000002E-2</v>
      </c>
      <c r="G50" s="137"/>
      <c r="I50" s="137">
        <v>7.1900000000000006E-2</v>
      </c>
      <c r="J50" s="137"/>
      <c r="K50" s="137">
        <v>7.3700000000000002E-2</v>
      </c>
      <c r="L50" s="137"/>
      <c r="M50" s="137">
        <v>8.0199999999999994E-2</v>
      </c>
    </row>
    <row r="51" spans="1:15" ht="15" customHeight="1">
      <c r="A51" s="130">
        <v>2003</v>
      </c>
      <c r="B51" s="137">
        <v>4.1200000000000001E-2</v>
      </c>
      <c r="C51" s="137"/>
      <c r="D51" s="137">
        <v>1.01E-2</v>
      </c>
      <c r="E51" s="137"/>
      <c r="F51" s="137">
        <v>4.0099999999999997E-2</v>
      </c>
      <c r="G51" s="137"/>
      <c r="H51" s="137"/>
      <c r="I51" s="137">
        <v>6.4000000000000001E-2</v>
      </c>
      <c r="J51" s="137"/>
      <c r="K51" s="137">
        <v>6.5799999999999997E-2</v>
      </c>
      <c r="L51" s="137"/>
      <c r="M51" s="137">
        <v>6.8400000000000002E-2</v>
      </c>
    </row>
    <row r="52" spans="1:15" ht="15" customHeight="1">
      <c r="A52" s="130">
        <v>2004</v>
      </c>
      <c r="B52" s="137">
        <v>4.3400000000000001E-2</v>
      </c>
      <c r="C52" s="137"/>
      <c r="D52" s="137">
        <v>1.38E-2</v>
      </c>
      <c r="E52" s="137"/>
      <c r="F52" s="137">
        <v>4.2700000000000002E-2</v>
      </c>
      <c r="G52" s="137"/>
      <c r="H52" s="137"/>
      <c r="I52" s="137">
        <v>6.0400000000000002E-2</v>
      </c>
      <c r="J52" s="137"/>
      <c r="K52" s="137">
        <v>6.1600000000000002E-2</v>
      </c>
      <c r="L52" s="137"/>
      <c r="M52" s="137">
        <v>6.4000000000000001E-2</v>
      </c>
    </row>
    <row r="53" spans="1:15" s="116" customFormat="1" ht="15" customHeight="1">
      <c r="A53" s="130">
        <v>2005</v>
      </c>
      <c r="B53" s="137">
        <v>6.1899999999999997E-2</v>
      </c>
      <c r="C53" s="137"/>
      <c r="D53" s="137">
        <v>3.1600000000000003E-2</v>
      </c>
      <c r="E53" s="137"/>
      <c r="F53" s="137">
        <v>4.2900000000000001E-2</v>
      </c>
      <c r="G53" s="137"/>
      <c r="H53" s="137"/>
      <c r="I53" s="137">
        <v>5.4399999999999997E-2</v>
      </c>
      <c r="J53" s="137"/>
      <c r="K53" s="137">
        <v>5.6500000000000002E-2</v>
      </c>
      <c r="L53" s="137"/>
      <c r="M53" s="137">
        <v>5.9299999999999999E-2</v>
      </c>
      <c r="O53" s="114"/>
    </row>
    <row r="54" spans="1:15" s="116" customFormat="1" ht="15" customHeight="1">
      <c r="A54" s="130">
        <v>2006</v>
      </c>
      <c r="B54" s="137">
        <v>7.9600000000000004E-2</v>
      </c>
      <c r="C54" s="137"/>
      <c r="D54" s="137">
        <v>4.7300000000000002E-2</v>
      </c>
      <c r="E54" s="137"/>
      <c r="F54" s="137">
        <v>4.8000000000000001E-2</v>
      </c>
      <c r="G54" s="137"/>
      <c r="H54" s="137"/>
      <c r="I54" s="137">
        <v>5.8400000000000001E-2</v>
      </c>
      <c r="J54" s="137"/>
      <c r="K54" s="137">
        <v>6.0699999999999997E-2</v>
      </c>
      <c r="L54" s="137"/>
      <c r="M54" s="137">
        <v>6.3200000000000006E-2</v>
      </c>
      <c r="O54" s="114"/>
    </row>
    <row r="55" spans="1:15" s="116" customFormat="1" ht="15" customHeight="1">
      <c r="A55" s="130">
        <v>2007</v>
      </c>
      <c r="B55" s="137">
        <v>8.0500000000000002E-2</v>
      </c>
      <c r="C55" s="137"/>
      <c r="D55" s="137">
        <v>4.41E-2</v>
      </c>
      <c r="E55" s="137"/>
      <c r="F55" s="137">
        <v>4.6300000000000001E-2</v>
      </c>
      <c r="G55" s="137"/>
      <c r="H55" s="137"/>
      <c r="I55" s="137">
        <v>5.9400000000000001E-2</v>
      </c>
      <c r="J55" s="137"/>
      <c r="K55" s="137">
        <v>6.0699999999999997E-2</v>
      </c>
      <c r="L55" s="137"/>
      <c r="M55" s="137">
        <v>6.3299999999999995E-2</v>
      </c>
      <c r="O55" s="114"/>
    </row>
    <row r="56" spans="1:15" s="116" customFormat="1" ht="15" customHeight="1">
      <c r="A56" s="130">
        <v>2008</v>
      </c>
      <c r="B56" s="138">
        <v>5.0900000000000001E-2</v>
      </c>
      <c r="C56" s="138"/>
      <c r="D56" s="138">
        <v>1.4800000000000001E-2</v>
      </c>
      <c r="E56" s="138"/>
      <c r="F56" s="138">
        <v>3.6600000000000001E-2</v>
      </c>
      <c r="G56" s="138"/>
      <c r="H56" s="138"/>
      <c r="I56" s="138">
        <v>6.1800000000000001E-2</v>
      </c>
      <c r="J56" s="138"/>
      <c r="K56" s="138">
        <v>6.5299999999999997E-2</v>
      </c>
      <c r="L56" s="138"/>
      <c r="M56" s="138">
        <v>7.2499999999999995E-2</v>
      </c>
      <c r="O56" s="114"/>
    </row>
    <row r="57" spans="1:15" s="116" customFormat="1" ht="15" customHeight="1">
      <c r="A57" s="131">
        <v>2009</v>
      </c>
      <c r="B57" s="138">
        <v>3.2500000000000001E-2</v>
      </c>
      <c r="C57" s="138"/>
      <c r="D57" s="138">
        <v>1.6000000000000001E-3</v>
      </c>
      <c r="E57" s="138"/>
      <c r="F57" s="138">
        <v>3.2599999999999997E-2</v>
      </c>
      <c r="G57" s="138"/>
      <c r="H57" s="138"/>
      <c r="I57" s="138">
        <v>5.7508333333333349E-2</v>
      </c>
      <c r="J57" s="138"/>
      <c r="K57" s="138">
        <v>6.0391666666666656E-2</v>
      </c>
      <c r="L57" s="138"/>
      <c r="M57" s="138">
        <v>7.0550000000000002E-2</v>
      </c>
      <c r="O57" s="114"/>
    </row>
    <row r="58" spans="1:15" s="116" customFormat="1" ht="15" customHeight="1">
      <c r="A58" s="249" t="s">
        <v>284</v>
      </c>
      <c r="B58" s="255">
        <f>AVERAGE(B50:B57)</f>
        <v>5.4587499999999997E-2</v>
      </c>
      <c r="C58" s="138"/>
      <c r="D58" s="255">
        <f>AVERAGE(D50:D57)</f>
        <v>2.2437499999999999E-2</v>
      </c>
      <c r="E58" s="138"/>
      <c r="F58" s="255">
        <f>AVERAGE(F50:F57)</f>
        <v>4.1912500000000005E-2</v>
      </c>
      <c r="G58" s="138"/>
      <c r="H58" s="138"/>
      <c r="I58" s="255">
        <f>AVERAGE(I50:I57)</f>
        <v>6.0976041666666675E-2</v>
      </c>
      <c r="J58" s="138"/>
      <c r="K58" s="255">
        <f>AVERAGE(K50:K57)</f>
        <v>6.3086458333333317E-2</v>
      </c>
      <c r="L58" s="138"/>
      <c r="M58" s="255">
        <f>AVERAGE(M50:M57)</f>
        <v>6.7681250000000012E-2</v>
      </c>
      <c r="O58" s="114"/>
    </row>
    <row r="59" spans="1:15" s="116" customFormat="1" ht="15" customHeight="1">
      <c r="A59" s="131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O59" s="114"/>
    </row>
    <row r="60" spans="1:15" s="116" customFormat="1" ht="15" customHeight="1">
      <c r="A60" s="115"/>
      <c r="B60" s="115"/>
      <c r="C60" s="115"/>
      <c r="D60" s="115"/>
      <c r="E60" s="115"/>
      <c r="F60" s="115" t="s">
        <v>285</v>
      </c>
      <c r="G60" s="115"/>
      <c r="H60" s="115"/>
      <c r="I60" s="115"/>
      <c r="J60" s="115"/>
      <c r="K60" s="115"/>
      <c r="L60" s="115"/>
      <c r="M60" s="115"/>
      <c r="O60" s="114"/>
    </row>
    <row r="61" spans="1:15" s="116" customFormat="1" ht="15" customHeight="1">
      <c r="A61" s="131">
        <v>2010</v>
      </c>
      <c r="B61" s="138">
        <v>3.2499999999999994E-2</v>
      </c>
      <c r="C61" s="138"/>
      <c r="D61" s="138">
        <v>1.4E-3</v>
      </c>
      <c r="E61" s="138"/>
      <c r="F61" s="138">
        <v>3.2199999999999999E-2</v>
      </c>
      <c r="G61" s="138"/>
      <c r="H61" s="138"/>
      <c r="I61" s="138">
        <v>5.2400000000000002E-2</v>
      </c>
      <c r="J61" s="138"/>
      <c r="K61" s="138">
        <v>5.4600000000000003E-2</v>
      </c>
      <c r="L61" s="138"/>
      <c r="M61" s="138">
        <v>5.96E-2</v>
      </c>
      <c r="O61" s="114"/>
    </row>
    <row r="62" spans="1:15" s="116" customFormat="1" ht="15" customHeight="1">
      <c r="A62" s="131">
        <v>2011</v>
      </c>
      <c r="B62" s="138">
        <v>3.2500000000000001E-2</v>
      </c>
      <c r="C62" s="138"/>
      <c r="D62" s="138">
        <v>5.9999999999999995E-4</v>
      </c>
      <c r="E62" s="138"/>
      <c r="F62" s="138">
        <v>2.7799999999999998E-2</v>
      </c>
      <c r="G62" s="138"/>
      <c r="H62" s="138"/>
      <c r="I62" s="138">
        <v>4.7800000000000002E-2</v>
      </c>
      <c r="J62" s="138"/>
      <c r="K62" s="138">
        <v>5.04E-2</v>
      </c>
      <c r="L62" s="138"/>
      <c r="M62" s="138">
        <v>5.57E-2</v>
      </c>
      <c r="O62" s="114"/>
    </row>
    <row r="63" spans="1:15" s="116" customFormat="1" ht="15" customHeight="1">
      <c r="A63" s="131">
        <v>2012</v>
      </c>
      <c r="B63" s="138">
        <v>3.2500000000000001E-2</v>
      </c>
      <c r="C63" s="138"/>
      <c r="D63" s="138">
        <v>8.9999999999999998E-4</v>
      </c>
      <c r="E63" s="138"/>
      <c r="F63" s="138">
        <v>1.7999999999999999E-2</v>
      </c>
      <c r="G63" s="138"/>
      <c r="H63" s="138"/>
      <c r="I63" s="138">
        <v>3.8300000000000001E-2</v>
      </c>
      <c r="J63" s="138"/>
      <c r="K63" s="138">
        <v>4.1300000000000003E-2</v>
      </c>
      <c r="L63" s="138"/>
      <c r="M63" s="138">
        <v>4.8599999999999997E-2</v>
      </c>
      <c r="O63" s="114"/>
    </row>
    <row r="64" spans="1:15" s="116" customFormat="1" ht="15" customHeight="1">
      <c r="A64" s="131">
        <v>2013</v>
      </c>
      <c r="B64" s="138">
        <v>3.2500000000000001E-2</v>
      </c>
      <c r="C64" s="138"/>
      <c r="D64" s="138">
        <v>5.9999999999999995E-4</v>
      </c>
      <c r="E64" s="138"/>
      <c r="F64" s="138">
        <v>2.35E-2</v>
      </c>
      <c r="G64" s="138"/>
      <c r="H64" s="138"/>
      <c r="I64" s="138">
        <v>4.24E-2</v>
      </c>
      <c r="J64" s="138"/>
      <c r="K64" s="138">
        <v>4.4699999999999997E-2</v>
      </c>
      <c r="L64" s="138"/>
      <c r="M64" s="138">
        <v>4.9799999999999997E-2</v>
      </c>
      <c r="O64" s="114"/>
    </row>
    <row r="65" spans="1:15" s="116" customFormat="1" ht="15" customHeight="1">
      <c r="A65" s="131">
        <v>2014</v>
      </c>
      <c r="B65" s="138">
        <v>3.2500000000000001E-2</v>
      </c>
      <c r="C65" s="138"/>
      <c r="D65" s="138">
        <v>2.9999999999999997E-4</v>
      </c>
      <c r="E65" s="138"/>
      <c r="F65" s="138">
        <v>2.5399999999999999E-2</v>
      </c>
      <c r="G65" s="138"/>
      <c r="H65" s="138"/>
      <c r="I65" s="138">
        <v>4.19E-2</v>
      </c>
      <c r="J65" s="138"/>
      <c r="K65" s="138">
        <v>4.2799999999999998E-2</v>
      </c>
      <c r="L65" s="138"/>
      <c r="M65" s="138">
        <v>4.8000000000000001E-2</v>
      </c>
      <c r="O65" s="114"/>
    </row>
    <row r="66" spans="1:15" s="116" customFormat="1" ht="15" customHeight="1">
      <c r="A66" s="131">
        <v>2015</v>
      </c>
      <c r="B66" s="138">
        <v>3.2599999999999997E-2</v>
      </c>
      <c r="C66" s="138"/>
      <c r="D66" s="138">
        <v>5.9999999999999995E-4</v>
      </c>
      <c r="E66" s="138"/>
      <c r="F66" s="138">
        <v>2.1399999999999999E-2</v>
      </c>
      <c r="G66" s="138"/>
      <c r="H66" s="138"/>
      <c r="I66" s="138">
        <v>0.04</v>
      </c>
      <c r="J66" s="138"/>
      <c r="K66" s="138">
        <v>4.1200000000000001E-2</v>
      </c>
      <c r="L66" s="138"/>
      <c r="M66" s="138">
        <v>5.0299999999999997E-2</v>
      </c>
      <c r="O66" s="114"/>
    </row>
    <row r="67" spans="1:15" s="116" customFormat="1" ht="15" customHeight="1">
      <c r="A67" s="131">
        <v>2016</v>
      </c>
      <c r="B67" s="138">
        <v>3.5099999999999999E-2</v>
      </c>
      <c r="C67" s="138"/>
      <c r="D67" s="138">
        <v>3.3E-3</v>
      </c>
      <c r="E67" s="138"/>
      <c r="F67" s="138">
        <v>1.84E-2</v>
      </c>
      <c r="G67" s="138"/>
      <c r="H67" s="138"/>
      <c r="I67" s="138">
        <v>3.73E-2</v>
      </c>
      <c r="J67" s="138"/>
      <c r="K67" s="138">
        <v>3.9300000000000002E-2</v>
      </c>
      <c r="L67" s="138"/>
      <c r="M67" s="138">
        <v>4.6899999999999997E-2</v>
      </c>
      <c r="O67" s="114"/>
    </row>
    <row r="68" spans="1:15" s="116" customFormat="1" ht="15" customHeight="1">
      <c r="A68" s="131">
        <v>2017</v>
      </c>
      <c r="B68" s="138">
        <v>4.1000000000000002E-2</v>
      </c>
      <c r="C68" s="138"/>
      <c r="D68" s="138">
        <v>9.4000000000000004E-3</v>
      </c>
      <c r="E68" s="138"/>
      <c r="F68" s="138">
        <v>2.3300000000000001E-2</v>
      </c>
      <c r="G68" s="138"/>
      <c r="H68" s="138"/>
      <c r="I68" s="138">
        <v>3.8199999999999998E-2</v>
      </c>
      <c r="J68" s="138"/>
      <c r="K68" s="138">
        <v>0.04</v>
      </c>
      <c r="L68" s="138"/>
      <c r="M68" s="138">
        <v>4.3799999999999999E-2</v>
      </c>
      <c r="O68" s="114"/>
    </row>
    <row r="69" spans="1:15" s="116" customFormat="1" ht="15" customHeight="1">
      <c r="A69" s="131">
        <v>2018</v>
      </c>
      <c r="B69" s="138">
        <v>4.9099999999999998E-2</v>
      </c>
      <c r="C69" s="138"/>
      <c r="D69" s="138">
        <v>1.9400000000000001E-2</v>
      </c>
      <c r="E69" s="138"/>
      <c r="F69" s="138">
        <v>2.9100000000000001E-2</v>
      </c>
      <c r="G69" s="138"/>
      <c r="H69" s="138"/>
      <c r="I69" s="138">
        <v>4.0899999999999999E-2</v>
      </c>
      <c r="J69" s="138"/>
      <c r="K69" s="138">
        <v>4.2500000000000003E-2</v>
      </c>
      <c r="L69" s="138"/>
      <c r="M69" s="138">
        <v>4.6699999999999998E-2</v>
      </c>
      <c r="O69" s="114"/>
    </row>
    <row r="70" spans="1:15" s="116" customFormat="1" ht="15" customHeight="1">
      <c r="A70" s="131">
        <v>2019</v>
      </c>
      <c r="B70" s="138">
        <v>5.28E-2</v>
      </c>
      <c r="C70" s="138"/>
      <c r="D70" s="138">
        <v>2.0799999999999999E-2</v>
      </c>
      <c r="E70" s="138"/>
      <c r="F70" s="138">
        <v>2.1399999999999999E-2</v>
      </c>
      <c r="G70" s="138"/>
      <c r="H70" s="138"/>
      <c r="I70" s="138">
        <v>3.61E-2</v>
      </c>
      <c r="J70" s="138"/>
      <c r="K70" s="138">
        <v>3.7699999999999997E-2</v>
      </c>
      <c r="L70" s="138"/>
      <c r="M70" s="138">
        <v>4.19E-2</v>
      </c>
      <c r="O70" s="114"/>
    </row>
    <row r="71" spans="1:15" s="116" customFormat="1" ht="15" customHeight="1">
      <c r="A71" s="131">
        <v>2020</v>
      </c>
      <c r="B71" s="138">
        <v>3.5400000000000001E-2</v>
      </c>
      <c r="C71" s="138"/>
      <c r="D71" s="138">
        <v>3.8E-3</v>
      </c>
      <c r="E71" s="138"/>
      <c r="F71" s="138">
        <v>8.8999999999999999E-3</v>
      </c>
      <c r="G71" s="138"/>
      <c r="H71" s="138"/>
      <c r="I71" s="138">
        <v>2.7900000000000001E-2</v>
      </c>
      <c r="J71" s="138"/>
      <c r="K71" s="138">
        <v>3.0200000000000001E-2</v>
      </c>
      <c r="L71" s="138"/>
      <c r="M71" s="138">
        <v>3.39E-2</v>
      </c>
      <c r="O71" s="114"/>
    </row>
    <row r="72" spans="1:15" s="116" customFormat="1" ht="15" customHeight="1">
      <c r="A72" s="249" t="s">
        <v>284</v>
      </c>
      <c r="B72" s="255">
        <f>AVERAGE(B61:B71)</f>
        <v>3.7136363636363634E-2</v>
      </c>
      <c r="C72" s="138"/>
      <c r="D72" s="255">
        <f t="shared" ref="D72:M72" si="1">AVERAGE(D61:D71)</f>
        <v>5.5545454545454544E-3</v>
      </c>
      <c r="E72" s="255"/>
      <c r="F72" s="255">
        <f t="shared" si="1"/>
        <v>2.2672727272727275E-2</v>
      </c>
      <c r="G72" s="255"/>
      <c r="H72" s="255"/>
      <c r="I72" s="255">
        <f t="shared" si="1"/>
        <v>4.0290909090909093E-2</v>
      </c>
      <c r="J72" s="255"/>
      <c r="K72" s="255">
        <f t="shared" si="1"/>
        <v>4.2245454545454544E-2</v>
      </c>
      <c r="L72" s="255"/>
      <c r="M72" s="255">
        <f t="shared" si="1"/>
        <v>4.7745454545454542E-2</v>
      </c>
      <c r="O72" s="114"/>
    </row>
    <row r="73" spans="1:15" s="116" customFormat="1" ht="15" customHeight="1">
      <c r="A73" s="131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O73" s="114"/>
    </row>
    <row r="74" spans="1:15" s="116" customFormat="1" ht="15" customHeight="1">
      <c r="A74" s="131"/>
      <c r="B74" s="138"/>
      <c r="C74" s="138"/>
      <c r="D74" s="138"/>
      <c r="E74" s="138"/>
      <c r="F74" s="255" t="s">
        <v>138</v>
      </c>
      <c r="G74" s="138"/>
      <c r="H74" s="138"/>
      <c r="I74" s="138"/>
      <c r="J74" s="138"/>
      <c r="K74" s="138"/>
      <c r="L74" s="138"/>
      <c r="M74" s="138"/>
      <c r="O74" s="114"/>
    </row>
    <row r="75" spans="1:15" s="116" customFormat="1" ht="15" customHeight="1">
      <c r="A75" s="131">
        <v>2021</v>
      </c>
      <c r="B75" s="138">
        <v>3.2500000000000001E-2</v>
      </c>
      <c r="C75" s="138"/>
      <c r="D75" s="138">
        <v>4.0000000000000002E-4</v>
      </c>
      <c r="E75" s="138"/>
      <c r="F75" s="138">
        <v>1.4500000000000001E-2</v>
      </c>
      <c r="G75" s="138"/>
      <c r="H75" s="138"/>
      <c r="I75" s="138">
        <v>2.9700000000000001E-2</v>
      </c>
      <c r="J75" s="138"/>
      <c r="K75" s="138">
        <v>3.1099999999999999E-2</v>
      </c>
      <c r="L75" s="138"/>
      <c r="M75" s="138">
        <v>3.3599999999999998E-2</v>
      </c>
      <c r="O75" s="114"/>
    </row>
    <row r="76" spans="1:15" s="116" customFormat="1" ht="15" customHeight="1">
      <c r="A76" s="131">
        <v>2022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O76" s="114"/>
    </row>
    <row r="77" spans="1:15" s="116" customFormat="1" ht="15" customHeight="1">
      <c r="A77" s="131" t="s">
        <v>153</v>
      </c>
      <c r="B77" s="138">
        <v>3.2500000000000001E-2</v>
      </c>
      <c r="C77" s="138"/>
      <c r="D77" s="138">
        <v>1.4E-3</v>
      </c>
      <c r="E77" s="138"/>
      <c r="F77" s="138">
        <v>1.7600000000000001E-2</v>
      </c>
      <c r="G77" s="138"/>
      <c r="H77" s="138"/>
      <c r="I77" s="138">
        <v>3.1899999999999998E-2</v>
      </c>
      <c r="J77" s="138"/>
      <c r="K77" s="138">
        <v>3.3300000000000003E-2</v>
      </c>
      <c r="L77" s="138"/>
      <c r="M77" s="138">
        <v>3.5700000000000003E-2</v>
      </c>
      <c r="O77" s="114"/>
    </row>
    <row r="78" spans="1:15" s="116" customFormat="1" ht="15" customHeight="1">
      <c r="A78" s="131" t="s">
        <v>244</v>
      </c>
      <c r="B78" s="138">
        <v>3.2500000000000001E-2</v>
      </c>
      <c r="C78" s="138"/>
      <c r="D78" s="138">
        <v>3.3999999999999998E-3</v>
      </c>
      <c r="E78" s="138"/>
      <c r="F78" s="138">
        <v>1.9300000000000001E-2</v>
      </c>
      <c r="G78" s="138"/>
      <c r="H78" s="138"/>
      <c r="I78" s="138">
        <v>3.56E-2</v>
      </c>
      <c r="J78" s="138"/>
      <c r="K78" s="138">
        <v>3.6799999999999999E-2</v>
      </c>
      <c r="L78" s="138"/>
      <c r="M78" s="138">
        <v>3.95E-2</v>
      </c>
      <c r="O78" s="114"/>
    </row>
    <row r="79" spans="1:15" s="116" customFormat="1" ht="15" customHeight="1">
      <c r="A79" s="131" t="s">
        <v>245</v>
      </c>
      <c r="B79" s="138">
        <v>3.5000000000000003E-2</v>
      </c>
      <c r="C79" s="138"/>
      <c r="D79" s="138">
        <v>4.5999999999999999E-3</v>
      </c>
      <c r="E79" s="138"/>
      <c r="F79" s="138">
        <v>2.1299999999999999E-2</v>
      </c>
      <c r="G79" s="138"/>
      <c r="H79" s="138"/>
      <c r="I79" s="138">
        <v>3.8100000000000002E-2</v>
      </c>
      <c r="J79" s="138"/>
      <c r="K79" s="138">
        <v>3.9800000000000002E-2</v>
      </c>
      <c r="L79" s="138"/>
      <c r="M79" s="138">
        <v>4.2799999999999998E-2</v>
      </c>
      <c r="O79" s="114"/>
    </row>
    <row r="80" spans="1:15" s="116" customFormat="1" ht="15" customHeight="1">
      <c r="A80" s="131" t="s">
        <v>246</v>
      </c>
      <c r="B80" s="138">
        <v>3.5000000000000003E-2</v>
      </c>
      <c r="C80" s="138"/>
      <c r="D80" s="138">
        <v>8.0000000000000002E-3</v>
      </c>
      <c r="E80" s="138"/>
      <c r="F80" s="138">
        <v>2.75E-2</v>
      </c>
      <c r="G80" s="138"/>
      <c r="H80" s="138"/>
      <c r="I80" s="138">
        <v>4.1000000000000002E-2</v>
      </c>
      <c r="J80" s="138"/>
      <c r="K80" s="138">
        <v>4.3200000000000002E-2</v>
      </c>
      <c r="L80" s="138"/>
      <c r="M80" s="138">
        <v>4.6100000000000002E-2</v>
      </c>
      <c r="O80" s="114"/>
    </row>
    <row r="81" spans="1:15" s="116" customFormat="1" ht="15" customHeight="1">
      <c r="A81" s="131" t="s">
        <v>247</v>
      </c>
      <c r="B81" s="138">
        <v>0.04</v>
      </c>
      <c r="C81" s="138"/>
      <c r="D81" s="138">
        <v>9.7999999999999997E-3</v>
      </c>
      <c r="E81" s="138"/>
      <c r="F81" s="138">
        <v>2.92E-2</v>
      </c>
      <c r="G81" s="138"/>
      <c r="H81" s="138"/>
      <c r="I81" s="138">
        <v>4.5499999999999999E-2</v>
      </c>
      <c r="J81" s="138"/>
      <c r="K81" s="138">
        <v>4.7500000000000001E-2</v>
      </c>
      <c r="L81" s="138"/>
      <c r="M81" s="138">
        <v>5.0700000000000002E-2</v>
      </c>
      <c r="O81" s="114"/>
    </row>
    <row r="82" spans="1:15" s="116" customFormat="1" ht="15" customHeight="1" thickBot="1">
      <c r="A82" s="133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O82" s="114"/>
    </row>
    <row r="83" spans="1:15" s="116" customFormat="1" ht="15" customHeight="1" thickTop="1"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O83" s="114"/>
    </row>
    <row r="84" spans="1:15" s="116" customFormat="1" ht="15" customHeight="1">
      <c r="A84" s="114" t="s">
        <v>187</v>
      </c>
      <c r="B84" s="140"/>
      <c r="C84" s="114"/>
      <c r="D84" s="140"/>
      <c r="E84" s="114"/>
      <c r="F84" s="140"/>
      <c r="G84" s="114"/>
      <c r="H84" s="114"/>
      <c r="I84" s="140"/>
      <c r="J84" s="114"/>
      <c r="K84" s="140"/>
      <c r="L84" s="114"/>
      <c r="M84" s="140"/>
      <c r="O84" s="114"/>
    </row>
    <row r="85" spans="1:15" s="116" customFormat="1" ht="15" customHeight="1">
      <c r="A85" s="114"/>
      <c r="B85" s="140"/>
      <c r="C85" s="114"/>
      <c r="D85" s="140"/>
      <c r="E85" s="114"/>
      <c r="F85" s="140"/>
      <c r="G85" s="114"/>
      <c r="H85" s="114"/>
      <c r="I85" s="140"/>
      <c r="J85" s="114"/>
      <c r="K85" s="140"/>
      <c r="L85" s="114"/>
      <c r="M85" s="140"/>
      <c r="O85" s="114"/>
    </row>
    <row r="86" spans="1:15" s="116" customFormat="1" ht="15" customHeight="1">
      <c r="A86" s="114"/>
      <c r="B86" s="140"/>
      <c r="C86" s="114"/>
      <c r="D86" s="140"/>
      <c r="E86" s="114"/>
      <c r="F86" s="140"/>
      <c r="G86" s="114"/>
      <c r="H86" s="114"/>
      <c r="I86" s="140"/>
      <c r="J86" s="114"/>
      <c r="K86" s="140"/>
      <c r="L86" s="114"/>
      <c r="M86" s="140"/>
      <c r="O86" s="114"/>
    </row>
    <row r="87" spans="1:15" ht="15" customHeight="1">
      <c r="K87" s="140"/>
    </row>
    <row r="88" spans="1:15" ht="15" customHeight="1">
      <c r="K88" s="140"/>
    </row>
    <row r="89" spans="1:15" ht="15" customHeight="1">
      <c r="K89" s="140"/>
    </row>
    <row r="90" spans="1:15" ht="15" customHeight="1">
      <c r="K90" s="140"/>
    </row>
    <row r="91" spans="1:15" ht="15" customHeight="1"/>
    <row r="92" spans="1:15" ht="15" customHeight="1"/>
    <row r="93" spans="1:15" ht="15" customHeight="1"/>
    <row r="94" spans="1:15" ht="15" customHeight="1"/>
    <row r="95" spans="1:15" ht="15" customHeight="1"/>
    <row r="96" spans="1:1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</sheetData>
  <mergeCells count="5">
    <mergeCell ref="A5:M5"/>
    <mergeCell ref="A13:M13"/>
    <mergeCell ref="A24:M24"/>
    <mergeCell ref="A36:M36"/>
    <mergeCell ref="A49:M49"/>
  </mergeCells>
  <printOptions horizontalCentered="1" verticalCentered="1"/>
  <pageMargins left="0.5" right="0.5" top="0.5" bottom="0.5" header="0.5" footer="0.5"/>
  <pageSetup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4"/>
  <sheetViews>
    <sheetView zoomScaleNormal="100" workbookViewId="0">
      <selection activeCell="E75" sqref="E75"/>
    </sheetView>
  </sheetViews>
  <sheetFormatPr defaultColWidth="9.76953125" defaultRowHeight="15"/>
  <cols>
    <col min="1" max="1" width="11.76953125" style="141" customWidth="1"/>
    <col min="2" max="2" width="12.54296875" style="141" customWidth="1"/>
    <col min="3" max="3" width="12.2265625" style="141" customWidth="1"/>
    <col min="4" max="4" width="11.76953125" style="141" customWidth="1"/>
    <col min="5" max="5" width="10.6796875" style="141" customWidth="1"/>
    <col min="6" max="16384" width="9.76953125" style="141"/>
  </cols>
  <sheetData>
    <row r="1" spans="1:5">
      <c r="D1" s="208" t="str">
        <f>+'DCP-4, P 2'!J1</f>
        <v>Exh. DCP-4</v>
      </c>
    </row>
    <row r="2" spans="1:5">
      <c r="D2" s="208" t="s">
        <v>202</v>
      </c>
    </row>
    <row r="3" spans="1:5">
      <c r="D3" s="208" t="str">
        <f>+'DCP-4, P 2'!J3</f>
        <v>Dockets UE-220066/UG-220067</v>
      </c>
    </row>
    <row r="5" spans="1:5" ht="20.100000000000001">
      <c r="A5" s="287" t="s">
        <v>154</v>
      </c>
      <c r="B5" s="287"/>
      <c r="C5" s="287"/>
      <c r="D5" s="287"/>
      <c r="E5" s="287"/>
    </row>
    <row r="6" spans="1:5" ht="20.399999999999999" thickBot="1">
      <c r="A6" s="195"/>
      <c r="B6" s="195"/>
      <c r="C6" s="195"/>
      <c r="D6" s="195"/>
      <c r="E6" s="195"/>
    </row>
    <row r="7" spans="1:5" ht="16.5" customHeight="1" thickTop="1">
      <c r="A7" s="142"/>
      <c r="B7" s="142"/>
      <c r="C7" s="142"/>
      <c r="D7" s="142"/>
      <c r="E7" s="142"/>
    </row>
    <row r="8" spans="1:5">
      <c r="A8" s="119"/>
      <c r="B8" s="119" t="s">
        <v>9</v>
      </c>
      <c r="C8" s="119" t="s">
        <v>155</v>
      </c>
      <c r="D8" s="119"/>
      <c r="E8" s="119" t="s">
        <v>9</v>
      </c>
    </row>
    <row r="9" spans="1:5">
      <c r="A9" s="119"/>
      <c r="B9" s="119" t="s">
        <v>156</v>
      </c>
      <c r="C9" s="119" t="s">
        <v>156</v>
      </c>
      <c r="D9" s="119" t="s">
        <v>157</v>
      </c>
      <c r="E9" s="119" t="s">
        <v>158</v>
      </c>
    </row>
    <row r="10" spans="1:5">
      <c r="A10" s="121"/>
      <c r="B10" s="121"/>
      <c r="C10" s="121"/>
      <c r="D10" s="121"/>
      <c r="E10" s="121"/>
    </row>
    <row r="11" spans="1:5" ht="15" customHeight="1">
      <c r="A11" s="143"/>
      <c r="B11" s="143"/>
      <c r="C11" s="143"/>
      <c r="D11" s="143"/>
      <c r="E11" s="143"/>
    </row>
    <row r="12" spans="1:5" ht="15" customHeight="1">
      <c r="A12" s="288" t="s">
        <v>116</v>
      </c>
      <c r="B12" s="288"/>
      <c r="C12" s="288"/>
      <c r="D12" s="288"/>
      <c r="E12" s="288"/>
    </row>
    <row r="13" spans="1:5" ht="15" customHeight="1">
      <c r="A13" s="124" t="s">
        <v>117</v>
      </c>
      <c r="B13" s="124"/>
      <c r="C13" s="144"/>
      <c r="D13" s="145">
        <v>802.49</v>
      </c>
      <c r="E13" s="137">
        <v>9.1499999999999998E-2</v>
      </c>
    </row>
    <row r="14" spans="1:5" ht="15" customHeight="1">
      <c r="A14" s="124" t="s">
        <v>118</v>
      </c>
      <c r="B14" s="144"/>
      <c r="C14" s="144"/>
      <c r="D14" s="145">
        <v>974.92</v>
      </c>
      <c r="E14" s="137">
        <v>8.8999999999999996E-2</v>
      </c>
    </row>
    <row r="15" spans="1:5" ht="15" customHeight="1">
      <c r="A15" s="124" t="s">
        <v>119</v>
      </c>
      <c r="B15" s="144"/>
      <c r="C15" s="144"/>
      <c r="D15" s="145">
        <v>894.63</v>
      </c>
      <c r="E15" s="137">
        <v>0.1079</v>
      </c>
    </row>
    <row r="16" spans="1:5" ht="15" customHeight="1">
      <c r="A16" s="124" t="s">
        <v>120</v>
      </c>
      <c r="B16" s="144"/>
      <c r="C16" s="144"/>
      <c r="D16" s="145">
        <v>820.23</v>
      </c>
      <c r="E16" s="137">
        <v>0.1203</v>
      </c>
    </row>
    <row r="17" spans="1:5" ht="15" customHeight="1">
      <c r="A17" s="124" t="s">
        <v>121</v>
      </c>
      <c r="B17" s="144"/>
      <c r="C17" s="144"/>
      <c r="D17" s="145">
        <v>844.4</v>
      </c>
      <c r="E17" s="137">
        <v>0.1346</v>
      </c>
    </row>
    <row r="18" spans="1:5" ht="15" customHeight="1">
      <c r="A18" s="124" t="s">
        <v>122</v>
      </c>
      <c r="B18" s="144"/>
      <c r="C18" s="144"/>
      <c r="D18" s="145">
        <v>891.41</v>
      </c>
      <c r="E18" s="137">
        <v>0.12659999999999999</v>
      </c>
    </row>
    <row r="19" spans="1:5" ht="15" customHeight="1">
      <c r="A19" s="124" t="s">
        <v>123</v>
      </c>
      <c r="B19" s="144"/>
      <c r="C19" s="144"/>
      <c r="D19" s="145">
        <v>932.92</v>
      </c>
      <c r="E19" s="137">
        <v>0.1196</v>
      </c>
    </row>
    <row r="20" spans="1:5" ht="15" customHeight="1">
      <c r="A20" s="124" t="s">
        <v>124</v>
      </c>
      <c r="B20" s="144"/>
      <c r="C20" s="144"/>
      <c r="D20" s="145">
        <v>884.36</v>
      </c>
      <c r="E20" s="137">
        <v>0.11600000000000001</v>
      </c>
    </row>
    <row r="21" spans="1:5" ht="15" customHeight="1">
      <c r="A21" s="249" t="s">
        <v>284</v>
      </c>
      <c r="B21" s="144"/>
      <c r="C21" s="144"/>
      <c r="D21" s="251">
        <f>AVERAGE(D13:D20)</f>
        <v>880.67</v>
      </c>
      <c r="E21" s="254">
        <f>AVERAGE(E13:E20)</f>
        <v>0.1131875</v>
      </c>
    </row>
    <row r="22" spans="1:5" ht="15" customHeight="1">
      <c r="A22" s="124"/>
      <c r="B22" s="144"/>
      <c r="C22" s="144"/>
      <c r="D22" s="145"/>
      <c r="E22" s="137"/>
    </row>
    <row r="23" spans="1:5" ht="15" customHeight="1">
      <c r="A23" s="290" t="s">
        <v>125</v>
      </c>
      <c r="B23" s="290"/>
      <c r="C23" s="290"/>
      <c r="D23" s="290"/>
      <c r="E23" s="290"/>
    </row>
    <row r="24" spans="1:5" ht="15" customHeight="1">
      <c r="A24" s="124" t="s">
        <v>126</v>
      </c>
      <c r="B24" s="144"/>
      <c r="C24" s="144"/>
      <c r="D24" s="145">
        <v>1190.3399999999999</v>
      </c>
      <c r="E24" s="137">
        <v>8.0299999999999996E-2</v>
      </c>
    </row>
    <row r="25" spans="1:5" ht="15" customHeight="1">
      <c r="A25" s="124" t="s">
        <v>127</v>
      </c>
      <c r="B25" s="144"/>
      <c r="C25" s="144"/>
      <c r="D25" s="145">
        <v>1178.48</v>
      </c>
      <c r="E25" s="137">
        <v>0.1002</v>
      </c>
    </row>
    <row r="26" spans="1:5" ht="15" customHeight="1">
      <c r="A26" s="124" t="s">
        <v>128</v>
      </c>
      <c r="B26" s="144"/>
      <c r="C26" s="144"/>
      <c r="D26" s="145">
        <v>1328.23</v>
      </c>
      <c r="E26" s="137">
        <v>8.1199999999999994E-2</v>
      </c>
    </row>
    <row r="27" spans="1:5" ht="15" customHeight="1">
      <c r="A27" s="124" t="s">
        <v>129</v>
      </c>
      <c r="B27" s="144"/>
      <c r="C27" s="144"/>
      <c r="D27" s="145">
        <v>1792.76</v>
      </c>
      <c r="E27" s="137">
        <v>6.0900000000000003E-2</v>
      </c>
    </row>
    <row r="28" spans="1:5" ht="15" customHeight="1">
      <c r="A28" s="124" t="s">
        <v>130</v>
      </c>
      <c r="B28" s="144"/>
      <c r="C28" s="144"/>
      <c r="D28" s="145">
        <v>2275.9899999999998</v>
      </c>
      <c r="E28" s="137">
        <v>5.4800000000000001E-2</v>
      </c>
    </row>
    <row r="29" spans="1:5" ht="15" customHeight="1">
      <c r="A29" s="124" t="s">
        <v>131</v>
      </c>
      <c r="B29" s="257" t="s">
        <v>286</v>
      </c>
      <c r="C29" s="257" t="s">
        <v>286</v>
      </c>
      <c r="D29" s="145">
        <v>2060.8200000000002</v>
      </c>
      <c r="E29" s="137">
        <v>8.0100000000000005E-2</v>
      </c>
    </row>
    <row r="30" spans="1:5" ht="15" customHeight="1">
      <c r="A30" s="124" t="s">
        <v>132</v>
      </c>
      <c r="B30" s="144">
        <v>322.83999999999997</v>
      </c>
      <c r="C30" s="144"/>
      <c r="D30" s="145">
        <v>2508.91</v>
      </c>
      <c r="E30" s="137">
        <v>7.4200000000000002E-2</v>
      </c>
    </row>
    <row r="31" spans="1:5" ht="15" customHeight="1">
      <c r="A31" s="124" t="s">
        <v>133</v>
      </c>
      <c r="B31" s="144">
        <v>334.59</v>
      </c>
      <c r="C31" s="144"/>
      <c r="D31" s="145">
        <v>2678.94</v>
      </c>
      <c r="E31" s="137">
        <v>6.4699999999999994E-2</v>
      </c>
    </row>
    <row r="32" spans="1:5" ht="15" customHeight="1">
      <c r="A32" s="124" t="s">
        <v>134</v>
      </c>
      <c r="B32" s="144">
        <v>376.18</v>
      </c>
      <c r="C32" s="144">
        <v>491.69</v>
      </c>
      <c r="D32" s="145">
        <v>2929.33</v>
      </c>
      <c r="E32" s="137">
        <v>4.7899999999999998E-2</v>
      </c>
    </row>
    <row r="33" spans="1:5" ht="15" customHeight="1">
      <c r="A33" s="249" t="s">
        <v>284</v>
      </c>
      <c r="B33" s="250"/>
      <c r="C33" s="144"/>
      <c r="D33" s="251">
        <f>AVERAGE(D24:D32)</f>
        <v>1993.7555555555555</v>
      </c>
      <c r="E33" s="254">
        <f>AVERAGE(E24:E32)</f>
        <v>7.1588888888888896E-2</v>
      </c>
    </row>
    <row r="34" spans="1:5" ht="15" customHeight="1">
      <c r="A34" s="124"/>
      <c r="B34" s="144"/>
      <c r="C34" s="144"/>
      <c r="D34" s="145"/>
      <c r="E34" s="137"/>
    </row>
    <row r="35" spans="1:5" ht="15" customHeight="1">
      <c r="A35" s="288" t="s">
        <v>135</v>
      </c>
      <c r="B35" s="288"/>
      <c r="C35" s="288"/>
      <c r="D35" s="288"/>
      <c r="E35" s="288"/>
    </row>
    <row r="36" spans="1:5" ht="15" customHeight="1">
      <c r="A36" s="124" t="s">
        <v>1</v>
      </c>
      <c r="B36" s="145">
        <v>415.74</v>
      </c>
      <c r="C36" s="124">
        <v>599.26</v>
      </c>
      <c r="D36" s="145">
        <v>3284.29</v>
      </c>
      <c r="E36" s="137">
        <v>4.2200000000000001E-2</v>
      </c>
    </row>
    <row r="37" spans="1:5" ht="15" customHeight="1">
      <c r="A37" s="124" t="s">
        <v>2</v>
      </c>
      <c r="B37" s="145">
        <v>451.41</v>
      </c>
      <c r="C37" s="144">
        <v>715.16</v>
      </c>
      <c r="D37" s="145">
        <v>3522.06</v>
      </c>
      <c r="E37" s="137">
        <v>4.4600000000000001E-2</v>
      </c>
    </row>
    <row r="38" spans="1:5" ht="15" customHeight="1">
      <c r="A38" s="124" t="s">
        <v>3</v>
      </c>
      <c r="B38" s="145">
        <v>460.33</v>
      </c>
      <c r="C38" s="144">
        <v>751.65</v>
      </c>
      <c r="D38" s="145">
        <v>3793.77</v>
      </c>
      <c r="E38" s="137">
        <v>5.8299999999999998E-2</v>
      </c>
    </row>
    <row r="39" spans="1:5" ht="15" customHeight="1">
      <c r="A39" s="145" t="s">
        <v>4</v>
      </c>
      <c r="B39" s="145">
        <v>541.64</v>
      </c>
      <c r="C39" s="145">
        <v>925.19</v>
      </c>
      <c r="D39" s="145">
        <v>4493.76</v>
      </c>
      <c r="E39" s="137">
        <v>6.0900000000000003E-2</v>
      </c>
    </row>
    <row r="40" spans="1:5" ht="15" customHeight="1">
      <c r="A40" s="145" t="s">
        <v>5</v>
      </c>
      <c r="B40" s="145">
        <v>670.83</v>
      </c>
      <c r="C40" s="145">
        <v>1164.96</v>
      </c>
      <c r="D40" s="145">
        <v>5742.89</v>
      </c>
      <c r="E40" s="137">
        <v>5.2400000000000002E-2</v>
      </c>
    </row>
    <row r="41" spans="1:5" ht="15" customHeight="1">
      <c r="A41" s="145" t="s">
        <v>6</v>
      </c>
      <c r="B41" s="145">
        <v>872.72</v>
      </c>
      <c r="C41" s="145">
        <v>1469.49</v>
      </c>
      <c r="D41" s="145">
        <v>7441.15</v>
      </c>
      <c r="E41" s="137">
        <v>4.5699999999999998E-2</v>
      </c>
    </row>
    <row r="42" spans="1:5" ht="15" customHeight="1">
      <c r="A42" s="130">
        <v>1998</v>
      </c>
      <c r="B42" s="145">
        <v>1085.5</v>
      </c>
      <c r="C42" s="145">
        <v>1794.91</v>
      </c>
      <c r="D42" s="145">
        <v>8625.52</v>
      </c>
      <c r="E42" s="137">
        <v>3.4599999999999999E-2</v>
      </c>
    </row>
    <row r="43" spans="1:5" ht="15" customHeight="1">
      <c r="A43" s="130">
        <v>1999</v>
      </c>
      <c r="B43" s="145">
        <v>1327.33</v>
      </c>
      <c r="C43" s="145">
        <v>2728.15</v>
      </c>
      <c r="D43" s="145">
        <v>10464.879999999999</v>
      </c>
      <c r="E43" s="137">
        <v>3.1699999999999999E-2</v>
      </c>
    </row>
    <row r="44" spans="1:5" ht="15" customHeight="1">
      <c r="A44" s="130">
        <v>2000</v>
      </c>
      <c r="B44" s="145">
        <v>1427.22</v>
      </c>
      <c r="C44" s="145">
        <v>2783.67</v>
      </c>
      <c r="D44" s="145">
        <v>10734.9</v>
      </c>
      <c r="E44" s="137">
        <v>3.6299999999999999E-2</v>
      </c>
    </row>
    <row r="45" spans="1:5" ht="15" customHeight="1">
      <c r="A45" s="130">
        <v>2001</v>
      </c>
      <c r="B45" s="145">
        <v>1194.18</v>
      </c>
      <c r="C45" s="145">
        <v>2035</v>
      </c>
      <c r="D45" s="145">
        <v>10189.129999999999</v>
      </c>
      <c r="E45" s="137">
        <v>2.9499999999999998E-2</v>
      </c>
    </row>
    <row r="46" spans="1:5" ht="15" customHeight="1">
      <c r="A46" s="249" t="s">
        <v>284</v>
      </c>
      <c r="B46" s="251">
        <f>AVERAGE(B36:B45)</f>
        <v>844.68999999999994</v>
      </c>
      <c r="C46" s="251">
        <f>AVERAGE(C36:C45)</f>
        <v>1496.7440000000001</v>
      </c>
      <c r="D46" s="251">
        <f>AVERAGE(D36:D45)</f>
        <v>6829.2350000000006</v>
      </c>
      <c r="E46" s="254">
        <f>AVERAGE(E36:E45)</f>
        <v>4.3620000000000006E-2</v>
      </c>
    </row>
    <row r="47" spans="1:5" ht="15" customHeight="1">
      <c r="A47" s="130"/>
      <c r="B47" s="145"/>
      <c r="C47" s="145"/>
      <c r="D47" s="145"/>
      <c r="E47" s="137"/>
    </row>
    <row r="48" spans="1:5" ht="15" customHeight="1">
      <c r="A48" s="291" t="s">
        <v>137</v>
      </c>
      <c r="B48" s="291"/>
      <c r="C48" s="291"/>
      <c r="D48" s="291"/>
      <c r="E48" s="291"/>
    </row>
    <row r="49" spans="1:5" ht="15" customHeight="1">
      <c r="A49" s="130">
        <v>2002</v>
      </c>
      <c r="B49" s="145">
        <v>993.94</v>
      </c>
      <c r="C49" s="145">
        <v>1539.73</v>
      </c>
      <c r="D49" s="145">
        <v>9226.43</v>
      </c>
      <c r="E49" s="137">
        <v>2.92E-2</v>
      </c>
    </row>
    <row r="50" spans="1:5" ht="15" customHeight="1">
      <c r="A50" s="130">
        <v>2003</v>
      </c>
      <c r="B50" s="145">
        <v>965.23</v>
      </c>
      <c r="C50" s="145">
        <v>1647.17</v>
      </c>
      <c r="D50" s="145">
        <v>8993.59</v>
      </c>
      <c r="E50" s="137">
        <v>3.8399999999999997E-2</v>
      </c>
    </row>
    <row r="51" spans="1:5" ht="15" customHeight="1">
      <c r="A51" s="130">
        <v>2004</v>
      </c>
      <c r="B51" s="145">
        <v>1130.6500000000001</v>
      </c>
      <c r="C51" s="145">
        <v>1986.53</v>
      </c>
      <c r="D51" s="145">
        <v>10317.39</v>
      </c>
      <c r="E51" s="137">
        <v>4.8899999999999999E-2</v>
      </c>
    </row>
    <row r="52" spans="1:5" ht="15" customHeight="1">
      <c r="A52" s="130">
        <v>2005</v>
      </c>
      <c r="B52" s="145">
        <v>1207.06</v>
      </c>
      <c r="C52" s="145">
        <v>2099.0300000000002</v>
      </c>
      <c r="D52" s="145">
        <v>10547.67</v>
      </c>
      <c r="E52" s="137">
        <v>5.3600000000000002E-2</v>
      </c>
    </row>
    <row r="53" spans="1:5" ht="15" customHeight="1">
      <c r="A53" s="131">
        <v>2006</v>
      </c>
      <c r="B53" s="146">
        <v>1310.67</v>
      </c>
      <c r="C53" s="146">
        <v>2265.17</v>
      </c>
      <c r="D53" s="146">
        <v>11408.67</v>
      </c>
      <c r="E53" s="138">
        <v>5.7799999999999997E-2</v>
      </c>
    </row>
    <row r="54" spans="1:5" ht="15" customHeight="1">
      <c r="A54" s="131">
        <v>2007</v>
      </c>
      <c r="B54" s="146">
        <v>1476.66</v>
      </c>
      <c r="C54" s="146">
        <v>2577.12</v>
      </c>
      <c r="D54" s="146">
        <v>13169.98</v>
      </c>
      <c r="E54" s="138">
        <v>5.2900000000000003E-2</v>
      </c>
    </row>
    <row r="55" spans="1:5" ht="15" customHeight="1">
      <c r="A55" s="131">
        <v>2008</v>
      </c>
      <c r="B55" s="146">
        <v>1220.8900000000001</v>
      </c>
      <c r="C55" s="146">
        <v>2162.46</v>
      </c>
      <c r="D55" s="146">
        <v>11252.61</v>
      </c>
      <c r="E55" s="138">
        <v>3.5400000000000001E-2</v>
      </c>
    </row>
    <row r="56" spans="1:5" ht="15" customHeight="1">
      <c r="A56" s="131">
        <v>2009</v>
      </c>
      <c r="B56" s="146">
        <v>946.73</v>
      </c>
      <c r="C56" s="146">
        <v>1841.03</v>
      </c>
      <c r="D56" s="146">
        <v>8876.15</v>
      </c>
      <c r="E56" s="147">
        <v>1.8599999999999998E-2</v>
      </c>
    </row>
    <row r="57" spans="1:5" ht="15" customHeight="1">
      <c r="A57" s="249" t="s">
        <v>284</v>
      </c>
      <c r="B57" s="258">
        <f>AVERAGE(B49:B56)</f>
        <v>1156.47875</v>
      </c>
      <c r="C57" s="258">
        <f>AVERAGE(C49:C56)</f>
        <v>2014.78</v>
      </c>
      <c r="D57" s="258">
        <f>AVERAGE(D49:D56)</f>
        <v>10474.061249999999</v>
      </c>
      <c r="E57" s="255">
        <f>AVERAGE(E49:E56)</f>
        <v>4.1849999999999998E-2</v>
      </c>
    </row>
    <row r="58" spans="1:5" ht="15" customHeight="1">
      <c r="A58" s="131"/>
      <c r="B58" s="146"/>
      <c r="C58" s="146"/>
      <c r="D58" s="146"/>
      <c r="E58" s="147"/>
    </row>
    <row r="59" spans="1:5" ht="15" customHeight="1">
      <c r="A59" s="256"/>
      <c r="B59" s="256"/>
      <c r="C59" s="256" t="s">
        <v>285</v>
      </c>
      <c r="D59" s="256"/>
      <c r="E59" s="256"/>
    </row>
    <row r="60" spans="1:5" ht="15" customHeight="1">
      <c r="A60" s="131">
        <v>2010</v>
      </c>
      <c r="B60" s="146">
        <v>1139.31</v>
      </c>
      <c r="C60" s="146">
        <v>2347.6999999999998</v>
      </c>
      <c r="D60" s="146">
        <v>10662.8</v>
      </c>
      <c r="E60" s="147">
        <v>6.0400000000000002E-2</v>
      </c>
    </row>
    <row r="61" spans="1:5" ht="15" customHeight="1">
      <c r="A61" s="131">
        <v>2011</v>
      </c>
      <c r="B61" s="146">
        <v>1268.8900000000001</v>
      </c>
      <c r="C61" s="146">
        <v>2680.42</v>
      </c>
      <c r="D61" s="146">
        <v>11966.36</v>
      </c>
      <c r="E61" s="147">
        <v>6.7699999999999996E-2</v>
      </c>
    </row>
    <row r="62" spans="1:5" ht="15" customHeight="1">
      <c r="A62" s="131">
        <v>2012</v>
      </c>
      <c r="B62" s="146">
        <v>1379.56</v>
      </c>
      <c r="C62" s="146">
        <v>2965.77</v>
      </c>
      <c r="D62" s="146">
        <v>12967.08</v>
      </c>
      <c r="E62" s="147">
        <v>6.2E-2</v>
      </c>
    </row>
    <row r="63" spans="1:5" ht="15" customHeight="1">
      <c r="A63" s="131">
        <v>2013</v>
      </c>
      <c r="B63" s="146">
        <v>1642.51</v>
      </c>
      <c r="C63" s="146">
        <v>3537.69</v>
      </c>
      <c r="D63" s="146">
        <v>14999.67</v>
      </c>
      <c r="E63" s="147">
        <v>5.57E-2</v>
      </c>
    </row>
    <row r="64" spans="1:5" ht="15" customHeight="1">
      <c r="A64" s="131">
        <v>2014</v>
      </c>
      <c r="B64" s="146">
        <v>1930.67</v>
      </c>
      <c r="C64" s="146">
        <v>4374.3100000000004</v>
      </c>
      <c r="D64" s="146">
        <v>16773.990000000002</v>
      </c>
      <c r="E64" s="147">
        <v>5.2499999999999998E-2</v>
      </c>
    </row>
    <row r="65" spans="1:5" ht="15" customHeight="1">
      <c r="A65" s="131">
        <v>2015</v>
      </c>
      <c r="B65" s="146">
        <v>2061.1999999999998</v>
      </c>
      <c r="C65" s="146">
        <v>4943.49</v>
      </c>
      <c r="D65" s="146">
        <v>17590.61</v>
      </c>
      <c r="E65" s="147">
        <v>4.5900000000000003E-2</v>
      </c>
    </row>
    <row r="66" spans="1:5" ht="15" customHeight="1">
      <c r="A66" s="131">
        <v>2016</v>
      </c>
      <c r="B66" s="146">
        <v>2092.39</v>
      </c>
      <c r="C66" s="146">
        <v>4982.49</v>
      </c>
      <c r="D66" s="146">
        <v>17908.080000000002</v>
      </c>
      <c r="E66" s="147">
        <v>4.1700000000000001E-2</v>
      </c>
    </row>
    <row r="67" spans="1:5" ht="15" customHeight="1">
      <c r="A67" s="131">
        <v>2017</v>
      </c>
      <c r="B67" s="146">
        <v>2448.2199999999998</v>
      </c>
      <c r="C67" s="146">
        <v>6231.28</v>
      </c>
      <c r="D67" s="146">
        <v>21741.91</v>
      </c>
      <c r="E67" s="147">
        <v>4.2200000000000001E-2</v>
      </c>
    </row>
    <row r="68" spans="1:5" ht="15" customHeight="1">
      <c r="A68" s="131">
        <v>2018</v>
      </c>
      <c r="B68" s="146">
        <v>2744.68</v>
      </c>
      <c r="C68" s="146">
        <v>7419.27</v>
      </c>
      <c r="D68" s="146">
        <v>25045.75</v>
      </c>
      <c r="E68" s="147">
        <v>4.6600000000000003E-2</v>
      </c>
    </row>
    <row r="69" spans="1:5" ht="15" customHeight="1">
      <c r="A69" s="131">
        <v>2019</v>
      </c>
      <c r="B69" s="146">
        <v>2912.5</v>
      </c>
      <c r="C69" s="146">
        <v>7936.85</v>
      </c>
      <c r="D69" s="146">
        <v>26378.41</v>
      </c>
      <c r="E69" s="147">
        <v>4.53E-2</v>
      </c>
    </row>
    <row r="70" spans="1:5" ht="15" customHeight="1">
      <c r="A70" s="131">
        <v>2020</v>
      </c>
      <c r="B70" s="146">
        <v>3218.5</v>
      </c>
      <c r="C70" s="146">
        <v>10192.67</v>
      </c>
      <c r="D70" s="146">
        <v>26906.89</v>
      </c>
      <c r="E70" s="147">
        <v>3.2599999999999997E-2</v>
      </c>
    </row>
    <row r="71" spans="1:5" ht="15" customHeight="1">
      <c r="A71" s="249" t="s">
        <v>284</v>
      </c>
      <c r="B71" s="258">
        <f>AVERAGE(B60:B70)</f>
        <v>2076.2209090909087</v>
      </c>
      <c r="C71" s="258">
        <f>AVERAGE(C60:C70)</f>
        <v>5237.44909090909</v>
      </c>
      <c r="D71" s="258">
        <f>AVERAGE(D60:D70)</f>
        <v>18449.231818181815</v>
      </c>
      <c r="E71" s="255">
        <f>AVERAGE(E60:E70)</f>
        <v>5.0236363636363635E-2</v>
      </c>
    </row>
    <row r="72" spans="1:5" ht="15" customHeight="1">
      <c r="A72" s="131"/>
      <c r="B72" s="146"/>
      <c r="C72" s="146"/>
      <c r="D72" s="146"/>
      <c r="E72" s="147"/>
    </row>
    <row r="73" spans="1:5" ht="15" customHeight="1">
      <c r="A73" s="131"/>
      <c r="B73" s="146"/>
      <c r="C73" s="258" t="s">
        <v>138</v>
      </c>
      <c r="D73" s="146"/>
      <c r="E73" s="147"/>
    </row>
    <row r="74" spans="1:5" ht="15" customHeight="1">
      <c r="A74" s="131">
        <v>2021</v>
      </c>
      <c r="B74" s="146">
        <v>4266.8</v>
      </c>
      <c r="C74" s="146">
        <v>14358.18</v>
      </c>
      <c r="D74" s="146">
        <v>34009.89</v>
      </c>
      <c r="E74" s="147">
        <v>3.7900000000000003E-2</v>
      </c>
    </row>
    <row r="75" spans="1:5" ht="15" customHeight="1">
      <c r="A75" s="131">
        <v>2022</v>
      </c>
      <c r="B75" s="146"/>
      <c r="C75" s="146"/>
      <c r="D75" s="146"/>
      <c r="E75" s="147"/>
    </row>
    <row r="76" spans="1:5" ht="15" customHeight="1">
      <c r="A76" s="131" t="s">
        <v>271</v>
      </c>
      <c r="B76" s="146">
        <v>4467.0200000000004</v>
      </c>
      <c r="C76" s="146">
        <v>14017.79</v>
      </c>
      <c r="D76" s="146">
        <v>34711.46</v>
      </c>
      <c r="E76" s="147">
        <v>4.3900000000000002E-2</v>
      </c>
    </row>
    <row r="77" spans="1:5" ht="15" customHeight="1" thickBot="1">
      <c r="A77" s="135"/>
      <c r="B77" s="148"/>
      <c r="C77" s="148"/>
      <c r="D77" s="148"/>
      <c r="E77" s="139"/>
    </row>
    <row r="78" spans="1:5" ht="15" customHeight="1" thickTop="1">
      <c r="A78" s="143"/>
      <c r="B78" s="149"/>
      <c r="C78" s="149"/>
      <c r="D78" s="146"/>
      <c r="E78" s="138"/>
    </row>
    <row r="79" spans="1:5" ht="15" customHeight="1">
      <c r="A79" s="143" t="s">
        <v>159</v>
      </c>
      <c r="B79" s="149"/>
      <c r="C79" s="149"/>
      <c r="D79" s="146"/>
      <c r="E79" s="138"/>
    </row>
    <row r="80" spans="1:5" ht="15" customHeight="1">
      <c r="A80" s="143" t="s">
        <v>160</v>
      </c>
      <c r="B80" s="149"/>
      <c r="C80" s="149"/>
      <c r="D80" s="146"/>
      <c r="E80" s="138"/>
    </row>
    <row r="81" spans="1:5" ht="15" customHeight="1">
      <c r="A81" s="143"/>
      <c r="B81" s="149"/>
      <c r="C81" s="149"/>
      <c r="D81" s="146"/>
      <c r="E81" s="138"/>
    </row>
    <row r="82" spans="1:5" ht="15" customHeight="1">
      <c r="A82" s="114" t="s">
        <v>140</v>
      </c>
      <c r="B82" s="144"/>
      <c r="C82" s="144"/>
      <c r="D82" s="145"/>
      <c r="E82" s="137"/>
    </row>
    <row r="83" spans="1:5" ht="15" customHeight="1">
      <c r="B83" s="144"/>
      <c r="C83" s="144"/>
      <c r="D83" s="145"/>
      <c r="E83" s="144"/>
    </row>
    <row r="84" spans="1:5" ht="15" customHeight="1">
      <c r="B84" s="124"/>
      <c r="C84" s="124"/>
      <c r="D84" s="145"/>
      <c r="E84" s="124"/>
    </row>
    <row r="85" spans="1:5" ht="15" customHeight="1">
      <c r="B85" s="124"/>
      <c r="C85" s="124"/>
      <c r="D85" s="145"/>
      <c r="E85" s="124"/>
    </row>
    <row r="86" spans="1:5" ht="15" customHeight="1">
      <c r="B86" s="124"/>
      <c r="C86" s="124"/>
      <c r="D86" s="145"/>
      <c r="E86" s="124"/>
    </row>
    <row r="87" spans="1:5" ht="15" customHeight="1">
      <c r="B87" s="124"/>
      <c r="C87" s="124"/>
      <c r="D87" s="124"/>
      <c r="E87" s="124"/>
    </row>
    <row r="88" spans="1:5" ht="15" customHeight="1">
      <c r="B88" s="124"/>
      <c r="C88" s="124"/>
      <c r="D88" s="124"/>
      <c r="E88" s="124"/>
    </row>
    <row r="89" spans="1:5" ht="15" customHeight="1"/>
    <row r="90" spans="1:5" ht="15" customHeight="1"/>
    <row r="91" spans="1:5" ht="15" customHeight="1"/>
    <row r="92" spans="1:5" ht="15" customHeight="1"/>
    <row r="93" spans="1:5" ht="15" customHeight="1"/>
    <row r="94" spans="1:5" ht="15" customHeight="1"/>
    <row r="95" spans="1:5" ht="15" customHeight="1"/>
    <row r="96" spans="1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</sheetData>
  <mergeCells count="5">
    <mergeCell ref="A5:E5"/>
    <mergeCell ref="A12:E12"/>
    <mergeCell ref="A23:E23"/>
    <mergeCell ref="A35:E35"/>
    <mergeCell ref="A48:E48"/>
  </mergeCells>
  <printOptions horizontalCentered="1" verticalCentered="1"/>
  <pageMargins left="0.5" right="0.5" top="0.5" bottom="0.5" header="0.5" footer="0.5"/>
  <pageSetup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3"/>
  <sheetViews>
    <sheetView workbookViewId="0">
      <selection activeCell="K1" sqref="K1"/>
    </sheetView>
  </sheetViews>
  <sheetFormatPr defaultColWidth="8.76953125" defaultRowHeight="15"/>
  <cols>
    <col min="1" max="2" width="8.76953125" style="107"/>
    <col min="3" max="3" width="12.76953125" style="107" customWidth="1"/>
    <col min="4" max="4" width="13.31640625" style="107" customWidth="1"/>
    <col min="5" max="5" width="2.31640625" style="107" customWidth="1"/>
    <col min="6" max="6" width="10.6796875" style="107" customWidth="1"/>
    <col min="7" max="7" width="12.6796875" style="107" customWidth="1"/>
    <col min="8" max="8" width="1.81640625" style="107" customWidth="1"/>
    <col min="9" max="9" width="11.08984375" style="107" customWidth="1"/>
    <col min="10" max="10" width="11.453125" style="107" customWidth="1"/>
    <col min="11" max="11" width="1.81640625" style="107" customWidth="1"/>
    <col min="12" max="12" width="10.76953125" style="107" customWidth="1"/>
    <col min="13" max="13" width="12.58984375" style="107" customWidth="1"/>
    <col min="14" max="16384" width="8.76953125" style="107"/>
  </cols>
  <sheetData>
    <row r="1" spans="1:13">
      <c r="K1" s="108" t="s">
        <v>217</v>
      </c>
    </row>
    <row r="2" spans="1:13">
      <c r="K2" s="108" t="str">
        <f>+'DCP-4, P 3'!D3</f>
        <v>Dockets UE-220066/UG-220067</v>
      </c>
    </row>
    <row r="3" spans="1:13">
      <c r="G3" s="108"/>
    </row>
    <row r="4" spans="1:13" ht="17.7">
      <c r="A4" s="294" t="s">
        <v>301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13" ht="17.7">
      <c r="A5" s="294" t="s">
        <v>206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</row>
    <row r="6" spans="1:13" ht="18" thickBot="1">
      <c r="A6" s="213"/>
      <c r="B6" s="213"/>
      <c r="C6" s="213"/>
      <c r="D6" s="213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15.3" thickTop="1"/>
    <row r="8" spans="1:13">
      <c r="C8" s="292" t="s">
        <v>298</v>
      </c>
      <c r="D8" s="292"/>
      <c r="E8" s="292"/>
      <c r="F8" s="292"/>
      <c r="G8" s="292"/>
      <c r="I8" s="292" t="s">
        <v>300</v>
      </c>
      <c r="J8" s="292"/>
      <c r="K8" s="292"/>
      <c r="L8" s="292"/>
      <c r="M8" s="292"/>
    </row>
    <row r="9" spans="1:13">
      <c r="C9" s="293" t="s">
        <v>205</v>
      </c>
      <c r="D9" s="293"/>
      <c r="F9" s="292" t="s">
        <v>84</v>
      </c>
      <c r="G9" s="292"/>
      <c r="I9" s="293" t="s">
        <v>205</v>
      </c>
      <c r="J9" s="293"/>
      <c r="L9" s="292" t="s">
        <v>84</v>
      </c>
      <c r="M9" s="292"/>
    </row>
    <row r="10" spans="1:13">
      <c r="A10" s="109" t="s">
        <v>224</v>
      </c>
      <c r="C10" s="109" t="s">
        <v>276</v>
      </c>
      <c r="D10" s="109" t="s">
        <v>204</v>
      </c>
      <c r="F10" s="109" t="s">
        <v>276</v>
      </c>
      <c r="G10" s="109" t="s">
        <v>204</v>
      </c>
      <c r="I10" s="109" t="s">
        <v>276</v>
      </c>
      <c r="J10" s="109" t="s">
        <v>204</v>
      </c>
      <c r="L10" s="109" t="s">
        <v>276</v>
      </c>
      <c r="M10" s="109" t="s">
        <v>204</v>
      </c>
    </row>
    <row r="11" spans="1:13">
      <c r="A11" s="179"/>
      <c r="B11" s="179"/>
      <c r="C11" s="179"/>
      <c r="D11" s="179"/>
      <c r="E11" s="179"/>
      <c r="F11" s="179"/>
      <c r="G11" s="179"/>
      <c r="I11" s="179"/>
      <c r="J11" s="179"/>
      <c r="K11" s="179"/>
      <c r="L11" s="179"/>
      <c r="M11" s="179"/>
    </row>
    <row r="12" spans="1:13">
      <c r="A12" s="111"/>
      <c r="B12" s="111"/>
      <c r="C12" s="111"/>
      <c r="D12" s="111"/>
      <c r="E12" s="111"/>
      <c r="F12" s="111"/>
      <c r="G12" s="111"/>
      <c r="I12" s="111"/>
      <c r="J12" s="111"/>
      <c r="K12" s="111"/>
      <c r="L12" s="111"/>
      <c r="M12" s="111"/>
    </row>
    <row r="13" spans="1:13">
      <c r="A13" s="109">
        <v>2017</v>
      </c>
      <c r="C13" s="212" t="s">
        <v>203</v>
      </c>
      <c r="D13" s="109" t="s">
        <v>16</v>
      </c>
      <c r="F13" s="109" t="s">
        <v>162</v>
      </c>
      <c r="G13" s="109" t="s">
        <v>191</v>
      </c>
      <c r="I13" s="212" t="s">
        <v>176</v>
      </c>
      <c r="J13" s="109" t="s">
        <v>176</v>
      </c>
      <c r="L13" s="109" t="s">
        <v>177</v>
      </c>
      <c r="M13" s="109" t="s">
        <v>177</v>
      </c>
    </row>
    <row r="14" spans="1:13">
      <c r="A14" s="109">
        <v>2018</v>
      </c>
      <c r="C14" s="212" t="s">
        <v>203</v>
      </c>
      <c r="D14" s="109" t="s">
        <v>16</v>
      </c>
      <c r="F14" s="109" t="s">
        <v>162</v>
      </c>
      <c r="G14" s="109" t="s">
        <v>191</v>
      </c>
      <c r="I14" s="212" t="s">
        <v>176</v>
      </c>
      <c r="J14" s="109" t="s">
        <v>176</v>
      </c>
      <c r="L14" s="109" t="s">
        <v>177</v>
      </c>
      <c r="M14" s="109" t="s">
        <v>177</v>
      </c>
    </row>
    <row r="15" spans="1:13">
      <c r="A15" s="109">
        <v>2019</v>
      </c>
      <c r="C15" s="212" t="s">
        <v>203</v>
      </c>
      <c r="D15" s="109" t="s">
        <v>16</v>
      </c>
      <c r="F15" s="109" t="s">
        <v>162</v>
      </c>
      <c r="G15" s="109" t="s">
        <v>191</v>
      </c>
      <c r="I15" s="212" t="s">
        <v>176</v>
      </c>
      <c r="J15" s="109" t="s">
        <v>176</v>
      </c>
      <c r="L15" s="109" t="s">
        <v>177</v>
      </c>
      <c r="M15" s="109" t="s">
        <v>177</v>
      </c>
    </row>
    <row r="16" spans="1:13">
      <c r="A16" s="109">
        <v>2020</v>
      </c>
      <c r="C16" s="212" t="s">
        <v>203</v>
      </c>
      <c r="D16" s="109" t="s">
        <v>16</v>
      </c>
      <c r="F16" s="109" t="s">
        <v>162</v>
      </c>
      <c r="G16" s="109" t="s">
        <v>191</v>
      </c>
      <c r="I16" s="212" t="s">
        <v>176</v>
      </c>
      <c r="J16" s="109" t="s">
        <v>176</v>
      </c>
      <c r="L16" s="109" t="s">
        <v>177</v>
      </c>
      <c r="M16" s="109" t="s">
        <v>177</v>
      </c>
    </row>
    <row r="17" spans="1:13">
      <c r="A17" s="109">
        <v>2021</v>
      </c>
      <c r="C17" s="212" t="s">
        <v>203</v>
      </c>
      <c r="D17" s="109" t="s">
        <v>16</v>
      </c>
      <c r="F17" s="109" t="s">
        <v>162</v>
      </c>
      <c r="G17" s="109" t="s">
        <v>191</v>
      </c>
      <c r="I17" s="212" t="s">
        <v>176</v>
      </c>
      <c r="J17" s="109" t="s">
        <v>176</v>
      </c>
      <c r="L17" s="109" t="s">
        <v>177</v>
      </c>
      <c r="M17" s="109" t="s">
        <v>177</v>
      </c>
    </row>
    <row r="18" spans="1:13">
      <c r="A18" s="109">
        <v>2022</v>
      </c>
      <c r="C18" s="212" t="s">
        <v>76</v>
      </c>
      <c r="D18" s="109" t="s">
        <v>16</v>
      </c>
      <c r="F18" s="109" t="s">
        <v>162</v>
      </c>
      <c r="G18" s="109" t="s">
        <v>191</v>
      </c>
      <c r="I18" s="212" t="s">
        <v>176</v>
      </c>
      <c r="J18" s="109" t="s">
        <v>176</v>
      </c>
      <c r="L18" s="109" t="s">
        <v>177</v>
      </c>
      <c r="M18" s="109" t="s">
        <v>177</v>
      </c>
    </row>
    <row r="19" spans="1:13" ht="15.3" thickBot="1">
      <c r="A19" s="211"/>
      <c r="B19" s="177"/>
      <c r="C19" s="210"/>
      <c r="D19" s="210"/>
      <c r="E19" s="177"/>
      <c r="F19" s="177"/>
      <c r="G19" s="177"/>
      <c r="H19" s="177"/>
      <c r="I19" s="177"/>
      <c r="J19" s="177"/>
      <c r="K19" s="177"/>
      <c r="L19" s="177"/>
      <c r="M19" s="177"/>
    </row>
    <row r="20" spans="1:13" ht="15.3" thickTop="1">
      <c r="A20" s="109"/>
      <c r="C20" s="109"/>
      <c r="D20" s="109"/>
    </row>
    <row r="21" spans="1:13">
      <c r="A21" s="209" t="s">
        <v>302</v>
      </c>
      <c r="C21" s="109"/>
      <c r="D21" s="109"/>
    </row>
    <row r="22" spans="1:13">
      <c r="A22" s="220"/>
      <c r="C22" s="109"/>
      <c r="D22" s="109"/>
    </row>
    <row r="23" spans="1:13">
      <c r="C23" s="109"/>
      <c r="D23" s="109"/>
    </row>
  </sheetData>
  <mergeCells count="8">
    <mergeCell ref="I8:M8"/>
    <mergeCell ref="I9:J9"/>
    <mergeCell ref="L9:M9"/>
    <mergeCell ref="A5:M5"/>
    <mergeCell ref="A4:M4"/>
    <mergeCell ref="C9:D9"/>
    <mergeCell ref="F9:G9"/>
    <mergeCell ref="C8:G8"/>
  </mergeCells>
  <pageMargins left="0.75" right="0.75" top="1" bottom="1" header="0.5" footer="0.5"/>
  <pageSetup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9"/>
  <sheetViews>
    <sheetView zoomScaleNormal="100" workbookViewId="0">
      <selection activeCell="E3" sqref="E3"/>
    </sheetView>
  </sheetViews>
  <sheetFormatPr defaultColWidth="8.81640625" defaultRowHeight="15"/>
  <cols>
    <col min="1" max="1" width="8.81640625" style="94"/>
    <col min="2" max="2" width="13.76953125" style="94" customWidth="1"/>
    <col min="3" max="3" width="21.81640625" style="94" customWidth="1"/>
    <col min="4" max="4" width="20.2265625" style="94" customWidth="1"/>
    <col min="5" max="5" width="22.6796875" style="94" customWidth="1"/>
    <col min="6" max="16384" width="8.81640625" style="94"/>
  </cols>
  <sheetData>
    <row r="1" spans="1:6">
      <c r="A1" s="4"/>
      <c r="B1" s="4"/>
      <c r="C1" s="4"/>
      <c r="D1" s="4"/>
      <c r="E1" s="1" t="s">
        <v>236</v>
      </c>
    </row>
    <row r="2" spans="1:6">
      <c r="A2" s="4"/>
      <c r="B2" s="4"/>
      <c r="C2" s="4"/>
      <c r="D2" s="4"/>
      <c r="E2" s="1" t="s">
        <v>200</v>
      </c>
    </row>
    <row r="3" spans="1:6">
      <c r="A3" s="4"/>
      <c r="B3" s="4"/>
      <c r="C3" s="4"/>
      <c r="D3" s="4"/>
      <c r="E3" s="1" t="str">
        <f>+'DCP-5'!K2</f>
        <v>Dockets UE-220066/UG-220067</v>
      </c>
    </row>
    <row r="4" spans="1:6">
      <c r="A4" s="4"/>
      <c r="B4" s="4"/>
      <c r="C4" s="4"/>
      <c r="D4" s="4"/>
      <c r="E4" s="1"/>
    </row>
    <row r="5" spans="1:6" ht="20.100000000000001">
      <c r="A5" s="4"/>
      <c r="B5" s="295" t="s">
        <v>304</v>
      </c>
      <c r="C5" s="295"/>
      <c r="D5" s="295"/>
      <c r="E5" s="295"/>
    </row>
    <row r="6" spans="1:6" ht="20.100000000000001">
      <c r="A6" s="4"/>
      <c r="B6" s="2" t="s">
        <v>11</v>
      </c>
      <c r="C6" s="3"/>
      <c r="D6" s="3"/>
      <c r="E6" s="3"/>
    </row>
    <row r="7" spans="1:6" ht="23.4" customHeight="1">
      <c r="A7" s="4"/>
      <c r="B7" s="295" t="s">
        <v>347</v>
      </c>
      <c r="C7" s="295"/>
      <c r="D7" s="295"/>
      <c r="E7" s="295"/>
    </row>
    <row r="8" spans="1:6" ht="20.100000000000001">
      <c r="A8" s="4"/>
      <c r="B8" s="2" t="s">
        <v>303</v>
      </c>
      <c r="C8" s="3"/>
      <c r="D8" s="3"/>
      <c r="E8" s="3"/>
    </row>
    <row r="9" spans="1:6" ht="20.100000000000001">
      <c r="A9" s="4"/>
      <c r="B9" s="153" t="s">
        <v>161</v>
      </c>
      <c r="C9" s="3"/>
      <c r="D9" s="3"/>
      <c r="E9" s="3"/>
    </row>
    <row r="10" spans="1:6" ht="15.3" thickBot="1">
      <c r="A10" s="4"/>
      <c r="B10" s="154"/>
      <c r="C10" s="154"/>
      <c r="D10" s="154"/>
      <c r="E10" s="154"/>
    </row>
    <row r="11" spans="1:6" ht="15.3" thickTop="1">
      <c r="A11" s="4"/>
      <c r="B11" s="82"/>
      <c r="C11" s="82"/>
      <c r="D11" s="82"/>
      <c r="E11" s="82"/>
    </row>
    <row r="12" spans="1:6">
      <c r="A12" s="4"/>
      <c r="B12" s="82"/>
      <c r="C12" s="32" t="s">
        <v>12</v>
      </c>
      <c r="D12" s="32" t="s">
        <v>13</v>
      </c>
      <c r="E12" s="32" t="s">
        <v>14</v>
      </c>
    </row>
    <row r="13" spans="1:6">
      <c r="A13" s="4"/>
      <c r="B13" s="32" t="s">
        <v>0</v>
      </c>
      <c r="C13" s="32" t="s">
        <v>181</v>
      </c>
      <c r="D13" s="32" t="s">
        <v>182</v>
      </c>
      <c r="E13" s="32" t="s">
        <v>183</v>
      </c>
      <c r="F13" s="95"/>
    </row>
    <row r="14" spans="1:6">
      <c r="A14" s="4"/>
      <c r="B14" s="155"/>
      <c r="C14" s="155"/>
      <c r="D14" s="155"/>
      <c r="E14" s="155"/>
      <c r="F14" s="95"/>
    </row>
    <row r="15" spans="1:6">
      <c r="A15" s="4"/>
      <c r="B15" s="4"/>
      <c r="C15" s="6"/>
      <c r="D15" s="6"/>
      <c r="E15" s="157"/>
    </row>
    <row r="16" spans="1:6">
      <c r="A16" s="4"/>
      <c r="B16" s="32">
        <v>2017</v>
      </c>
      <c r="C16" s="156">
        <v>3794000</v>
      </c>
      <c r="D16" s="156">
        <v>3746215</v>
      </c>
      <c r="E16" s="156">
        <v>81637</v>
      </c>
      <c r="F16" s="96"/>
    </row>
    <row r="17" spans="1:6">
      <c r="A17" s="4"/>
      <c r="B17" s="32"/>
      <c r="C17" s="6">
        <f>+C16/SUM(C16:E16)</f>
        <v>0.49777927989155391</v>
      </c>
      <c r="D17" s="6">
        <f>+D16/SUM(C16:E16)</f>
        <v>0.49150980627805418</v>
      </c>
      <c r="E17" s="6">
        <f>+E16/SUM(C16:E16)</f>
        <v>1.0710913830391879E-2</v>
      </c>
      <c r="F17" s="96"/>
    </row>
    <row r="18" spans="1:6">
      <c r="A18" s="4"/>
      <c r="B18" s="32"/>
      <c r="C18" s="6">
        <f>+C16/(SUM(C16:D16))</f>
        <v>0.50316867622474959</v>
      </c>
      <c r="D18" s="6">
        <f>+D16/(SUM(C16:D16))</f>
        <v>0.49683132377525047</v>
      </c>
      <c r="E18" s="157"/>
      <c r="F18" s="96"/>
    </row>
    <row r="19" spans="1:6">
      <c r="A19" s="4"/>
      <c r="B19" s="32"/>
      <c r="C19" s="156"/>
      <c r="D19" s="156"/>
      <c r="E19" s="156"/>
      <c r="F19" s="96"/>
    </row>
    <row r="20" spans="1:6">
      <c r="A20" s="4"/>
      <c r="B20" s="32">
        <v>2018</v>
      </c>
      <c r="C20" s="156">
        <v>3852192</v>
      </c>
      <c r="D20" s="156">
        <v>3768264</v>
      </c>
      <c r="E20" s="156">
        <v>240410</v>
      </c>
      <c r="F20" s="96"/>
    </row>
    <row r="21" spans="1:6">
      <c r="A21" s="4"/>
      <c r="B21" s="82"/>
      <c r="C21" s="6">
        <f>+C20/SUM(C20:E20)</f>
        <v>0.49004677092829213</v>
      </c>
      <c r="D21" s="6">
        <f>+D20/SUM(C20:E20)</f>
        <v>0.47937008467006054</v>
      </c>
      <c r="E21" s="6">
        <f>+E20/SUM(C20:E20)</f>
        <v>3.058314440164735E-2</v>
      </c>
      <c r="F21" s="96"/>
    </row>
    <row r="22" spans="1:6">
      <c r="A22" s="4"/>
      <c r="B22" s="82"/>
      <c r="C22" s="6">
        <f>+C20/(SUM(C20:D20))</f>
        <v>0.50550675707595449</v>
      </c>
      <c r="D22" s="6">
        <f>+D20/(SUM(C20:D20))</f>
        <v>0.49449324292404551</v>
      </c>
      <c r="E22" s="157"/>
      <c r="F22" s="96"/>
    </row>
    <row r="23" spans="1:6">
      <c r="A23" s="4"/>
      <c r="B23" s="82"/>
      <c r="C23" s="6"/>
      <c r="D23" s="6"/>
      <c r="E23" s="157"/>
      <c r="F23" s="96"/>
    </row>
    <row r="24" spans="1:6">
      <c r="A24" s="4"/>
      <c r="B24" s="32">
        <v>2019</v>
      </c>
      <c r="C24" s="227">
        <v>4009572</v>
      </c>
      <c r="D24" s="227">
        <v>4059142</v>
      </c>
      <c r="E24" s="227">
        <v>341629</v>
      </c>
      <c r="F24" s="228"/>
    </row>
    <row r="25" spans="1:6">
      <c r="A25" s="4"/>
      <c r="B25" s="32"/>
      <c r="C25" s="6">
        <f>+C24/SUM(C24:E24)</f>
        <v>0.47674298182606822</v>
      </c>
      <c r="D25" s="6">
        <f>+D24/SUM(C24:E24)</f>
        <v>0.48263691504615208</v>
      </c>
      <c r="E25" s="6">
        <f>+E24/SUM(C24:E24)</f>
        <v>4.0620103127779687E-2</v>
      </c>
      <c r="F25" s="228"/>
    </row>
    <row r="26" spans="1:6">
      <c r="A26" s="4"/>
      <c r="B26" s="32"/>
      <c r="C26" s="6">
        <f>+C24/(SUM(C24:D24))</f>
        <v>0.49692825895179826</v>
      </c>
      <c r="D26" s="6">
        <f>+D24/(SUM(C24:D24))</f>
        <v>0.50307174104820174</v>
      </c>
      <c r="E26" s="157"/>
      <c r="F26" s="228"/>
    </row>
    <row r="27" spans="1:6">
      <c r="A27" s="4"/>
      <c r="B27" s="32"/>
      <c r="C27" s="227"/>
      <c r="D27" s="227"/>
      <c r="E27" s="227"/>
      <c r="F27" s="228"/>
    </row>
    <row r="28" spans="1:6">
      <c r="A28" s="4"/>
      <c r="B28" s="32">
        <v>2020</v>
      </c>
      <c r="C28" s="227">
        <v>4297150</v>
      </c>
      <c r="D28" s="227">
        <v>4337089</v>
      </c>
      <c r="E28" s="227">
        <v>167423</v>
      </c>
      <c r="F28" s="228"/>
    </row>
    <row r="29" spans="1:6">
      <c r="A29" s="4"/>
      <c r="B29" s="82"/>
      <c r="C29" s="6">
        <f>+C28/SUM(C28:E28)</f>
        <v>0.48822029294012881</v>
      </c>
      <c r="D29" s="6">
        <f>+D28/SUM(C28:E28)</f>
        <v>0.49275795866735167</v>
      </c>
      <c r="E29" s="6">
        <f>+E28/SUM(C28:E28)</f>
        <v>1.9021748392519505E-2</v>
      </c>
      <c r="F29" s="96"/>
    </row>
    <row r="30" spans="1:6">
      <c r="A30" s="4"/>
      <c r="B30" s="82"/>
      <c r="C30" s="6">
        <f>+C28/(SUM(C28:D28))</f>
        <v>0.49768717312550648</v>
      </c>
      <c r="D30" s="6">
        <f>+D28/(SUM(C28:D28))</f>
        <v>0.50231282687449352</v>
      </c>
      <c r="E30" s="157"/>
      <c r="F30" s="96"/>
    </row>
    <row r="31" spans="1:6">
      <c r="A31" s="4"/>
      <c r="B31" s="82"/>
      <c r="C31" s="6"/>
      <c r="D31" s="6"/>
      <c r="E31" s="157"/>
      <c r="F31" s="96"/>
    </row>
    <row r="32" spans="1:6">
      <c r="A32" s="4"/>
      <c r="B32" s="32">
        <v>2021</v>
      </c>
      <c r="C32" s="156">
        <v>4471264</v>
      </c>
      <c r="D32" s="156">
        <v>4468766</v>
      </c>
      <c r="E32" s="156">
        <v>178375</v>
      </c>
      <c r="F32" s="96"/>
    </row>
    <row r="33" spans="1:6">
      <c r="A33" s="4"/>
      <c r="B33" s="82"/>
      <c r="C33" s="6">
        <f>+C32/SUM(C32:E32)</f>
        <v>0.49035593395994148</v>
      </c>
      <c r="D33" s="6">
        <f>+D32/SUM(C32:E32)</f>
        <v>0.49008198253970953</v>
      </c>
      <c r="E33" s="6">
        <f>+E32/SUM(C32:E32)</f>
        <v>1.956208350034902E-2</v>
      </c>
      <c r="F33" s="96"/>
    </row>
    <row r="34" spans="1:6">
      <c r="A34" s="4"/>
      <c r="B34" s="82"/>
      <c r="C34" s="6">
        <f>+C32/(SUM(C32:D32))</f>
        <v>0.50013970870343838</v>
      </c>
      <c r="D34" s="6">
        <f>+D32/(SUM(C32:D32))</f>
        <v>0.49986029129656162</v>
      </c>
      <c r="E34" s="157"/>
      <c r="F34" s="96"/>
    </row>
    <row r="35" spans="1:6" ht="15.3" thickBot="1">
      <c r="A35" s="4"/>
      <c r="B35" s="154"/>
      <c r="C35" s="158"/>
      <c r="D35" s="158"/>
      <c r="E35" s="158"/>
      <c r="F35" s="159"/>
    </row>
    <row r="36" spans="1:6" ht="15.3" thickTop="1">
      <c r="A36" s="4"/>
      <c r="B36" s="4"/>
      <c r="C36" s="160"/>
      <c r="D36" s="160"/>
      <c r="E36" s="160"/>
      <c r="F36" s="159"/>
    </row>
    <row r="37" spans="1:6">
      <c r="A37" s="4"/>
      <c r="B37" s="4" t="s">
        <v>229</v>
      </c>
      <c r="C37" s="4"/>
      <c r="D37" s="4"/>
      <c r="E37" s="4"/>
    </row>
    <row r="39" spans="1:6">
      <c r="B39" s="4" t="s">
        <v>307</v>
      </c>
    </row>
  </sheetData>
  <mergeCells count="2">
    <mergeCell ref="B5:E5"/>
    <mergeCell ref="B7:E7"/>
  </mergeCells>
  <pageMargins left="0.75" right="0.75" top="1" bottom="1" header="0.5" footer="0.5"/>
  <pageSetup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AA46-6CA2-4B84-B00D-B49FDBDFE4AD}">
  <sheetPr>
    <pageSetUpPr fitToPage="1"/>
  </sheetPr>
  <dimension ref="A1:F39"/>
  <sheetViews>
    <sheetView zoomScaleNormal="100" workbookViewId="0">
      <selection activeCell="C35" sqref="C35"/>
    </sheetView>
  </sheetViews>
  <sheetFormatPr defaultColWidth="8.81640625" defaultRowHeight="15"/>
  <cols>
    <col min="1" max="1" width="8.81640625" style="94"/>
    <col min="2" max="2" width="13.76953125" style="94" customWidth="1"/>
    <col min="3" max="3" width="21.81640625" style="94" customWidth="1"/>
    <col min="4" max="4" width="20.2265625" style="94" customWidth="1"/>
    <col min="5" max="5" width="22.6796875" style="94" customWidth="1"/>
    <col min="6" max="16384" width="8.81640625" style="94"/>
  </cols>
  <sheetData>
    <row r="1" spans="1:6">
      <c r="A1" s="4"/>
      <c r="B1" s="4"/>
      <c r="C1" s="4"/>
      <c r="D1" s="4"/>
      <c r="E1" s="1" t="s">
        <v>236</v>
      </c>
    </row>
    <row r="2" spans="1:6">
      <c r="A2" s="4"/>
      <c r="B2" s="4"/>
      <c r="C2" s="4"/>
      <c r="D2" s="4"/>
      <c r="E2" s="1" t="s">
        <v>201</v>
      </c>
    </row>
    <row r="3" spans="1:6">
      <c r="A3" s="4"/>
      <c r="B3" s="4"/>
      <c r="C3" s="4"/>
      <c r="D3" s="4"/>
      <c r="E3" s="1" t="str">
        <f>+'DCP-5'!K2</f>
        <v>Dockets UE-220066/UG-220067</v>
      </c>
    </row>
    <row r="4" spans="1:6">
      <c r="A4" s="4"/>
      <c r="B4" s="4"/>
      <c r="C4" s="4"/>
      <c r="D4" s="4"/>
      <c r="E4" s="1"/>
    </row>
    <row r="5" spans="1:6" ht="20.100000000000001">
      <c r="A5" s="4"/>
      <c r="B5" s="295" t="s">
        <v>304</v>
      </c>
      <c r="C5" s="295"/>
      <c r="D5" s="295"/>
      <c r="E5" s="295"/>
    </row>
    <row r="6" spans="1:6" ht="20.100000000000001">
      <c r="A6" s="4"/>
      <c r="B6" s="2" t="s">
        <v>11</v>
      </c>
      <c r="C6" s="3"/>
      <c r="D6" s="3"/>
      <c r="E6" s="3"/>
    </row>
    <row r="7" spans="1:6" ht="23.4" customHeight="1">
      <c r="A7" s="4"/>
      <c r="B7" s="295" t="s">
        <v>348</v>
      </c>
      <c r="C7" s="295"/>
      <c r="D7" s="295"/>
      <c r="E7" s="295"/>
    </row>
    <row r="8" spans="1:6" ht="20.100000000000001">
      <c r="A8" s="4"/>
      <c r="B8" s="2" t="s">
        <v>303</v>
      </c>
      <c r="C8" s="3"/>
      <c r="D8" s="3"/>
      <c r="E8" s="3"/>
    </row>
    <row r="9" spans="1:6" ht="20.100000000000001">
      <c r="A9" s="4"/>
      <c r="B9" s="153" t="s">
        <v>161</v>
      </c>
      <c r="C9" s="3"/>
      <c r="D9" s="3"/>
      <c r="E9" s="3"/>
    </row>
    <row r="10" spans="1:6" ht="15.3" thickBot="1">
      <c r="A10" s="4"/>
      <c r="B10" s="154"/>
      <c r="C10" s="154"/>
      <c r="D10" s="154"/>
      <c r="E10" s="154"/>
    </row>
    <row r="11" spans="1:6" ht="15.3" thickTop="1">
      <c r="A11" s="4"/>
      <c r="B11" s="82"/>
      <c r="C11" s="82"/>
      <c r="D11" s="82"/>
      <c r="E11" s="82"/>
    </row>
    <row r="12" spans="1:6">
      <c r="A12" s="4"/>
      <c r="B12" s="82"/>
      <c r="C12" s="32" t="s">
        <v>12</v>
      </c>
      <c r="D12" s="32" t="s">
        <v>13</v>
      </c>
      <c r="E12" s="32" t="s">
        <v>14</v>
      </c>
    </row>
    <row r="13" spans="1:6">
      <c r="A13" s="4"/>
      <c r="B13" s="32" t="s">
        <v>0</v>
      </c>
      <c r="C13" s="32" t="s">
        <v>181</v>
      </c>
      <c r="D13" s="32" t="s">
        <v>182</v>
      </c>
      <c r="E13" s="32" t="s">
        <v>183</v>
      </c>
      <c r="F13" s="95"/>
    </row>
    <row r="14" spans="1:6">
      <c r="A14" s="4"/>
      <c r="B14" s="155"/>
      <c r="C14" s="155"/>
      <c r="D14" s="155"/>
      <c r="E14" s="155"/>
      <c r="F14" s="95"/>
    </row>
    <row r="15" spans="1:6">
      <c r="A15" s="4"/>
      <c r="B15" s="4"/>
      <c r="C15" s="6"/>
      <c r="D15" s="6"/>
      <c r="E15" s="157"/>
    </row>
    <row r="16" spans="1:6">
      <c r="A16" s="4"/>
      <c r="B16" s="32">
        <v>2017</v>
      </c>
      <c r="C16" s="156">
        <v>3601124</v>
      </c>
      <c r="D16" s="156">
        <v>3749911</v>
      </c>
      <c r="E16" s="156">
        <v>329463</v>
      </c>
      <c r="F16" s="96"/>
    </row>
    <row r="17" spans="1:6">
      <c r="A17" s="4"/>
      <c r="B17" s="32"/>
      <c r="C17" s="6">
        <f>+C16/SUM(C16:E16)</f>
        <v>0.4688659511401474</v>
      </c>
      <c r="D17" s="6">
        <f>+D16/SUM(C16:E16)</f>
        <v>0.48823800227537328</v>
      </c>
      <c r="E17" s="6">
        <f>+E16/SUM(C16:E16)</f>
        <v>4.2896046584479285E-2</v>
      </c>
      <c r="F17" s="96"/>
    </row>
    <row r="18" spans="1:6">
      <c r="A18" s="4"/>
      <c r="B18" s="32"/>
      <c r="C18" s="6">
        <f>+C16/(SUM(C16:D16))</f>
        <v>0.48987986045502435</v>
      </c>
      <c r="D18" s="6">
        <f>+D16/(SUM(C16:D16))</f>
        <v>0.51012013954497559</v>
      </c>
      <c r="E18" s="157"/>
      <c r="F18" s="96"/>
    </row>
    <row r="19" spans="1:6">
      <c r="A19" s="4"/>
      <c r="B19" s="32"/>
      <c r="C19" s="156"/>
      <c r="D19" s="156"/>
      <c r="E19" s="156"/>
      <c r="F19" s="96"/>
    </row>
    <row r="20" spans="1:6">
      <c r="A20" s="4"/>
      <c r="B20" s="32">
        <v>2018</v>
      </c>
      <c r="C20" s="156">
        <v>3707924</v>
      </c>
      <c r="D20" s="156">
        <v>3894860</v>
      </c>
      <c r="E20" s="156">
        <v>379297</v>
      </c>
      <c r="F20" s="96"/>
    </row>
    <row r="21" spans="1:6">
      <c r="A21" s="4"/>
      <c r="B21" s="82"/>
      <c r="C21" s="6">
        <f>+C20/SUM(C20:E20)</f>
        <v>0.46453099135425963</v>
      </c>
      <c r="D21" s="6">
        <f>+D20/SUM(C20:E20)</f>
        <v>0.4879504480097358</v>
      </c>
      <c r="E21" s="6">
        <f>+E20/SUM(C20:E20)</f>
        <v>4.751856063600457E-2</v>
      </c>
      <c r="F21" s="96"/>
    </row>
    <row r="22" spans="1:6">
      <c r="A22" s="4"/>
      <c r="B22" s="82"/>
      <c r="C22" s="6">
        <f>+C20/(SUM(C20:D20))</f>
        <v>0.4877060824034985</v>
      </c>
      <c r="D22" s="6">
        <f>+D20/(SUM(C20:D20))</f>
        <v>0.51229391759650145</v>
      </c>
      <c r="E22" s="157"/>
      <c r="F22" s="96"/>
    </row>
    <row r="23" spans="1:6">
      <c r="A23" s="4"/>
      <c r="B23" s="82"/>
      <c r="C23" s="6"/>
      <c r="D23" s="6"/>
      <c r="E23" s="157"/>
      <c r="F23" s="96"/>
    </row>
    <row r="24" spans="1:6">
      <c r="A24" s="4"/>
      <c r="B24" s="32">
        <v>2019</v>
      </c>
      <c r="C24" s="227">
        <v>4048680</v>
      </c>
      <c r="D24" s="227">
        <v>4336142</v>
      </c>
      <c r="E24" s="227">
        <v>178412</v>
      </c>
      <c r="F24" s="228"/>
    </row>
    <row r="25" spans="1:6">
      <c r="A25" s="4"/>
      <c r="B25" s="32"/>
      <c r="C25" s="6">
        <f>+C24/SUM(C24:E24)</f>
        <v>0.47279801065812288</v>
      </c>
      <c r="D25" s="6">
        <f>+D24/SUM(C24:E24)</f>
        <v>0.5063673373867863</v>
      </c>
      <c r="E25" s="6">
        <f>+E24/SUM(C24:E24)</f>
        <v>2.0834651955090797E-2</v>
      </c>
      <c r="F25" s="228"/>
    </row>
    <row r="26" spans="1:6">
      <c r="A26" s="4"/>
      <c r="B26" s="32"/>
      <c r="C26" s="6">
        <f>+C24/(SUM(C24:D24))</f>
        <v>0.48285819305406841</v>
      </c>
      <c r="D26" s="6">
        <f>+D24/(SUM(C24:D24))</f>
        <v>0.51714180694593159</v>
      </c>
      <c r="E26" s="157"/>
      <c r="F26" s="228"/>
    </row>
    <row r="27" spans="1:6">
      <c r="A27" s="4"/>
      <c r="B27" s="32"/>
      <c r="C27" s="227"/>
      <c r="D27" s="227"/>
      <c r="E27" s="227"/>
      <c r="F27" s="228"/>
    </row>
    <row r="28" spans="1:6">
      <c r="A28" s="4"/>
      <c r="B28" s="32">
        <v>2020</v>
      </c>
      <c r="C28" s="227">
        <v>4181409</v>
      </c>
      <c r="D28" s="227">
        <v>4338044</v>
      </c>
      <c r="E28" s="227">
        <f>373800+2412</f>
        <v>376212</v>
      </c>
      <c r="F28" s="228"/>
    </row>
    <row r="29" spans="1:6">
      <c r="A29" s="4"/>
      <c r="B29" s="82"/>
      <c r="C29" s="6">
        <f>+C28/SUM(C28:E28)</f>
        <v>0.47005018736654314</v>
      </c>
      <c r="D29" s="6">
        <f>+D28/SUM(C28:E28)</f>
        <v>0.48765820205684451</v>
      </c>
      <c r="E29" s="6">
        <f>+E28/SUM(C28:E28)</f>
        <v>4.2291610576612314E-2</v>
      </c>
      <c r="F29" s="96"/>
    </row>
    <row r="30" spans="1:6">
      <c r="A30" s="4"/>
      <c r="B30" s="82"/>
      <c r="C30" s="6">
        <f>+C28/(SUM(C28:D28))</f>
        <v>0.49080721497025687</v>
      </c>
      <c r="D30" s="6">
        <f>+D28/(SUM(C28:D28))</f>
        <v>0.50919278502974308</v>
      </c>
      <c r="E30" s="157"/>
      <c r="F30" s="96"/>
    </row>
    <row r="31" spans="1:6">
      <c r="A31" s="4"/>
      <c r="B31" s="82"/>
      <c r="C31" s="6"/>
      <c r="D31" s="6"/>
      <c r="E31" s="157"/>
      <c r="F31" s="96"/>
    </row>
    <row r="32" spans="1:6">
      <c r="A32" s="4"/>
      <c r="B32" s="32">
        <v>2021</v>
      </c>
      <c r="C32" s="156">
        <v>4355430</v>
      </c>
      <c r="D32" s="156">
        <v>4784719</v>
      </c>
      <c r="E32" s="156">
        <v>140000</v>
      </c>
      <c r="F32" s="96"/>
    </row>
    <row r="33" spans="1:6">
      <c r="A33" s="4"/>
      <c r="B33" s="82"/>
      <c r="C33" s="6">
        <f>+C32/SUM(C32:E32)</f>
        <v>0.46932759377031552</v>
      </c>
      <c r="D33" s="6">
        <f>+D32/SUM(C32:E32)</f>
        <v>0.51558644155390176</v>
      </c>
      <c r="E33" s="6">
        <f>+E32/SUM(C32:E32)</f>
        <v>1.5085964675782684E-2</v>
      </c>
      <c r="F33" s="96"/>
    </row>
    <row r="34" spans="1:6">
      <c r="A34" s="4"/>
      <c r="B34" s="82"/>
      <c r="C34" s="6">
        <f>+C32/(SUM(C32:D32))</f>
        <v>0.47651630186772664</v>
      </c>
      <c r="D34" s="6">
        <f>+D32/(SUM(C32:D32))</f>
        <v>0.52348369813227336</v>
      </c>
      <c r="E34" s="157"/>
      <c r="F34" s="96"/>
    </row>
    <row r="35" spans="1:6" ht="15.3" thickBot="1">
      <c r="A35" s="4"/>
      <c r="B35" s="154"/>
      <c r="C35" s="158"/>
      <c r="D35" s="158"/>
      <c r="E35" s="158"/>
      <c r="F35" s="159"/>
    </row>
    <row r="36" spans="1:6" ht="15.3" thickTop="1">
      <c r="A36" s="4"/>
      <c r="B36" s="4"/>
      <c r="C36" s="160"/>
      <c r="D36" s="160"/>
      <c r="E36" s="160"/>
      <c r="F36" s="159"/>
    </row>
    <row r="37" spans="1:6">
      <c r="A37" s="4"/>
      <c r="B37" s="4" t="s">
        <v>229</v>
      </c>
      <c r="C37" s="4"/>
      <c r="D37" s="4"/>
      <c r="E37" s="4"/>
    </row>
    <row r="39" spans="1:6">
      <c r="B39" s="4" t="s">
        <v>349</v>
      </c>
    </row>
  </sheetData>
  <mergeCells count="2">
    <mergeCell ref="B5:E5"/>
    <mergeCell ref="B7:E7"/>
  </mergeCells>
  <pageMargins left="0.75" right="0.75" top="1" bottom="1" header="0.5" footer="0.5"/>
  <pageSetup scale="7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177FF2-47D1-4056-93C4-D6669A1E9EEF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6c82624b-015b-4741-a0e7-93241e8a1b4b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0D68A2-47EA-47B9-BE0A-7F51B4930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43A9A-F813-44BC-B7A5-A8F54CBE45B2}"/>
</file>

<file path=customXml/itemProps4.xml><?xml version="1.0" encoding="utf-8"?>
<ds:datastoreItem xmlns:ds="http://schemas.openxmlformats.org/officeDocument/2006/customXml" ds:itemID="{D8F53529-C290-4031-AAF4-BB55CEF53A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16</vt:i4>
      </vt:variant>
    </vt:vector>
  </HeadingPairs>
  <TitlesOfParts>
    <vt:vector size="44" baseType="lpstr">
      <vt:lpstr>DCP-3, P 1</vt:lpstr>
      <vt:lpstr>DCP-3, P 2</vt:lpstr>
      <vt:lpstr>DCP-3, P 3</vt:lpstr>
      <vt:lpstr>DCP-4, P 1</vt:lpstr>
      <vt:lpstr>DCP-4, P 2</vt:lpstr>
      <vt:lpstr>DCP-4, P 3</vt:lpstr>
      <vt:lpstr>DCP-5</vt:lpstr>
      <vt:lpstr>DCP-6, P 1</vt:lpstr>
      <vt:lpstr>DCP-6, P 2</vt:lpstr>
      <vt:lpstr>DCP-6, P 3</vt:lpstr>
      <vt:lpstr>DCP-7</vt:lpstr>
      <vt:lpstr>DCP-8</vt:lpstr>
      <vt:lpstr>DCP-9, P 1</vt:lpstr>
      <vt:lpstr>DCP-9, P 2</vt:lpstr>
      <vt:lpstr>DCP-9, P 3</vt:lpstr>
      <vt:lpstr>DCP-9, P 4</vt:lpstr>
      <vt:lpstr>DCP-9, P 5</vt:lpstr>
      <vt:lpstr>DCP-10</vt:lpstr>
      <vt:lpstr>DCP-11</vt:lpstr>
      <vt:lpstr>DCP-12, P 1</vt:lpstr>
      <vt:lpstr>DCP-12, P 2</vt:lpstr>
      <vt:lpstr>DCP-13</vt:lpstr>
      <vt:lpstr>DCP-14,P 1</vt:lpstr>
      <vt:lpstr>DCP-14, P 2</vt:lpstr>
      <vt:lpstr>DCP-15, P 1</vt:lpstr>
      <vt:lpstr>DCP-15, P 2</vt:lpstr>
      <vt:lpstr>DCP-15, P 3</vt:lpstr>
      <vt:lpstr>DCP-15, P 4</vt:lpstr>
      <vt:lpstr>'DCP-4, P 1'!AAA</vt:lpstr>
      <vt:lpstr>'DCP-4, P 2'!BBB</vt:lpstr>
      <vt:lpstr>'DCP-4, P 3'!CCC</vt:lpstr>
      <vt:lpstr>'DCP-13'!PPP</vt:lpstr>
      <vt:lpstr>'DCP-12, P 1'!Print_Area</vt:lpstr>
      <vt:lpstr>'DCP-12, P 2'!Print_Area</vt:lpstr>
      <vt:lpstr>'DCP-4, P 1'!Print_Area</vt:lpstr>
      <vt:lpstr>'DCP-4, P 2'!Print_Area</vt:lpstr>
      <vt:lpstr>'DCP-4, P 3'!Print_Area</vt:lpstr>
      <vt:lpstr>'DCP-7'!Print_Area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</dc:creator>
  <cp:lastModifiedBy>David Parcell</cp:lastModifiedBy>
  <cp:lastPrinted>2022-06-17T15:30:12Z</cp:lastPrinted>
  <dcterms:created xsi:type="dcterms:W3CDTF">2001-11-16T16:54:37Z</dcterms:created>
  <dcterms:modified xsi:type="dcterms:W3CDTF">2022-06-17T20:38:45Z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