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aiecon.sharepoint.com/Cases/22 Cases/2203 Puget Sound - ROR/"/>
    </mc:Choice>
  </mc:AlternateContent>
  <xr:revisionPtr revIDLastSave="1683" documentId="8_{C864F51B-4E13-4566-9F2E-C9AFEB78705E}" xr6:coauthVersionLast="47" xr6:coauthVersionMax="47" xr10:uidLastSave="{EF994786-61A7-4295-9B8C-2661E4050BED}"/>
  <bookViews>
    <workbookView xWindow="-96" yWindow="-96" windowWidth="23232" windowHeight="12552" tabRatio="599" firstSheet="1" activeTab="11" xr2:uid="{00000000-000D-0000-FFFF-FFFF00000000}"/>
  </bookViews>
  <sheets>
    <sheet name="DCP-3, P 1" sheetId="97" r:id="rId1"/>
    <sheet name="DCP-3, P 2" sheetId="126" r:id="rId2"/>
    <sheet name="DCP-3, P 3" sheetId="127" r:id="rId3"/>
    <sheet name="DCP-4, P 1" sheetId="103" r:id="rId4"/>
    <sheet name="DCP-4, P 2" sheetId="104" r:id="rId5"/>
    <sheet name="DCP-4, P 3" sheetId="105" r:id="rId6"/>
    <sheet name="DCP-5" sheetId="115" r:id="rId7"/>
    <sheet name="DCP-6, P 1" sheetId="90" r:id="rId8"/>
    <sheet name="DCP-6, P 2" sheetId="132" r:id="rId9"/>
    <sheet name="DCP-6, P 3" sheetId="102" r:id="rId10"/>
    <sheet name="DCP-7" sheetId="111" r:id="rId11"/>
    <sheet name="DCP-8" sheetId="75" r:id="rId12"/>
    <sheet name="DCP-9, P 1" sheetId="12" r:id="rId13"/>
    <sheet name="DCP-9, P 2" sheetId="13" r:id="rId14"/>
    <sheet name="DCP-9, P 3" sheetId="14" r:id="rId15"/>
    <sheet name="DCP-9, P 4" sheetId="118" r:id="rId16"/>
    <sheet name="DCP-9, P 5" sheetId="16" r:id="rId17"/>
    <sheet name="DCP-10" sheetId="106" r:id="rId18"/>
    <sheet name="DCP-11" sheetId="39" r:id="rId19"/>
    <sheet name="DCP-12, P 1" sheetId="19" r:id="rId20"/>
    <sheet name="DCP-12, P 2" sheetId="20" r:id="rId21"/>
    <sheet name="DCP-13" sheetId="107" r:id="rId22"/>
    <sheet name="DCP-14,P 1" sheetId="23" r:id="rId23"/>
    <sheet name="DCP-14, P 2" sheetId="25" r:id="rId24"/>
    <sheet name="DCP-15, P 1" sheetId="128" r:id="rId25"/>
    <sheet name="DCP-15, P 2" sheetId="129" r:id="rId26"/>
    <sheet name="DCP-15, P 3" sheetId="130" r:id="rId27"/>
    <sheet name="DCP-15, P 4" sheetId="131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22" localSheetId="0">'[1]Jun 99'!#REF!</definedName>
    <definedName name="\22" localSheetId="1">'[1]Jun 99'!#REF!</definedName>
    <definedName name="\22" localSheetId="2">'[1]Jun 99'!#REF!</definedName>
    <definedName name="\22" localSheetId="6">'[1]Jun 99'!#REF!</definedName>
    <definedName name="\22" localSheetId="9">'[1]Jun 99'!#REF!</definedName>
    <definedName name="\22" localSheetId="10">'[1]Jun 99'!#REF!</definedName>
    <definedName name="\22">'[1]Jun 99'!#REF!</definedName>
    <definedName name="\A" localSheetId="0">'[1]Jun 99'!#REF!</definedName>
    <definedName name="\A" localSheetId="1">'[1]Jun 99'!#REF!</definedName>
    <definedName name="\A" localSheetId="2">'[1]Jun 99'!#REF!</definedName>
    <definedName name="\A" localSheetId="3">'[1]Jun 99'!#REF!</definedName>
    <definedName name="\A" localSheetId="4">'[1]Jun 99'!#REF!</definedName>
    <definedName name="\A" localSheetId="5">'[1]Jun 99'!#REF!</definedName>
    <definedName name="\A" localSheetId="6">'[1]Jun 99'!#REF!</definedName>
    <definedName name="\A" localSheetId="7">'[1]Jun 99'!#REF!</definedName>
    <definedName name="\A" localSheetId="8">'[1]Jun 99'!#REF!</definedName>
    <definedName name="\A" localSheetId="9">'[1]Jun 99'!#REF!</definedName>
    <definedName name="\A" localSheetId="10">'[1]Jun 99'!#REF!</definedName>
    <definedName name="\A">'[1]Jun 99'!#REF!</definedName>
    <definedName name="\P" localSheetId="17">#REF!</definedName>
    <definedName name="\P" localSheetId="0">#REF!</definedName>
    <definedName name="\P" localSheetId="1">#REF!</definedName>
    <definedName name="\P" localSheetId="2">#REF!</definedName>
    <definedName name="\P" localSheetId="3">'DCP-4, P 1'!#REF!</definedName>
    <definedName name="\P" localSheetId="4">#REF!</definedName>
    <definedName name="\P" localSheetId="5">#REF!</definedName>
    <definedName name="\P" localSheetId="6">#REF!</definedName>
    <definedName name="\P" localSheetId="9">#REF!</definedName>
    <definedName name="\P" localSheetId="10">#REF!</definedName>
    <definedName name="\P">#REF!</definedName>
    <definedName name="\Q" localSheetId="17">#REF!</definedName>
    <definedName name="\Q" localSheetId="0">#REF!</definedName>
    <definedName name="\Q" localSheetId="1">#REF!</definedName>
    <definedName name="\Q" localSheetId="2">#REF!</definedName>
    <definedName name="\Q" localSheetId="3">'DCP-4, P 1'!#REF!</definedName>
    <definedName name="\Q" localSheetId="4">#REF!</definedName>
    <definedName name="\Q" localSheetId="5">#REF!</definedName>
    <definedName name="\Q" localSheetId="6">#REF!</definedName>
    <definedName name="\Q" localSheetId="9">#REF!</definedName>
    <definedName name="\Q" localSheetId="10">#REF!</definedName>
    <definedName name="\Q">#REF!</definedName>
    <definedName name="\R" localSheetId="17">#REF!</definedName>
    <definedName name="\R" localSheetId="0">#REF!</definedName>
    <definedName name="\R" localSheetId="1">#REF!</definedName>
    <definedName name="\R" localSheetId="2">#REF!</definedName>
    <definedName name="\R" localSheetId="3">'DCP-4, P 1'!#REF!</definedName>
    <definedName name="\R" localSheetId="4">#REF!</definedName>
    <definedName name="\R" localSheetId="5">#REF!</definedName>
    <definedName name="\R" localSheetId="6">#REF!</definedName>
    <definedName name="\R" localSheetId="9">#REF!</definedName>
    <definedName name="\R" localSheetId="10">#REF!</definedName>
    <definedName name="\R">#REF!</definedName>
    <definedName name="\S" localSheetId="17">#REF!</definedName>
    <definedName name="\S" localSheetId="0">#REF!</definedName>
    <definedName name="\S" localSheetId="1">#REF!</definedName>
    <definedName name="\S" localSheetId="2">#REF!</definedName>
    <definedName name="\S" localSheetId="3">'DCP-4, P 1'!#REF!</definedName>
    <definedName name="\S" localSheetId="4">#REF!</definedName>
    <definedName name="\S" localSheetId="5">#REF!</definedName>
    <definedName name="\S" localSheetId="6">#REF!</definedName>
    <definedName name="\S" localSheetId="9">#REF!</definedName>
    <definedName name="\S" localSheetId="10">#REF!</definedName>
    <definedName name="\S">#REF!</definedName>
    <definedName name="\T" localSheetId="17">#REF!</definedName>
    <definedName name="\T" localSheetId="0">#REF!</definedName>
    <definedName name="\T" localSheetId="1">#REF!</definedName>
    <definedName name="\T" localSheetId="2">#REF!</definedName>
    <definedName name="\T" localSheetId="3">'DCP-4, P 1'!#REF!</definedName>
    <definedName name="\T" localSheetId="4">#REF!</definedName>
    <definedName name="\T" localSheetId="5">#REF!</definedName>
    <definedName name="\T" localSheetId="6">#REF!</definedName>
    <definedName name="\T" localSheetId="9">#REF!</definedName>
    <definedName name="\T" localSheetId="10">#REF!</definedName>
    <definedName name="\T">#REF!</definedName>
    <definedName name="\U" localSheetId="17">#REF!</definedName>
    <definedName name="\U" localSheetId="0">#REF!</definedName>
    <definedName name="\U" localSheetId="1">#REF!</definedName>
    <definedName name="\U" localSheetId="2">#REF!</definedName>
    <definedName name="\U" localSheetId="3">'DCP-4, P 1'!#REF!</definedName>
    <definedName name="\U" localSheetId="4">#REF!</definedName>
    <definedName name="\U" localSheetId="5">#REF!</definedName>
    <definedName name="\U" localSheetId="6">#REF!</definedName>
    <definedName name="\U" localSheetId="9">#REF!</definedName>
    <definedName name="\U" localSheetId="10">#REF!</definedName>
    <definedName name="\U">#REF!</definedName>
    <definedName name="__Div02">'[2]Alloc factors'!$D$12</definedName>
    <definedName name="__div10" localSheetId="0">'[3]WP 1-2'!#REF!</definedName>
    <definedName name="__div10" localSheetId="1">'[3]WP 1-2'!#REF!</definedName>
    <definedName name="__div10" localSheetId="2">'[3]WP 1-2'!#REF!</definedName>
    <definedName name="__div10" localSheetId="3">'[3]WP 1-2'!#REF!</definedName>
    <definedName name="__div10" localSheetId="4">'[3]WP 1-2'!#REF!</definedName>
    <definedName name="__div10" localSheetId="5">'[3]WP 1-2'!#REF!</definedName>
    <definedName name="__div10" localSheetId="6">'[3]WP 1-2'!#REF!</definedName>
    <definedName name="__div10" localSheetId="7">'[3]WP 1-2'!#REF!</definedName>
    <definedName name="__div10" localSheetId="8">'[3]WP 1-2'!#REF!</definedName>
    <definedName name="__div10" localSheetId="9">'[3]WP 1-2'!#REF!</definedName>
    <definedName name="__div10" localSheetId="10">'[3]WP 1-2'!#REF!</definedName>
    <definedName name="__div10">'[3]WP 1-2'!#REF!</definedName>
    <definedName name="__DIV12">'[4]Alloc factors'!$D$13</definedName>
    <definedName name="__div21" localSheetId="0">'[3]WP 1-2'!#REF!</definedName>
    <definedName name="__div21" localSheetId="1">'[3]WP 1-2'!#REF!</definedName>
    <definedName name="__div21" localSheetId="2">'[3]WP 1-2'!#REF!</definedName>
    <definedName name="__div21" localSheetId="3">'[3]WP 1-2'!#REF!</definedName>
    <definedName name="__div21" localSheetId="4">'[3]WP 1-2'!#REF!</definedName>
    <definedName name="__div21" localSheetId="5">'[3]WP 1-2'!#REF!</definedName>
    <definedName name="__div21" localSheetId="6">'[3]WP 1-2'!#REF!</definedName>
    <definedName name="__div21" localSheetId="7">'[3]WP 1-2'!#REF!</definedName>
    <definedName name="__div21" localSheetId="8">'[3]WP 1-2'!#REF!</definedName>
    <definedName name="__div21" localSheetId="9">'[3]WP 1-2'!#REF!</definedName>
    <definedName name="__div21" localSheetId="10">'[3]WP 1-2'!#REF!</definedName>
    <definedName name="__div21">'[3]WP 1-2'!#REF!</definedName>
    <definedName name="__EXH1" localSheetId="0">#REF!</definedName>
    <definedName name="__EXH1" localSheetId="1">#REF!</definedName>
    <definedName name="__EXH1" localSheetId="2">#REF!</definedName>
    <definedName name="__EXH1" localSheetId="3">#REF!</definedName>
    <definedName name="__EXH1" localSheetId="4">#REF!</definedName>
    <definedName name="__EXH1" localSheetId="5">#REF!</definedName>
    <definedName name="__EXH1" localSheetId="6">#REF!</definedName>
    <definedName name="__EXH1" localSheetId="7">#REF!</definedName>
    <definedName name="__EXH1" localSheetId="8">#REF!</definedName>
    <definedName name="__EXH1" localSheetId="9">#REF!</definedName>
    <definedName name="__EXH1" localSheetId="10">#REF!</definedName>
    <definedName name="__EXH1">#REF!</definedName>
    <definedName name="__EXH6" localSheetId="0">#REF!</definedName>
    <definedName name="__EXH6" localSheetId="1">#REF!</definedName>
    <definedName name="__EXH6" localSheetId="2">#REF!</definedName>
    <definedName name="__EXH6" localSheetId="3">#REF!</definedName>
    <definedName name="__EXH6" localSheetId="4">#REF!</definedName>
    <definedName name="__EXH6" localSheetId="5">#REF!</definedName>
    <definedName name="__EXH6" localSheetId="6">#REF!</definedName>
    <definedName name="__EXH6" localSheetId="7">#REF!</definedName>
    <definedName name="__EXH6" localSheetId="8">#REF!</definedName>
    <definedName name="__EXH6" localSheetId="9">#REF!</definedName>
    <definedName name="__EXH6" localSheetId="10">#REF!</definedName>
    <definedName name="__EXH6">#REF!</definedName>
    <definedName name="__swe80">[5]Input!$E$29</definedName>
    <definedName name="__ucg80">[5]Input!$E$31</definedName>
    <definedName name="_Div02">'[2]Alloc factors'!$D$12</definedName>
    <definedName name="_div10" localSheetId="3">'[3]WP 1-2'!#REF!</definedName>
    <definedName name="_div10" localSheetId="4">'[3]WP 1-2'!#REF!</definedName>
    <definedName name="_div10" localSheetId="5">'[3]WP 1-2'!#REF!</definedName>
    <definedName name="_div10" localSheetId="9">'[3]WP 1-2'!#REF!</definedName>
    <definedName name="_div10" localSheetId="10">'[3]WP 1-2'!#REF!</definedName>
    <definedName name="_div10">'[3]WP 1-2'!#REF!</definedName>
    <definedName name="_DIV12">'[4]Alloc factors'!$D$13</definedName>
    <definedName name="_div21" localSheetId="3">'[3]WP 1-2'!#REF!</definedName>
    <definedName name="_div21" localSheetId="4">'[3]WP 1-2'!#REF!</definedName>
    <definedName name="_div21" localSheetId="5">'[3]WP 1-2'!#REF!</definedName>
    <definedName name="_div21" localSheetId="9">'[3]WP 1-2'!#REF!</definedName>
    <definedName name="_div21" localSheetId="10">'[3]WP 1-2'!#REF!</definedName>
    <definedName name="_div21">'[3]WP 1-2'!#REF!</definedName>
    <definedName name="_EXH1" localSheetId="0">#REF!</definedName>
    <definedName name="_EXH1" localSheetId="1">#REF!</definedName>
    <definedName name="_EXH1" localSheetId="2">#REF!</definedName>
    <definedName name="_EXH1" localSheetId="3">#REF!</definedName>
    <definedName name="_EXH1" localSheetId="4">#REF!</definedName>
    <definedName name="_EXH1" localSheetId="5">#REF!</definedName>
    <definedName name="_EXH1" localSheetId="6">#REF!</definedName>
    <definedName name="_EXH1" localSheetId="9">#REF!</definedName>
    <definedName name="_EXH1" localSheetId="10">#REF!</definedName>
    <definedName name="_EXH1">#REF!</definedName>
    <definedName name="_EXH6" localSheetId="0">#REF!</definedName>
    <definedName name="_EXH6" localSheetId="1">#REF!</definedName>
    <definedName name="_EXH6" localSheetId="2">#REF!</definedName>
    <definedName name="_EXH6" localSheetId="3">#REF!</definedName>
    <definedName name="_EXH6" localSheetId="4">#REF!</definedName>
    <definedName name="_EXH6" localSheetId="5">#REF!</definedName>
    <definedName name="_EXH6" localSheetId="6">#REF!</definedName>
    <definedName name="_EXH6" localSheetId="9">#REF!</definedName>
    <definedName name="_EXH6" localSheetId="10">#REF!</definedName>
    <definedName name="_EXH6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9" hidden="1">#REF!</definedName>
    <definedName name="_Key1" localSheetId="10" hidden="1">#REF!</definedName>
    <definedName name="_Key1" hidden="1">#REF!</definedName>
    <definedName name="_Key2" localSheetId="10" hidden="1">#REF!</definedName>
    <definedName name="_Key2" hidden="1">#REF!</definedName>
    <definedName name="_Order1" hidden="1">255</definedName>
    <definedName name="_Order2" hidden="1">255</definedName>
    <definedName name="_Regression_Out" localSheetId="10" hidden="1">#REF!</definedName>
    <definedName name="_Regression_Out" hidden="1">#REF!</definedName>
    <definedName name="_Regression_X" localSheetId="10" hidden="1">#REF!</definedName>
    <definedName name="_Regression_X" hidden="1">#REF!</definedName>
    <definedName name="_Regression_Y" localSheetId="10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9" hidden="1">#REF!</definedName>
    <definedName name="_Sort" localSheetId="10" hidden="1">#REF!</definedName>
    <definedName name="_Sort" hidden="1">#REF!</definedName>
    <definedName name="_swe80">[5]Input!$E$29</definedName>
    <definedName name="_ucg80">[5]Input!$E$31</definedName>
    <definedName name="a" localSheetId="17">#REF!</definedName>
    <definedName name="a" localSheetId="21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9">#REF!</definedName>
    <definedName name="a" localSheetId="10">#REF!</definedName>
    <definedName name="a">#REF!</definedName>
    <definedName name="AAA" localSheetId="17">#REF!</definedName>
    <definedName name="AAA" localSheetId="0">#REF!</definedName>
    <definedName name="AAA" localSheetId="1">#REF!</definedName>
    <definedName name="AAA" localSheetId="2">#REF!</definedName>
    <definedName name="AAA" localSheetId="3">'DCP-4, P 1'!$A$5:$J$87</definedName>
    <definedName name="AAA" localSheetId="4">#REF!</definedName>
    <definedName name="AAA" localSheetId="5">#REF!</definedName>
    <definedName name="AAA" localSheetId="6">#REF!</definedName>
    <definedName name="AAA" localSheetId="9">#REF!</definedName>
    <definedName name="AAA" localSheetId="10">#REF!</definedName>
    <definedName name="AAA">#REF!</definedName>
    <definedName name="atmos" localSheetId="0">#REF!</definedName>
    <definedName name="atmos" localSheetId="1">#REF!</definedName>
    <definedName name="atmos" localSheetId="2">#REF!</definedName>
    <definedName name="atmos" localSheetId="3">#REF!</definedName>
    <definedName name="atmos" localSheetId="4">#REF!</definedName>
    <definedName name="atmos" localSheetId="5">#REF!</definedName>
    <definedName name="atmos" localSheetId="6">#REF!</definedName>
    <definedName name="atmos" localSheetId="9">#REF!</definedName>
    <definedName name="atmos" localSheetId="10">#REF!</definedName>
    <definedName name="atmos">#REF!</definedName>
    <definedName name="AVG_RESIDUAL_PROFORMA">'[6]DATA INPUT'!$D$43</definedName>
    <definedName name="BaaUBondYldFY06">[7]MonthlyYields!$G$7:$G$18</definedName>
    <definedName name="BaaUBondYldFY07">[7]MonthlyYields!$G$19:$G$30</definedName>
    <definedName name="BaaUBondYldFY08">[7]MonthlyYields!$G$31:$G$42</definedName>
    <definedName name="BaaUBondYldFY09">[7]MonthlyYields!$G$43:$G$54</definedName>
    <definedName name="BaaUBondYldFY10">[7]MonthlyYields!$G$55:$G$66</definedName>
    <definedName name="BaaUBondYldFY11">[7]MonthlyYields!$G$67:$G$78</definedName>
    <definedName name="BaaUBondYldFY12">[7]MonthlyYields!$G$79:$G$90</definedName>
    <definedName name="BaaUBondYldFY13">[7]MonthlyYields!$G$91:$G$102</definedName>
    <definedName name="BaaUBondYldFY14">[7]MonthlyYields!$G$103:$G$114</definedName>
    <definedName name="BBB" localSheetId="17">#REF!</definedName>
    <definedName name="BBB" localSheetId="0">#REF!</definedName>
    <definedName name="BBB" localSheetId="1">#REF!</definedName>
    <definedName name="BBB" localSheetId="2">#REF!</definedName>
    <definedName name="BBB" localSheetId="3">#REF!</definedName>
    <definedName name="BBB" localSheetId="4">'DCP-4, P 2'!$A$4:$N$85</definedName>
    <definedName name="BBB" localSheetId="5">#REF!</definedName>
    <definedName name="BBB" localSheetId="6">#REF!</definedName>
    <definedName name="BBB" localSheetId="7">#REF!</definedName>
    <definedName name="BBB" localSheetId="8">#REF!</definedName>
    <definedName name="BBB" localSheetId="9">#REF!</definedName>
    <definedName name="BBB" localSheetId="10">#REF!</definedName>
    <definedName name="BBB">#REF!</definedName>
    <definedName name="BUSUNIT">'[8]Input '!$C$9</definedName>
    <definedName name="BUTLER" localSheetId="0">#REF!</definedName>
    <definedName name="BUTLER" localSheetId="1">#REF!</definedName>
    <definedName name="BUTLER" localSheetId="2">#REF!</definedName>
    <definedName name="BUTLER" localSheetId="3">#REF!</definedName>
    <definedName name="BUTLER" localSheetId="4">#REF!</definedName>
    <definedName name="BUTLER" localSheetId="5">#REF!</definedName>
    <definedName name="BUTLER" localSheetId="6">#REF!</definedName>
    <definedName name="BUTLER" localSheetId="9">#REF!</definedName>
    <definedName name="BUTLER" localSheetId="10">#REF!</definedName>
    <definedName name="BUTLER">#REF!</definedName>
    <definedName name="C_" localSheetId="3">'[4]Schedule 4 O&amp;M'!#REF!</definedName>
    <definedName name="C_" localSheetId="4">'[4]Schedule 4 O&amp;M'!#REF!</definedName>
    <definedName name="C_" localSheetId="5">'[4]Schedule 4 O&amp;M'!#REF!</definedName>
    <definedName name="C_" localSheetId="9">'[4]Schedule 4 O&amp;M'!#REF!</definedName>
    <definedName name="C_" localSheetId="10">'[4]Schedule 4 O&amp;M'!#REF!</definedName>
    <definedName name="C_">'[4]Schedule 4 O&amp;M'!#REF!</definedName>
    <definedName name="capitalization" localSheetId="10">#REF!</definedName>
    <definedName name="capitalization">#REF!</definedName>
    <definedName name="CC" localSheetId="0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6">#REF!</definedName>
    <definedName name="CC" localSheetId="9">#REF!</definedName>
    <definedName name="CC" localSheetId="10">#REF!</definedName>
    <definedName name="CC">#REF!</definedName>
    <definedName name="CCC" localSheetId="17">#REF!</definedName>
    <definedName name="CCC" localSheetId="0">#REF!</definedName>
    <definedName name="CCC" localSheetId="1">#REF!</definedName>
    <definedName name="CCC" localSheetId="2">#REF!</definedName>
    <definedName name="CCC" localSheetId="3">#REF!</definedName>
    <definedName name="CCC" localSheetId="4">#REF!</definedName>
    <definedName name="CCC" localSheetId="5">'DCP-4, P 3'!$A$5:$E$84</definedName>
    <definedName name="CCC" localSheetId="6">#REF!</definedName>
    <definedName name="CCC" localSheetId="9">#REF!</definedName>
    <definedName name="CCC" localSheetId="10">#REF!</definedName>
    <definedName name="CCC">#REF!</definedName>
    <definedName name="Central_Only" localSheetId="3">'[4]Alloc factors'!#REF!</definedName>
    <definedName name="Central_Only" localSheetId="4">'[4]Alloc factors'!#REF!</definedName>
    <definedName name="Central_Only" localSheetId="5">'[4]Alloc factors'!#REF!</definedName>
    <definedName name="Central_Only" localSheetId="9">'[4]Alloc factors'!#REF!</definedName>
    <definedName name="Central_Only" localSheetId="10">'[4]Alloc factors'!#REF!</definedName>
    <definedName name="Central_Only">'[4]Alloc factors'!#REF!</definedName>
    <definedName name="company" localSheetId="0">'[9]Company Groups'!#REF!</definedName>
    <definedName name="company" localSheetId="1">'[9]Company Groups'!#REF!</definedName>
    <definedName name="company" localSheetId="2">'[9]Company Groups'!#REF!</definedName>
    <definedName name="company" localSheetId="3">'[10]Company Groups'!#REF!</definedName>
    <definedName name="company" localSheetId="4">'[10]Company Groups'!#REF!</definedName>
    <definedName name="company" localSheetId="5">'[10]Company Groups'!#REF!</definedName>
    <definedName name="company" localSheetId="6">'[10]Company Groups'!#REF!</definedName>
    <definedName name="company" localSheetId="7">'[9]Company Groups'!#REF!</definedName>
    <definedName name="company" localSheetId="8">'[9]Company Groups'!#REF!</definedName>
    <definedName name="company" localSheetId="9">'[9]Company Groups'!#REF!</definedName>
    <definedName name="company" localSheetId="10">'[10]Company Groups'!#REF!</definedName>
    <definedName name="company">'[10]Company Groups'!#REF!</definedName>
    <definedName name="Cortez" localSheetId="3">'[4]Alloc factors'!#REF!</definedName>
    <definedName name="Cortez" localSheetId="4">'[4]Alloc factors'!#REF!</definedName>
    <definedName name="Cortez" localSheetId="5">'[4]Alloc factors'!#REF!</definedName>
    <definedName name="Cortez" localSheetId="9">'[4]Alloc factors'!#REF!</definedName>
    <definedName name="Cortez" localSheetId="10">'[4]Alloc factors'!#REF!</definedName>
    <definedName name="Cortez">'[4]Alloc factors'!#REF!</definedName>
    <definedName name="csDesignMode">1</definedName>
    <definedName name="customerinput" localSheetId="0">#REF!</definedName>
    <definedName name="customerinput" localSheetId="1">#REF!</definedName>
    <definedName name="customerinput" localSheetId="2">#REF!</definedName>
    <definedName name="customerinput" localSheetId="3">#REF!</definedName>
    <definedName name="customerinput" localSheetId="4">#REF!</definedName>
    <definedName name="customerinput" localSheetId="5">#REF!</definedName>
    <definedName name="customerinput" localSheetId="6">#REF!</definedName>
    <definedName name="customerinput" localSheetId="9">#REF!</definedName>
    <definedName name="customerinput" localSheetId="10">#REF!</definedName>
    <definedName name="customerinput">#REF!</definedName>
    <definedName name="DATA">#N/A</definedName>
    <definedName name="dataset" localSheetId="0">#REF!</definedName>
    <definedName name="dataset" localSheetId="1">#REF!</definedName>
    <definedName name="dataset" localSheetId="2">#REF!</definedName>
    <definedName name="dataset" localSheetId="3">#REF!</definedName>
    <definedName name="dataset" localSheetId="4">#REF!</definedName>
    <definedName name="dataset" localSheetId="5">#REF!</definedName>
    <definedName name="dataset" localSheetId="6">#REF!</definedName>
    <definedName name="dataset" localSheetId="9">#REF!</definedName>
    <definedName name="dataset" localSheetId="10">#REF!</definedName>
    <definedName name="dataset">#REF!</definedName>
    <definedName name="date" localSheetId="0">#REF!</definedName>
    <definedName name="date" localSheetId="1">#REF!</definedName>
    <definedName name="date" localSheetId="2">#REF!</definedName>
    <definedName name="date" localSheetId="3">#REF!</definedName>
    <definedName name="date" localSheetId="4">#REF!</definedName>
    <definedName name="date" localSheetId="5">#REF!</definedName>
    <definedName name="date" localSheetId="6">#REF!</definedName>
    <definedName name="date" localSheetId="9">#REF!</definedName>
    <definedName name="date" localSheetId="10">#REF!</definedName>
    <definedName name="date">#REF!</definedName>
    <definedName name="DDD" localSheetId="0">#REF!</definedName>
    <definedName name="DDD" localSheetId="1">#REF!</definedName>
    <definedName name="DDD" localSheetId="2">#REF!</definedName>
    <definedName name="DDD" localSheetId="3">#REF!</definedName>
    <definedName name="DDD" localSheetId="4">#REF!</definedName>
    <definedName name="DDD" localSheetId="5">#REF!</definedName>
    <definedName name="DDD" localSheetId="6">#REF!</definedName>
    <definedName name="DDD" localSheetId="9">#REF!</definedName>
    <definedName name="DDD" localSheetId="10">#REF!</definedName>
    <definedName name="DDD">#REF!</definedName>
    <definedName name="DEPRECIATION" localSheetId="3">'[1]Jun 99'!#REF!</definedName>
    <definedName name="DEPRECIATION" localSheetId="4">'[1]Jun 99'!#REF!</definedName>
    <definedName name="DEPRECIATION" localSheetId="5">'[1]Jun 99'!#REF!</definedName>
    <definedName name="DEPRECIATION" localSheetId="9">'[1]Jun 99'!#REF!</definedName>
    <definedName name="DEPRECIATION" localSheetId="10">'[1]Jun 99'!#REF!</definedName>
    <definedName name="DEPRECIATION">'[1]Jun 99'!#REF!</definedName>
    <definedName name="DJInd" localSheetId="0">#REF!</definedName>
    <definedName name="DJInd" localSheetId="1">#REF!</definedName>
    <definedName name="DJInd" localSheetId="2">#REF!</definedName>
    <definedName name="DJInd" localSheetId="3">#REF!</definedName>
    <definedName name="DJInd" localSheetId="4">#REF!</definedName>
    <definedName name="DJInd" localSheetId="5">#REF!</definedName>
    <definedName name="DJInd" localSheetId="6">#REF!</definedName>
    <definedName name="DJInd" localSheetId="9">#REF!</definedName>
    <definedName name="DJInd" localSheetId="10">#REF!</definedName>
    <definedName name="DJInd">#REF!</definedName>
    <definedName name="DJUtil" localSheetId="0">#REF!</definedName>
    <definedName name="DJUtil" localSheetId="1">#REF!</definedName>
    <definedName name="DJUtil" localSheetId="2">#REF!</definedName>
    <definedName name="DJUtil" localSheetId="3">#REF!</definedName>
    <definedName name="DJUtil" localSheetId="4">#REF!</definedName>
    <definedName name="DJUtil" localSheetId="5">#REF!</definedName>
    <definedName name="DJUtil" localSheetId="6">#REF!</definedName>
    <definedName name="DJUtil" localSheetId="9">#REF!</definedName>
    <definedName name="DJUtil" localSheetId="10">#REF!</definedName>
    <definedName name="DJUtil">#REF!</definedName>
    <definedName name="Durango" localSheetId="3">'[4]Alloc factors'!#REF!</definedName>
    <definedName name="Durango" localSheetId="4">'[4]Alloc factors'!#REF!</definedName>
    <definedName name="Durango" localSheetId="5">'[4]Alloc factors'!#REF!</definedName>
    <definedName name="Durango" localSheetId="9">'[4]Alloc factors'!#REF!</definedName>
    <definedName name="Durango" localSheetId="10">'[4]Alloc factors'!#REF!</definedName>
    <definedName name="Durango">'[4]Alloc factors'!#REF!</definedName>
    <definedName name="EEE" localSheetId="0">#REF!</definedName>
    <definedName name="EEE" localSheetId="1">#REF!</definedName>
    <definedName name="EEE" localSheetId="2">#REF!</definedName>
    <definedName name="EEE" localSheetId="3">#REF!</definedName>
    <definedName name="EEE" localSheetId="4">#REF!</definedName>
    <definedName name="EEE" localSheetId="5">#REF!</definedName>
    <definedName name="EEE" localSheetId="6">#REF!</definedName>
    <definedName name="EEE" localSheetId="9">#REF!</definedName>
    <definedName name="EEE" localSheetId="10">#REF!</definedName>
    <definedName name="EEE">#REF!</definedName>
    <definedName name="EV__LASTREFTIME__" hidden="1">39198.5712152778</definedName>
    <definedName name="EXH1A" localSheetId="0">#REF!</definedName>
    <definedName name="EXH1A" localSheetId="1">#REF!</definedName>
    <definedName name="EXH1A" localSheetId="2">#REF!</definedName>
    <definedName name="EXH1A" localSheetId="3">#REF!</definedName>
    <definedName name="EXH1A" localSheetId="4">#REF!</definedName>
    <definedName name="EXH1A" localSheetId="5">#REF!</definedName>
    <definedName name="EXH1A" localSheetId="6">#REF!</definedName>
    <definedName name="EXH1A" localSheetId="9">#REF!</definedName>
    <definedName name="EXH1A" localSheetId="10">#REF!</definedName>
    <definedName name="EXH1A">#REF!</definedName>
    <definedName name="FFF" localSheetId="0">#REF!</definedName>
    <definedName name="FFF" localSheetId="1">#REF!</definedName>
    <definedName name="FFF" localSheetId="2">#REF!</definedName>
    <definedName name="FFF" localSheetId="3">#REF!</definedName>
    <definedName name="FFF" localSheetId="4">#REF!</definedName>
    <definedName name="FFF" localSheetId="5">#REF!</definedName>
    <definedName name="FFF" localSheetId="6">#REF!</definedName>
    <definedName name="FFF" localSheetId="9">#REF!</definedName>
    <definedName name="FFF" localSheetId="10">#REF!</definedName>
    <definedName name="FFF">#REF!</definedName>
    <definedName name="Fremont" localSheetId="3">'[4]Alloc factors'!#REF!</definedName>
    <definedName name="Fremont" localSheetId="4">'[4]Alloc factors'!#REF!</definedName>
    <definedName name="Fremont" localSheetId="5">'[4]Alloc factors'!#REF!</definedName>
    <definedName name="Fremont" localSheetId="9">'[4]Alloc factors'!#REF!</definedName>
    <definedName name="Fremont" localSheetId="10">'[4]Alloc factors'!#REF!</definedName>
    <definedName name="Fremont">'[4]Alloc factors'!#REF!</definedName>
    <definedName name="GGG" localSheetId="0">#REF!</definedName>
    <definedName name="GGG" localSheetId="1">#REF!</definedName>
    <definedName name="GGG" localSheetId="2">#REF!</definedName>
    <definedName name="GGG" localSheetId="3">#REF!</definedName>
    <definedName name="GGG" localSheetId="4">#REF!</definedName>
    <definedName name="GGG" localSheetId="5">#REF!</definedName>
    <definedName name="GGG" localSheetId="6">#REF!</definedName>
    <definedName name="GGG" localSheetId="9">#REF!</definedName>
    <definedName name="GGG" localSheetId="10">#REF!</definedName>
    <definedName name="GGG">#REF!</definedName>
    <definedName name="GOEXP" localSheetId="3">'[8]Input '!#REF!</definedName>
    <definedName name="GOEXP" localSheetId="4">'[8]Input '!#REF!</definedName>
    <definedName name="GOEXP" localSheetId="5">'[8]Input '!#REF!</definedName>
    <definedName name="GOEXP" localSheetId="9">'[8]Input '!#REF!</definedName>
    <definedName name="GOEXP" localSheetId="10">'[8]Input '!#REF!</definedName>
    <definedName name="GOEXP">'[8]Input '!#REF!</definedName>
    <definedName name="GOEXP_PROFORMA">'[6]DATA INPUT'!$D$53</definedName>
    <definedName name="GOPLANT" localSheetId="3">'[8]Input '!#REF!</definedName>
    <definedName name="GOPLANT" localSheetId="4">'[8]Input '!#REF!</definedName>
    <definedName name="GOPLANT" localSheetId="5">'[8]Input '!#REF!</definedName>
    <definedName name="GOPLANT" localSheetId="9">'[8]Input '!#REF!</definedName>
    <definedName name="GOPLANT" localSheetId="10">'[8]Input '!#REF!</definedName>
    <definedName name="GOPLANT">'[8]Input '!#REF!</definedName>
    <definedName name="GOPLANT_PROFORMA">'[6]DATA INPUT'!$D$57</definedName>
    <definedName name="HTML_CodePage" hidden="1">1252</definedName>
    <definedName name="HTML_Control" localSheetId="17" hidden="1">{"'Sheet1'!$A$1:$O$40"}</definedName>
    <definedName name="HTML_Control" localSheetId="21" hidden="1">{"'Sheet1'!$A$1:$O$40"}</definedName>
    <definedName name="HTML_Control" localSheetId="24" hidden="1">{"'Sheet1'!$A$1:$O$40"}</definedName>
    <definedName name="HTML_Control" localSheetId="25" hidden="1">{"'Sheet1'!$A$1:$O$40"}</definedName>
    <definedName name="HTML_Control" localSheetId="26" hidden="1">{"'Sheet1'!$A$1:$O$40"}</definedName>
    <definedName name="HTML_Control" localSheetId="27" hidden="1">{"'Sheet1'!$A$1:$O$40"}</definedName>
    <definedName name="HTML_Control" localSheetId="4" hidden="1">{"'Sheet1'!$A$1:$O$40"}</definedName>
    <definedName name="HTML_Control" localSheetId="5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lkqFL" localSheetId="17" hidden="1">{"'Sheet1'!$A$1:$O$40"}</definedName>
    <definedName name="jhlkqFL" localSheetId="21" hidden="1">{"'Sheet1'!$A$1:$O$40"}</definedName>
    <definedName name="jhlkqFL" localSheetId="24" hidden="1">{"'Sheet1'!$A$1:$O$40"}</definedName>
    <definedName name="jhlkqFL" localSheetId="25" hidden="1">{"'Sheet1'!$A$1:$O$40"}</definedName>
    <definedName name="jhlkqFL" localSheetId="26" hidden="1">{"'Sheet1'!$A$1:$O$40"}</definedName>
    <definedName name="jhlkqFL" localSheetId="27" hidden="1">{"'Sheet1'!$A$1:$O$40"}</definedName>
    <definedName name="jhlkqFL" localSheetId="4" hidden="1">{"'Sheet1'!$A$1:$O$40"}</definedName>
    <definedName name="jhlkqFL" localSheetId="5" hidden="1">{"'Sheet1'!$A$1:$O$40"}</definedName>
    <definedName name="jhlkqFL" hidden="1">{"'Sheet1'!$A$1:$O$40"}</definedName>
    <definedName name="JURISDICTION">'[8]Input '!$C$8</definedName>
    <definedName name="KIRK" localSheetId="0">#REF!</definedName>
    <definedName name="KIRK" localSheetId="1">#REF!</definedName>
    <definedName name="KIRK" localSheetId="2">#REF!</definedName>
    <definedName name="KIRK" localSheetId="3">#REF!</definedName>
    <definedName name="KIRK" localSheetId="4">#REF!</definedName>
    <definedName name="KIRK" localSheetId="5">#REF!</definedName>
    <definedName name="KIRK" localSheetId="6">#REF!</definedName>
    <definedName name="KIRK" localSheetId="9">#REF!</definedName>
    <definedName name="KIRK" localSheetId="10">#REF!</definedName>
    <definedName name="KIRK">#REF!</definedName>
    <definedName name="Kirk_Plant" localSheetId="0">#REF!</definedName>
    <definedName name="Kirk_Plant" localSheetId="1">#REF!</definedName>
    <definedName name="Kirk_Plant" localSheetId="2">#REF!</definedName>
    <definedName name="Kirk_Plant" localSheetId="3">#REF!</definedName>
    <definedName name="Kirk_Plant" localSheetId="4">#REF!</definedName>
    <definedName name="Kirk_Plant" localSheetId="5">#REF!</definedName>
    <definedName name="Kirk_Plant" localSheetId="6">#REF!</definedName>
    <definedName name="Kirk_Plant" localSheetId="9">#REF!</definedName>
    <definedName name="Kirk_Plant" localSheetId="10">#REF!</definedName>
    <definedName name="Kirk_Plant">#REF!</definedName>
    <definedName name="LDCs" localSheetId="0">#REF!</definedName>
    <definedName name="LDCs" localSheetId="1">#REF!</definedName>
    <definedName name="LDCs" localSheetId="2">#REF!</definedName>
    <definedName name="LDCs" localSheetId="3">#REF!</definedName>
    <definedName name="LDCs" localSheetId="4">#REF!</definedName>
    <definedName name="LDCs" localSheetId="5">#REF!</definedName>
    <definedName name="LDCs" localSheetId="6">#REF!</definedName>
    <definedName name="LDCs" localSheetId="9">#REF!</definedName>
    <definedName name="LDCs" localSheetId="10">#REF!</definedName>
    <definedName name="LDCs">#REF!</definedName>
    <definedName name="Litigated_BaseROEs_2006" localSheetId="10">#REF!</definedName>
    <definedName name="Litigated_BaseROEs_2006">#REF!</definedName>
    <definedName name="Litigated_BaseROEs_2007" localSheetId="10">#REF!</definedName>
    <definedName name="Litigated_BaseROEs_2007">#REF!</definedName>
    <definedName name="Litigated_BaseROEs_2008" localSheetId="10">#REF!</definedName>
    <definedName name="Litigated_BaseROEs_2008">#REF!</definedName>
    <definedName name="Litigated_BaseROEs_2009" localSheetId="10">#REF!</definedName>
    <definedName name="Litigated_BaseROEs_2009">#REF!</definedName>
    <definedName name="Litigated_BaseROEs_2010" localSheetId="10">#REF!</definedName>
    <definedName name="Litigated_BaseROEs_2010">#REF!</definedName>
    <definedName name="Litigated_BaseROEs_2011" localSheetId="10">#REF!</definedName>
    <definedName name="Litigated_BaseROEs_2011">#REF!</definedName>
    <definedName name="Litigated_BaseROEs_2012" localSheetId="10">#REF!</definedName>
    <definedName name="Litigated_BaseROEs_2012">#REF!</definedName>
    <definedName name="Litigated_BaseROEs_2013" localSheetId="10">#REF!</definedName>
    <definedName name="Litigated_BaseROEs_2013">#REF!</definedName>
    <definedName name="Litigated_BaseROEs_2014" localSheetId="10">#REF!</definedName>
    <definedName name="Litigated_BaseROEs_2014">#REF!</definedName>
    <definedName name="LTD_Rate">'[8]Input '!$C$23</definedName>
    <definedName name="LTDcostrate" localSheetId="0">#REF!</definedName>
    <definedName name="LTDcostrate" localSheetId="1">#REF!</definedName>
    <definedName name="LTDcostrate" localSheetId="2">#REF!</definedName>
    <definedName name="LTDcostrate" localSheetId="3">#REF!</definedName>
    <definedName name="LTDcostrate" localSheetId="4">#REF!</definedName>
    <definedName name="LTDcostrate" localSheetId="5">#REF!</definedName>
    <definedName name="LTDcostrate" localSheetId="6">#REF!</definedName>
    <definedName name="LTDcostrate" localSheetId="9">#REF!</definedName>
    <definedName name="LTDcostrate" localSheetId="10">#REF!</definedName>
    <definedName name="LTDcostrate">#REF!</definedName>
    <definedName name="Market_Return" localSheetId="0">#REF!</definedName>
    <definedName name="Market_Return" localSheetId="1">#REF!</definedName>
    <definedName name="Market_Return" localSheetId="2">#REF!</definedName>
    <definedName name="Market_Return" localSheetId="3">#REF!</definedName>
    <definedName name="Market_Return" localSheetId="4">#REF!</definedName>
    <definedName name="Market_Return" localSheetId="5">#REF!</definedName>
    <definedName name="Market_Return" localSheetId="6">#REF!</definedName>
    <definedName name="Market_Return" localSheetId="9">#REF!</definedName>
    <definedName name="Market_Return" localSheetId="10">#REF!</definedName>
    <definedName name="Market_Return">#REF!</definedName>
    <definedName name="Moodys" localSheetId="10">#REF!</definedName>
    <definedName name="Moodys">#REF!</definedName>
    <definedName name="MS" localSheetId="0">#REF!</definedName>
    <definedName name="MS" localSheetId="1">#REF!</definedName>
    <definedName name="MS" localSheetId="2">#REF!</definedName>
    <definedName name="MS" localSheetId="3">#REF!</definedName>
    <definedName name="MS" localSheetId="4">#REF!</definedName>
    <definedName name="MS" localSheetId="5">#REF!</definedName>
    <definedName name="MS" localSheetId="6">#REF!</definedName>
    <definedName name="MS" localSheetId="9">#REF!</definedName>
    <definedName name="MS" localSheetId="10">#REF!</definedName>
    <definedName name="MS">#REF!</definedName>
    <definedName name="MS_Plant" localSheetId="0">#REF!</definedName>
    <definedName name="MS_Plant" localSheetId="1">#REF!</definedName>
    <definedName name="MS_Plant" localSheetId="2">#REF!</definedName>
    <definedName name="MS_Plant" localSheetId="3">#REF!</definedName>
    <definedName name="MS_Plant" localSheetId="4">#REF!</definedName>
    <definedName name="MS_Plant" localSheetId="5">#REF!</definedName>
    <definedName name="MS_Plant" localSheetId="6">#REF!</definedName>
    <definedName name="MS_Plant" localSheetId="9">#REF!</definedName>
    <definedName name="MS_Plant" localSheetId="10">#REF!</definedName>
    <definedName name="MS_Plant">#REF!</definedName>
    <definedName name="NAME">#N/A</definedName>
    <definedName name="NEadit" localSheetId="0">#REF!</definedName>
    <definedName name="NEadit" localSheetId="1">#REF!</definedName>
    <definedName name="NEadit" localSheetId="2">#REF!</definedName>
    <definedName name="NEadit" localSheetId="3">#REF!</definedName>
    <definedName name="NEadit" localSheetId="4">#REF!</definedName>
    <definedName name="NEadit" localSheetId="5">#REF!</definedName>
    <definedName name="NEadit" localSheetId="6">#REF!</definedName>
    <definedName name="NEadit" localSheetId="9">#REF!</definedName>
    <definedName name="NEadit" localSheetId="10">#REF!</definedName>
    <definedName name="NEadit">#REF!</definedName>
    <definedName name="NEadv" localSheetId="0">#REF!</definedName>
    <definedName name="NEadv" localSheetId="1">#REF!</definedName>
    <definedName name="NEadv" localSheetId="2">#REF!</definedName>
    <definedName name="NEadv" localSheetId="3">#REF!</definedName>
    <definedName name="NEadv" localSheetId="4">#REF!</definedName>
    <definedName name="NEadv" localSheetId="5">#REF!</definedName>
    <definedName name="NEadv" localSheetId="6">#REF!</definedName>
    <definedName name="NEadv" localSheetId="9">#REF!</definedName>
    <definedName name="NEadv" localSheetId="10">#REF!</definedName>
    <definedName name="NEadv">#REF!</definedName>
    <definedName name="NEcash" localSheetId="0">#REF!</definedName>
    <definedName name="NEcash" localSheetId="1">#REF!</definedName>
    <definedName name="NEcash" localSheetId="2">#REF!</definedName>
    <definedName name="NEcash" localSheetId="3">#REF!</definedName>
    <definedName name="NEcash" localSheetId="4">#REF!</definedName>
    <definedName name="NEcash" localSheetId="5">#REF!</definedName>
    <definedName name="NEcash" localSheetId="6">#REF!</definedName>
    <definedName name="NEcash" localSheetId="9">#REF!</definedName>
    <definedName name="NEcash" localSheetId="10">#REF!</definedName>
    <definedName name="NEcash">#REF!</definedName>
    <definedName name="NEcwip" localSheetId="0">#REF!</definedName>
    <definedName name="NEcwip" localSheetId="1">#REF!</definedName>
    <definedName name="NEcwip" localSheetId="2">#REF!</definedName>
    <definedName name="NEcwip" localSheetId="3">#REF!</definedName>
    <definedName name="NEcwip" localSheetId="4">#REF!</definedName>
    <definedName name="NEcwip" localSheetId="5">#REF!</definedName>
    <definedName name="NEcwip" localSheetId="6">#REF!</definedName>
    <definedName name="NEcwip" localSheetId="9">#REF!</definedName>
    <definedName name="NEcwip" localSheetId="10">#REF!</definedName>
    <definedName name="NEcwip">#REF!</definedName>
    <definedName name="NEdep" localSheetId="0">#REF!</definedName>
    <definedName name="NEdep" localSheetId="1">#REF!</definedName>
    <definedName name="NEdep" localSheetId="2">#REF!</definedName>
    <definedName name="NEdep" localSheetId="3">#REF!</definedName>
    <definedName name="NEdep" localSheetId="4">#REF!</definedName>
    <definedName name="NEdep" localSheetId="5">#REF!</definedName>
    <definedName name="NEdep" localSheetId="6">#REF!</definedName>
    <definedName name="NEdep" localSheetId="9">#REF!</definedName>
    <definedName name="NEdep" localSheetId="10">#REF!</definedName>
    <definedName name="NEdep">#REF!</definedName>
    <definedName name="NEmatsup" localSheetId="0">#REF!</definedName>
    <definedName name="NEmatsup" localSheetId="1">#REF!</definedName>
    <definedName name="NEmatsup" localSheetId="2">#REF!</definedName>
    <definedName name="NEmatsup" localSheetId="3">#REF!</definedName>
    <definedName name="NEmatsup" localSheetId="4">#REF!</definedName>
    <definedName name="NEmatsup" localSheetId="5">#REF!</definedName>
    <definedName name="NEmatsup" localSheetId="6">#REF!</definedName>
    <definedName name="NEmatsup" localSheetId="9">#REF!</definedName>
    <definedName name="NEmatsup" localSheetId="10">#REF!</definedName>
    <definedName name="NEmatsup">#REF!</definedName>
    <definedName name="NEplant" localSheetId="0">#REF!</definedName>
    <definedName name="NEplant" localSheetId="1">#REF!</definedName>
    <definedName name="NEplant" localSheetId="2">#REF!</definedName>
    <definedName name="NEplant" localSheetId="3">#REF!</definedName>
    <definedName name="NEplant" localSheetId="4">#REF!</definedName>
    <definedName name="NEplant" localSheetId="5">#REF!</definedName>
    <definedName name="NEplant" localSheetId="6">#REF!</definedName>
    <definedName name="NEplant" localSheetId="9">#REF!</definedName>
    <definedName name="NEplant" localSheetId="10">#REF!</definedName>
    <definedName name="NEplant">#REF!</definedName>
    <definedName name="NEpp" localSheetId="0">#REF!</definedName>
    <definedName name="NEpp" localSheetId="1">#REF!</definedName>
    <definedName name="NEpp" localSheetId="2">#REF!</definedName>
    <definedName name="NEpp" localSheetId="3">#REF!</definedName>
    <definedName name="NEpp" localSheetId="4">#REF!</definedName>
    <definedName name="NEpp" localSheetId="5">#REF!</definedName>
    <definedName name="NEpp" localSheetId="6">#REF!</definedName>
    <definedName name="NEpp" localSheetId="9">#REF!</definedName>
    <definedName name="NEpp" localSheetId="10">#REF!</definedName>
    <definedName name="NEpp">#REF!</definedName>
    <definedName name="NEstorg" localSheetId="0">#REF!</definedName>
    <definedName name="NEstorg" localSheetId="1">#REF!</definedName>
    <definedName name="NEstorg" localSheetId="2">#REF!</definedName>
    <definedName name="NEstorg" localSheetId="3">#REF!</definedName>
    <definedName name="NEstorg" localSheetId="4">#REF!</definedName>
    <definedName name="NEstorg" localSheetId="5">#REF!</definedName>
    <definedName name="NEstorg" localSheetId="6">#REF!</definedName>
    <definedName name="NEstorg" localSheetId="9">#REF!</definedName>
    <definedName name="NEstorg" localSheetId="10">#REF!</definedName>
    <definedName name="NEstorg">#REF!</definedName>
    <definedName name="NW_Only" localSheetId="3">'[4]Alloc factors'!#REF!</definedName>
    <definedName name="NW_Only" localSheetId="4">'[4]Alloc factors'!#REF!</definedName>
    <definedName name="NW_Only" localSheetId="5">'[4]Alloc factors'!#REF!</definedName>
    <definedName name="NW_Only" localSheetId="9">'[4]Alloc factors'!#REF!</definedName>
    <definedName name="NW_Only" localSheetId="10">'[4]Alloc factors'!#REF!</definedName>
    <definedName name="NW_Only">'[4]Alloc factors'!#REF!</definedName>
    <definedName name="NWadit" localSheetId="0">#REF!</definedName>
    <definedName name="NWadit" localSheetId="1">#REF!</definedName>
    <definedName name="NWadit" localSheetId="2">#REF!</definedName>
    <definedName name="NWadit" localSheetId="3">#REF!</definedName>
    <definedName name="NWadit" localSheetId="4">#REF!</definedName>
    <definedName name="NWadit" localSheetId="5">#REF!</definedName>
    <definedName name="NWadit" localSheetId="6">#REF!</definedName>
    <definedName name="NWadit" localSheetId="9">#REF!</definedName>
    <definedName name="NWadit" localSheetId="10">#REF!</definedName>
    <definedName name="NWadit">#REF!</definedName>
    <definedName name="NWadv" localSheetId="0">#REF!</definedName>
    <definedName name="NWadv" localSheetId="1">#REF!</definedName>
    <definedName name="NWadv" localSheetId="2">#REF!</definedName>
    <definedName name="NWadv" localSheetId="3">#REF!</definedName>
    <definedName name="NWadv" localSheetId="4">#REF!</definedName>
    <definedName name="NWadv" localSheetId="5">#REF!</definedName>
    <definedName name="NWadv" localSheetId="6">#REF!</definedName>
    <definedName name="NWadv" localSheetId="9">#REF!</definedName>
    <definedName name="NWadv" localSheetId="10">#REF!</definedName>
    <definedName name="NWadv">#REF!</definedName>
    <definedName name="NWcash" localSheetId="0">#REF!</definedName>
    <definedName name="NWcash" localSheetId="1">#REF!</definedName>
    <definedName name="NWcash" localSheetId="2">#REF!</definedName>
    <definedName name="NWcash" localSheetId="3">#REF!</definedName>
    <definedName name="NWcash" localSheetId="4">#REF!</definedName>
    <definedName name="NWcash" localSheetId="5">#REF!</definedName>
    <definedName name="NWcash" localSheetId="6">#REF!</definedName>
    <definedName name="NWcash" localSheetId="9">#REF!</definedName>
    <definedName name="NWcash" localSheetId="10">#REF!</definedName>
    <definedName name="NWcash">#REF!</definedName>
    <definedName name="NWcwip" localSheetId="0">#REF!</definedName>
    <definedName name="NWcwip" localSheetId="1">#REF!</definedName>
    <definedName name="NWcwip" localSheetId="2">#REF!</definedName>
    <definedName name="NWcwip" localSheetId="3">#REF!</definedName>
    <definedName name="NWcwip" localSheetId="4">#REF!</definedName>
    <definedName name="NWcwip" localSheetId="5">#REF!</definedName>
    <definedName name="NWcwip" localSheetId="6">#REF!</definedName>
    <definedName name="NWcwip" localSheetId="9">#REF!</definedName>
    <definedName name="NWcwip" localSheetId="10">#REF!</definedName>
    <definedName name="NWcwip">#REF!</definedName>
    <definedName name="NWdep" localSheetId="0">#REF!</definedName>
    <definedName name="NWdep" localSheetId="1">#REF!</definedName>
    <definedName name="NWdep" localSheetId="2">#REF!</definedName>
    <definedName name="NWdep" localSheetId="3">#REF!</definedName>
    <definedName name="NWdep" localSheetId="4">#REF!</definedName>
    <definedName name="NWdep" localSheetId="5">#REF!</definedName>
    <definedName name="NWdep" localSheetId="6">#REF!</definedName>
    <definedName name="NWdep" localSheetId="9">#REF!</definedName>
    <definedName name="NWdep" localSheetId="10">#REF!</definedName>
    <definedName name="NWdep">#REF!</definedName>
    <definedName name="NWmatsup" localSheetId="0">#REF!</definedName>
    <definedName name="NWmatsup" localSheetId="1">#REF!</definedName>
    <definedName name="NWmatsup" localSheetId="2">#REF!</definedName>
    <definedName name="NWmatsup" localSheetId="3">#REF!</definedName>
    <definedName name="NWmatsup" localSheetId="4">#REF!</definedName>
    <definedName name="NWmatsup" localSheetId="5">#REF!</definedName>
    <definedName name="NWmatsup" localSheetId="6">#REF!</definedName>
    <definedName name="NWmatsup" localSheetId="9">#REF!</definedName>
    <definedName name="NWmatsup" localSheetId="10">#REF!</definedName>
    <definedName name="NWmatsup">#REF!</definedName>
    <definedName name="NWplant" localSheetId="0">#REF!</definedName>
    <definedName name="NWplant" localSheetId="1">#REF!</definedName>
    <definedName name="NWplant" localSheetId="2">#REF!</definedName>
    <definedName name="NWplant" localSheetId="3">#REF!</definedName>
    <definedName name="NWplant" localSheetId="4">#REF!</definedName>
    <definedName name="NWplant" localSheetId="5">#REF!</definedName>
    <definedName name="NWplant" localSheetId="6">#REF!</definedName>
    <definedName name="NWplant" localSheetId="9">#REF!</definedName>
    <definedName name="NWplant" localSheetId="10">#REF!</definedName>
    <definedName name="NWplant">#REF!</definedName>
    <definedName name="NWpp" localSheetId="0">#REF!</definedName>
    <definedName name="NWpp" localSheetId="1">#REF!</definedName>
    <definedName name="NWpp" localSheetId="2">#REF!</definedName>
    <definedName name="NWpp" localSheetId="3">#REF!</definedName>
    <definedName name="NWpp" localSheetId="4">#REF!</definedName>
    <definedName name="NWpp" localSheetId="5">#REF!</definedName>
    <definedName name="NWpp" localSheetId="6">#REF!</definedName>
    <definedName name="NWpp" localSheetId="9">#REF!</definedName>
    <definedName name="NWpp" localSheetId="10">#REF!</definedName>
    <definedName name="NWpp">#REF!</definedName>
    <definedName name="NWstorg" localSheetId="0">#REF!</definedName>
    <definedName name="NWstorg" localSheetId="1">#REF!</definedName>
    <definedName name="NWstorg" localSheetId="2">#REF!</definedName>
    <definedName name="NWstorg" localSheetId="3">#REF!</definedName>
    <definedName name="NWstorg" localSheetId="4">#REF!</definedName>
    <definedName name="NWstorg" localSheetId="5">#REF!</definedName>
    <definedName name="NWstorg" localSheetId="6">#REF!</definedName>
    <definedName name="NWstorg" localSheetId="9">#REF!</definedName>
    <definedName name="NWstorg" localSheetId="10">#REF!</definedName>
    <definedName name="NWstorg">#REF!</definedName>
    <definedName name="PAGE1">#N/A</definedName>
    <definedName name="PAGE5" localSheetId="0">#REF!</definedName>
    <definedName name="PAGE5" localSheetId="1">#REF!</definedName>
    <definedName name="PAGE5" localSheetId="2">#REF!</definedName>
    <definedName name="PAGE5" localSheetId="3">#REF!</definedName>
    <definedName name="PAGE5" localSheetId="4">#REF!</definedName>
    <definedName name="PAGE5" localSheetId="5">#REF!</definedName>
    <definedName name="PAGE5" localSheetId="6">#REF!</definedName>
    <definedName name="PAGE5" localSheetId="9">#REF!</definedName>
    <definedName name="PAGE5" localSheetId="10">#REF!</definedName>
    <definedName name="PAGE5">#REF!</definedName>
    <definedName name="PAGE6" localSheetId="0">#REF!</definedName>
    <definedName name="PAGE6" localSheetId="1">#REF!</definedName>
    <definedName name="PAGE6" localSheetId="2">#REF!</definedName>
    <definedName name="PAGE6" localSheetId="3">#REF!</definedName>
    <definedName name="PAGE6" localSheetId="4">#REF!</definedName>
    <definedName name="PAGE6" localSheetId="5">#REF!</definedName>
    <definedName name="PAGE6" localSheetId="6">#REF!</definedName>
    <definedName name="PAGE6" localSheetId="9">#REF!</definedName>
    <definedName name="PAGE6" localSheetId="10">#REF!</definedName>
    <definedName name="PAGE6">#REF!</definedName>
    <definedName name="PAGE7" localSheetId="0">#REF!</definedName>
    <definedName name="PAGE7" localSheetId="1">#REF!</definedName>
    <definedName name="PAGE7" localSheetId="2">#REF!</definedName>
    <definedName name="PAGE7" localSheetId="3">#REF!</definedName>
    <definedName name="PAGE7" localSheetId="4">#REF!</definedName>
    <definedName name="PAGE7" localSheetId="5">#REF!</definedName>
    <definedName name="PAGE7" localSheetId="6">#REF!</definedName>
    <definedName name="PAGE7" localSheetId="9">#REF!</definedName>
    <definedName name="PAGE7" localSheetId="10">#REF!</definedName>
    <definedName name="PAGE7">#REF!</definedName>
    <definedName name="PAGE8" localSheetId="0">#REF!</definedName>
    <definedName name="PAGE8" localSheetId="1">#REF!</definedName>
    <definedName name="PAGE8" localSheetId="2">#REF!</definedName>
    <definedName name="PAGE8" localSheetId="3">#REF!</definedName>
    <definedName name="PAGE8" localSheetId="4">#REF!</definedName>
    <definedName name="PAGE8" localSheetId="5">#REF!</definedName>
    <definedName name="PAGE8" localSheetId="6">#REF!</definedName>
    <definedName name="PAGE8" localSheetId="9">#REF!</definedName>
    <definedName name="PAGE8" localSheetId="10">#REF!</definedName>
    <definedName name="PAGE8">#REF!</definedName>
    <definedName name="Parent_Company" localSheetId="0">'[11]Company Groups'!$B$3</definedName>
    <definedName name="Parent_Company" localSheetId="1">'[11]Company Groups'!$B$3</definedName>
    <definedName name="Parent_Company" localSheetId="2">'[11]Company Groups'!$B$3</definedName>
    <definedName name="Parent_Company" localSheetId="3">'[12]Company Groups'!$B$3</definedName>
    <definedName name="Parent_Company" localSheetId="4">'[12]Company Groups'!$B$3</definedName>
    <definedName name="Parent_Company" localSheetId="5">'[12]Company Groups'!$B$3</definedName>
    <definedName name="Parent_Company" localSheetId="6">'[11]Company Groups'!$B$3</definedName>
    <definedName name="Parent_Company" localSheetId="7">'[11]Company Groups'!$B$3</definedName>
    <definedName name="Parent_Company" localSheetId="8">'[11]Company Groups'!$B$3</definedName>
    <definedName name="Parent_Company" localSheetId="9">'[11]Company Groups'!$B$3</definedName>
    <definedName name="Parent_Company">'[13]Company Groups'!$B$3</definedName>
    <definedName name="PPP" localSheetId="21">'DCP-13'!$A$3:$G$70</definedName>
    <definedName name="PPP" localSheetId="0">#REF!</definedName>
    <definedName name="PPP" localSheetId="1">#REF!</definedName>
    <definedName name="PPP" localSheetId="2">#REF!</definedName>
    <definedName name="PPP" localSheetId="3">#REF!</definedName>
    <definedName name="PPP" localSheetId="4">#REF!</definedName>
    <definedName name="PPP" localSheetId="5">#REF!</definedName>
    <definedName name="PPP" localSheetId="6">#REF!</definedName>
    <definedName name="PPP" localSheetId="9">#REF!</definedName>
    <definedName name="PPP" localSheetId="10">#REF!</definedName>
    <definedName name="PPP">#REF!</definedName>
    <definedName name="_xlnm.Print_Area" localSheetId="17">#REF!</definedName>
    <definedName name="_xlnm.Print_Area" localSheetId="19">'DCP-12, P 1'!$A$1:$AA$35</definedName>
    <definedName name="_xlnm.Print_Area" localSheetId="20">'DCP-12, P 2'!$A$1:$W$34</definedName>
    <definedName name="_xlnm.Print_Area" localSheetId="21">#REF!</definedName>
    <definedName name="_xlnm.Print_Area" localSheetId="24">#REF!</definedName>
    <definedName name="_xlnm.Print_Area" localSheetId="25">#REF!</definedName>
    <definedName name="_xlnm.Print_Area" localSheetId="3">'DCP-4, P 1'!$A$1:$J$86</definedName>
    <definedName name="_xlnm.Print_Area" localSheetId="4">'DCP-4, P 2'!$A$1:$O$84</definedName>
    <definedName name="_xlnm.Print_Area" localSheetId="5">'DCP-4, P 3'!$A$1:$F$82</definedName>
    <definedName name="_xlnm.Print_Area" localSheetId="6">#REF!</definedName>
    <definedName name="_xlnm.Print_Area" localSheetId="9">#REF!</definedName>
    <definedName name="_xlnm.Print_Area" localSheetId="10">'DCP-7'!$A$1:$I$28</definedName>
    <definedName name="_xlnm.Print_Area" localSheetId="13">'DCP-9, P 2'!$A$1:$L$27</definedName>
    <definedName name="_xlnm.Print_Area" localSheetId="14">'DCP-9, P 3'!$A$1:$K$28</definedName>
    <definedName name="_xlnm.Print_Area">#REF!</definedName>
    <definedName name="Print_Area_MI" localSheetId="3">'[1]Jun 99'!#REF!</definedName>
    <definedName name="Print_Area_MI" localSheetId="4">'[1]Jun 99'!#REF!</definedName>
    <definedName name="Print_Area_MI" localSheetId="5">'[1]Jun 99'!#REF!</definedName>
    <definedName name="Print_Area_MI" localSheetId="9">'[1]Jun 99'!#REF!</definedName>
    <definedName name="Print_Area_MI" localSheetId="10">'[1]Jun 99'!#REF!</definedName>
    <definedName name="Print_Area_MI">'[1]Jun 99'!#REF!</definedName>
    <definedName name="_xlnm.Print_Titles" localSheetId="3">'DCP-4, P 1'!$6:$12</definedName>
    <definedName name="_xlnm.Print_Titles" localSheetId="4">'DCP-4, P 2'!$5:$12</definedName>
    <definedName name="_xlnm.Print_Titles" localSheetId="5">'DCP-4, P 3'!$5:$11</definedName>
    <definedName name="_xlnm.Print_Titles">#N/A</definedName>
    <definedName name="PROPERTY" localSheetId="3">'[1]Jun 99'!#REF!</definedName>
    <definedName name="PROPERTY" localSheetId="4">'[1]Jun 99'!#REF!</definedName>
    <definedName name="PROPERTY" localSheetId="5">'[1]Jun 99'!#REF!</definedName>
    <definedName name="PROPERTY" localSheetId="9">'[1]Jun 99'!#REF!</definedName>
    <definedName name="PROPERTY" localSheetId="10">'[1]Jun 99'!#REF!</definedName>
    <definedName name="PROPERTY">'[1]Jun 99'!#REF!</definedName>
    <definedName name="Risk_Free_Rate" localSheetId="0">#REF!</definedName>
    <definedName name="Risk_Free_Rate" localSheetId="1">#REF!</definedName>
    <definedName name="Risk_Free_Rate" localSheetId="2">#REF!</definedName>
    <definedName name="Risk_Free_Rate" localSheetId="3">#REF!</definedName>
    <definedName name="Risk_Free_Rate" localSheetId="4">#REF!</definedName>
    <definedName name="Risk_Free_Rate" localSheetId="5">#REF!</definedName>
    <definedName name="Risk_Free_Rate" localSheetId="6">#REF!</definedName>
    <definedName name="Risk_Free_Rate" localSheetId="9">#REF!</definedName>
    <definedName name="Risk_Free_Rate" localSheetId="10">#REF!</definedName>
    <definedName name="Risk_Free_Rate">#REF!</definedName>
    <definedName name="riskmeasures">'[14]Utility Proxy Group'!$B$8:$O$53</definedName>
    <definedName name="ROEXP" localSheetId="3">'[8]Input '!#REF!</definedName>
    <definedName name="ROEXP" localSheetId="4">'[8]Input '!#REF!</definedName>
    <definedName name="ROEXP" localSheetId="5">'[8]Input '!#REF!</definedName>
    <definedName name="ROEXP" localSheetId="9">'[8]Input '!#REF!</definedName>
    <definedName name="ROEXP" localSheetId="10">'[8]Input '!#REF!</definedName>
    <definedName name="ROEXP">'[8]Input '!#REF!</definedName>
    <definedName name="ROPLANT" localSheetId="3">'[8]Input '!#REF!</definedName>
    <definedName name="ROPLANT" localSheetId="4">'[8]Input '!#REF!</definedName>
    <definedName name="ROPLANT" localSheetId="5">'[8]Input '!#REF!</definedName>
    <definedName name="ROPLANT" localSheetId="9">'[8]Input '!#REF!</definedName>
    <definedName name="ROPLANT" localSheetId="10">'[8]Input '!#REF!</definedName>
    <definedName name="ROPLANT">'[8]Input '!#REF!</definedName>
    <definedName name="ROR_Rate">'[8]Input '!$C$25</definedName>
    <definedName name="RRR" localSheetId="3">#REF!</definedName>
    <definedName name="RRR" localSheetId="4">#REF!</definedName>
    <definedName name="RRR" localSheetId="5">#REF!</definedName>
    <definedName name="RRR">'DCP-14, P 2'!$A$2:$G$32</definedName>
    <definedName name="SAP" localSheetId="10">#REF!</definedName>
    <definedName name="SAP">#REF!</definedName>
    <definedName name="SAPBEXrevision" hidden="1">41</definedName>
    <definedName name="SAPBEXsysID" hidden="1">"PBW"</definedName>
    <definedName name="SAPBEXwbID" hidden="1">"3TD2FVG7ME7U056LVECBWI4A2"</definedName>
    <definedName name="sch">[15]WP_H9!$A$1:$Q$46</definedName>
    <definedName name="SCH_B1">[16]SCH_B1!$A$1:$G$30</definedName>
    <definedName name="SCH_B3">[16]SCH_B3!$A$1:$G$42</definedName>
    <definedName name="SCH_C2">[16]SCH_C2!$A$1:$G$42</definedName>
    <definedName name="SCH_D2">[16]SCH_D2!$A$1:$G$42</definedName>
    <definedName name="SCH_H2">[16]SCH_H2!$A$1:$G$42</definedName>
    <definedName name="SE_Only" localSheetId="3">'[4]Alloc factors'!#REF!</definedName>
    <definedName name="SE_Only" localSheetId="4">'[4]Alloc factors'!#REF!</definedName>
    <definedName name="SE_Only" localSheetId="5">'[4]Alloc factors'!#REF!</definedName>
    <definedName name="SE_Only" localSheetId="9">'[4]Alloc factors'!#REF!</definedName>
    <definedName name="SE_Only" localSheetId="10">'[4]Alloc factors'!#REF!</definedName>
    <definedName name="SE_Only">'[4]Alloc factors'!#REF!</definedName>
    <definedName name="SEadit" localSheetId="0">#REF!</definedName>
    <definedName name="SEadit" localSheetId="1">#REF!</definedName>
    <definedName name="SEadit" localSheetId="2">#REF!</definedName>
    <definedName name="SEadit" localSheetId="3">#REF!</definedName>
    <definedName name="SEadit" localSheetId="4">#REF!</definedName>
    <definedName name="SEadit" localSheetId="5">#REF!</definedName>
    <definedName name="SEadit" localSheetId="6">#REF!</definedName>
    <definedName name="SEadit" localSheetId="9">#REF!</definedName>
    <definedName name="SEadit" localSheetId="10">#REF!</definedName>
    <definedName name="SEadit">#REF!</definedName>
    <definedName name="SEadv" localSheetId="0">#REF!</definedName>
    <definedName name="SEadv" localSheetId="1">#REF!</definedName>
    <definedName name="SEadv" localSheetId="2">#REF!</definedName>
    <definedName name="SEadv" localSheetId="3">#REF!</definedName>
    <definedName name="SEadv" localSheetId="4">#REF!</definedName>
    <definedName name="SEadv" localSheetId="5">#REF!</definedName>
    <definedName name="SEadv" localSheetId="6">#REF!</definedName>
    <definedName name="SEadv" localSheetId="9">#REF!</definedName>
    <definedName name="SEadv" localSheetId="10">#REF!</definedName>
    <definedName name="SEadv">#REF!</definedName>
    <definedName name="SEcash" localSheetId="0">#REF!</definedName>
    <definedName name="SEcash" localSheetId="1">#REF!</definedName>
    <definedName name="SEcash" localSheetId="2">#REF!</definedName>
    <definedName name="SEcash" localSheetId="3">#REF!</definedName>
    <definedName name="SEcash" localSheetId="4">#REF!</definedName>
    <definedName name="SEcash" localSheetId="5">#REF!</definedName>
    <definedName name="SEcash" localSheetId="6">#REF!</definedName>
    <definedName name="SEcash" localSheetId="9">#REF!</definedName>
    <definedName name="SEcash" localSheetId="10">#REF!</definedName>
    <definedName name="SEcash">#REF!</definedName>
    <definedName name="SEcwip" localSheetId="0">#REF!</definedName>
    <definedName name="SEcwip" localSheetId="1">#REF!</definedName>
    <definedName name="SEcwip" localSheetId="2">#REF!</definedName>
    <definedName name="SEcwip" localSheetId="3">#REF!</definedName>
    <definedName name="SEcwip" localSheetId="4">#REF!</definedName>
    <definedName name="SEcwip" localSheetId="5">#REF!</definedName>
    <definedName name="SEcwip" localSheetId="6">#REF!</definedName>
    <definedName name="SEcwip" localSheetId="9">#REF!</definedName>
    <definedName name="SEcwip" localSheetId="10">#REF!</definedName>
    <definedName name="SEcwip">#REF!</definedName>
    <definedName name="SEdep" localSheetId="0">#REF!</definedName>
    <definedName name="SEdep" localSheetId="1">#REF!</definedName>
    <definedName name="SEdep" localSheetId="2">#REF!</definedName>
    <definedName name="SEdep" localSheetId="3">#REF!</definedName>
    <definedName name="SEdep" localSheetId="4">#REF!</definedName>
    <definedName name="SEdep" localSheetId="5">#REF!</definedName>
    <definedName name="SEdep" localSheetId="6">#REF!</definedName>
    <definedName name="SEdep" localSheetId="9">#REF!</definedName>
    <definedName name="SEdep" localSheetId="10">#REF!</definedName>
    <definedName name="SEdep">#REF!</definedName>
    <definedName name="SEmatsup" localSheetId="0">#REF!</definedName>
    <definedName name="SEmatsup" localSheetId="1">#REF!</definedName>
    <definedName name="SEmatsup" localSheetId="2">#REF!</definedName>
    <definedName name="SEmatsup" localSheetId="3">#REF!</definedName>
    <definedName name="SEmatsup" localSheetId="4">#REF!</definedName>
    <definedName name="SEmatsup" localSheetId="5">#REF!</definedName>
    <definedName name="SEmatsup" localSheetId="6">#REF!</definedName>
    <definedName name="SEmatsup" localSheetId="9">#REF!</definedName>
    <definedName name="SEmatsup" localSheetId="10">#REF!</definedName>
    <definedName name="SEmatsup">#REF!</definedName>
    <definedName name="SEMO" localSheetId="0">#REF!</definedName>
    <definedName name="SEMO" localSheetId="1">#REF!</definedName>
    <definedName name="SEMO" localSheetId="2">#REF!</definedName>
    <definedName name="SEMO" localSheetId="3">#REF!</definedName>
    <definedName name="SEMO" localSheetId="4">#REF!</definedName>
    <definedName name="SEMO" localSheetId="5">#REF!</definedName>
    <definedName name="SEMO" localSheetId="6">#REF!</definedName>
    <definedName name="SEMO" localSheetId="9">#REF!</definedName>
    <definedName name="SEMO" localSheetId="10">#REF!</definedName>
    <definedName name="SEMO">#REF!</definedName>
    <definedName name="SEMO_Plant" localSheetId="0">#REF!</definedName>
    <definedName name="SEMO_Plant" localSheetId="1">#REF!</definedName>
    <definedName name="SEMO_Plant" localSheetId="2">#REF!</definedName>
    <definedName name="SEMO_Plant" localSheetId="3">#REF!</definedName>
    <definedName name="SEMO_Plant" localSheetId="4">#REF!</definedName>
    <definedName name="SEMO_Plant" localSheetId="5">#REF!</definedName>
    <definedName name="SEMO_Plant" localSheetId="6">#REF!</definedName>
    <definedName name="SEMO_Plant" localSheetId="9">#REF!</definedName>
    <definedName name="SEMO_Plant" localSheetId="10">#REF!</definedName>
    <definedName name="SEMO_Plant">#REF!</definedName>
    <definedName name="SEplant" localSheetId="0">#REF!</definedName>
    <definedName name="SEplant" localSheetId="1">#REF!</definedName>
    <definedName name="SEplant" localSheetId="2">#REF!</definedName>
    <definedName name="SEplant" localSheetId="3">#REF!</definedName>
    <definedName name="SEplant" localSheetId="4">#REF!</definedName>
    <definedName name="SEplant" localSheetId="5">#REF!</definedName>
    <definedName name="SEplant" localSheetId="6">#REF!</definedName>
    <definedName name="SEplant" localSheetId="9">#REF!</definedName>
    <definedName name="SEplant" localSheetId="10">#REF!</definedName>
    <definedName name="SEplant">#REF!</definedName>
    <definedName name="SEpp" localSheetId="0">#REF!</definedName>
    <definedName name="SEpp" localSheetId="1">#REF!</definedName>
    <definedName name="SEpp" localSheetId="2">#REF!</definedName>
    <definedName name="SEpp" localSheetId="3">#REF!</definedName>
    <definedName name="SEpp" localSheetId="4">#REF!</definedName>
    <definedName name="SEpp" localSheetId="5">#REF!</definedName>
    <definedName name="SEpp" localSheetId="6">#REF!</definedName>
    <definedName name="SEpp" localSheetId="9">#REF!</definedName>
    <definedName name="SEpp" localSheetId="10">#REF!</definedName>
    <definedName name="SEpp">#REF!</definedName>
    <definedName name="SEstorg" localSheetId="0">#REF!</definedName>
    <definedName name="SEstorg" localSheetId="1">#REF!</definedName>
    <definedName name="SEstorg" localSheetId="2">#REF!</definedName>
    <definedName name="SEstorg" localSheetId="3">#REF!</definedName>
    <definedName name="SEstorg" localSheetId="4">#REF!</definedName>
    <definedName name="SEstorg" localSheetId="5">#REF!</definedName>
    <definedName name="SEstorg" localSheetId="6">#REF!</definedName>
    <definedName name="SEstorg" localSheetId="9">#REF!</definedName>
    <definedName name="SEstorg" localSheetId="10">#REF!</definedName>
    <definedName name="SEstorg">#REF!</definedName>
    <definedName name="sp" localSheetId="0">#REF!</definedName>
    <definedName name="sp" localSheetId="1">#REF!</definedName>
    <definedName name="sp" localSheetId="2">#REF!</definedName>
    <definedName name="sp" localSheetId="3">#REF!</definedName>
    <definedName name="sp" localSheetId="4">#REF!</definedName>
    <definedName name="sp" localSheetId="5">#REF!</definedName>
    <definedName name="sp" localSheetId="6">#REF!</definedName>
    <definedName name="sp" localSheetId="9">#REF!</definedName>
    <definedName name="sp" localSheetId="10">#REF!</definedName>
    <definedName name="sp">#REF!</definedName>
    <definedName name="SSExp" localSheetId="3">'[8]Input '!#REF!</definedName>
    <definedName name="SSExp" localSheetId="4">'[8]Input '!#REF!</definedName>
    <definedName name="SSExp" localSheetId="5">'[8]Input '!#REF!</definedName>
    <definedName name="SSExp" localSheetId="9">'[8]Input '!#REF!</definedName>
    <definedName name="SSExp" localSheetId="10">'[8]Input '!#REF!</definedName>
    <definedName name="SSExp">'[8]Input '!#REF!</definedName>
    <definedName name="SSPlant" localSheetId="3">'[8]Input '!#REF!</definedName>
    <definedName name="SSPlant" localSheetId="4">'[8]Input '!#REF!</definedName>
    <definedName name="SSPlant" localSheetId="5">'[8]Input '!#REF!</definedName>
    <definedName name="SSPlant" localSheetId="9">'[8]Input '!#REF!</definedName>
    <definedName name="SSPlant" localSheetId="10">'[8]Input '!#REF!</definedName>
    <definedName name="SSPlant">'[8]Input '!#REF!</definedName>
    <definedName name="SSS" localSheetId="0">#REF!</definedName>
    <definedName name="SSS" localSheetId="1">#REF!</definedName>
    <definedName name="SSS" localSheetId="2">#REF!</definedName>
    <definedName name="SSS" localSheetId="3">#REF!</definedName>
    <definedName name="SSS" localSheetId="4">#REF!</definedName>
    <definedName name="SSS" localSheetId="5">#REF!</definedName>
    <definedName name="SSS" localSheetId="6">#REF!</definedName>
    <definedName name="SSS" localSheetId="9">#REF!</definedName>
    <definedName name="SSS" localSheetId="10">#REF!</definedName>
    <definedName name="SSS">#REF!</definedName>
    <definedName name="STD_Rate">'[8]Input '!$C$24</definedName>
    <definedName name="stockprice">'[14]Stock Price (Electric)'!$C$1:$AW$33</definedName>
    <definedName name="Sttax" localSheetId="0">#REF!</definedName>
    <definedName name="Sttax" localSheetId="1">#REF!</definedName>
    <definedName name="Sttax" localSheetId="2">#REF!</definedName>
    <definedName name="Sttax" localSheetId="3">#REF!</definedName>
    <definedName name="Sttax" localSheetId="4">#REF!</definedName>
    <definedName name="Sttax" localSheetId="5">#REF!</definedName>
    <definedName name="Sttax" localSheetId="6">#REF!</definedName>
    <definedName name="Sttax" localSheetId="9">#REF!</definedName>
    <definedName name="Sttax" localSheetId="10">#REF!</definedName>
    <definedName name="Sttax">#REF!</definedName>
    <definedName name="Study_Company" localSheetId="0">#REF!</definedName>
    <definedName name="Study_Company" localSheetId="1">#REF!</definedName>
    <definedName name="Study_Company" localSheetId="2">#REF!</definedName>
    <definedName name="Study_Company" localSheetId="3">#REF!</definedName>
    <definedName name="Study_Company" localSheetId="4">#REF!</definedName>
    <definedName name="Study_Company" localSheetId="5">#REF!</definedName>
    <definedName name="Study_Company" localSheetId="6">#REF!</definedName>
    <definedName name="Study_Company" localSheetId="9">#REF!</definedName>
    <definedName name="Study_Company" localSheetId="10">#REF!</definedName>
    <definedName name="Study_Company">#REF!</definedName>
    <definedName name="SWadit" localSheetId="0">#REF!</definedName>
    <definedName name="SWadit" localSheetId="1">#REF!</definedName>
    <definedName name="SWadit" localSheetId="2">#REF!</definedName>
    <definedName name="SWadit" localSheetId="3">#REF!</definedName>
    <definedName name="SWadit" localSheetId="4">#REF!</definedName>
    <definedName name="SWadit" localSheetId="5">#REF!</definedName>
    <definedName name="SWadit" localSheetId="6">#REF!</definedName>
    <definedName name="SWadit" localSheetId="9">#REF!</definedName>
    <definedName name="SWadit" localSheetId="10">#REF!</definedName>
    <definedName name="SWadit">#REF!</definedName>
    <definedName name="SWadv" localSheetId="0">#REF!</definedName>
    <definedName name="SWadv" localSheetId="1">#REF!</definedName>
    <definedName name="SWadv" localSheetId="2">#REF!</definedName>
    <definedName name="SWadv" localSheetId="3">#REF!</definedName>
    <definedName name="SWadv" localSheetId="4">#REF!</definedName>
    <definedName name="SWadv" localSheetId="5">#REF!</definedName>
    <definedName name="SWadv" localSheetId="6">#REF!</definedName>
    <definedName name="SWadv" localSheetId="9">#REF!</definedName>
    <definedName name="SWadv" localSheetId="10">#REF!</definedName>
    <definedName name="SWadv">#REF!</definedName>
    <definedName name="SWcash" localSheetId="0">#REF!</definedName>
    <definedName name="SWcash" localSheetId="1">#REF!</definedName>
    <definedName name="SWcash" localSheetId="2">#REF!</definedName>
    <definedName name="SWcash" localSheetId="3">#REF!</definedName>
    <definedName name="SWcash" localSheetId="4">#REF!</definedName>
    <definedName name="SWcash" localSheetId="5">#REF!</definedName>
    <definedName name="SWcash" localSheetId="6">#REF!</definedName>
    <definedName name="SWcash" localSheetId="9">#REF!</definedName>
    <definedName name="SWcash" localSheetId="10">#REF!</definedName>
    <definedName name="SWcash">#REF!</definedName>
    <definedName name="SWcwip" localSheetId="0">#REF!</definedName>
    <definedName name="SWcwip" localSheetId="1">#REF!</definedName>
    <definedName name="SWcwip" localSheetId="2">#REF!</definedName>
    <definedName name="SWcwip" localSheetId="3">#REF!</definedName>
    <definedName name="SWcwip" localSheetId="4">#REF!</definedName>
    <definedName name="SWcwip" localSheetId="5">#REF!</definedName>
    <definedName name="SWcwip" localSheetId="6">#REF!</definedName>
    <definedName name="SWcwip" localSheetId="9">#REF!</definedName>
    <definedName name="SWcwip" localSheetId="10">#REF!</definedName>
    <definedName name="SWcwip">#REF!</definedName>
    <definedName name="SWdep" localSheetId="0">#REF!</definedName>
    <definedName name="SWdep" localSheetId="1">#REF!</definedName>
    <definedName name="SWdep" localSheetId="2">#REF!</definedName>
    <definedName name="SWdep" localSheetId="3">#REF!</definedName>
    <definedName name="SWdep" localSheetId="4">#REF!</definedName>
    <definedName name="SWdep" localSheetId="5">#REF!</definedName>
    <definedName name="SWdep" localSheetId="6">#REF!</definedName>
    <definedName name="SWdep" localSheetId="9">#REF!</definedName>
    <definedName name="SWdep" localSheetId="10">#REF!</definedName>
    <definedName name="SWdep">#REF!</definedName>
    <definedName name="SWmatsup" localSheetId="0">#REF!</definedName>
    <definedName name="SWmatsup" localSheetId="1">#REF!</definedName>
    <definedName name="SWmatsup" localSheetId="2">#REF!</definedName>
    <definedName name="SWmatsup" localSheetId="3">#REF!</definedName>
    <definedName name="SWmatsup" localSheetId="4">#REF!</definedName>
    <definedName name="SWmatsup" localSheetId="5">#REF!</definedName>
    <definedName name="SWmatsup" localSheetId="6">#REF!</definedName>
    <definedName name="SWmatsup" localSheetId="9">#REF!</definedName>
    <definedName name="SWmatsup" localSheetId="10">#REF!</definedName>
    <definedName name="SWmatsup">#REF!</definedName>
    <definedName name="SWplant" localSheetId="0">#REF!</definedName>
    <definedName name="SWplant" localSheetId="1">#REF!</definedName>
    <definedName name="SWplant" localSheetId="2">#REF!</definedName>
    <definedName name="SWplant" localSheetId="3">#REF!</definedName>
    <definedName name="SWplant" localSheetId="4">#REF!</definedName>
    <definedName name="SWplant" localSheetId="5">#REF!</definedName>
    <definedName name="SWplant" localSheetId="6">#REF!</definedName>
    <definedName name="SWplant" localSheetId="9">#REF!</definedName>
    <definedName name="SWplant" localSheetId="10">#REF!</definedName>
    <definedName name="SWplant">#REF!</definedName>
    <definedName name="SWpp" localSheetId="0">#REF!</definedName>
    <definedName name="SWpp" localSheetId="1">#REF!</definedName>
    <definedName name="SWpp" localSheetId="2">#REF!</definedName>
    <definedName name="SWpp" localSheetId="3">#REF!</definedName>
    <definedName name="SWpp" localSheetId="4">#REF!</definedName>
    <definedName name="SWpp" localSheetId="5">#REF!</definedName>
    <definedName name="SWpp" localSheetId="6">#REF!</definedName>
    <definedName name="SWpp" localSheetId="9">#REF!</definedName>
    <definedName name="SWpp" localSheetId="10">#REF!</definedName>
    <definedName name="SWpp">#REF!</definedName>
    <definedName name="SWstorg" localSheetId="0">#REF!</definedName>
    <definedName name="SWstorg" localSheetId="1">#REF!</definedName>
    <definedName name="SWstorg" localSheetId="2">#REF!</definedName>
    <definedName name="SWstorg" localSheetId="3">#REF!</definedName>
    <definedName name="SWstorg" localSheetId="4">#REF!</definedName>
    <definedName name="SWstorg" localSheetId="5">#REF!</definedName>
    <definedName name="SWstorg" localSheetId="6">#REF!</definedName>
    <definedName name="SWstorg" localSheetId="9">#REF!</definedName>
    <definedName name="SWstorg" localSheetId="10">#REF!</definedName>
    <definedName name="SWstorg">#REF!</definedName>
    <definedName name="TESTPERIOD">'[8]Input '!$C$10</definedName>
    <definedName name="TestPeriodDate">[17]Inputs!$D$20</definedName>
    <definedName name="TESTYEAR">'[6]DATA INPUT'!$C$9</definedName>
    <definedName name="TOTadit" localSheetId="0">#REF!</definedName>
    <definedName name="TOTadit" localSheetId="1">#REF!</definedName>
    <definedName name="TOTadit" localSheetId="2">#REF!</definedName>
    <definedName name="TOTadit" localSheetId="3">#REF!</definedName>
    <definedName name="TOTadit" localSheetId="4">#REF!</definedName>
    <definedName name="TOTadit" localSheetId="5">#REF!</definedName>
    <definedName name="TOTadit" localSheetId="6">#REF!</definedName>
    <definedName name="TOTadit" localSheetId="9">#REF!</definedName>
    <definedName name="TOTadit" localSheetId="10">#REF!</definedName>
    <definedName name="TOTadit">#REF!</definedName>
    <definedName name="TOTadv" localSheetId="0">#REF!</definedName>
    <definedName name="TOTadv" localSheetId="1">#REF!</definedName>
    <definedName name="TOTadv" localSheetId="2">#REF!</definedName>
    <definedName name="TOTadv" localSheetId="3">#REF!</definedName>
    <definedName name="TOTadv" localSheetId="4">#REF!</definedName>
    <definedName name="TOTadv" localSheetId="5">#REF!</definedName>
    <definedName name="TOTadv" localSheetId="6">#REF!</definedName>
    <definedName name="TOTadv" localSheetId="9">#REF!</definedName>
    <definedName name="TOTadv" localSheetId="10">#REF!</definedName>
    <definedName name="TOTadv">#REF!</definedName>
    <definedName name="TOTcash" localSheetId="0">#REF!</definedName>
    <definedName name="TOTcash" localSheetId="1">#REF!</definedName>
    <definedName name="TOTcash" localSheetId="2">#REF!</definedName>
    <definedName name="TOTcash" localSheetId="3">#REF!</definedName>
    <definedName name="TOTcash" localSheetId="4">#REF!</definedName>
    <definedName name="TOTcash" localSheetId="5">#REF!</definedName>
    <definedName name="TOTcash" localSheetId="6">#REF!</definedName>
    <definedName name="TOTcash" localSheetId="9">#REF!</definedName>
    <definedName name="TOTcash" localSheetId="10">#REF!</definedName>
    <definedName name="TOTcash">#REF!</definedName>
    <definedName name="TOTcwip" localSheetId="0">#REF!</definedName>
    <definedName name="TOTcwip" localSheetId="1">#REF!</definedName>
    <definedName name="TOTcwip" localSheetId="2">#REF!</definedName>
    <definedName name="TOTcwip" localSheetId="3">#REF!</definedName>
    <definedName name="TOTcwip" localSheetId="4">#REF!</definedName>
    <definedName name="TOTcwip" localSheetId="5">#REF!</definedName>
    <definedName name="TOTcwip" localSheetId="6">#REF!</definedName>
    <definedName name="TOTcwip" localSheetId="9">#REF!</definedName>
    <definedName name="TOTcwip" localSheetId="10">#REF!</definedName>
    <definedName name="TOTcwip">#REF!</definedName>
    <definedName name="TOTdep" localSheetId="0">#REF!</definedName>
    <definedName name="TOTdep" localSheetId="1">#REF!</definedName>
    <definedName name="TOTdep" localSheetId="2">#REF!</definedName>
    <definedName name="TOTdep" localSheetId="3">#REF!</definedName>
    <definedName name="TOTdep" localSheetId="4">#REF!</definedName>
    <definedName name="TOTdep" localSheetId="5">#REF!</definedName>
    <definedName name="TOTdep" localSheetId="6">#REF!</definedName>
    <definedName name="TOTdep" localSheetId="9">#REF!</definedName>
    <definedName name="TOTdep" localSheetId="10">#REF!</definedName>
    <definedName name="TOTdep">#REF!</definedName>
    <definedName name="TOTmatsup" localSheetId="0">#REF!</definedName>
    <definedName name="TOTmatsup" localSheetId="1">#REF!</definedName>
    <definedName name="TOTmatsup" localSheetId="2">#REF!</definedName>
    <definedName name="TOTmatsup" localSheetId="3">#REF!</definedName>
    <definedName name="TOTmatsup" localSheetId="4">#REF!</definedName>
    <definedName name="TOTmatsup" localSheetId="5">#REF!</definedName>
    <definedName name="TOTmatsup" localSheetId="6">#REF!</definedName>
    <definedName name="TOTmatsup" localSheetId="9">#REF!</definedName>
    <definedName name="TOTmatsup" localSheetId="10">#REF!</definedName>
    <definedName name="TOTmatsup">#REF!</definedName>
    <definedName name="TOTplant" localSheetId="0">#REF!</definedName>
    <definedName name="TOTplant" localSheetId="1">#REF!</definedName>
    <definedName name="TOTplant" localSheetId="2">#REF!</definedName>
    <definedName name="TOTplant" localSheetId="3">#REF!</definedName>
    <definedName name="TOTplant" localSheetId="4">#REF!</definedName>
    <definedName name="TOTplant" localSheetId="5">#REF!</definedName>
    <definedName name="TOTplant" localSheetId="6">#REF!</definedName>
    <definedName name="TOTplant" localSheetId="9">#REF!</definedName>
    <definedName name="TOTplant" localSheetId="10">#REF!</definedName>
    <definedName name="TOTplant">#REF!</definedName>
    <definedName name="TOTpp" localSheetId="0">#REF!</definedName>
    <definedName name="TOTpp" localSheetId="1">#REF!</definedName>
    <definedName name="TOTpp" localSheetId="2">#REF!</definedName>
    <definedName name="TOTpp" localSheetId="3">#REF!</definedName>
    <definedName name="TOTpp" localSheetId="4">#REF!</definedName>
    <definedName name="TOTpp" localSheetId="5">#REF!</definedName>
    <definedName name="TOTpp" localSheetId="6">#REF!</definedName>
    <definedName name="TOTpp" localSheetId="9">#REF!</definedName>
    <definedName name="TOTpp" localSheetId="10">#REF!</definedName>
    <definedName name="TOTpp">#REF!</definedName>
    <definedName name="TOTstorg" localSheetId="0">#REF!</definedName>
    <definedName name="TOTstorg" localSheetId="1">#REF!</definedName>
    <definedName name="TOTstorg" localSheetId="2">#REF!</definedName>
    <definedName name="TOTstorg" localSheetId="3">#REF!</definedName>
    <definedName name="TOTstorg" localSheetId="4">#REF!</definedName>
    <definedName name="TOTstorg" localSheetId="5">#REF!</definedName>
    <definedName name="TOTstorg" localSheetId="6">#REF!</definedName>
    <definedName name="TOTstorg" localSheetId="9">#REF!</definedName>
    <definedName name="TOTstorg" localSheetId="10">#REF!</definedName>
    <definedName name="TOTstorg">#REF!</definedName>
    <definedName name="Trans" localSheetId="0">#REF!</definedName>
    <definedName name="Trans" localSheetId="1">#REF!</definedName>
    <definedName name="Trans" localSheetId="2">#REF!</definedName>
    <definedName name="Trans" localSheetId="3">#REF!</definedName>
    <definedName name="Trans" localSheetId="4">#REF!</definedName>
    <definedName name="Trans" localSheetId="5">#REF!</definedName>
    <definedName name="Trans" localSheetId="6">#REF!</definedName>
    <definedName name="Trans" localSheetId="9">#REF!</definedName>
    <definedName name="Trans" localSheetId="10">#REF!</definedName>
    <definedName name="Trans">#REF!</definedName>
    <definedName name="valueline" localSheetId="0">#REF!</definedName>
    <definedName name="valueline" localSheetId="1">#REF!</definedName>
    <definedName name="valueline" localSheetId="2">#REF!</definedName>
    <definedName name="valueline" localSheetId="3">#REF!</definedName>
    <definedName name="valueline" localSheetId="4">#REF!</definedName>
    <definedName name="valueline" localSheetId="5">#REF!</definedName>
    <definedName name="valueline" localSheetId="6">#REF!</definedName>
    <definedName name="valueline" localSheetId="9">#REF!</definedName>
    <definedName name="valueline" localSheetId="10">#REF!</definedName>
    <definedName name="valueline">#REF!</definedName>
    <definedName name="vldatabase">'[18]Electric Utility Data'!$B$8:$AI$53</definedName>
    <definedName name="WP_2_3" localSheetId="0">#REF!</definedName>
    <definedName name="WP_2_3" localSheetId="1">#REF!</definedName>
    <definedName name="WP_2_3" localSheetId="2">#REF!</definedName>
    <definedName name="WP_2_3" localSheetId="3">#REF!</definedName>
    <definedName name="WP_2_3" localSheetId="4">#REF!</definedName>
    <definedName name="WP_2_3" localSheetId="5">#REF!</definedName>
    <definedName name="WP_2_3" localSheetId="6">#REF!</definedName>
    <definedName name="WP_2_3" localSheetId="9">#REF!</definedName>
    <definedName name="WP_2_3" localSheetId="10">#REF!</definedName>
    <definedName name="WP_2_3">#REF!</definedName>
    <definedName name="WP_3_1" localSheetId="0">#REF!</definedName>
    <definedName name="WP_3_1" localSheetId="1">#REF!</definedName>
    <definedName name="WP_3_1" localSheetId="2">#REF!</definedName>
    <definedName name="WP_3_1" localSheetId="3">#REF!</definedName>
    <definedName name="WP_3_1" localSheetId="4">#REF!</definedName>
    <definedName name="WP_3_1" localSheetId="5">#REF!</definedName>
    <definedName name="WP_3_1" localSheetId="6">#REF!</definedName>
    <definedName name="WP_3_1" localSheetId="9">#REF!</definedName>
    <definedName name="WP_3_1" localSheetId="10">#REF!</definedName>
    <definedName name="WP_3_1">#REF!</definedName>
    <definedName name="WP_6_1" localSheetId="0">#REF!</definedName>
    <definedName name="WP_6_1" localSheetId="1">#REF!</definedName>
    <definedName name="WP_6_1" localSheetId="2">#REF!</definedName>
    <definedName name="WP_6_1" localSheetId="3">#REF!</definedName>
    <definedName name="WP_6_1" localSheetId="4">#REF!</definedName>
    <definedName name="WP_6_1" localSheetId="5">#REF!</definedName>
    <definedName name="WP_6_1" localSheetId="6">#REF!</definedName>
    <definedName name="WP_6_1" localSheetId="9">#REF!</definedName>
    <definedName name="WP_6_1" localSheetId="10">#REF!</definedName>
    <definedName name="WP_6_1">#REF!</definedName>
    <definedName name="WP_6_1_1" localSheetId="0">#REF!</definedName>
    <definedName name="WP_6_1_1" localSheetId="1">#REF!</definedName>
    <definedName name="WP_6_1_1" localSheetId="2">#REF!</definedName>
    <definedName name="WP_6_1_1" localSheetId="3">#REF!</definedName>
    <definedName name="WP_6_1_1" localSheetId="4">#REF!</definedName>
    <definedName name="WP_6_1_1" localSheetId="5">#REF!</definedName>
    <definedName name="WP_6_1_1" localSheetId="6">#REF!</definedName>
    <definedName name="WP_6_1_1" localSheetId="9">#REF!</definedName>
    <definedName name="WP_6_1_1" localSheetId="10">#REF!</definedName>
    <definedName name="WP_6_1_1">#REF!</definedName>
    <definedName name="WP_6_2" localSheetId="0">#REF!</definedName>
    <definedName name="WP_6_2" localSheetId="1">#REF!</definedName>
    <definedName name="WP_6_2" localSheetId="2">#REF!</definedName>
    <definedName name="WP_6_2" localSheetId="3">#REF!</definedName>
    <definedName name="WP_6_2" localSheetId="4">#REF!</definedName>
    <definedName name="WP_6_2" localSheetId="5">#REF!</definedName>
    <definedName name="WP_6_2" localSheetId="6">#REF!</definedName>
    <definedName name="WP_6_2" localSheetId="9">#REF!</definedName>
    <definedName name="WP_6_2" localSheetId="10">#REF!</definedName>
    <definedName name="WP_6_2">#REF!</definedName>
    <definedName name="WP_6_2_1" localSheetId="0">#REF!</definedName>
    <definedName name="WP_6_2_1" localSheetId="1">#REF!</definedName>
    <definedName name="WP_6_2_1" localSheetId="2">#REF!</definedName>
    <definedName name="WP_6_2_1" localSheetId="3">#REF!</definedName>
    <definedName name="WP_6_2_1" localSheetId="4">#REF!</definedName>
    <definedName name="WP_6_2_1" localSheetId="5">#REF!</definedName>
    <definedName name="WP_6_2_1" localSheetId="6">#REF!</definedName>
    <definedName name="WP_6_2_1" localSheetId="9">#REF!</definedName>
    <definedName name="WP_6_2_1" localSheetId="10">#REF!</definedName>
    <definedName name="WP_6_2_1">#REF!</definedName>
    <definedName name="WP_6_3" localSheetId="0">#REF!</definedName>
    <definedName name="WP_6_3" localSheetId="1">#REF!</definedName>
    <definedName name="WP_6_3" localSheetId="2">#REF!</definedName>
    <definedName name="WP_6_3" localSheetId="3">#REF!</definedName>
    <definedName name="WP_6_3" localSheetId="4">#REF!</definedName>
    <definedName name="WP_6_3" localSheetId="5">#REF!</definedName>
    <definedName name="WP_6_3" localSheetId="6">#REF!</definedName>
    <definedName name="WP_6_3" localSheetId="9">#REF!</definedName>
    <definedName name="WP_6_3" localSheetId="10">#REF!</definedName>
    <definedName name="WP_6_3">#REF!</definedName>
    <definedName name="WP_6_3_1" localSheetId="0">#REF!</definedName>
    <definedName name="WP_6_3_1" localSheetId="1">#REF!</definedName>
    <definedName name="WP_6_3_1" localSheetId="2">#REF!</definedName>
    <definedName name="WP_6_3_1" localSheetId="3">#REF!</definedName>
    <definedName name="WP_6_3_1" localSheetId="4">#REF!</definedName>
    <definedName name="WP_6_3_1" localSheetId="5">#REF!</definedName>
    <definedName name="WP_6_3_1" localSheetId="6">#REF!</definedName>
    <definedName name="WP_6_3_1" localSheetId="9">#REF!</definedName>
    <definedName name="WP_6_3_1" localSheetId="10">#REF!</definedName>
    <definedName name="WP_6_3_1">#REF!</definedName>
    <definedName name="WP_7_3" localSheetId="0">#REF!</definedName>
    <definedName name="WP_7_3" localSheetId="1">#REF!</definedName>
    <definedName name="WP_7_3" localSheetId="2">#REF!</definedName>
    <definedName name="WP_7_3" localSheetId="3">#REF!</definedName>
    <definedName name="WP_7_3" localSheetId="4">#REF!</definedName>
    <definedName name="WP_7_3" localSheetId="5">#REF!</definedName>
    <definedName name="WP_7_3" localSheetId="6">#REF!</definedName>
    <definedName name="WP_7_3" localSheetId="9">#REF!</definedName>
    <definedName name="WP_7_3" localSheetId="10">#REF!</definedName>
    <definedName name="WP_7_3">#REF!</definedName>
    <definedName name="WP_7_6" localSheetId="0">#REF!</definedName>
    <definedName name="WP_7_6" localSheetId="1">#REF!</definedName>
    <definedName name="WP_7_6" localSheetId="2">#REF!</definedName>
    <definedName name="WP_7_6" localSheetId="3">#REF!</definedName>
    <definedName name="WP_7_6" localSheetId="4">#REF!</definedName>
    <definedName name="WP_7_6" localSheetId="5">#REF!</definedName>
    <definedName name="WP_7_6" localSheetId="6">#REF!</definedName>
    <definedName name="WP_7_6" localSheetId="9">#REF!</definedName>
    <definedName name="WP_7_6" localSheetId="10">#REF!</definedName>
    <definedName name="WP_7_6">#REF!</definedName>
    <definedName name="WP_9_1" localSheetId="0">#REF!</definedName>
    <definedName name="WP_9_1" localSheetId="1">#REF!</definedName>
    <definedName name="WP_9_1" localSheetId="2">#REF!</definedName>
    <definedName name="WP_9_1" localSheetId="3">#REF!</definedName>
    <definedName name="WP_9_1" localSheetId="4">#REF!</definedName>
    <definedName name="WP_9_1" localSheetId="5">#REF!</definedName>
    <definedName name="WP_9_1" localSheetId="6">#REF!</definedName>
    <definedName name="WP_9_1" localSheetId="9">#REF!</definedName>
    <definedName name="WP_9_1" localSheetId="10">#REF!</definedName>
    <definedName name="WP_9_1">#REF!</definedName>
    <definedName name="WP_B9a">[19]WP_B9!$A$30:$U$49</definedName>
    <definedName name="WP_B9b" localSheetId="3">[19]WP_B9!#REF!</definedName>
    <definedName name="WP_B9b" localSheetId="4">[19]WP_B9!#REF!</definedName>
    <definedName name="WP_B9b" localSheetId="5">[19]WP_B9!#REF!</definedName>
    <definedName name="WP_B9b" localSheetId="9">[19]WP_B9!#REF!</definedName>
    <definedName name="WP_B9b" localSheetId="10">[19]WP_B9!#REF!</definedName>
    <definedName name="WP_B9b">[19]WP_B9!#REF!</definedName>
    <definedName name="WP_G6">[19]WP_B5!$A$13:$J$349</definedName>
    <definedName name="wrn.MFR." localSheetId="17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4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6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7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4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6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7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8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9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SUP." localSheetId="1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4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6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4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6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8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9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xxx" localSheetId="17" hidden="1">{"'Sheet1'!$A$1:$O$40"}</definedName>
    <definedName name="xxx" localSheetId="21" hidden="1">{"'Sheet1'!$A$1:$O$40"}</definedName>
    <definedName name="xxx" localSheetId="24" hidden="1">{"'Sheet1'!$A$1:$O$40"}</definedName>
    <definedName name="xxx" localSheetId="25" hidden="1">{"'Sheet1'!$A$1:$O$40"}</definedName>
    <definedName name="xxx" localSheetId="26" hidden="1">{"'Sheet1'!$A$1:$O$40"}</definedName>
    <definedName name="xxx" localSheetId="27" hidden="1">{"'Sheet1'!$A$1:$O$40"}</definedName>
    <definedName name="xxx" localSheetId="4" hidden="1">{"'Sheet1'!$A$1:$O$40"}</definedName>
    <definedName name="xxx" localSheetId="5" hidden="1">{"'Sheet1'!$A$1:$O$40"}</definedName>
    <definedName name="xxx" hidden="1">{"'Sheet1'!$A$1:$O$40"}</definedName>
    <definedName name="Yield">'[18]Dividend Yield - Utility'!$B$8:$D$53</definedName>
    <definedName name="z" localSheetId="10">#REF!</definedName>
    <definedName name="z">#REF!</definedName>
    <definedName name="zzz" localSheetId="17" hidden="1">{"'Sheet1'!$A$1:$O$40"}</definedName>
    <definedName name="zzz" localSheetId="21" hidden="1">{"'Sheet1'!$A$1:$O$40"}</definedName>
    <definedName name="zzz" localSheetId="24" hidden="1">{"'Sheet1'!$A$1:$O$40"}</definedName>
    <definedName name="zzz" localSheetId="25" hidden="1">{"'Sheet1'!$A$1:$O$40"}</definedName>
    <definedName name="zzz" localSheetId="26" hidden="1">{"'Sheet1'!$A$1:$O$40"}</definedName>
    <definedName name="zzz" localSheetId="27" hidden="1">{"'Sheet1'!$A$1:$O$40"}</definedName>
    <definedName name="zzz" localSheetId="4" hidden="1">{"'Sheet1'!$A$1:$O$40"}</definedName>
    <definedName name="zzz" localSheetId="5" hidden="1">{"'Sheet1'!$A$1:$O$40"}</definedName>
    <definedName name="zzz" hidden="1">{"'Sheet1'!$A$1:$O$40"}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39" l="1"/>
  <c r="I24" i="39"/>
  <c r="E36" i="39"/>
  <c r="W29" i="20"/>
  <c r="W26" i="20"/>
  <c r="V29" i="20"/>
  <c r="V26" i="20"/>
  <c r="U29" i="20"/>
  <c r="U26" i="20"/>
  <c r="AA27" i="19"/>
  <c r="AA30" i="19"/>
  <c r="Z30" i="19"/>
  <c r="Y30" i="19"/>
  <c r="X30" i="19"/>
  <c r="Z27" i="19"/>
  <c r="Y27" i="19"/>
  <c r="X27" i="19"/>
  <c r="W27" i="19"/>
  <c r="AA17" i="19"/>
  <c r="H26" i="23"/>
  <c r="E26" i="23"/>
  <c r="C26" i="23"/>
  <c r="I25" i="111"/>
  <c r="I23" i="111"/>
  <c r="H25" i="111"/>
  <c r="H23" i="111"/>
  <c r="H14" i="111"/>
  <c r="I36" i="16"/>
  <c r="H36" i="16"/>
  <c r="G36" i="16"/>
  <c r="F36" i="16"/>
  <c r="E36" i="16"/>
  <c r="D36" i="16"/>
  <c r="I33" i="16"/>
  <c r="H33" i="16"/>
  <c r="G33" i="16"/>
  <c r="F33" i="16"/>
  <c r="E33" i="16"/>
  <c r="D33" i="16"/>
  <c r="J30" i="16"/>
  <c r="I30" i="16"/>
  <c r="H30" i="16"/>
  <c r="G30" i="16"/>
  <c r="F30" i="16"/>
  <c r="E30" i="16"/>
  <c r="D30" i="16"/>
  <c r="C30" i="16"/>
  <c r="J27" i="16"/>
  <c r="I27" i="16"/>
  <c r="H27" i="16"/>
  <c r="G27" i="16"/>
  <c r="F27" i="16"/>
  <c r="E27" i="16"/>
  <c r="D27" i="16"/>
  <c r="C27" i="16"/>
  <c r="J17" i="16"/>
  <c r="I17" i="16"/>
  <c r="K25" i="14"/>
  <c r="K16" i="14"/>
  <c r="F25" i="14"/>
  <c r="F16" i="14"/>
  <c r="L24" i="13"/>
  <c r="L15" i="13"/>
  <c r="H24" i="13"/>
  <c r="H15" i="13"/>
  <c r="G21" i="118"/>
  <c r="G19" i="118"/>
  <c r="G18" i="118"/>
  <c r="G17" i="118"/>
  <c r="G16" i="118"/>
  <c r="G15" i="118"/>
  <c r="G14" i="118"/>
  <c r="G13" i="118"/>
  <c r="G12" i="118"/>
  <c r="I24" i="12"/>
  <c r="A44" i="130"/>
  <c r="W1" i="131"/>
  <c r="K1" i="130"/>
  <c r="W1" i="129"/>
  <c r="C34" i="132"/>
  <c r="C33" i="132"/>
  <c r="C30" i="132"/>
  <c r="C29" i="132"/>
  <c r="C26" i="132"/>
  <c r="C25" i="132"/>
  <c r="C22" i="132"/>
  <c r="C21" i="132"/>
  <c r="C18" i="132"/>
  <c r="C17" i="132"/>
  <c r="C29" i="102"/>
  <c r="C28" i="102"/>
  <c r="C25" i="102"/>
  <c r="C24" i="102"/>
  <c r="C21" i="102"/>
  <c r="C20" i="102"/>
  <c r="C17" i="102"/>
  <c r="C16" i="102"/>
  <c r="H21" i="127"/>
  <c r="G20" i="127"/>
  <c r="I20" i="127"/>
  <c r="I17" i="127"/>
  <c r="H17" i="127"/>
  <c r="G17" i="127"/>
  <c r="H15" i="127"/>
  <c r="H13" i="127"/>
  <c r="H21" i="126"/>
  <c r="G20" i="126"/>
  <c r="I20" i="126"/>
  <c r="I17" i="126"/>
  <c r="H17" i="126"/>
  <c r="G17" i="126"/>
  <c r="H15" i="126"/>
  <c r="H13" i="126"/>
  <c r="H21" i="97"/>
  <c r="I20" i="97"/>
  <c r="G20" i="97"/>
  <c r="I17" i="97"/>
  <c r="H17" i="97"/>
  <c r="G17" i="97"/>
  <c r="H15" i="97"/>
  <c r="H13" i="97"/>
  <c r="B20" i="97"/>
  <c r="F31" i="97"/>
  <c r="F30" i="97"/>
  <c r="E32" i="97"/>
  <c r="E31" i="97"/>
  <c r="E30" i="97"/>
  <c r="E28" i="132"/>
  <c r="E29" i="132" s="1"/>
  <c r="D34" i="132"/>
  <c r="E33" i="132"/>
  <c r="D33" i="132"/>
  <c r="D30" i="132"/>
  <c r="D29" i="132"/>
  <c r="D26" i="132"/>
  <c r="E25" i="132"/>
  <c r="D25" i="132"/>
  <c r="D22" i="132"/>
  <c r="E21" i="132"/>
  <c r="D21" i="132"/>
  <c r="D18" i="132"/>
  <c r="E17" i="132"/>
  <c r="D17" i="132"/>
  <c r="W30" i="19"/>
  <c r="B35" i="75"/>
  <c r="M92" i="131"/>
  <c r="K92" i="131"/>
  <c r="I92" i="131"/>
  <c r="G92" i="131"/>
  <c r="E92" i="131"/>
  <c r="AA79" i="131"/>
  <c r="Y79" i="131"/>
  <c r="W79" i="131"/>
  <c r="U79" i="131"/>
  <c r="S79" i="131"/>
  <c r="M79" i="131"/>
  <c r="K79" i="131"/>
  <c r="I79" i="131"/>
  <c r="G79" i="131"/>
  <c r="E79" i="131"/>
  <c r="AA66" i="131"/>
  <c r="Y66" i="131"/>
  <c r="W66" i="131"/>
  <c r="U66" i="131"/>
  <c r="S66" i="131"/>
  <c r="M66" i="131"/>
  <c r="K66" i="131"/>
  <c r="I66" i="131"/>
  <c r="G66" i="131"/>
  <c r="E66" i="131"/>
  <c r="AA53" i="131"/>
  <c r="Y53" i="131"/>
  <c r="W53" i="131"/>
  <c r="U53" i="131"/>
  <c r="S53" i="131"/>
  <c r="M53" i="131"/>
  <c r="K53" i="131"/>
  <c r="I53" i="131"/>
  <c r="G53" i="131"/>
  <c r="E53" i="131"/>
  <c r="AA40" i="131"/>
  <c r="Y40" i="131"/>
  <c r="W40" i="131"/>
  <c r="U40" i="131"/>
  <c r="S40" i="131"/>
  <c r="M40" i="131"/>
  <c r="K40" i="131"/>
  <c r="I40" i="131"/>
  <c r="G40" i="131"/>
  <c r="E40" i="131"/>
  <c r="AA27" i="131"/>
  <c r="Y27" i="131"/>
  <c r="W27" i="131"/>
  <c r="U27" i="131"/>
  <c r="S27" i="131"/>
  <c r="E27" i="131"/>
  <c r="J41" i="130"/>
  <c r="H41" i="130"/>
  <c r="G41" i="130"/>
  <c r="F41" i="130"/>
  <c r="E41" i="130"/>
  <c r="D41" i="130"/>
  <c r="C41" i="130"/>
  <c r="F39" i="130"/>
  <c r="D39" i="130"/>
  <c r="C39" i="130"/>
  <c r="L37" i="130"/>
  <c r="K37" i="130"/>
  <c r="L35" i="130"/>
  <c r="K35" i="130"/>
  <c r="J35" i="130"/>
  <c r="I35" i="130"/>
  <c r="H35" i="130"/>
  <c r="G35" i="130"/>
  <c r="J33" i="130"/>
  <c r="H33" i="130"/>
  <c r="G33" i="130"/>
  <c r="F33" i="130"/>
  <c r="E33" i="130"/>
  <c r="D33" i="130"/>
  <c r="C33" i="130"/>
  <c r="L41" i="130"/>
  <c r="K41" i="130"/>
  <c r="I41" i="130"/>
  <c r="L39" i="130"/>
  <c r="K39" i="130"/>
  <c r="J39" i="130"/>
  <c r="I39" i="130"/>
  <c r="H39" i="130"/>
  <c r="M25" i="130"/>
  <c r="E39" i="130"/>
  <c r="J37" i="130"/>
  <c r="I37" i="130"/>
  <c r="H37" i="130"/>
  <c r="G37" i="130"/>
  <c r="F37" i="130"/>
  <c r="E37" i="130"/>
  <c r="D37" i="130"/>
  <c r="C37" i="130"/>
  <c r="F35" i="130"/>
  <c r="E35" i="130"/>
  <c r="D35" i="130"/>
  <c r="L33" i="130"/>
  <c r="K33" i="130"/>
  <c r="I33" i="130"/>
  <c r="M14" i="130"/>
  <c r="N14" i="130" s="1"/>
  <c r="G21" i="39"/>
  <c r="G17" i="39"/>
  <c r="M37" i="130" l="1"/>
  <c r="N37" i="130"/>
  <c r="C35" i="130"/>
  <c r="M19" i="130"/>
  <c r="N19" i="130" s="1"/>
  <c r="M27" i="130"/>
  <c r="N27" i="130" s="1"/>
  <c r="N25" i="130"/>
  <c r="M23" i="130"/>
  <c r="N23" i="130" s="1"/>
  <c r="G39" i="130"/>
  <c r="M39" i="130" s="1"/>
  <c r="N39" i="130" s="1"/>
  <c r="M21" i="130"/>
  <c r="N21" i="130" s="1"/>
  <c r="M33" i="130"/>
  <c r="N33" i="130" s="1"/>
  <c r="M41" i="130"/>
  <c r="N41" i="130" s="1"/>
  <c r="M92" i="129"/>
  <c r="K92" i="129"/>
  <c r="I92" i="129"/>
  <c r="G92" i="129"/>
  <c r="E92" i="129"/>
  <c r="AA79" i="129"/>
  <c r="Y79" i="129"/>
  <c r="W79" i="129"/>
  <c r="U79" i="129"/>
  <c r="S79" i="129"/>
  <c r="M79" i="129"/>
  <c r="K79" i="129"/>
  <c r="I79" i="129"/>
  <c r="G79" i="129"/>
  <c r="E79" i="129"/>
  <c r="AA66" i="129"/>
  <c r="Y66" i="129"/>
  <c r="W66" i="129"/>
  <c r="U66" i="129"/>
  <c r="S66" i="129"/>
  <c r="M66" i="129"/>
  <c r="K66" i="129"/>
  <c r="I66" i="129"/>
  <c r="G66" i="129"/>
  <c r="E66" i="129"/>
  <c r="AA53" i="129"/>
  <c r="Y53" i="129"/>
  <c r="W53" i="129"/>
  <c r="U53" i="129"/>
  <c r="S53" i="129"/>
  <c r="M53" i="129"/>
  <c r="K53" i="129"/>
  <c r="I53" i="129"/>
  <c r="G53" i="129"/>
  <c r="E53" i="129"/>
  <c r="AA40" i="129"/>
  <c r="Y40" i="129"/>
  <c r="W40" i="129"/>
  <c r="U40" i="129"/>
  <c r="S40" i="129"/>
  <c r="M40" i="129"/>
  <c r="K40" i="129"/>
  <c r="I40" i="129"/>
  <c r="G40" i="129"/>
  <c r="E40" i="129"/>
  <c r="AA27" i="129"/>
  <c r="Y27" i="129"/>
  <c r="W27" i="129"/>
  <c r="U27" i="129"/>
  <c r="S27" i="129"/>
  <c r="E27" i="129"/>
  <c r="E41" i="128"/>
  <c r="C41" i="128"/>
  <c r="M41" i="128" s="1"/>
  <c r="L39" i="128"/>
  <c r="K39" i="128"/>
  <c r="J39" i="128"/>
  <c r="I39" i="128"/>
  <c r="K37" i="128"/>
  <c r="J37" i="128"/>
  <c r="H37" i="128"/>
  <c r="G37" i="128"/>
  <c r="F37" i="128"/>
  <c r="E37" i="128"/>
  <c r="D37" i="128"/>
  <c r="I35" i="128"/>
  <c r="G35" i="128"/>
  <c r="F35" i="128"/>
  <c r="D35" i="128"/>
  <c r="C35" i="128"/>
  <c r="L33" i="128"/>
  <c r="C33" i="128"/>
  <c r="L41" i="128"/>
  <c r="K41" i="128"/>
  <c r="J41" i="128"/>
  <c r="I41" i="128"/>
  <c r="H41" i="128"/>
  <c r="G41" i="128"/>
  <c r="F41" i="128"/>
  <c r="D41" i="128"/>
  <c r="M27" i="128"/>
  <c r="H39" i="128"/>
  <c r="G39" i="128"/>
  <c r="F39" i="128"/>
  <c r="E39" i="128"/>
  <c r="D39" i="128"/>
  <c r="L37" i="128"/>
  <c r="I37" i="128"/>
  <c r="C37" i="128"/>
  <c r="N21" i="128"/>
  <c r="M21" i="128"/>
  <c r="L35" i="128"/>
  <c r="K35" i="128"/>
  <c r="J35" i="128"/>
  <c r="H35" i="128"/>
  <c r="E35" i="128"/>
  <c r="K33" i="128"/>
  <c r="J33" i="128"/>
  <c r="I33" i="128"/>
  <c r="H33" i="128"/>
  <c r="G33" i="128"/>
  <c r="F33" i="128"/>
  <c r="E33" i="128"/>
  <c r="D33" i="128"/>
  <c r="M19" i="128"/>
  <c r="M14" i="128"/>
  <c r="N14" i="128" s="1"/>
  <c r="M35" i="130" l="1"/>
  <c r="N35" i="130" s="1"/>
  <c r="M37" i="128"/>
  <c r="N37" i="128" s="1"/>
  <c r="N41" i="128"/>
  <c r="M33" i="128"/>
  <c r="N33" i="128" s="1"/>
  <c r="N19" i="128"/>
  <c r="N27" i="128"/>
  <c r="C39" i="128"/>
  <c r="M25" i="128"/>
  <c r="N25" i="128" s="1"/>
  <c r="M23" i="128"/>
  <c r="N23" i="128" s="1"/>
  <c r="M35" i="128"/>
  <c r="N35" i="128" s="1"/>
  <c r="M39" i="128" l="1"/>
  <c r="N39" i="128" s="1"/>
  <c r="D22" i="12" l="1"/>
  <c r="F58" i="107"/>
  <c r="D58" i="107"/>
  <c r="I58" i="106"/>
  <c r="I61" i="106" s="1"/>
  <c r="G58" i="106"/>
  <c r="AA24" i="19"/>
  <c r="AA23" i="19"/>
  <c r="AA22" i="19"/>
  <c r="AA21" i="19"/>
  <c r="AA20" i="19"/>
  <c r="AA19" i="19"/>
  <c r="AA18" i="19"/>
  <c r="F31" i="75"/>
  <c r="E31" i="75"/>
  <c r="C31" i="75"/>
  <c r="B31" i="75"/>
  <c r="D32" i="127"/>
  <c r="E31" i="127" s="1"/>
  <c r="E30" i="127"/>
  <c r="F30" i="127" s="1"/>
  <c r="B13" i="127" s="1"/>
  <c r="D32" i="126"/>
  <c r="E31" i="126" s="1"/>
  <c r="F31" i="126" s="1"/>
  <c r="B15" i="126" s="1"/>
  <c r="D32" i="97"/>
  <c r="E32" i="127" l="1"/>
  <c r="F31" i="127"/>
  <c r="B15" i="127" s="1"/>
  <c r="B20" i="127"/>
  <c r="E30" i="126"/>
  <c r="E32" i="126" s="1"/>
  <c r="F30" i="126"/>
  <c r="B13" i="126" s="1"/>
  <c r="E28" i="102"/>
  <c r="H21" i="13"/>
  <c r="H20" i="13"/>
  <c r="H20" i="111"/>
  <c r="H19" i="111"/>
  <c r="G22" i="12"/>
  <c r="I22" i="12" s="1"/>
  <c r="G57" i="106"/>
  <c r="I57" i="106" s="1"/>
  <c r="E71" i="105"/>
  <c r="D71" i="105"/>
  <c r="C71" i="105"/>
  <c r="B71" i="105"/>
  <c r="E57" i="105"/>
  <c r="D57" i="105"/>
  <c r="C57" i="105"/>
  <c r="B57" i="105"/>
  <c r="E46" i="105"/>
  <c r="D46" i="105"/>
  <c r="C46" i="105"/>
  <c r="B46" i="105"/>
  <c r="E33" i="105"/>
  <c r="D33" i="105"/>
  <c r="E21" i="105"/>
  <c r="D21" i="105"/>
  <c r="M72" i="104"/>
  <c r="K72" i="104"/>
  <c r="I72" i="104"/>
  <c r="F72" i="104"/>
  <c r="D72" i="104"/>
  <c r="B72" i="104"/>
  <c r="M58" i="104"/>
  <c r="K58" i="104"/>
  <c r="I58" i="104"/>
  <c r="F58" i="104"/>
  <c r="D58" i="104"/>
  <c r="B58" i="104"/>
  <c r="M47" i="104"/>
  <c r="K47" i="104"/>
  <c r="I47" i="104"/>
  <c r="F47" i="104"/>
  <c r="D47" i="104"/>
  <c r="B47" i="104"/>
  <c r="M34" i="104"/>
  <c r="K34" i="104"/>
  <c r="I34" i="104"/>
  <c r="F34" i="104"/>
  <c r="D34" i="104"/>
  <c r="B34" i="104"/>
  <c r="M22" i="104"/>
  <c r="K22" i="104"/>
  <c r="I22" i="104"/>
  <c r="F22" i="104"/>
  <c r="D22" i="104"/>
  <c r="B22" i="104"/>
  <c r="D47" i="103"/>
  <c r="F47" i="103"/>
  <c r="H47" i="103"/>
  <c r="H72" i="103"/>
  <c r="F72" i="103"/>
  <c r="D72" i="103"/>
  <c r="B72" i="103"/>
  <c r="H58" i="103"/>
  <c r="F58" i="103"/>
  <c r="D58" i="103"/>
  <c r="B58" i="103"/>
  <c r="B47" i="103"/>
  <c r="D34" i="103"/>
  <c r="H34" i="103"/>
  <c r="F34" i="103"/>
  <c r="B34" i="103"/>
  <c r="H22" i="103"/>
  <c r="F22" i="103"/>
  <c r="D22" i="103"/>
  <c r="B22" i="103"/>
  <c r="V23" i="20"/>
  <c r="V22" i="20"/>
  <c r="V21" i="20"/>
  <c r="V20" i="20"/>
  <c r="V19" i="20"/>
  <c r="V18" i="20"/>
  <c r="V17" i="20"/>
  <c r="V16" i="20"/>
  <c r="V24" i="19"/>
  <c r="V23" i="19"/>
  <c r="V22" i="19"/>
  <c r="V21" i="19"/>
  <c r="V20" i="19"/>
  <c r="V19" i="19"/>
  <c r="V18" i="19"/>
  <c r="V17" i="19"/>
  <c r="D33" i="102"/>
  <c r="C33" i="102"/>
  <c r="E32" i="102"/>
  <c r="D32" i="102"/>
  <c r="C32" i="102"/>
  <c r="D34" i="90"/>
  <c r="C34" i="90"/>
  <c r="E33" i="90"/>
  <c r="D33" i="90"/>
  <c r="C33" i="90"/>
  <c r="E21" i="39"/>
  <c r="K23" i="14"/>
  <c r="G24" i="16" s="1"/>
  <c r="F23" i="14"/>
  <c r="F24" i="16" s="1"/>
  <c r="H22" i="13"/>
  <c r="D24" i="16" s="1"/>
  <c r="H19" i="13"/>
  <c r="H18" i="13"/>
  <c r="H17" i="13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9" i="20"/>
  <c r="B26" i="20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30" i="19"/>
  <c r="B27" i="19"/>
  <c r="H24" i="16"/>
  <c r="L22" i="13"/>
  <c r="E24" i="16" s="1"/>
  <c r="H16" i="13"/>
  <c r="H21" i="111"/>
  <c r="H18" i="111"/>
  <c r="H17" i="111"/>
  <c r="H16" i="111"/>
  <c r="H15" i="111"/>
  <c r="A22" i="12"/>
  <c r="A21" i="111" s="1"/>
  <c r="F39" i="75"/>
  <c r="E39" i="75"/>
  <c r="B38" i="75"/>
  <c r="G38" i="75"/>
  <c r="F38" i="75"/>
  <c r="E38" i="75"/>
  <c r="C38" i="75"/>
  <c r="G32" i="75"/>
  <c r="F32" i="75"/>
  <c r="E32" i="75"/>
  <c r="C32" i="75"/>
  <c r="B32" i="75"/>
  <c r="E29" i="75"/>
  <c r="U18" i="19"/>
  <c r="D15" i="12"/>
  <c r="G15" i="12"/>
  <c r="I15" i="12" l="1"/>
  <c r="B20" i="126"/>
  <c r="V30" i="19"/>
  <c r="A22" i="13"/>
  <c r="A23" i="14" s="1"/>
  <c r="A19" i="118" s="1"/>
  <c r="I24" i="16"/>
  <c r="C24" i="16" s="1"/>
  <c r="J24" i="16" s="1"/>
  <c r="G56" i="106"/>
  <c r="I56" i="106" s="1"/>
  <c r="D29" i="102"/>
  <c r="D28" i="102"/>
  <c r="D25" i="102"/>
  <c r="E24" i="102"/>
  <c r="D24" i="102"/>
  <c r="D30" i="90"/>
  <c r="C30" i="90"/>
  <c r="E29" i="90"/>
  <c r="D29" i="90"/>
  <c r="C29" i="90"/>
  <c r="D26" i="90"/>
  <c r="C26" i="90"/>
  <c r="E25" i="90"/>
  <c r="D25" i="90"/>
  <c r="C25" i="90"/>
  <c r="H23" i="16"/>
  <c r="H21" i="16"/>
  <c r="H20" i="16"/>
  <c r="H19" i="16"/>
  <c r="H18" i="16"/>
  <c r="A21" i="118"/>
  <c r="A24" i="16" l="1"/>
  <c r="A21" i="39"/>
  <c r="A24" i="19" s="1"/>
  <c r="A23" i="20" s="1"/>
  <c r="A23" i="23" s="1"/>
  <c r="V27" i="19"/>
  <c r="H17" i="16"/>
  <c r="H22" i="16"/>
  <c r="F56" i="107" l="1"/>
  <c r="D56" i="107"/>
  <c r="U22" i="20"/>
  <c r="U21" i="20"/>
  <c r="U19" i="20"/>
  <c r="U18" i="20"/>
  <c r="U17" i="20"/>
  <c r="U23" i="19"/>
  <c r="U22" i="19"/>
  <c r="U20" i="19"/>
  <c r="U19" i="19"/>
  <c r="A32" i="20"/>
  <c r="U27" i="19" l="1"/>
  <c r="U30" i="19"/>
  <c r="L21" i="13" l="1"/>
  <c r="L20" i="13"/>
  <c r="L19" i="13"/>
  <c r="L18" i="13"/>
  <c r="L17" i="13"/>
  <c r="L16" i="13"/>
  <c r="D21" i="102" l="1"/>
  <c r="E20" i="102"/>
  <c r="D20" i="102"/>
  <c r="D17" i="102"/>
  <c r="E16" i="102"/>
  <c r="D16" i="102"/>
  <c r="D22" i="90"/>
  <c r="C22" i="90"/>
  <c r="E21" i="90"/>
  <c r="D21" i="90"/>
  <c r="C21" i="90"/>
  <c r="D18" i="90"/>
  <c r="C18" i="90"/>
  <c r="E17" i="90"/>
  <c r="D17" i="90"/>
  <c r="C17" i="90"/>
  <c r="G55" i="106" l="1"/>
  <c r="I55" i="106" s="1"/>
  <c r="G54" i="106"/>
  <c r="I54" i="106" s="1"/>
  <c r="G15" i="39" l="1"/>
  <c r="G16" i="39" s="1"/>
  <c r="G18" i="39" l="1"/>
  <c r="G19" i="39" s="1"/>
  <c r="G20" i="39" s="1"/>
  <c r="A15" i="111" l="1"/>
  <c r="E15" i="39" l="1"/>
  <c r="K17" i="14"/>
  <c r="F17" i="14"/>
  <c r="E18" i="16"/>
  <c r="D18" i="16"/>
  <c r="A16" i="13"/>
  <c r="A17" i="14" s="1"/>
  <c r="A13" i="118" s="1"/>
  <c r="G16" i="12"/>
  <c r="D16" i="12"/>
  <c r="I16" i="12" l="1"/>
  <c r="F18" i="16"/>
  <c r="G18" i="16"/>
  <c r="A15" i="39"/>
  <c r="A18" i="19" s="1"/>
  <c r="A17" i="20" s="1"/>
  <c r="A17" i="23" s="1"/>
  <c r="A18" i="16"/>
  <c r="I18" i="16" l="1"/>
  <c r="C18" i="16" s="1"/>
  <c r="J18" i="16" s="1"/>
  <c r="E1" i="25"/>
  <c r="U1" i="20"/>
  <c r="J1" i="13"/>
  <c r="I1" i="14" s="1"/>
  <c r="E1" i="102"/>
  <c r="F3" i="103"/>
  <c r="J3" i="104" s="1"/>
  <c r="D3" i="105" s="1"/>
  <c r="K2" i="115" s="1"/>
  <c r="E3" i="90" l="1"/>
  <c r="E3" i="102" s="1"/>
  <c r="G2" i="111" s="1"/>
  <c r="F2" i="75" s="1"/>
  <c r="G3" i="12" s="1"/>
  <c r="J3" i="13" s="1"/>
  <c r="I3" i="14" s="1"/>
  <c r="H3" i="16" s="1"/>
  <c r="H2" i="106" s="1"/>
  <c r="F2" i="39" s="1"/>
  <c r="E3" i="132"/>
  <c r="H1" i="16"/>
  <c r="C1" i="118"/>
  <c r="B15" i="97"/>
  <c r="B13" i="97"/>
  <c r="C3" i="118" l="1"/>
  <c r="X3" i="19"/>
  <c r="U3" i="20" s="1"/>
  <c r="E2" i="107" s="1"/>
  <c r="F3" i="23" s="1"/>
  <c r="E3" i="25" s="1"/>
  <c r="K3" i="128" s="1"/>
  <c r="W3" i="129" s="1"/>
  <c r="K3" i="130" s="1"/>
  <c r="W3" i="131" s="1"/>
  <c r="J1" i="104"/>
  <c r="D1" i="105" s="1"/>
  <c r="B36" i="102" l="1"/>
  <c r="E20" i="39" l="1"/>
  <c r="E19" i="39"/>
  <c r="E18" i="39"/>
  <c r="E17" i="39"/>
  <c r="E16" i="39"/>
  <c r="E14" i="39"/>
  <c r="K22" i="14" l="1"/>
  <c r="G23" i="16" s="1"/>
  <c r="K21" i="14"/>
  <c r="G22" i="16" s="1"/>
  <c r="K20" i="14"/>
  <c r="G21" i="16" s="1"/>
  <c r="K19" i="14"/>
  <c r="G20" i="16" s="1"/>
  <c r="K18" i="14"/>
  <c r="F22" i="14"/>
  <c r="F23" i="16" s="1"/>
  <c r="F21" i="14"/>
  <c r="F20" i="14"/>
  <c r="F21" i="16" s="1"/>
  <c r="F19" i="14"/>
  <c r="F20" i="16" s="1"/>
  <c r="F18" i="14"/>
  <c r="E23" i="16"/>
  <c r="E22" i="16"/>
  <c r="E21" i="16"/>
  <c r="E20" i="16"/>
  <c r="E19" i="16"/>
  <c r="D23" i="16"/>
  <c r="D22" i="16"/>
  <c r="D21" i="16"/>
  <c r="D20" i="16"/>
  <c r="D19" i="16"/>
  <c r="G21" i="12"/>
  <c r="I21" i="12" s="1"/>
  <c r="G20" i="12"/>
  <c r="I20" i="12" s="1"/>
  <c r="G19" i="12"/>
  <c r="I19" i="12" s="1"/>
  <c r="G18" i="12"/>
  <c r="I18" i="12" s="1"/>
  <c r="G17" i="12"/>
  <c r="D21" i="12"/>
  <c r="D20" i="12"/>
  <c r="D19" i="12"/>
  <c r="D18" i="12"/>
  <c r="D17" i="12"/>
  <c r="A20" i="12"/>
  <c r="A19" i="111" s="1"/>
  <c r="I17" i="12" l="1"/>
  <c r="F22" i="16"/>
  <c r="I22" i="16" s="1"/>
  <c r="G19" i="16"/>
  <c r="F19" i="16"/>
  <c r="A20" i="13"/>
  <c r="A21" i="14" s="1"/>
  <c r="A17" i="118" s="1"/>
  <c r="I20" i="16"/>
  <c r="I21" i="16"/>
  <c r="I23" i="16"/>
  <c r="I19" i="16" l="1"/>
  <c r="C19" i="16" s="1"/>
  <c r="J19" i="16" s="1"/>
  <c r="C20" i="16"/>
  <c r="J20" i="16" s="1"/>
  <c r="C23" i="16"/>
  <c r="C21" i="16"/>
  <c r="J21" i="16" s="1"/>
  <c r="C22" i="16"/>
  <c r="J22" i="16" s="1"/>
  <c r="A22" i="16"/>
  <c r="A19" i="39"/>
  <c r="A22" i="19" s="1"/>
  <c r="A21" i="20" s="1"/>
  <c r="A21" i="23" s="1"/>
  <c r="J23" i="16" l="1"/>
  <c r="A12" i="111" l="1"/>
  <c r="A8" i="111"/>
  <c r="A4" i="111"/>
  <c r="G53" i="106" l="1"/>
  <c r="I53" i="106" s="1"/>
  <c r="G52" i="106"/>
  <c r="I52" i="106" s="1"/>
  <c r="G51" i="106"/>
  <c r="I51" i="106" s="1"/>
  <c r="G50" i="106"/>
  <c r="I50" i="106" s="1"/>
  <c r="G49" i="106"/>
  <c r="I49" i="106" s="1"/>
  <c r="G48" i="106"/>
  <c r="I48" i="106" s="1"/>
  <c r="G47" i="106"/>
  <c r="I47" i="106" s="1"/>
  <c r="G46" i="106"/>
  <c r="I46" i="106" s="1"/>
  <c r="G45" i="106"/>
  <c r="I45" i="106" s="1"/>
  <c r="G44" i="106"/>
  <c r="I44" i="106" s="1"/>
  <c r="G43" i="106"/>
  <c r="I43" i="106" s="1"/>
  <c r="G42" i="106"/>
  <c r="I42" i="106" s="1"/>
  <c r="G41" i="106"/>
  <c r="I41" i="106" s="1"/>
  <c r="G40" i="106"/>
  <c r="I40" i="106" s="1"/>
  <c r="G39" i="106"/>
  <c r="I39" i="106" s="1"/>
  <c r="G38" i="106"/>
  <c r="I38" i="106" s="1"/>
  <c r="A38" i="106"/>
  <c r="A39" i="106" s="1"/>
  <c r="A40" i="106" s="1"/>
  <c r="A41" i="106" s="1"/>
  <c r="G37" i="106"/>
  <c r="I37" i="106" s="1"/>
  <c r="G36" i="106"/>
  <c r="I36" i="106" s="1"/>
  <c r="G35" i="106"/>
  <c r="I35" i="106" s="1"/>
  <c r="G34" i="106"/>
  <c r="I34" i="106" s="1"/>
  <c r="G33" i="106"/>
  <c r="I33" i="106" s="1"/>
  <c r="G32" i="106"/>
  <c r="I32" i="106" s="1"/>
  <c r="G31" i="106"/>
  <c r="I31" i="106" s="1"/>
  <c r="G30" i="106"/>
  <c r="I30" i="106" s="1"/>
  <c r="G29" i="106"/>
  <c r="I29" i="106" s="1"/>
  <c r="G28" i="106"/>
  <c r="I28" i="106" s="1"/>
  <c r="G27" i="106"/>
  <c r="I27" i="106" s="1"/>
  <c r="G26" i="106"/>
  <c r="I26" i="106" s="1"/>
  <c r="G25" i="106"/>
  <c r="I25" i="106" s="1"/>
  <c r="G24" i="106"/>
  <c r="I24" i="106" s="1"/>
  <c r="G23" i="106"/>
  <c r="I23" i="106" s="1"/>
  <c r="G22" i="106"/>
  <c r="I22" i="106" s="1"/>
  <c r="G21" i="106"/>
  <c r="I21" i="106" s="1"/>
  <c r="G20" i="106"/>
  <c r="I20" i="106" s="1"/>
  <c r="G19" i="106"/>
  <c r="I19" i="106" s="1"/>
  <c r="G18" i="106"/>
  <c r="I18" i="106" s="1"/>
  <c r="G17" i="106"/>
  <c r="I17" i="106" s="1"/>
  <c r="G16" i="106"/>
  <c r="I16" i="106" s="1"/>
  <c r="G15" i="106"/>
  <c r="I15" i="106" s="1"/>
  <c r="A15" i="106"/>
  <c r="A16" i="106" s="1"/>
  <c r="A17" i="106" s="1"/>
  <c r="A18" i="106" s="1"/>
  <c r="A19" i="106" s="1"/>
  <c r="A20" i="106" s="1"/>
  <c r="A21" i="106" s="1"/>
  <c r="A22" i="106" s="1"/>
  <c r="A23" i="106" s="1"/>
  <c r="A24" i="106" s="1"/>
  <c r="A25" i="106" s="1"/>
  <c r="A26" i="106" s="1"/>
  <c r="A27" i="106" s="1"/>
  <c r="A28" i="106" s="1"/>
  <c r="A29" i="106" s="1"/>
  <c r="A30" i="106" s="1"/>
  <c r="A31" i="106" s="1"/>
  <c r="A32" i="106" s="1"/>
  <c r="A33" i="106" s="1"/>
  <c r="A21" i="12" l="1"/>
  <c r="A19" i="12"/>
  <c r="A18" i="111" s="1"/>
  <c r="A18" i="12"/>
  <c r="A17" i="111" s="1"/>
  <c r="A17" i="12"/>
  <c r="A16" i="111" s="1"/>
  <c r="E17" i="16" l="1"/>
  <c r="D17" i="16"/>
  <c r="A18" i="13"/>
  <c r="A19" i="14" s="1"/>
  <c r="A15" i="118" s="1"/>
  <c r="A21" i="13"/>
  <c r="A22" i="14" s="1"/>
  <c r="A20" i="111"/>
  <c r="A17" i="13"/>
  <c r="A18" i="14" s="1"/>
  <c r="A14" i="118" s="1"/>
  <c r="A19" i="13"/>
  <c r="A20" i="14" s="1"/>
  <c r="A16" i="118" s="1"/>
  <c r="A23" i="16" l="1"/>
  <c r="A18" i="118"/>
  <c r="A20" i="39"/>
  <c r="A23" i="19" s="1"/>
  <c r="A22" i="20" s="1"/>
  <c r="A22" i="23" s="1"/>
  <c r="A16" i="39"/>
  <c r="A19" i="19" s="1"/>
  <c r="A18" i="20" s="1"/>
  <c r="A18" i="23" s="1"/>
  <c r="A19" i="16"/>
  <c r="A17" i="39"/>
  <c r="A20" i="19" s="1"/>
  <c r="A19" i="20" s="1"/>
  <c r="A19" i="23" s="1"/>
  <c r="A20" i="16"/>
  <c r="A18" i="39"/>
  <c r="A21" i="19" s="1"/>
  <c r="A20" i="20" s="1"/>
  <c r="A20" i="23" s="1"/>
  <c r="A21" i="16"/>
  <c r="G17" i="16" l="1"/>
  <c r="F17" i="16"/>
  <c r="A15" i="12" l="1"/>
  <c r="A14" i="111" s="1"/>
  <c r="C14" i="39" l="1"/>
  <c r="D15" i="25"/>
  <c r="V10" i="20"/>
  <c r="A29" i="20"/>
  <c r="A26" i="20"/>
  <c r="F15" i="25"/>
  <c r="E15" i="25"/>
  <c r="G9" i="75"/>
  <c r="G10" i="75"/>
  <c r="A5" i="13"/>
  <c r="A5" i="14" s="1"/>
  <c r="A9" i="13"/>
  <c r="A10" i="14" s="1"/>
  <c r="A11" i="16" s="1"/>
  <c r="A9" i="39" s="1"/>
  <c r="A11" i="19" s="1"/>
  <c r="A10" i="23"/>
  <c r="A13" i="13"/>
  <c r="A14" i="14" s="1"/>
  <c r="A28" i="14"/>
  <c r="A34" i="20"/>
  <c r="U10" i="20"/>
  <c r="C15" i="39" l="1"/>
  <c r="A15" i="16"/>
  <c r="A12" i="39" s="1"/>
  <c r="A15" i="19" s="1"/>
  <c r="A14" i="20" s="1"/>
  <c r="A14" i="23" s="1"/>
  <c r="B15" i="25" s="1"/>
  <c r="A9" i="118"/>
  <c r="A5" i="16"/>
  <c r="A4" i="39" s="1"/>
  <c r="A6" i="19" s="1"/>
  <c r="A5" i="20" s="1"/>
  <c r="A5" i="118"/>
  <c r="C16" i="39"/>
  <c r="C17" i="39" s="1"/>
  <c r="I15" i="39"/>
  <c r="I14" i="39"/>
  <c r="A15" i="13"/>
  <c r="A16" i="14" s="1"/>
  <c r="A17" i="16" l="1"/>
  <c r="A12" i="118"/>
  <c r="I16" i="39"/>
  <c r="C17" i="16"/>
  <c r="A14" i="39"/>
  <c r="A17" i="19" s="1"/>
  <c r="A16" i="20" s="1"/>
  <c r="A16" i="23" l="1"/>
  <c r="I17" i="39" l="1"/>
  <c r="C18" i="39" l="1"/>
  <c r="I18" i="39" s="1"/>
  <c r="C19" i="39" l="1"/>
  <c r="I19" i="39" s="1"/>
  <c r="C20" i="39" l="1"/>
  <c r="I20" i="39" l="1"/>
  <c r="C21" i="39"/>
  <c r="I21" i="39"/>
</calcChain>
</file>

<file path=xl/sharedStrings.xml><?xml version="1.0" encoding="utf-8"?>
<sst xmlns="http://schemas.openxmlformats.org/spreadsheetml/2006/main" count="1060" uniqueCount="360">
  <si>
    <t>YEAR</t>
  </si>
  <si>
    <t>1992</t>
  </si>
  <si>
    <t>1993</t>
  </si>
  <si>
    <t>1994</t>
  </si>
  <si>
    <t>1995</t>
  </si>
  <si>
    <t>1996</t>
  </si>
  <si>
    <t>1997</t>
  </si>
  <si>
    <t>GROWTH</t>
  </si>
  <si>
    <t>RATE</t>
  </si>
  <si>
    <t>S&amp;P</t>
  </si>
  <si>
    <t>Year</t>
  </si>
  <si>
    <t>CAPITAL STRUCTURE RATIOS</t>
  </si>
  <si>
    <t>COMMON</t>
  </si>
  <si>
    <t>LONG-TERM</t>
  </si>
  <si>
    <t>SHORT-TERM</t>
  </si>
  <si>
    <t>COMPANY</t>
  </si>
  <si>
    <t>A-</t>
  </si>
  <si>
    <t>VALUE LINE</t>
  </si>
  <si>
    <t>SAFETY</t>
  </si>
  <si>
    <t>DIVIDEND YIELD</t>
  </si>
  <si>
    <t>AVERAGE</t>
  </si>
  <si>
    <t>DPS</t>
  </si>
  <si>
    <t>HIGH</t>
  </si>
  <si>
    <t>LOW</t>
  </si>
  <si>
    <t>YIELD</t>
  </si>
  <si>
    <t>RETENTION GROWTH RATES</t>
  </si>
  <si>
    <t>Source:  Value Line Investment Survey.</t>
  </si>
  <si>
    <t>Average</t>
  </si>
  <si>
    <t>PER SHARE GROWTH RATES</t>
  </si>
  <si>
    <t>5-Year Historic Growth Rates</t>
  </si>
  <si>
    <t>EPS</t>
  </si>
  <si>
    <t>BVPS</t>
  </si>
  <si>
    <t>DCF COST RATES</t>
  </si>
  <si>
    <t>ADJUSTED</t>
  </si>
  <si>
    <t>HISTORIC</t>
  </si>
  <si>
    <t>RETENTION</t>
  </si>
  <si>
    <t>PROSPECTIVE</t>
  </si>
  <si>
    <t>PER SHARE</t>
  </si>
  <si>
    <t>DCF</t>
  </si>
  <si>
    <t>RATES</t>
  </si>
  <si>
    <t>CAPM COST RATES</t>
  </si>
  <si>
    <t>RISK-FREE</t>
  </si>
  <si>
    <t>BETA</t>
  </si>
  <si>
    <t>CAPM</t>
  </si>
  <si>
    <t>RATES OF RETURN ON AVERAGE COMMON EQUITY</t>
  </si>
  <si>
    <t>MARKET TO BOOK RATIOS</t>
  </si>
  <si>
    <t>ROE</t>
  </si>
  <si>
    <t>STANDARD &amp; POOR'S 500 COMPOSITE</t>
  </si>
  <si>
    <t>RETURNS AND MARKET-TO-BOOK RATIOS</t>
  </si>
  <si>
    <t>Averages:</t>
  </si>
  <si>
    <t xml:space="preserve">  RETURN ON</t>
  </si>
  <si>
    <t>AVERAGE EQUITY</t>
  </si>
  <si>
    <t>MARKET-TO</t>
  </si>
  <si>
    <t>BOOK RATIO</t>
  </si>
  <si>
    <t>FINANCIAL</t>
  </si>
  <si>
    <t>STRENGTH</t>
  </si>
  <si>
    <t>B++</t>
  </si>
  <si>
    <t>A</t>
  </si>
  <si>
    <t>RISK INDICATORS</t>
  </si>
  <si>
    <t>GROUP</t>
  </si>
  <si>
    <t>S &amp; P's 500</t>
  </si>
  <si>
    <t>Sources:  Value Line Investment Survey, Standard &amp; Poor's Stock Guide.</t>
  </si>
  <si>
    <t>Definitions:</t>
  </si>
  <si>
    <t>Safety rankings are in a range of 1 to 5, with 1 representing the highest safety or lowest risk.</t>
  </si>
  <si>
    <t>Beta reflects the variability of a particular stock, relative to the market as a whole.  A stock with</t>
  </si>
  <si>
    <t>a beta of 1.0 moves in concert with the market, a stock with a beta below 1.0 is less variable</t>
  </si>
  <si>
    <t>than the market, and a stock with a beta above 1.0 is more variable than the market.</t>
  </si>
  <si>
    <t>Financial strengths range from C to A++, with the latter representing the highest level.</t>
  </si>
  <si>
    <t>Common stock rankings range from D to A+, with the later representing the highest level.</t>
  </si>
  <si>
    <t>FIN STR</t>
  </si>
  <si>
    <t>Source:  Calculations made from data contained in Value Line Investment Survey.</t>
  </si>
  <si>
    <t>Median</t>
  </si>
  <si>
    <t>RISK</t>
  </si>
  <si>
    <t>PREMIUM</t>
  </si>
  <si>
    <t>Mean</t>
  </si>
  <si>
    <t>Source:  Yahoo! Finance.</t>
  </si>
  <si>
    <t>BBB</t>
  </si>
  <si>
    <t>20-YEAR U.S. TREASURY BOND YIELDS</t>
  </si>
  <si>
    <t>RISK PREMIUMS</t>
  </si>
  <si>
    <t>20-YEAR</t>
  </si>
  <si>
    <t>T-BOND</t>
  </si>
  <si>
    <t>Rate</t>
  </si>
  <si>
    <t>Composite - Mean</t>
  </si>
  <si>
    <t>Composite - Median</t>
  </si>
  <si>
    <t>Moody's</t>
  </si>
  <si>
    <t>Common</t>
  </si>
  <si>
    <t>Value</t>
  </si>
  <si>
    <t>Bond</t>
  </si>
  <si>
    <t>Equity</t>
  </si>
  <si>
    <t>Line</t>
  </si>
  <si>
    <t>Rating</t>
  </si>
  <si>
    <t>Ratio</t>
  </si>
  <si>
    <t>Safety</t>
  </si>
  <si>
    <t>Parcell Proxy Group</t>
  </si>
  <si>
    <t>BBB+</t>
  </si>
  <si>
    <t>Baa2</t>
  </si>
  <si>
    <t>Month</t>
  </si>
  <si>
    <t>20-year Treasury Bonds</t>
  </si>
  <si>
    <t>Market</t>
  </si>
  <si>
    <t>Capitalization</t>
  </si>
  <si>
    <t>PROXY COMPANIES</t>
  </si>
  <si>
    <t>Qtr</t>
  </si>
  <si>
    <t>A3</t>
  </si>
  <si>
    <t>BASIS FOR SELECTION</t>
  </si>
  <si>
    <t>2002-2008</t>
  </si>
  <si>
    <t>Note:  negative values not used in calculations.</t>
  </si>
  <si>
    <t>ECONOMIC INDICATORS</t>
  </si>
  <si>
    <t>Real</t>
  </si>
  <si>
    <t>Industrial</t>
  </si>
  <si>
    <t>Unemploy-</t>
  </si>
  <si>
    <t>GDP*</t>
  </si>
  <si>
    <t>Production</t>
  </si>
  <si>
    <t>ment</t>
  </si>
  <si>
    <t>Consumer</t>
  </si>
  <si>
    <t>Growth</t>
  </si>
  <si>
    <t>Price Index</t>
  </si>
  <si>
    <t>1975 - 1982 Cycle</t>
  </si>
  <si>
    <t>1975</t>
  </si>
  <si>
    <t>1976</t>
  </si>
  <si>
    <t>1977</t>
  </si>
  <si>
    <t>1978</t>
  </si>
  <si>
    <t>1979</t>
  </si>
  <si>
    <t>1980</t>
  </si>
  <si>
    <t>1981</t>
  </si>
  <si>
    <t>1982</t>
  </si>
  <si>
    <t>1983 - 1991 Cycle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</si>
  <si>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</si>
  <si>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</si>
  <si>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</si>
  <si>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</si>
  <si>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</si>
  <si>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</si>
  <si>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</si>
  <si>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</si>
  <si>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</si>
  <si>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1992 - 2001 Cycle</t>
  </si>
  <si>
    <t xml:space="preserve"> </t>
  </si>
  <si>
    <t>2002 - 2009 Cycle</t>
  </si>
  <si>
    <t>Current Cycle</t>
  </si>
  <si>
    <t>*GDP=Gross Domestic Product</t>
  </si>
  <si>
    <t>Source:  Council of Economic Advisors, Economic Indicators, various issues.</t>
  </si>
  <si>
    <t>INTEREST RATES</t>
  </si>
  <si>
    <t>US Treasury</t>
  </si>
  <si>
    <t>Utility</t>
  </si>
  <si>
    <t>Prime</t>
  </si>
  <si>
    <t xml:space="preserve"> T Bills</t>
  </si>
  <si>
    <t xml:space="preserve"> T Bonds</t>
  </si>
  <si>
    <t>Bonds</t>
  </si>
  <si>
    <t>3 Month</t>
  </si>
  <si>
    <t>10 Year</t>
  </si>
  <si>
    <t xml:space="preserve">    Aa</t>
  </si>
  <si>
    <t xml:space="preserve">    A</t>
  </si>
  <si>
    <t xml:space="preserve">   Baa</t>
  </si>
  <si>
    <t>Jan</t>
  </si>
  <si>
    <t>STOCK PRICE INDICATORS</t>
  </si>
  <si>
    <t>NASDAQ</t>
  </si>
  <si>
    <t>Composite [1]</t>
  </si>
  <si>
    <t>DJIA</t>
  </si>
  <si>
    <t>E/P</t>
  </si>
  <si>
    <t>[1] Note:  this source did not publish the S&amp;P Composite prior to 1988 and the NASDAQ</t>
  </si>
  <si>
    <t>Composite prior to 1991.</t>
  </si>
  <si>
    <t>($000)</t>
  </si>
  <si>
    <t>Baa1</t>
  </si>
  <si>
    <t>TOTAL COST OF CAPITAL</t>
  </si>
  <si>
    <t>Item</t>
  </si>
  <si>
    <t>Cost</t>
  </si>
  <si>
    <t>Weighted Cost</t>
  </si>
  <si>
    <t>Common Equity</t>
  </si>
  <si>
    <t>Total</t>
  </si>
  <si>
    <t xml:space="preserve">Percent  </t>
  </si>
  <si>
    <t>ALLETE</t>
  </si>
  <si>
    <t>Avista Corp</t>
  </si>
  <si>
    <t>IDACORP</t>
  </si>
  <si>
    <t>1/</t>
  </si>
  <si>
    <t>NorthWestern Corp</t>
  </si>
  <si>
    <t>Otter Tail Corp</t>
  </si>
  <si>
    <t>BBB-</t>
  </si>
  <si>
    <t>Baa3</t>
  </si>
  <si>
    <t>Avista Corp.</t>
  </si>
  <si>
    <t>Black Hills Corp</t>
  </si>
  <si>
    <t>Ameren Corp</t>
  </si>
  <si>
    <t xml:space="preserve">EQUITY </t>
  </si>
  <si>
    <t xml:space="preserve">  DEBT   </t>
  </si>
  <si>
    <t xml:space="preserve">DEBT </t>
  </si>
  <si>
    <t>Note that certain series of data are periodically revised.</t>
  </si>
  <si>
    <t>Source:  Council of Economic Advisors, Economic Indicators, various issues,</t>
  </si>
  <si>
    <t>certain earlier year data retrived from sources used by this publication.</t>
  </si>
  <si>
    <t>Sources:  Council of Economic Advisors, Economic Indicators; Mergent Bond Record.</t>
  </si>
  <si>
    <t>Source:  Standard &amp; Poor's.</t>
  </si>
  <si>
    <t>COMMON EQUITY RATIOS (EXCLUDING SHORT-TERM DEBT)</t>
  </si>
  <si>
    <t>Sources:  Value Line Investment Survey, Standard &amp; Poor's, Federal Reserve.</t>
  </si>
  <si>
    <t>A2</t>
  </si>
  <si>
    <t>Return on average equity = earnings per share divided by average of year-begin and</t>
  </si>
  <si>
    <t>year-end book value per share.</t>
  </si>
  <si>
    <t>Market-to-book ratio = ratio of average stock price (average of high and low stock</t>
  </si>
  <si>
    <t>prices for each year) and average book value (average of year-begin and year-end</t>
  </si>
  <si>
    <t>book value per share).</t>
  </si>
  <si>
    <t>OGE Energy</t>
  </si>
  <si>
    <t>Total Debt</t>
  </si>
  <si>
    <t>Percent</t>
  </si>
  <si>
    <t>Page 1 of 3</t>
  </si>
  <si>
    <t>Page 2 of 3</t>
  </si>
  <si>
    <t>Page 3 of 3</t>
  </si>
  <si>
    <t xml:space="preserve">BBB </t>
  </si>
  <si>
    <t>Sen. Secured</t>
  </si>
  <si>
    <t>Standard &amp; Poor's</t>
  </si>
  <si>
    <t>HISTORY OF CREDIT RATINGS</t>
  </si>
  <si>
    <t>Short-Term Debt</t>
  </si>
  <si>
    <t>Long-Term Debt</t>
  </si>
  <si>
    <t>2/</t>
  </si>
  <si>
    <t>1/  Percentages of short-term and long-term debt derived from relative amounts of short-term debt and long-term</t>
  </si>
  <si>
    <t>to 51.5%</t>
  </si>
  <si>
    <t>3/</t>
  </si>
  <si>
    <t>Page 1 of 2</t>
  </si>
  <si>
    <t>Page 2 of 2</t>
  </si>
  <si>
    <t>Exh. DCP-3</t>
  </si>
  <si>
    <t>Exh. DCP-4</t>
  </si>
  <si>
    <t>Exh. DCP-5</t>
  </si>
  <si>
    <t>Exh. DCP-7</t>
  </si>
  <si>
    <t>Exh. DCP-8</t>
  </si>
  <si>
    <t>Exh. DCP-9</t>
  </si>
  <si>
    <t>Exh. DCP-10</t>
  </si>
  <si>
    <t>Exh. DCP-11</t>
  </si>
  <si>
    <t>Exh. DCP-14</t>
  </si>
  <si>
    <t xml:space="preserve">Year </t>
  </si>
  <si>
    <t>Exh. DCP-15</t>
  </si>
  <si>
    <t>Note:  The absence of figures for a specific company for a particular year is due to the fact that Value Line did not report the relevant figures (to calcuate the appropriate ratios) for that company for that year.</t>
  </si>
  <si>
    <t>A+</t>
  </si>
  <si>
    <t>Company</t>
  </si>
  <si>
    <t>Note:  Percentages may not total 100.0% due to rounding.</t>
  </si>
  <si>
    <t>40% Plus</t>
  </si>
  <si>
    <t>1 or 2</t>
  </si>
  <si>
    <t>First Call</t>
  </si>
  <si>
    <t>Zack's</t>
  </si>
  <si>
    <t>2009-2020</t>
  </si>
  <si>
    <t>NA</t>
  </si>
  <si>
    <t>Exh. DCP-6</t>
  </si>
  <si>
    <t>Page 3 of 5</t>
  </si>
  <si>
    <t>Page 1 of 5</t>
  </si>
  <si>
    <t>Page 2 of 5</t>
  </si>
  <si>
    <t>Page 4 of 5</t>
  </si>
  <si>
    <t>Page 5 of 5</t>
  </si>
  <si>
    <t>Source:  Mergent Bond Record.</t>
  </si>
  <si>
    <t>Year/Month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</si>
  <si>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</si>
  <si>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</si>
  <si>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</si>
  <si>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</si>
  <si>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</si>
  <si>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</si>
  <si>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</si>
  <si>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</si>
  <si>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</si>
  <si>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</si>
  <si>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</si>
  <si>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Yield</t>
  </si>
  <si>
    <t>Annual</t>
  </si>
  <si>
    <t>3-Month</t>
  </si>
  <si>
    <t>Lagged</t>
  </si>
  <si>
    <t>6-Month</t>
  </si>
  <si>
    <t>9-Month</t>
  </si>
  <si>
    <t>12-Month</t>
  </si>
  <si>
    <t>General Rate Cases</t>
  </si>
  <si>
    <t>Average Authorized ROE</t>
  </si>
  <si>
    <t>Annual Average Yields on</t>
  </si>
  <si>
    <t>No Lag</t>
  </si>
  <si>
    <t>3 Months Lag</t>
  </si>
  <si>
    <t>6 Months Lag</t>
  </si>
  <si>
    <t>9 Months Lag</t>
  </si>
  <si>
    <t>12 Months Lag</t>
  </si>
  <si>
    <t>Risk Premiums of ROEs vs</t>
  </si>
  <si>
    <t>Q1</t>
  </si>
  <si>
    <t>Portland General Electric</t>
  </si>
  <si>
    <t>RISK PREMIUM ANALYSIS</t>
  </si>
  <si>
    <t>Exh. DCP-13</t>
  </si>
  <si>
    <t>CALCULATION OF RISK PREMIUMS</t>
  </si>
  <si>
    <t>Corp. Issuer</t>
  </si>
  <si>
    <t>Duke Energy</t>
  </si>
  <si>
    <t>CMS Energy</t>
  </si>
  <si>
    <t>2025-2027</t>
  </si>
  <si>
    <t>2009-2021</t>
  </si>
  <si>
    <t>2025-27</t>
  </si>
  <si>
    <t>CONSENSUS</t>
  </si>
  <si>
    <t>DECEMBER 31, 2023</t>
  </si>
  <si>
    <t>Cycle Avg.</t>
  </si>
  <si>
    <t>2010 - 2020 Cycle</t>
  </si>
  <si>
    <t>[1]</t>
  </si>
  <si>
    <t>Sources:  First Call and Zacks websites.</t>
  </si>
  <si>
    <t>AA-</t>
  </si>
  <si>
    <t>A1</t>
  </si>
  <si>
    <t>Xcel Energy Inc.</t>
  </si>
  <si>
    <t>Southern Company</t>
  </si>
  <si>
    <t>Alliant Energy Corp</t>
  </si>
  <si>
    <t>Wisconsin Energy Corp</t>
  </si>
  <si>
    <t>NextEra Energy</t>
  </si>
  <si>
    <t>MGE Energy</t>
  </si>
  <si>
    <t>NiSource, Inc.</t>
  </si>
  <si>
    <t>Bulkley Proxy Group</t>
  </si>
  <si>
    <t>Puget Sound Energy</t>
  </si>
  <si>
    <t>Dockets UE-220066/UG-220067</t>
  </si>
  <si>
    <t>Puget Energy</t>
  </si>
  <si>
    <t>PUGET SOUND ENERGY AND PUGET ENERGY</t>
  </si>
  <si>
    <t>Source:  Response to Staff DR-005.</t>
  </si>
  <si>
    <t>2017-2021</t>
  </si>
  <si>
    <t>PUGET SOUND ENERGY</t>
  </si>
  <si>
    <t>PUGET ENERGY</t>
  </si>
  <si>
    <t>2017 - 2021</t>
  </si>
  <si>
    <t>Source:  Response to Staff  DR-004.</t>
  </si>
  <si>
    <t>DECEMBER 31, 2024</t>
  </si>
  <si>
    <t>DECEMBER 31, 2025</t>
  </si>
  <si>
    <t>debt as of December 31, 2023, as contained in Exh. CGP-1-CT, page 5, Table 2:</t>
  </si>
  <si>
    <t>2/  Common equity ratio approved for Puget Sound Energy by Commission in Dockets UE-170033/UG-170034</t>
  </si>
  <si>
    <t>and Dockets UE-190529/UG-190530.</t>
  </si>
  <si>
    <t>debt as of December 31, 2024, as contained in Exh. CGP-1-CT, page 5, Table 2:</t>
  </si>
  <si>
    <t>debt as of December 31, 2025, as contained in Exh. CGP-1-CT, page 5, Table 2:</t>
  </si>
  <si>
    <t>Est'd '19-'21 to '25-'27 Growth Rates</t>
  </si>
  <si>
    <t>Q2</t>
  </si>
  <si>
    <t>Source:  Standard &amp; Poor's, Ibbotson Yearbook.</t>
  </si>
  <si>
    <t>2021 -</t>
  </si>
  <si>
    <t>2002 - 2021</t>
  </si>
  <si>
    <t>2012-19</t>
  </si>
  <si>
    <t>2012-21</t>
  </si>
  <si>
    <t>A rated Utility Bonds</t>
  </si>
  <si>
    <t>YIELDS ON A RATED PUBLIC UTILITY BONDS</t>
  </si>
  <si>
    <t>Proxy Group</t>
  </si>
  <si>
    <t>CONSENSUS PROJECTIONS OF EARNINGS PER SHARE GROWTH</t>
  </si>
  <si>
    <t>$1 - $10 Billion</t>
  </si>
  <si>
    <t>Exh. DCP-12</t>
  </si>
  <si>
    <t>Page 1 of 4</t>
  </si>
  <si>
    <t>Page 2 of 4</t>
  </si>
  <si>
    <t>Page 3 of 4</t>
  </si>
  <si>
    <t>Baa rated Utility Bonds</t>
  </si>
  <si>
    <t>Page 4 of 4</t>
  </si>
  <si>
    <t>YIELDS ON Baa RATED PUBLIC UTILITY BONDS</t>
  </si>
  <si>
    <t>March - May 2022</t>
  </si>
  <si>
    <t>4/</t>
  </si>
  <si>
    <t>4/  Includes 0.01% Commitment Fees and 0.01% Amortization of Short-Term Debt Issue Cost, as shown on</t>
  </si>
  <si>
    <t>5/</t>
  </si>
  <si>
    <t>5/  Includes 0.02% Amortization of Reacquired Debt, as shown on Exh. CGP-1CT, page 22, Table 7.</t>
  </si>
  <si>
    <t>Exh. CGP-1CT, page 22, Table 7.</t>
  </si>
  <si>
    <t>Exh. CGP-1CT, page 24, Table 8.</t>
  </si>
  <si>
    <t>Includes 0.02% Amortization of Reacquired Debt, as shown on Exh. CGP-1CT, page 24, Table 8.</t>
  </si>
  <si>
    <t>Exh. CGP-1CT, page 26, Table 9.</t>
  </si>
  <si>
    <t>5/  Includes 0.02% Amortization of Reacquired Debt, as shown on Exh. CGP-1CT, page 26, Table 9.</t>
  </si>
  <si>
    <t>3/  "Marginal" cost rates,as shown on Exh. CGP-1CT, page 22, Table 7.</t>
  </si>
  <si>
    <t>3/  "Marginal" cost rates, as shown on Exh. CGP-1CT, page 24, Table 8.</t>
  </si>
  <si>
    <t>3/  "Marginal" cost rates, as shown on Exh. CGP-1CT, page 26, Table 9.</t>
  </si>
  <si>
    <t>REGULATED UTLITY BASIS</t>
  </si>
  <si>
    <t>CONSOLIDATED BASIS</t>
  </si>
  <si>
    <t>Source:  Puget Energy, Inc. and Puget Sound Energy, Inc. Form 10-Ks.</t>
  </si>
  <si>
    <t>A or BBB 1/</t>
  </si>
  <si>
    <t>1/ Moody's and Standard &amp; Poor's ratings for proxy group range from mid triple-B to mid single-A.</t>
  </si>
  <si>
    <t>Sources:   Value Line; Moody's and S&amp;P web sites (retrieved June 14, 2022).</t>
  </si>
  <si>
    <t>in Mr. Parcell's Proxy Group.</t>
  </si>
  <si>
    <t>Sources:  S&amp;P Global Intelligence, provided in response to Staff DR-013 in Dockets UE-220053/UG-220054; Mergent Bond Record.</t>
  </si>
  <si>
    <t>Sources:  Prior pages of this exhibit.</t>
  </si>
  <si>
    <t>Bold figures describe respective reasons for not including individual Bulkley Proxy Group companies</t>
  </si>
  <si>
    <t>Note: Pinnacle West Capital would normally satisfy the criteria for inclusion in the proxy group, but</t>
  </si>
  <si>
    <t>appeal of a major rate case decision, which appears to impact its financial prospects by financial analysts.</t>
  </si>
  <si>
    <t>Mr. Parcell did not include this company since it is a one-state utility that is currently involved in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</si>
</sst>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0.0"/>
    <numFmt numFmtId="166" formatCode="[$$-409]#,##0"/>
    <numFmt numFmtId="167" formatCode="[$$-409]#,##0.00"/>
    <numFmt numFmtId="168" formatCode="&quot;$&quot;#,##0.00"/>
    <numFmt numFmtId="169" formatCode="&quot;$&quot;#,##0"/>
    <numFmt numFmtId="170" formatCode="&quot;$&quot;#,##0.000"/>
  </numFmts>
  <fonts count="26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Tms Rmn"/>
    </font>
    <font>
      <b/>
      <sz val="18"/>
      <name val="Arial"/>
      <family val="2"/>
    </font>
    <font>
      <b/>
      <sz val="12"/>
      <name val="Tms Rmn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2"/>
      <color indexed="13"/>
      <name val="Tms Rmn"/>
    </font>
    <font>
      <sz val="12"/>
      <name val="SWISS"/>
    </font>
    <font>
      <b/>
      <sz val="12"/>
      <name val="SWISS"/>
    </font>
    <font>
      <u/>
      <sz val="12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2">
    <xf numFmtId="0" fontId="0" fillId="0" borderId="0"/>
    <xf numFmtId="3" fontId="11" fillId="0" borderId="0" applyFont="0" applyFill="0" applyBorder="0" applyAlignment="0" applyProtection="0"/>
    <xf numFmtId="5" fontId="11" fillId="0" borderId="0" applyFill="0" applyBorder="0" applyAlignment="0" applyProtection="0"/>
    <xf numFmtId="0" fontId="13" fillId="0" borderId="0"/>
    <xf numFmtId="0" fontId="13" fillId="0" borderId="0"/>
    <xf numFmtId="0" fontId="13" fillId="0" borderId="1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2" borderId="1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0" fontId="16" fillId="3" borderId="0">
      <alignment horizontal="right"/>
    </xf>
    <xf numFmtId="0" fontId="17" fillId="4" borderId="0">
      <alignment horizontal="center"/>
    </xf>
    <xf numFmtId="0" fontId="18" fillId="5" borderId="2"/>
    <xf numFmtId="0" fontId="19" fillId="0" borderId="0" applyBorder="0">
      <alignment horizontal="centerContinuous"/>
    </xf>
    <xf numFmtId="0" fontId="20" fillId="0" borderId="0" applyBorder="0">
      <alignment horizontal="centerContinuous"/>
    </xf>
    <xf numFmtId="0" fontId="13" fillId="0" borderId="0"/>
    <xf numFmtId="0" fontId="13" fillId="0" borderId="0"/>
    <xf numFmtId="0" fontId="13" fillId="0" borderId="1"/>
    <xf numFmtId="0" fontId="13" fillId="0" borderId="1"/>
    <xf numFmtId="0" fontId="21" fillId="6" borderId="0"/>
    <xf numFmtId="0" fontId="21" fillId="6" borderId="0"/>
    <xf numFmtId="0" fontId="11" fillId="0" borderId="3" applyNumberFormat="0" applyFont="0" applyFill="0" applyAlignment="0" applyProtection="0"/>
    <xf numFmtId="0" fontId="15" fillId="0" borderId="4"/>
    <xf numFmtId="0" fontId="15" fillId="0" borderId="4"/>
    <xf numFmtId="0" fontId="15" fillId="0" borderId="1"/>
    <xf numFmtId="0" fontId="15" fillId="0" borderId="1"/>
    <xf numFmtId="0" fontId="5" fillId="0" borderId="0"/>
    <xf numFmtId="167" fontId="5" fillId="0" borderId="0"/>
    <xf numFmtId="167" fontId="5" fillId="0" borderId="0"/>
    <xf numFmtId="0" fontId="2" fillId="0" borderId="0"/>
    <xf numFmtId="44" fontId="1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</cellStyleXfs>
  <cellXfs count="303">
    <xf numFmtId="0" fontId="0" fillId="0" borderId="0" xfId="0"/>
    <xf numFmtId="0" fontId="3" fillId="0" borderId="0" xfId="0" applyNumberFormat="1" applyFont="1" applyAlignment="1"/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/>
    <xf numFmtId="1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6" fillId="0" borderId="0" xfId="0" applyNumberFormat="1" applyFont="1" applyAlignment="1"/>
    <xf numFmtId="0" fontId="0" fillId="0" borderId="3" xfId="0" applyNumberFormat="1" applyBorder="1"/>
    <xf numFmtId="164" fontId="3" fillId="0" borderId="0" xfId="0" applyNumberFormat="1" applyFont="1" applyAlignment="1">
      <alignment horizontal="center"/>
    </xf>
    <xf numFmtId="0" fontId="5" fillId="0" borderId="3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7" fillId="0" borderId="0" xfId="0" applyNumberFormat="1" applyFont="1" applyAlignment="1"/>
    <xf numFmtId="0" fontId="8" fillId="0" borderId="0" xfId="0" applyNumberFormat="1" applyFont="1" applyAlignment="1"/>
    <xf numFmtId="0" fontId="0" fillId="0" borderId="0" xfId="0" applyNumberFormat="1" applyBorder="1"/>
    <xf numFmtId="0" fontId="6" fillId="0" borderId="0" xfId="0" applyNumberFormat="1" applyFont="1" applyBorder="1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Border="1"/>
    <xf numFmtId="167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6" xfId="0" applyNumberFormat="1" applyFont="1" applyBorder="1" applyAlignment="1"/>
    <xf numFmtId="164" fontId="5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/>
    <xf numFmtId="167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0" fillId="0" borderId="0" xfId="0" applyNumberFormat="1" applyBorder="1"/>
    <xf numFmtId="164" fontId="3" fillId="0" borderId="0" xfId="0" applyNumberFormat="1" applyFont="1" applyBorder="1" applyAlignment="1">
      <alignment horizontal="center"/>
    </xf>
    <xf numFmtId="164" fontId="0" fillId="0" borderId="7" xfId="0" applyNumberFormat="1" applyBorder="1"/>
    <xf numFmtId="0" fontId="7" fillId="0" borderId="0" xfId="0" applyNumberFormat="1" applyFont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9" fontId="5" fillId="0" borderId="6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"/>
    </xf>
    <xf numFmtId="0" fontId="8" fillId="0" borderId="5" xfId="0" applyNumberFormat="1" applyFont="1" applyBorder="1"/>
    <xf numFmtId="0" fontId="8" fillId="0" borderId="0" xfId="0" applyNumberFormat="1" applyFont="1" applyBorder="1"/>
    <xf numFmtId="165" fontId="8" fillId="0" borderId="0" xfId="0" applyNumberFormat="1" applyFont="1"/>
    <xf numFmtId="2" fontId="8" fillId="0" borderId="0" xfId="0" applyNumberFormat="1" applyFont="1"/>
    <xf numFmtId="165" fontId="8" fillId="0" borderId="0" xfId="0" applyNumberFormat="1" applyFont="1" applyAlignment="1">
      <alignment horizontal="centerContinuous"/>
    </xf>
    <xf numFmtId="0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Continuous"/>
    </xf>
    <xf numFmtId="165" fontId="8" fillId="0" borderId="0" xfId="0" applyNumberFormat="1" applyFont="1" applyAlignment="1">
      <alignment horizontal="center"/>
    </xf>
    <xf numFmtId="10" fontId="0" fillId="0" borderId="0" xfId="0" applyNumberFormat="1"/>
    <xf numFmtId="10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6" xfId="0" applyNumberFormat="1" applyFont="1" applyBorder="1" applyAlignment="1"/>
    <xf numFmtId="168" fontId="5" fillId="0" borderId="0" xfId="0" applyNumberFormat="1" applyFont="1" applyAlignment="1">
      <alignment horizontal="center"/>
    </xf>
    <xf numFmtId="10" fontId="5" fillId="0" borderId="0" xfId="0" applyNumberFormat="1" applyFont="1" applyAlignment="1"/>
    <xf numFmtId="0" fontId="8" fillId="0" borderId="0" xfId="0" applyNumberFormat="1" applyFont="1" applyBorder="1" applyAlignment="1"/>
    <xf numFmtId="0" fontId="5" fillId="0" borderId="0" xfId="0" applyNumberFormat="1" applyFont="1" applyAlignment="1">
      <alignment horizontal="left"/>
    </xf>
    <xf numFmtId="0" fontId="5" fillId="0" borderId="0" xfId="0" applyNumberFormat="1" applyFont="1" applyBorder="1" applyAlignment="1"/>
    <xf numFmtId="164" fontId="6" fillId="0" borderId="6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0" fontId="7" fillId="0" borderId="0" xfId="0" applyFont="1" applyBorder="1"/>
    <xf numFmtId="9" fontId="0" fillId="0" borderId="0" xfId="0" applyNumberFormat="1" applyBorder="1"/>
    <xf numFmtId="9" fontId="0" fillId="0" borderId="0" xfId="0" applyNumberFormat="1"/>
    <xf numFmtId="168" fontId="5" fillId="0" borderId="0" xfId="0" applyNumberFormat="1" applyFont="1" applyBorder="1" applyAlignment="1">
      <alignment horizontal="center"/>
    </xf>
    <xf numFmtId="168" fontId="5" fillId="0" borderId="6" xfId="0" applyNumberFormat="1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164" fontId="5" fillId="0" borderId="0" xfId="0" applyNumberFormat="1" applyFont="1"/>
    <xf numFmtId="0" fontId="5" fillId="0" borderId="0" xfId="0" applyFont="1" applyAlignment="1">
      <alignment horizontal="right"/>
    </xf>
    <xf numFmtId="169" fontId="0" fillId="0" borderId="0" xfId="0" applyNumberFormat="1" applyBorder="1"/>
    <xf numFmtId="0" fontId="0" fillId="0" borderId="0" xfId="0" applyFill="1" applyBorder="1" applyAlignment="1">
      <alignment horizontal="center"/>
    </xf>
    <xf numFmtId="164" fontId="6" fillId="0" borderId="0" xfId="0" applyNumberFormat="1" applyFont="1" applyAlignment="1"/>
    <xf numFmtId="9" fontId="6" fillId="0" borderId="0" xfId="0" applyNumberFormat="1" applyFont="1" applyAlignment="1"/>
    <xf numFmtId="9" fontId="6" fillId="0" borderId="0" xfId="0" applyNumberFormat="1" applyFont="1" applyBorder="1" applyAlignment="1"/>
    <xf numFmtId="1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right"/>
    </xf>
    <xf numFmtId="0" fontId="12" fillId="0" borderId="0" xfId="0" applyFont="1" applyBorder="1" applyAlignment="1"/>
    <xf numFmtId="164" fontId="3" fillId="0" borderId="6" xfId="0" applyNumberFormat="1" applyFont="1" applyBorder="1" applyAlignment="1">
      <alignment horizontal="center"/>
    </xf>
    <xf numFmtId="0" fontId="5" fillId="0" borderId="0" xfId="35"/>
    <xf numFmtId="0" fontId="3" fillId="0" borderId="0" xfId="35" applyFont="1"/>
    <xf numFmtId="0" fontId="5" fillId="0" borderId="0" xfId="35" applyAlignment="1">
      <alignment horizontal="center"/>
    </xf>
    <xf numFmtId="0" fontId="5" fillId="0" borderId="0" xfId="35" applyBorder="1" applyAlignment="1">
      <alignment horizontal="center"/>
    </xf>
    <xf numFmtId="0" fontId="5" fillId="0" borderId="0" xfId="35" applyBorder="1"/>
    <xf numFmtId="0" fontId="0" fillId="0" borderId="0" xfId="0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167" fontId="5" fillId="0" borderId="0" xfId="36" applyNumberFormat="1" applyFont="1" applyAlignment="1"/>
    <xf numFmtId="167" fontId="3" fillId="0" borderId="0" xfId="36" applyNumberFormat="1" applyFont="1" applyAlignment="1"/>
    <xf numFmtId="167" fontId="5" fillId="0" borderId="0" xfId="36" applyNumberFormat="1" applyFont="1" applyBorder="1" applyAlignment="1"/>
    <xf numFmtId="167" fontId="5" fillId="0" borderId="0" xfId="36" applyNumberFormat="1" applyFont="1" applyBorder="1" applyAlignment="1">
      <alignment horizontal="centerContinuous"/>
    </xf>
    <xf numFmtId="167" fontId="5" fillId="0" borderId="3" xfId="36" applyNumberFormat="1" applyFont="1" applyBorder="1" applyAlignment="1"/>
    <xf numFmtId="167" fontId="3" fillId="0" borderId="0" xfId="36" applyNumberFormat="1" applyFont="1" applyBorder="1" applyAlignment="1">
      <alignment horizontal="center"/>
    </xf>
    <xf numFmtId="167" fontId="3" fillId="0" borderId="0" xfId="36" applyNumberFormat="1" applyFont="1" applyBorder="1" applyAlignment="1"/>
    <xf numFmtId="167" fontId="3" fillId="0" borderId="6" xfId="36" applyNumberFormat="1" applyFont="1" applyBorder="1" applyAlignment="1">
      <alignment horizontal="center"/>
    </xf>
    <xf numFmtId="167" fontId="5" fillId="0" borderId="6" xfId="36" applyNumberFormat="1" applyFont="1" applyBorder="1" applyAlignment="1"/>
    <xf numFmtId="167" fontId="5" fillId="0" borderId="0" xfId="36" applyNumberFormat="1" applyFont="1" applyBorder="1"/>
    <xf numFmtId="167" fontId="5" fillId="0" borderId="0" xfId="36" applyNumberFormat="1" applyFont="1" applyAlignment="1">
      <alignment horizontal="center"/>
    </xf>
    <xf numFmtId="164" fontId="5" fillId="0" borderId="0" xfId="36" applyNumberFormat="1" applyFont="1" applyAlignment="1">
      <alignment horizontal="center"/>
    </xf>
    <xf numFmtId="164" fontId="5" fillId="0" borderId="0" xfId="36" applyNumberFormat="1" applyFont="1" applyBorder="1" applyAlignment="1"/>
    <xf numFmtId="165" fontId="5" fillId="0" borderId="0" xfId="36" applyNumberFormat="1" applyFont="1" applyBorder="1"/>
    <xf numFmtId="165" fontId="5" fillId="0" borderId="0" xfId="36" applyNumberFormat="1" applyFont="1"/>
    <xf numFmtId="165" fontId="5" fillId="0" borderId="0" xfId="36" applyNumberFormat="1" applyFont="1" applyBorder="1" applyAlignment="1">
      <alignment horizontal="centerContinuous"/>
    </xf>
    <xf numFmtId="1" fontId="5" fillId="0" borderId="0" xfId="36" applyNumberFormat="1" applyFont="1" applyAlignment="1">
      <alignment horizontal="center"/>
    </xf>
    <xf numFmtId="1" fontId="5" fillId="0" borderId="0" xfId="36" applyNumberFormat="1" applyFont="1" applyBorder="1" applyAlignment="1">
      <alignment horizontal="center"/>
    </xf>
    <xf numFmtId="164" fontId="5" fillId="0" borderId="0" xfId="36" applyNumberFormat="1" applyFont="1" applyBorder="1" applyAlignment="1">
      <alignment horizontal="center"/>
    </xf>
    <xf numFmtId="167" fontId="5" fillId="0" borderId="7" xfId="36" applyNumberFormat="1" applyFont="1" applyBorder="1" applyAlignment="1"/>
    <xf numFmtId="164" fontId="5" fillId="0" borderId="7" xfId="36" applyNumberFormat="1" applyFont="1" applyBorder="1" applyAlignment="1">
      <alignment horizontal="center"/>
    </xf>
    <xf numFmtId="167" fontId="5" fillId="0" borderId="7" xfId="36" applyNumberFormat="1" applyFont="1" applyBorder="1" applyAlignment="1">
      <alignment horizontal="center"/>
    </xf>
    <xf numFmtId="167" fontId="5" fillId="0" borderId="8" xfId="36" applyNumberFormat="1" applyFont="1" applyBorder="1" applyAlignment="1"/>
    <xf numFmtId="10" fontId="5" fillId="0" borderId="0" xfId="36" applyNumberFormat="1" applyFont="1" applyAlignment="1">
      <alignment horizontal="center"/>
    </xf>
    <xf numFmtId="10" fontId="5" fillId="0" borderId="0" xfId="36" applyNumberFormat="1" applyFont="1" applyBorder="1" applyAlignment="1">
      <alignment horizontal="center"/>
    </xf>
    <xf numFmtId="10" fontId="5" fillId="0" borderId="7" xfId="36" applyNumberFormat="1" applyFont="1" applyBorder="1" applyAlignment="1">
      <alignment horizontal="center"/>
    </xf>
    <xf numFmtId="2" fontId="5" fillId="0" borderId="0" xfId="36" applyNumberFormat="1" applyFont="1"/>
    <xf numFmtId="167" fontId="22" fillId="0" borderId="0" xfId="36" applyNumberFormat="1" applyFont="1" applyAlignment="1"/>
    <xf numFmtId="167" fontId="22" fillId="0" borderId="3" xfId="36" applyNumberFormat="1" applyFont="1" applyBorder="1" applyAlignment="1"/>
    <xf numFmtId="167" fontId="5" fillId="0" borderId="0" xfId="36" applyNumberFormat="1" applyBorder="1"/>
    <xf numFmtId="2" fontId="5" fillId="0" borderId="0" xfId="36" applyNumberFormat="1" applyFont="1" applyAlignment="1">
      <alignment horizontal="center"/>
    </xf>
    <xf numFmtId="4" fontId="5" fillId="0" borderId="0" xfId="36" applyNumberFormat="1" applyFont="1" applyAlignment="1">
      <alignment horizontal="center"/>
    </xf>
    <xf numFmtId="4" fontId="5" fillId="0" borderId="0" xfId="36" applyNumberFormat="1" applyFont="1" applyBorder="1" applyAlignment="1">
      <alignment horizontal="center"/>
    </xf>
    <xf numFmtId="10" fontId="5" fillId="0" borderId="0" xfId="36" quotePrefix="1" applyNumberFormat="1" applyFont="1" applyBorder="1" applyAlignment="1">
      <alignment horizontal="center"/>
    </xf>
    <xf numFmtId="4" fontId="5" fillId="0" borderId="7" xfId="36" applyNumberFormat="1" applyFont="1" applyBorder="1" applyAlignment="1">
      <alignment horizontal="center"/>
    </xf>
    <xf numFmtId="2" fontId="5" fillId="0" borderId="0" xfId="36" applyNumberFormat="1" applyFon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5" fillId="0" borderId="0" xfId="0" applyNumberFormat="1" applyFont="1" applyAlignment="1">
      <alignment horizontal="center"/>
    </xf>
    <xf numFmtId="6" fontId="4" fillId="0" borderId="0" xfId="0" quotePrefix="1" applyNumberFormat="1" applyFont="1" applyAlignment="1">
      <alignment horizontal="centerContinuous"/>
    </xf>
    <xf numFmtId="0" fontId="5" fillId="0" borderId="7" xfId="0" applyNumberFormat="1" applyFont="1" applyBorder="1" applyAlignment="1"/>
    <xf numFmtId="0" fontId="5" fillId="0" borderId="6" xfId="0" applyNumberFormat="1" applyFont="1" applyBorder="1"/>
    <xf numFmtId="169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9" fontId="5" fillId="0" borderId="7" xfId="0" applyNumberFormat="1" applyFont="1" applyBorder="1" applyAlignment="1">
      <alignment horizontal="center"/>
    </xf>
    <xf numFmtId="169" fontId="5" fillId="0" borderId="0" xfId="0" applyNumberFormat="1" applyFont="1"/>
    <xf numFmtId="169" fontId="5" fillId="0" borderId="0" xfId="0" applyNumberFormat="1" applyFont="1" applyAlignment="1"/>
    <xf numFmtId="170" fontId="6" fillId="0" borderId="0" xfId="0" applyNumberFormat="1" applyFont="1" applyAlignment="1">
      <alignment horizontal="center"/>
    </xf>
    <xf numFmtId="170" fontId="6" fillId="0" borderId="0" xfId="0" applyNumberFormat="1" applyFont="1" applyAlignment="1"/>
    <xf numFmtId="170" fontId="6" fillId="0" borderId="7" xfId="0" applyNumberFormat="1" applyFont="1" applyBorder="1" applyAlignment="1"/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Continuous"/>
    </xf>
    <xf numFmtId="0" fontId="3" fillId="0" borderId="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8" fillId="0" borderId="7" xfId="0" applyNumberFormat="1" applyFont="1" applyBorder="1" applyAlignment="1"/>
    <xf numFmtId="165" fontId="8" fillId="0" borderId="7" xfId="0" applyNumberFormat="1" applyFont="1" applyBorder="1"/>
    <xf numFmtId="0" fontId="3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9" fontId="0" fillId="0" borderId="7" xfId="0" applyNumberFormat="1" applyBorder="1"/>
    <xf numFmtId="0" fontId="3" fillId="0" borderId="0" xfId="0" applyFont="1" applyBorder="1"/>
    <xf numFmtId="0" fontId="5" fillId="0" borderId="7" xfId="35" applyBorder="1"/>
    <xf numFmtId="0" fontId="3" fillId="0" borderId="0" xfId="35" applyFont="1" applyAlignment="1">
      <alignment horizontal="center"/>
    </xf>
    <xf numFmtId="0" fontId="5" fillId="0" borderId="6" xfId="35" applyBorder="1"/>
    <xf numFmtId="0" fontId="5" fillId="0" borderId="6" xfId="35" applyBorder="1" applyAlignment="1">
      <alignment horizontal="center"/>
    </xf>
    <xf numFmtId="10" fontId="5" fillId="0" borderId="0" xfId="35" applyNumberFormat="1" applyAlignment="1">
      <alignment horizontal="center"/>
    </xf>
    <xf numFmtId="0" fontId="5" fillId="0" borderId="0" xfId="35" applyFont="1"/>
    <xf numFmtId="10" fontId="5" fillId="0" borderId="0" xfId="35" applyNumberFormat="1" applyAlignment="1">
      <alignment horizontal="right"/>
    </xf>
    <xf numFmtId="10" fontId="5" fillId="0" borderId="0" xfId="35" applyNumberFormat="1" applyAlignment="1">
      <alignment horizontal="left"/>
    </xf>
    <xf numFmtId="0" fontId="5" fillId="0" borderId="6" xfId="35" applyBorder="1" applyAlignment="1">
      <alignment horizontal="right"/>
    </xf>
    <xf numFmtId="0" fontId="5" fillId="0" borderId="6" xfId="35" applyBorder="1" applyAlignment="1">
      <alignment horizontal="left"/>
    </xf>
    <xf numFmtId="0" fontId="5" fillId="0" borderId="0" xfId="35" applyBorder="1" applyAlignment="1">
      <alignment horizontal="right"/>
    </xf>
    <xf numFmtId="0" fontId="5" fillId="0" borderId="0" xfId="35" applyBorder="1" applyAlignment="1">
      <alignment horizontal="left"/>
    </xf>
    <xf numFmtId="10" fontId="5" fillId="0" borderId="0" xfId="35" applyNumberFormat="1"/>
    <xf numFmtId="10" fontId="3" fillId="0" borderId="0" xfId="35" applyNumberFormat="1" applyFont="1" applyAlignment="1">
      <alignment horizontal="center"/>
    </xf>
    <xf numFmtId="0" fontId="0" fillId="0" borderId="0" xfId="0" applyFill="1" applyBorder="1"/>
    <xf numFmtId="6" fontId="5" fillId="0" borderId="0" xfId="0" quotePrefix="1" applyNumberFormat="1" applyFont="1" applyAlignment="1">
      <alignment horizontal="center"/>
    </xf>
    <xf numFmtId="0" fontId="5" fillId="0" borderId="0" xfId="0" applyFont="1" applyFill="1" applyBorder="1"/>
    <xf numFmtId="17" fontId="5" fillId="0" borderId="0" xfId="0" quotePrefix="1" applyNumberFormat="1" applyFont="1" applyAlignment="1">
      <alignment horizontal="right"/>
    </xf>
    <xf numFmtId="167" fontId="4" fillId="0" borderId="0" xfId="36" applyNumberFormat="1" applyFont="1" applyAlignment="1">
      <alignment horizontal="center"/>
    </xf>
    <xf numFmtId="164" fontId="5" fillId="0" borderId="0" xfId="40" applyNumberFormat="1" applyFont="1" applyAlignment="1">
      <alignment horizontal="center"/>
    </xf>
    <xf numFmtId="164" fontId="5" fillId="0" borderId="0" xfId="40" applyNumberFormat="1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64" fontId="5" fillId="0" borderId="7" xfId="0" applyNumberFormat="1" applyFont="1" applyBorder="1" applyAlignment="1"/>
    <xf numFmtId="1" fontId="5" fillId="0" borderId="7" xfId="0" applyNumberFormat="1" applyFont="1" applyBorder="1" applyAlignment="1"/>
    <xf numFmtId="0" fontId="5" fillId="0" borderId="0" xfId="0" applyNumberFormat="1" applyFont="1" applyBorder="1"/>
    <xf numFmtId="15" fontId="5" fillId="0" borderId="0" xfId="35" quotePrefix="1" applyNumberFormat="1"/>
    <xf numFmtId="9" fontId="0" fillId="0" borderId="0" xfId="0" applyNumberFormat="1" applyAlignment="1">
      <alignment horizontal="left"/>
    </xf>
    <xf numFmtId="167" fontId="5" fillId="0" borderId="0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NumberFormat="1" applyFont="1" applyFill="1" applyBorder="1"/>
    <xf numFmtId="167" fontId="23" fillId="0" borderId="0" xfId="36" applyNumberFormat="1" applyFont="1" applyAlignment="1"/>
    <xf numFmtId="0" fontId="5" fillId="0" borderId="0" xfId="35" applyFont="1" applyFill="1" applyAlignment="1">
      <alignment horizontal="left"/>
    </xf>
    <xf numFmtId="0" fontId="5" fillId="0" borderId="7" xfId="35" applyFont="1" applyBorder="1" applyAlignment="1">
      <alignment horizontal="center"/>
    </xf>
    <xf numFmtId="0" fontId="5" fillId="0" borderId="7" xfId="35" applyBorder="1" applyAlignment="1">
      <alignment horizontal="center"/>
    </xf>
    <xf numFmtId="0" fontId="5" fillId="0" borderId="0" xfId="35" applyFont="1" applyAlignment="1">
      <alignment horizontal="center"/>
    </xf>
    <xf numFmtId="0" fontId="12" fillId="0" borderId="7" xfId="35" applyFont="1" applyBorder="1" applyAlignment="1">
      <alignment horizontal="center"/>
    </xf>
    <xf numFmtId="169" fontId="5" fillId="0" borderId="0" xfId="35" applyNumberFormat="1"/>
    <xf numFmtId="165" fontId="3" fillId="0" borderId="0" xfId="0" applyNumberFormat="1" applyFont="1"/>
    <xf numFmtId="164" fontId="0" fillId="0" borderId="7" xfId="0" applyNumberFormat="1" applyBorder="1" applyAlignment="1">
      <alignment horizontal="center"/>
    </xf>
    <xf numFmtId="0" fontId="5" fillId="0" borderId="6" xfId="35" applyBorder="1" applyAlignment="1">
      <alignment horizontal="center"/>
    </xf>
    <xf numFmtId="0" fontId="5" fillId="0" borderId="6" xfId="35" applyBorder="1" applyAlignment="1">
      <alignment horizontal="center"/>
    </xf>
    <xf numFmtId="10" fontId="5" fillId="0" borderId="6" xfId="35" applyNumberFormat="1" applyBorder="1" applyAlignment="1">
      <alignment horizontal="center"/>
    </xf>
    <xf numFmtId="0" fontId="5" fillId="0" borderId="0" xfId="35" applyAlignment="1">
      <alignment horizontal="left"/>
    </xf>
    <xf numFmtId="0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69" fontId="5" fillId="0" borderId="0" xfId="35" applyNumberFormat="1" applyAlignment="1">
      <alignment horizontal="center"/>
    </xf>
    <xf numFmtId="169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center"/>
    </xf>
    <xf numFmtId="5" fontId="5" fillId="0" borderId="0" xfId="0" applyNumberFormat="1" applyFont="1"/>
    <xf numFmtId="0" fontId="5" fillId="0" borderId="0" xfId="0" applyFont="1" applyAlignment="1">
      <alignment horizontal="center"/>
    </xf>
    <xf numFmtId="9" fontId="11" fillId="0" borderId="0" xfId="0" applyNumberFormat="1" applyFont="1" applyAlignment="1">
      <alignment horizontal="center"/>
    </xf>
    <xf numFmtId="0" fontId="11" fillId="0" borderId="0" xfId="0" applyNumberFormat="1" applyFont="1" applyAlignment="1"/>
    <xf numFmtId="9" fontId="11" fillId="0" borderId="0" xfId="0" applyNumberFormat="1" applyFont="1" applyAlignment="1"/>
    <xf numFmtId="0" fontId="25" fillId="0" borderId="0" xfId="0" applyNumberFormat="1" applyFont="1" applyAlignment="1"/>
    <xf numFmtId="0" fontId="25" fillId="0" borderId="0" xfId="0" applyNumberFormat="1" applyFont="1" applyAlignment="1">
      <alignment horizontal="centerContinuous"/>
    </xf>
    <xf numFmtId="9" fontId="25" fillId="0" borderId="0" xfId="0" applyNumberFormat="1" applyFont="1" applyAlignment="1">
      <alignment horizontal="centerContinuous"/>
    </xf>
    <xf numFmtId="0" fontId="11" fillId="0" borderId="7" xfId="0" applyNumberFormat="1" applyFont="1" applyBorder="1" applyAlignment="1"/>
    <xf numFmtId="0" fontId="11" fillId="0" borderId="3" xfId="0" applyNumberFormat="1" applyFont="1" applyBorder="1"/>
    <xf numFmtId="9" fontId="11" fillId="0" borderId="3" xfId="0" applyNumberFormat="1" applyFont="1" applyBorder="1"/>
    <xf numFmtId="0" fontId="25" fillId="0" borderId="0" xfId="0" applyNumberFormat="1" applyFont="1" applyAlignment="1">
      <alignment horizontal="center"/>
    </xf>
    <xf numFmtId="9" fontId="25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3" xfId="0" applyNumberFormat="1" applyFont="1" applyBorder="1" applyAlignment="1">
      <alignment horizontal="center"/>
    </xf>
    <xf numFmtId="9" fontId="11" fillId="0" borderId="3" xfId="0" applyNumberFormat="1" applyFont="1" applyBorder="1" applyAlignment="1">
      <alignment horizontal="center"/>
    </xf>
    <xf numFmtId="0" fontId="11" fillId="0" borderId="6" xfId="0" applyNumberFormat="1" applyFont="1" applyBorder="1" applyAlignment="1"/>
    <xf numFmtId="9" fontId="11" fillId="0" borderId="6" xfId="0" applyNumberFormat="1" applyFont="1" applyBorder="1" applyAlignment="1">
      <alignment horizontal="center"/>
    </xf>
    <xf numFmtId="9" fontId="25" fillId="0" borderId="6" xfId="0" applyNumberFormat="1" applyFont="1" applyBorder="1" applyAlignment="1">
      <alignment horizontal="center"/>
    </xf>
    <xf numFmtId="9" fontId="11" fillId="0" borderId="7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67" fontId="3" fillId="0" borderId="0" xfId="36" applyNumberFormat="1" applyFont="1" applyAlignment="1">
      <alignment horizontal="center"/>
    </xf>
    <xf numFmtId="2" fontId="3" fillId="0" borderId="0" xfId="36" applyNumberFormat="1" applyFont="1" applyAlignment="1">
      <alignment horizontal="center"/>
    </xf>
    <xf numFmtId="4" fontId="3" fillId="0" borderId="0" xfId="36" applyNumberFormat="1" applyFont="1" applyAlignment="1">
      <alignment horizontal="center"/>
    </xf>
    <xf numFmtId="164" fontId="3" fillId="0" borderId="0" xfId="36" applyNumberFormat="1" applyFont="1" applyAlignment="1">
      <alignment horizontal="center"/>
    </xf>
    <xf numFmtId="164" fontId="3" fillId="0" borderId="0" xfId="36" applyNumberFormat="1" applyFont="1" applyBorder="1" applyAlignment="1">
      <alignment horizontal="center"/>
    </xf>
    <xf numFmtId="10" fontId="3" fillId="0" borderId="0" xfId="36" applyNumberFormat="1" applyFont="1" applyAlignment="1">
      <alignment horizontal="center"/>
    </xf>
    <xf numFmtId="10" fontId="3" fillId="0" borderId="0" xfId="36" applyNumberFormat="1" applyFont="1" applyBorder="1" applyAlignment="1">
      <alignment horizontal="center"/>
    </xf>
    <xf numFmtId="1" fontId="3" fillId="0" borderId="0" xfId="36" applyNumberFormat="1" applyFont="1" applyBorder="1" applyAlignment="1"/>
    <xf numFmtId="2" fontId="5" fillId="0" borderId="0" xfId="36" quotePrefix="1" applyNumberFormat="1" applyFont="1" applyAlignment="1">
      <alignment horizontal="center"/>
    </xf>
    <xf numFmtId="4" fontId="3" fillId="0" borderId="0" xfId="36" applyNumberFormat="1" applyFont="1" applyBorder="1" applyAlignment="1">
      <alignment horizontal="center"/>
    </xf>
    <xf numFmtId="10" fontId="0" fillId="0" borderId="7" xfId="0" applyNumberFormat="1" applyBorder="1"/>
    <xf numFmtId="0" fontId="5" fillId="0" borderId="6" xfId="35" applyBorder="1" applyAlignment="1">
      <alignment horizontal="center"/>
    </xf>
    <xf numFmtId="10" fontId="5" fillId="0" borderId="6" xfId="35" applyNumberFormat="1" applyBorder="1"/>
    <xf numFmtId="164" fontId="3" fillId="0" borderId="7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5" fontId="3" fillId="0" borderId="0" xfId="0" applyNumberFormat="1" applyFont="1" applyBorder="1" applyAlignment="1">
      <alignment horizontal="center"/>
    </xf>
    <xf numFmtId="10" fontId="5" fillId="0" borderId="0" xfId="35" quotePrefix="1" applyNumberFormat="1" applyAlignment="1">
      <alignment horizontal="center"/>
    </xf>
    <xf numFmtId="0" fontId="5" fillId="0" borderId="0" xfId="35" quotePrefix="1"/>
    <xf numFmtId="10" fontId="5" fillId="0" borderId="7" xfId="35" applyNumberFormat="1" applyBorder="1" applyAlignment="1">
      <alignment horizontal="center"/>
    </xf>
    <xf numFmtId="0" fontId="24" fillId="0" borderId="6" xfId="35" applyFont="1" applyBorder="1"/>
    <xf numFmtId="0" fontId="24" fillId="0" borderId="6" xfId="35" applyFont="1" applyBorder="1" applyAlignment="1">
      <alignment horizontal="center"/>
    </xf>
    <xf numFmtId="0" fontId="5" fillId="0" borderId="0" xfId="35" applyAlignment="1">
      <alignment horizontal="right"/>
    </xf>
    <xf numFmtId="1" fontId="3" fillId="0" borderId="0" xfId="0" applyNumberFormat="1" applyFont="1" applyBorder="1" applyAlignment="1">
      <alignment horizontal="center"/>
    </xf>
    <xf numFmtId="10" fontId="0" fillId="0" borderId="0" xfId="0" quotePrefix="1" applyNumberFormat="1" applyAlignment="1">
      <alignment horizontal="center"/>
    </xf>
    <xf numFmtId="0" fontId="0" fillId="0" borderId="0" xfId="0" quotePrefix="1"/>
    <xf numFmtId="10" fontId="0" fillId="0" borderId="7" xfId="0" applyNumberFormat="1" applyBorder="1" applyAlignment="1">
      <alignment horizontal="center"/>
    </xf>
    <xf numFmtId="0" fontId="24" fillId="0" borderId="6" xfId="0" applyFont="1" applyBorder="1"/>
    <xf numFmtId="0" fontId="24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0" fontId="5" fillId="0" borderId="6" xfId="0" applyFont="1" applyBorder="1" applyAlignment="1">
      <alignment horizontal="center"/>
    </xf>
    <xf numFmtId="0" fontId="3" fillId="0" borderId="6" xfId="0" applyFont="1" applyBorder="1"/>
    <xf numFmtId="0" fontId="0" fillId="0" borderId="6" xfId="0" applyBorder="1" applyAlignment="1">
      <alignment horizontal="center"/>
    </xf>
    <xf numFmtId="0" fontId="4" fillId="0" borderId="0" xfId="35" applyFont="1" applyBorder="1" applyAlignment="1">
      <alignment horizontal="center"/>
    </xf>
    <xf numFmtId="15" fontId="4" fillId="0" borderId="0" xfId="35" quotePrefix="1" applyNumberFormat="1" applyFont="1" applyBorder="1" applyAlignment="1">
      <alignment horizontal="center"/>
    </xf>
    <xf numFmtId="0" fontId="3" fillId="0" borderId="0" xfId="35" applyFont="1" applyBorder="1" applyAlignment="1">
      <alignment horizontal="center"/>
    </xf>
    <xf numFmtId="1" fontId="3" fillId="0" borderId="0" xfId="36" applyNumberFormat="1" applyFont="1" applyBorder="1" applyAlignment="1">
      <alignment horizontal="center"/>
    </xf>
    <xf numFmtId="167" fontId="4" fillId="0" borderId="0" xfId="36" applyNumberFormat="1" applyFont="1" applyAlignment="1">
      <alignment horizontal="center"/>
    </xf>
    <xf numFmtId="167" fontId="3" fillId="0" borderId="0" xfId="36" applyNumberFormat="1" applyFont="1" applyAlignment="1">
      <alignment horizontal="center"/>
    </xf>
    <xf numFmtId="165" fontId="3" fillId="0" borderId="0" xfId="36" applyNumberFormat="1" applyFont="1" applyAlignment="1">
      <alignment horizontal="center"/>
    </xf>
    <xf numFmtId="2" fontId="3" fillId="0" borderId="0" xfId="36" applyNumberFormat="1" applyFont="1" applyAlignment="1">
      <alignment horizontal="center"/>
    </xf>
    <xf numFmtId="4" fontId="3" fillId="0" borderId="0" xfId="36" applyNumberFormat="1" applyFont="1" applyAlignment="1">
      <alignment horizontal="center"/>
    </xf>
    <xf numFmtId="0" fontId="5" fillId="0" borderId="6" xfId="35" applyBorder="1" applyAlignment="1">
      <alignment horizontal="center"/>
    </xf>
    <xf numFmtId="0" fontId="5" fillId="0" borderId="6" xfId="35" applyFont="1" applyBorder="1" applyAlignment="1">
      <alignment horizontal="center"/>
    </xf>
    <xf numFmtId="0" fontId="12" fillId="0" borderId="0" xfId="35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0" xfId="35" applyFont="1" applyAlignment="1">
      <alignment horizontal="center"/>
    </xf>
  </cellXfs>
  <cellStyles count="42">
    <cellStyle name="Comma0" xfId="1" xr:uid="{00000000-0005-0000-0000-000000000000}"/>
    <cellStyle name="Currency 2" xfId="39" xr:uid="{00000000-0005-0000-0000-000001000000}"/>
    <cellStyle name="Currency0" xfId="2" xr:uid="{00000000-0005-0000-0000-000002000000}"/>
    <cellStyle name="Custom - Style1" xfId="3" xr:uid="{00000000-0005-0000-0000-000003000000}"/>
    <cellStyle name="Custom - Style8" xfId="4" xr:uid="{00000000-0005-0000-0000-000004000000}"/>
    <cellStyle name="Data   - Style2" xfId="5" xr:uid="{00000000-0005-0000-0000-000005000000}"/>
    <cellStyle name="Date" xfId="6" xr:uid="{00000000-0005-0000-0000-000006000000}"/>
    <cellStyle name="Fixed" xfId="7" xr:uid="{00000000-0005-0000-0000-000007000000}"/>
    <cellStyle name="Heading 1" xfId="8" builtinId="16" customBuiltin="1"/>
    <cellStyle name="Heading 2" xfId="9" builtinId="17" customBuiltin="1"/>
    <cellStyle name="Labels - Style3" xfId="10" xr:uid="{00000000-0005-0000-0000-00000A000000}"/>
    <cellStyle name="Normal" xfId="0" builtinId="0"/>
    <cellStyle name="Normal - Style1" xfId="11" xr:uid="{00000000-0005-0000-0000-00000C000000}"/>
    <cellStyle name="Normal - Style2" xfId="12" xr:uid="{00000000-0005-0000-0000-00000D000000}"/>
    <cellStyle name="Normal - Style3" xfId="13" xr:uid="{00000000-0005-0000-0000-00000E000000}"/>
    <cellStyle name="Normal - Style4" xfId="14" xr:uid="{00000000-0005-0000-0000-00000F000000}"/>
    <cellStyle name="Normal - Style5" xfId="15" xr:uid="{00000000-0005-0000-0000-000010000000}"/>
    <cellStyle name="Normal - Style6" xfId="16" xr:uid="{00000000-0005-0000-0000-000011000000}"/>
    <cellStyle name="Normal - Style7" xfId="17" xr:uid="{00000000-0005-0000-0000-000012000000}"/>
    <cellStyle name="Normal - Style8" xfId="18" xr:uid="{00000000-0005-0000-0000-000013000000}"/>
    <cellStyle name="Normal 2" xfId="35" xr:uid="{00000000-0005-0000-0000-000014000000}"/>
    <cellStyle name="Normal 3" xfId="36" xr:uid="{00000000-0005-0000-0000-000015000000}"/>
    <cellStyle name="Normal 3 2" xfId="37" xr:uid="{00000000-0005-0000-0000-000016000000}"/>
    <cellStyle name="Normal 4" xfId="38" xr:uid="{00000000-0005-0000-0000-000017000000}"/>
    <cellStyle name="Normal 4 2" xfId="40" xr:uid="{00000000-0005-0000-0000-000018000000}"/>
    <cellStyle name="Output Amounts" xfId="19" xr:uid="{00000000-0005-0000-0000-000019000000}"/>
    <cellStyle name="Output Column Headings" xfId="20" xr:uid="{00000000-0005-0000-0000-00001A000000}"/>
    <cellStyle name="Output Line Items" xfId="21" xr:uid="{00000000-0005-0000-0000-00001B000000}"/>
    <cellStyle name="Output Report Heading" xfId="22" xr:uid="{00000000-0005-0000-0000-00001C000000}"/>
    <cellStyle name="Output Report Title" xfId="23" xr:uid="{00000000-0005-0000-0000-00001D000000}"/>
    <cellStyle name="Percent 2" xfId="41" xr:uid="{00000000-0005-0000-0000-00001E000000}"/>
    <cellStyle name="Reset  - Style4" xfId="24" xr:uid="{00000000-0005-0000-0000-00001F000000}"/>
    <cellStyle name="Reset  - Style7" xfId="25" xr:uid="{00000000-0005-0000-0000-000020000000}"/>
    <cellStyle name="Table  - Style5" xfId="26" xr:uid="{00000000-0005-0000-0000-000021000000}"/>
    <cellStyle name="Table  - Style6" xfId="27" xr:uid="{00000000-0005-0000-0000-000022000000}"/>
    <cellStyle name="Title  - Style1" xfId="28" xr:uid="{00000000-0005-0000-0000-000023000000}"/>
    <cellStyle name="Title  - Style6" xfId="29" xr:uid="{00000000-0005-0000-0000-000024000000}"/>
    <cellStyle name="Total" xfId="30" builtinId="25" customBuiltin="1"/>
    <cellStyle name="TotCol - Style5" xfId="31" xr:uid="{00000000-0005-0000-0000-000026000000}"/>
    <cellStyle name="TotCol - Style7" xfId="32" xr:uid="{00000000-0005-0000-0000-000027000000}"/>
    <cellStyle name="TotRow - Style4" xfId="33" xr:uid="{00000000-0005-0000-0000-000028000000}"/>
    <cellStyle name="TotRow - Style8" xfId="34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externalLink" Target="externalLinks/externalLink14.xml"/><Relationship Id="rId47" Type="http://schemas.openxmlformats.org/officeDocument/2006/relationships/externalLink" Target="externalLinks/externalLink19.xml"/><Relationship Id="rId50" Type="http://schemas.openxmlformats.org/officeDocument/2006/relationships/sharedStrings" Target="sharedStrings.xml"/><Relationship Id="rId55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externalLink" Target="externalLinks/externalLink12.xml"/><Relationship Id="rId45" Type="http://schemas.openxmlformats.org/officeDocument/2006/relationships/externalLink" Target="externalLinks/externalLink17.xml"/><Relationship Id="rId53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4" Type="http://schemas.openxmlformats.org/officeDocument/2006/relationships/externalLink" Target="externalLinks/externalLink16.xml"/><Relationship Id="rId52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3" Type="http://schemas.openxmlformats.org/officeDocument/2006/relationships/externalLink" Target="externalLinks/externalLink15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externalLink" Target="externalLinks/externalLink10.xml"/><Relationship Id="rId46" Type="http://schemas.openxmlformats.org/officeDocument/2006/relationships/externalLink" Target="externalLinks/externalLink18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3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4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PPE%2013%20month%20by%20su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iecon\COMMON\CASES\TAI\07%20Cases\0704%20PEPCO\Schedules\Pepco%20Schedu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TAI\06%20Cases\0636%20%20UNS%20Gas\UNS%20Gas%20Schedu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SES\TAI\06%20Cases\0636%20%20UNS%20Gas\UNS%20Gas%20Schedu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p.TAI-M056\AppData\Local\Microsoft\Windows\Temporary%20Internet%20Files\Content.Outlook\HI6E25ND\CASES\TAI\06%20Cases\0636%20%20UNS%20Gas\UNS%20Gas%20Schedu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AMM\Documents\FINCAP\Jobs\LGE-KU\ODP%20VA%202015\KU-ODP%20VA%20Analys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MENT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s_intg\Rate%20Case_01\MSFR_Wps%20&amp;%20Scheds%20to%20file\RATECAS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Energas\Amarillo\DefStudyMay01\Exhibits%20May%2001%20Amarill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5%20CASES/1506%20MISO/McKenzie%20Adjustment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L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uchanan\My%20Documents\bbfiles\Colorado\CO%202005-06%20GCA\AppendixA%20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ash%20Working%20Capital\Cash%20Working%20Capit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bfiles\Colorado\Study%201202\AppendixA2002-12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Greeley\Kansas\Study%203-31-01\Kansas%20Study%203-31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Mid-States\VIRGINIA\2003%20AIF\2003%2009%20AIF\REVISED%202003%2009%20FILED%20AI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p.TAI-M056\AppData\Local\Microsoft\Windows\Temporary%20Internet%20Files\Content.Outlook\HI6E25ND\SPIEGEL-%23266564-v3-Risk_Premium_Adjustment_Exhibits_Updat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Missouri%20Study%20ending%209-30-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sl\My%20Documents\My%20TAI\PPL%20Electric\PPL%20Schedu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Jun 99"/>
      <sheetName val="Jul 99"/>
      <sheetName val="Aug 99"/>
      <sheetName val="Sep 99"/>
      <sheetName val="Oct 99"/>
      <sheetName val="Nov 99"/>
      <sheetName val="Dec 99"/>
      <sheetName val="Jan 00"/>
      <sheetName val="Feb 00"/>
      <sheetName val="Mar 00"/>
      <sheetName val="Apr 00"/>
      <sheetName val="May 00"/>
      <sheetName val="Jun-0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edule 2"/>
      <sheetName val=" Schedule 2"/>
      <sheetName val="  Schedule 2"/>
      <sheetName val="Schedule 3"/>
      <sheetName val="Schedule 4"/>
      <sheetName val="Schedule 5"/>
      <sheetName val=" Schedule 5"/>
      <sheetName val="  Schedule 5"/>
      <sheetName val="Schedule 6"/>
      <sheetName val="Schedule 7"/>
      <sheetName val="Schedule 8"/>
      <sheetName val=" Schedule 8"/>
      <sheetName val="  Schedule 8"/>
      <sheetName val="   Schedule 8"/>
      <sheetName val="Schedule 9"/>
      <sheetName val="Schedule 10"/>
      <sheetName val="Schedule 11"/>
      <sheetName val=" Schedule 11"/>
      <sheetName val="Schedule 12"/>
      <sheetName val="Schedule 13"/>
      <sheetName val="Schedule 14"/>
      <sheetName val="Schedule 15"/>
      <sheetName val="Schedule 16"/>
      <sheetName val="W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 Proxy Group"/>
      <sheetName val="Proxy Group Ticker"/>
      <sheetName val="Proxy Group Risk Measures"/>
      <sheetName val="Exhibit List"/>
      <sheetName val="2"/>
      <sheetName val="3 (1)"/>
      <sheetName val="3 (2)"/>
      <sheetName val="4  (1)"/>
      <sheetName val="4 (2)"/>
      <sheetName val="4 (3)"/>
      <sheetName val="5"/>
      <sheetName val="6 (1)"/>
      <sheetName val="6 (2)"/>
      <sheetName val="7 (1)"/>
      <sheetName val="7 (2)"/>
      <sheetName val="7 (3)"/>
      <sheetName val="7 (4)"/>
      <sheetName val="8"/>
      <sheetName val="9"/>
      <sheetName val="10 (1)"/>
      <sheetName val="10 (2)"/>
      <sheetName val="10 (3)"/>
      <sheetName val="CAPM (1)"/>
      <sheetName val="CAPM (2)"/>
      <sheetName val="Stock Price (Electric)"/>
      <sheetName val="Stock Price (Non-Utility)"/>
      <sheetName val="2015 05 Market DCF"/>
      <sheetName val="Bond Yields"/>
      <sheetName val="Size Premium"/>
      <sheetName val="Ordinal Ratings"/>
      <sheetName val="Electric Utility Data"/>
      <sheetName val="CS Data"/>
      <sheetName val="CS Data-Operating Cos"/>
      <sheetName val="2 (1)"/>
      <sheetName val="2 (2)"/>
      <sheetName val="3"/>
      <sheetName val="8 (1)"/>
      <sheetName val="8 (2)"/>
    </sheetNames>
    <sheetDataSet>
      <sheetData sheetId="0">
        <row r="8">
          <cell r="B8" t="str">
            <v>ALE</v>
          </cell>
          <cell r="C8" t="str">
            <v>ALLETE</v>
          </cell>
          <cell r="E8" t="str">
            <v>BBB+</v>
          </cell>
          <cell r="G8" t="str">
            <v>A3</v>
          </cell>
          <cell r="I8">
            <v>2</v>
          </cell>
          <cell r="K8" t="str">
            <v>A</v>
          </cell>
          <cell r="M8">
            <v>0.8</v>
          </cell>
          <cell r="O8">
            <v>2266.6799999999998</v>
          </cell>
        </row>
        <row r="9">
          <cell r="B9" t="str">
            <v>LNT</v>
          </cell>
          <cell r="C9" t="str">
            <v>Alliant Energy</v>
          </cell>
          <cell r="E9" t="str">
            <v>A-</v>
          </cell>
          <cell r="G9" t="str">
            <v>A3</v>
          </cell>
          <cell r="I9">
            <v>2</v>
          </cell>
          <cell r="K9" t="str">
            <v>A</v>
          </cell>
          <cell r="M9">
            <v>0.8</v>
          </cell>
          <cell r="O9">
            <v>6809.12</v>
          </cell>
        </row>
        <row r="10">
          <cell r="B10" t="str">
            <v>AEE</v>
          </cell>
          <cell r="C10" t="str">
            <v>Ameren Corp.</v>
          </cell>
          <cell r="E10" t="str">
            <v>BBB+</v>
          </cell>
          <cell r="G10" t="str">
            <v>Baa1</v>
          </cell>
          <cell r="I10">
            <v>2</v>
          </cell>
          <cell r="K10" t="str">
            <v>B++</v>
          </cell>
          <cell r="M10">
            <v>0.75</v>
          </cell>
          <cell r="O10">
            <v>9767.08</v>
          </cell>
        </row>
        <row r="11">
          <cell r="B11" t="str">
            <v>AEP</v>
          </cell>
          <cell r="C11" t="str">
            <v>American Elec Pwr</v>
          </cell>
          <cell r="E11" t="str">
            <v>BBB</v>
          </cell>
          <cell r="G11" t="str">
            <v>Baa1</v>
          </cell>
          <cell r="I11">
            <v>2</v>
          </cell>
          <cell r="K11" t="str">
            <v>A</v>
          </cell>
          <cell r="M11">
            <v>0.7</v>
          </cell>
          <cell r="O11">
            <v>26995.09</v>
          </cell>
        </row>
        <row r="12">
          <cell r="B12" t="str">
            <v>AVA</v>
          </cell>
          <cell r="C12" t="str">
            <v>Avista Corp.</v>
          </cell>
          <cell r="E12" t="str">
            <v>BBB</v>
          </cell>
          <cell r="G12" t="str">
            <v>Baa1</v>
          </cell>
          <cell r="I12">
            <v>2</v>
          </cell>
          <cell r="K12" t="str">
            <v>A</v>
          </cell>
          <cell r="M12">
            <v>0.8</v>
          </cell>
          <cell r="O12">
            <v>2002.64</v>
          </cell>
        </row>
        <row r="13">
          <cell r="B13" t="str">
            <v>BKH</v>
          </cell>
          <cell r="C13" t="str">
            <v>Black Hills Corp.</v>
          </cell>
          <cell r="E13" t="str">
            <v>BBB</v>
          </cell>
          <cell r="G13" t="str">
            <v>Baa1</v>
          </cell>
          <cell r="I13">
            <v>2</v>
          </cell>
          <cell r="K13" t="str">
            <v>B++</v>
          </cell>
          <cell r="M13">
            <v>0.95</v>
          </cell>
          <cell r="O13">
            <v>2107.13</v>
          </cell>
        </row>
        <row r="14">
          <cell r="B14" t="str">
            <v>CNP</v>
          </cell>
          <cell r="C14" t="str">
            <v>CenterPoint Energy</v>
          </cell>
          <cell r="E14" t="str">
            <v>A-</v>
          </cell>
          <cell r="G14" t="str">
            <v>Baa1</v>
          </cell>
          <cell r="I14">
            <v>2</v>
          </cell>
          <cell r="K14" t="str">
            <v>B++</v>
          </cell>
          <cell r="M14">
            <v>0.8</v>
          </cell>
          <cell r="O14">
            <v>8665.7999999999993</v>
          </cell>
        </row>
        <row r="15">
          <cell r="B15" t="str">
            <v>CNL</v>
          </cell>
          <cell r="C15" t="str">
            <v>Cleco Corp.</v>
          </cell>
          <cell r="E15" t="str">
            <v>BBB+</v>
          </cell>
          <cell r="G15" t="str">
            <v>Baa1</v>
          </cell>
          <cell r="I15">
            <v>1</v>
          </cell>
          <cell r="K15" t="str">
            <v>A</v>
          </cell>
          <cell r="M15">
            <v>0.75</v>
          </cell>
          <cell r="O15">
            <v>3265.32</v>
          </cell>
        </row>
        <row r="16">
          <cell r="B16" t="str">
            <v>CMS</v>
          </cell>
          <cell r="C16" t="str">
            <v>CMS Energy Corp.</v>
          </cell>
          <cell r="E16" t="str">
            <v>BBB+</v>
          </cell>
          <cell r="G16" t="str">
            <v>Baa2</v>
          </cell>
          <cell r="I16">
            <v>2</v>
          </cell>
          <cell r="K16" t="str">
            <v>B++</v>
          </cell>
          <cell r="M16">
            <v>0.75</v>
          </cell>
          <cell r="O16">
            <v>9204.6</v>
          </cell>
        </row>
        <row r="17">
          <cell r="B17" t="str">
            <v>ED</v>
          </cell>
          <cell r="C17" t="str">
            <v>Consolidated Edison</v>
          </cell>
          <cell r="E17" t="str">
            <v>A-</v>
          </cell>
          <cell r="G17" t="str">
            <v>A3</v>
          </cell>
          <cell r="I17">
            <v>1</v>
          </cell>
          <cell r="K17" t="str">
            <v>A+</v>
          </cell>
          <cell r="M17">
            <v>0.6</v>
          </cell>
          <cell r="O17">
            <v>17894.72</v>
          </cell>
        </row>
        <row r="18">
          <cell r="B18" t="str">
            <v>D</v>
          </cell>
          <cell r="C18" t="str">
            <v>Dominion Resources</v>
          </cell>
          <cell r="E18" t="str">
            <v>A-</v>
          </cell>
          <cell r="G18" t="str">
            <v>Baa2</v>
          </cell>
          <cell r="I18">
            <v>2</v>
          </cell>
          <cell r="K18" t="str">
            <v>B++</v>
          </cell>
          <cell r="M18">
            <v>0.7</v>
          </cell>
          <cell r="O18">
            <v>42196.03</v>
          </cell>
        </row>
        <row r="19">
          <cell r="B19" t="str">
            <v>DTE</v>
          </cell>
          <cell r="C19" t="str">
            <v>DTE Energy Co.</v>
          </cell>
          <cell r="E19" t="str">
            <v>BBB+</v>
          </cell>
          <cell r="G19" t="str">
            <v>A3</v>
          </cell>
          <cell r="I19">
            <v>2</v>
          </cell>
          <cell r="K19" t="str">
            <v>B++</v>
          </cell>
          <cell r="M19">
            <v>0.75</v>
          </cell>
          <cell r="O19">
            <v>14003.88</v>
          </cell>
        </row>
        <row r="20">
          <cell r="B20" t="str">
            <v>DUK</v>
          </cell>
          <cell r="C20" t="str">
            <v>Duke Energy Corp.</v>
          </cell>
          <cell r="E20" t="str">
            <v>A-</v>
          </cell>
          <cell r="G20" t="str">
            <v>A3</v>
          </cell>
          <cell r="I20">
            <v>2</v>
          </cell>
          <cell r="K20" t="str">
            <v>A</v>
          </cell>
          <cell r="M20">
            <v>0.6</v>
          </cell>
          <cell r="O20">
            <v>53446.93</v>
          </cell>
        </row>
        <row r="21">
          <cell r="B21" t="str">
            <v>EIX</v>
          </cell>
          <cell r="C21" t="str">
            <v>Edison International</v>
          </cell>
          <cell r="E21" t="str">
            <v>BBB+</v>
          </cell>
          <cell r="G21" t="str">
            <v>A3</v>
          </cell>
          <cell r="I21">
            <v>2</v>
          </cell>
          <cell r="K21" t="str">
            <v>A</v>
          </cell>
          <cell r="M21">
            <v>0.75</v>
          </cell>
          <cell r="O21">
            <v>19467.21</v>
          </cell>
        </row>
        <row r="22">
          <cell r="B22" t="str">
            <v>EE</v>
          </cell>
          <cell r="C22" t="str">
            <v>El Paso Electric</v>
          </cell>
          <cell r="E22" t="str">
            <v>BBB</v>
          </cell>
          <cell r="G22" t="str">
            <v>Baa1</v>
          </cell>
          <cell r="I22">
            <v>2</v>
          </cell>
          <cell r="K22" t="str">
            <v>B++</v>
          </cell>
          <cell r="M22">
            <v>0.7</v>
          </cell>
          <cell r="O22">
            <v>1442.4</v>
          </cell>
        </row>
        <row r="23">
          <cell r="B23" t="str">
            <v>EDE</v>
          </cell>
          <cell r="C23" t="str">
            <v>Empire District Elec</v>
          </cell>
          <cell r="E23" t="str">
            <v>BBB</v>
          </cell>
          <cell r="G23" t="str">
            <v>Baa1</v>
          </cell>
          <cell r="I23">
            <v>2</v>
          </cell>
          <cell r="K23" t="str">
            <v>B++</v>
          </cell>
          <cell r="M23">
            <v>0.7</v>
          </cell>
          <cell r="O23">
            <v>1017.41</v>
          </cell>
        </row>
        <row r="24">
          <cell r="B24" t="str">
            <v>ETR</v>
          </cell>
          <cell r="C24" t="str">
            <v>Entergy Corp.</v>
          </cell>
          <cell r="E24" t="str">
            <v>BBB</v>
          </cell>
          <cell r="G24" t="str">
            <v>Baa3</v>
          </cell>
          <cell r="I24">
            <v>3</v>
          </cell>
          <cell r="K24" t="str">
            <v>B++</v>
          </cell>
          <cell r="M24">
            <v>0.7</v>
          </cell>
          <cell r="O24">
            <v>13325.32</v>
          </cell>
        </row>
        <row r="25">
          <cell r="B25" t="str">
            <v>ES</v>
          </cell>
          <cell r="C25" t="str">
            <v>Eversource Energy</v>
          </cell>
          <cell r="E25" t="str">
            <v>A</v>
          </cell>
          <cell r="G25" t="str">
            <v>Baa1</v>
          </cell>
          <cell r="I25">
            <v>1</v>
          </cell>
          <cell r="K25" t="str">
            <v>A</v>
          </cell>
          <cell r="M25">
            <v>0.75</v>
          </cell>
          <cell r="O25">
            <v>15409.9</v>
          </cell>
        </row>
        <row r="26">
          <cell r="B26" t="str">
            <v>EXC</v>
          </cell>
          <cell r="C26" t="str">
            <v>Exelon Corp.</v>
          </cell>
          <cell r="E26" t="str">
            <v>BBB</v>
          </cell>
          <cell r="G26" t="str">
            <v>Baa2</v>
          </cell>
          <cell r="I26">
            <v>3</v>
          </cell>
          <cell r="K26" t="str">
            <v>B++</v>
          </cell>
          <cell r="M26">
            <v>0.7</v>
          </cell>
          <cell r="O26">
            <v>28886.09</v>
          </cell>
        </row>
        <row r="27">
          <cell r="B27" t="str">
            <v>FE</v>
          </cell>
          <cell r="C27" t="str">
            <v>FirstEnergy Corp.</v>
          </cell>
          <cell r="E27" t="str">
            <v>BBB-</v>
          </cell>
          <cell r="G27" t="str">
            <v>Baa3</v>
          </cell>
          <cell r="I27">
            <v>3</v>
          </cell>
          <cell r="K27" t="str">
            <v>B+</v>
          </cell>
          <cell r="M27">
            <v>0.7</v>
          </cell>
          <cell r="O27">
            <v>14749.77</v>
          </cell>
        </row>
        <row r="28">
          <cell r="B28" t="str">
            <v>GXP</v>
          </cell>
          <cell r="C28" t="str">
            <v>Great Plains Energy</v>
          </cell>
          <cell r="E28" t="str">
            <v>BBB+</v>
          </cell>
          <cell r="G28" t="str">
            <v>Baa2</v>
          </cell>
          <cell r="I28">
            <v>3</v>
          </cell>
          <cell r="K28" t="str">
            <v>B+</v>
          </cell>
          <cell r="M28">
            <v>0.85</v>
          </cell>
          <cell r="O28">
            <v>3966.38</v>
          </cell>
        </row>
        <row r="29">
          <cell r="B29" t="str">
            <v>HE</v>
          </cell>
          <cell r="C29" t="str">
            <v>Hawaiian Elec.</v>
          </cell>
          <cell r="E29" t="str">
            <v>BBB-</v>
          </cell>
          <cell r="G29" t="str">
            <v>NR</v>
          </cell>
          <cell r="I29">
            <v>2</v>
          </cell>
          <cell r="K29" t="str">
            <v>A</v>
          </cell>
          <cell r="M29">
            <v>0.8</v>
          </cell>
          <cell r="O29">
            <v>3321.33</v>
          </cell>
        </row>
        <row r="30">
          <cell r="B30" t="str">
            <v>IDA</v>
          </cell>
          <cell r="C30" t="str">
            <v>IDACORP, Inc.</v>
          </cell>
          <cell r="E30" t="str">
            <v>BBB</v>
          </cell>
          <cell r="G30" t="str">
            <v>Baa1</v>
          </cell>
          <cell r="I30">
            <v>2</v>
          </cell>
          <cell r="K30" t="str">
            <v>B++</v>
          </cell>
          <cell r="M30">
            <v>0.8</v>
          </cell>
          <cell r="O30">
            <v>2974.92</v>
          </cell>
        </row>
        <row r="31">
          <cell r="B31" t="str">
            <v>TEG</v>
          </cell>
          <cell r="C31" t="str">
            <v>Integrys Energy Group</v>
          </cell>
          <cell r="E31" t="str">
            <v>A-</v>
          </cell>
          <cell r="G31" t="str">
            <v>A3</v>
          </cell>
          <cell r="I31">
            <v>2</v>
          </cell>
          <cell r="K31" t="str">
            <v>A</v>
          </cell>
          <cell r="M31">
            <v>0.8</v>
          </cell>
          <cell r="O31">
            <v>5685.09</v>
          </cell>
        </row>
        <row r="32">
          <cell r="B32" t="str">
            <v>ITC</v>
          </cell>
          <cell r="C32" t="str">
            <v>ITC Holdings Corp.</v>
          </cell>
          <cell r="E32" t="str">
            <v>A-</v>
          </cell>
          <cell r="G32" t="str">
            <v>Baa2</v>
          </cell>
          <cell r="I32">
            <v>2</v>
          </cell>
          <cell r="K32" t="str">
            <v>B++</v>
          </cell>
          <cell r="M32">
            <v>0.65</v>
          </cell>
          <cell r="O32">
            <v>5485.75</v>
          </cell>
        </row>
        <row r="33">
          <cell r="B33" t="str">
            <v>MGEE</v>
          </cell>
          <cell r="C33" t="str">
            <v>MGE Energy</v>
          </cell>
          <cell r="E33" t="str">
            <v>NR</v>
          </cell>
          <cell r="G33" t="str">
            <v>NR</v>
          </cell>
          <cell r="I33">
            <v>1</v>
          </cell>
          <cell r="K33" t="str">
            <v>A</v>
          </cell>
          <cell r="M33">
            <v>0.7</v>
          </cell>
          <cell r="O33">
            <v>1365.92</v>
          </cell>
        </row>
        <row r="34">
          <cell r="B34" t="str">
            <v>NEE</v>
          </cell>
          <cell r="C34" t="str">
            <v>NextEra Energy, Inc.</v>
          </cell>
          <cell r="E34" t="str">
            <v>A-</v>
          </cell>
          <cell r="G34" t="str">
            <v>Baa1</v>
          </cell>
          <cell r="I34">
            <v>2</v>
          </cell>
          <cell r="K34" t="str">
            <v>A</v>
          </cell>
          <cell r="M34">
            <v>0.75</v>
          </cell>
          <cell r="O34">
            <v>44891.95</v>
          </cell>
        </row>
        <row r="35">
          <cell r="B35" t="str">
            <v>NWE</v>
          </cell>
          <cell r="C35" t="str">
            <v>NorthWestern Corp.</v>
          </cell>
          <cell r="E35" t="str">
            <v>BBB</v>
          </cell>
          <cell r="G35" t="str">
            <v>A3</v>
          </cell>
          <cell r="I35">
            <v>3</v>
          </cell>
          <cell r="K35" t="str">
            <v>B+</v>
          </cell>
          <cell r="M35">
            <v>0.7</v>
          </cell>
          <cell r="O35">
            <v>2436.1</v>
          </cell>
        </row>
        <row r="36">
          <cell r="B36" t="str">
            <v>OGE</v>
          </cell>
          <cell r="C36" t="str">
            <v>OGE Energy Corp.</v>
          </cell>
          <cell r="E36" t="str">
            <v>A-</v>
          </cell>
          <cell r="G36" t="str">
            <v>A3</v>
          </cell>
          <cell r="I36">
            <v>1</v>
          </cell>
          <cell r="K36" t="str">
            <v>A+</v>
          </cell>
          <cell r="M36">
            <v>0.9</v>
          </cell>
          <cell r="O36">
            <v>6330.49</v>
          </cell>
        </row>
        <row r="37">
          <cell r="B37" t="str">
            <v>OTTR</v>
          </cell>
          <cell r="C37" t="str">
            <v>Otter Tail Corp.</v>
          </cell>
          <cell r="E37" t="str">
            <v>BBB</v>
          </cell>
          <cell r="G37" t="str">
            <v>Baa2</v>
          </cell>
          <cell r="I37">
            <v>3</v>
          </cell>
          <cell r="K37" t="str">
            <v>B+</v>
          </cell>
          <cell r="M37">
            <v>0.9</v>
          </cell>
          <cell r="O37">
            <v>1012.27</v>
          </cell>
        </row>
        <row r="38">
          <cell r="B38" t="str">
            <v>POM</v>
          </cell>
          <cell r="C38" t="str">
            <v>Pepco Holdings</v>
          </cell>
          <cell r="E38" t="str">
            <v>BBB+</v>
          </cell>
          <cell r="G38" t="str">
            <v>Baa3</v>
          </cell>
          <cell r="I38">
            <v>3</v>
          </cell>
          <cell r="K38" t="str">
            <v>B+</v>
          </cell>
          <cell r="M38">
            <v>0.65</v>
          </cell>
          <cell r="O38">
            <v>6249.12</v>
          </cell>
        </row>
        <row r="39">
          <cell r="B39" t="str">
            <v>PCG</v>
          </cell>
          <cell r="C39" t="str">
            <v>PG&amp;E Corp.</v>
          </cell>
          <cell r="E39" t="str">
            <v>BBB</v>
          </cell>
          <cell r="G39" t="str">
            <v>Baa1</v>
          </cell>
          <cell r="I39">
            <v>3</v>
          </cell>
          <cell r="K39" t="str">
            <v>B+</v>
          </cell>
          <cell r="M39">
            <v>0.65</v>
          </cell>
          <cell r="O39">
            <v>24660.17</v>
          </cell>
        </row>
        <row r="40">
          <cell r="B40" t="str">
            <v>PNW</v>
          </cell>
          <cell r="C40" t="str">
            <v>Pinnacle West Capital</v>
          </cell>
          <cell r="E40" t="str">
            <v>A-</v>
          </cell>
          <cell r="G40" t="str">
            <v>A3</v>
          </cell>
          <cell r="I40">
            <v>1</v>
          </cell>
          <cell r="K40" t="str">
            <v>A+</v>
          </cell>
          <cell r="M40">
            <v>0.7</v>
          </cell>
          <cell r="O40">
            <v>6576.16</v>
          </cell>
        </row>
        <row r="41">
          <cell r="B41" t="str">
            <v>PNM</v>
          </cell>
          <cell r="C41" t="str">
            <v>PNM Resources</v>
          </cell>
          <cell r="E41" t="str">
            <v>BBB</v>
          </cell>
          <cell r="G41" t="str">
            <v>NR</v>
          </cell>
          <cell r="I41">
            <v>3</v>
          </cell>
          <cell r="K41" t="str">
            <v>B</v>
          </cell>
          <cell r="M41">
            <v>0.85</v>
          </cell>
          <cell r="O41">
            <v>2068.59</v>
          </cell>
        </row>
        <row r="42">
          <cell r="B42" t="str">
            <v>POR</v>
          </cell>
          <cell r="C42" t="str">
            <v>Portland General Elec.</v>
          </cell>
          <cell r="E42" t="str">
            <v>BBB</v>
          </cell>
          <cell r="G42" t="str">
            <v>A3</v>
          </cell>
          <cell r="I42">
            <v>2</v>
          </cell>
          <cell r="K42" t="str">
            <v>B++</v>
          </cell>
          <cell r="M42">
            <v>0.8</v>
          </cell>
          <cell r="O42">
            <v>2716.97</v>
          </cell>
        </row>
        <row r="43">
          <cell r="B43" t="str">
            <v>PPL</v>
          </cell>
          <cell r="C43" t="str">
            <v>PPL Corp.</v>
          </cell>
          <cell r="E43" t="str">
            <v>A-</v>
          </cell>
          <cell r="G43" t="str">
            <v>Baa2</v>
          </cell>
          <cell r="I43">
            <v>3</v>
          </cell>
          <cell r="K43" t="str">
            <v>B++</v>
          </cell>
          <cell r="M43">
            <v>0.65</v>
          </cell>
          <cell r="O43">
            <v>22421.8</v>
          </cell>
        </row>
        <row r="44">
          <cell r="B44" t="str">
            <v>PEG</v>
          </cell>
          <cell r="C44" t="str">
            <v>Pub Sv Enterprise Grp</v>
          </cell>
          <cell r="E44" t="str">
            <v>BBB+</v>
          </cell>
          <cell r="G44" t="str">
            <v>Baa2</v>
          </cell>
          <cell r="I44">
            <v>1</v>
          </cell>
          <cell r="K44" t="str">
            <v>A++</v>
          </cell>
          <cell r="M44">
            <v>0.75</v>
          </cell>
          <cell r="O44">
            <v>21385.77</v>
          </cell>
        </row>
        <row r="45">
          <cell r="B45" t="str">
            <v>SCG</v>
          </cell>
          <cell r="C45" t="str">
            <v>SCANA Corp.</v>
          </cell>
          <cell r="E45" t="str">
            <v>BBB+</v>
          </cell>
          <cell r="G45" t="str">
            <v>Baa3</v>
          </cell>
          <cell r="I45">
            <v>2</v>
          </cell>
          <cell r="K45" t="str">
            <v>B++</v>
          </cell>
          <cell r="M45">
            <v>0.75</v>
          </cell>
          <cell r="O45">
            <v>7455.09</v>
          </cell>
        </row>
        <row r="46">
          <cell r="B46" t="str">
            <v>SRE</v>
          </cell>
          <cell r="C46" t="str">
            <v>Sempra Energy</v>
          </cell>
          <cell r="E46" t="str">
            <v>BBB+</v>
          </cell>
          <cell r="G46" t="str">
            <v>Baa1</v>
          </cell>
          <cell r="I46">
            <v>2</v>
          </cell>
          <cell r="K46" t="str">
            <v>A</v>
          </cell>
          <cell r="M46">
            <v>0.8</v>
          </cell>
          <cell r="O46">
            <v>26119.81</v>
          </cell>
        </row>
        <row r="47">
          <cell r="B47" t="str">
            <v>SO</v>
          </cell>
          <cell r="C47" t="str">
            <v>Southern Company</v>
          </cell>
          <cell r="E47" t="str">
            <v>A</v>
          </cell>
          <cell r="G47" t="str">
            <v>Baa1</v>
          </cell>
          <cell r="I47">
            <v>2</v>
          </cell>
          <cell r="K47" t="str">
            <v>A</v>
          </cell>
          <cell r="M47">
            <v>0.6</v>
          </cell>
          <cell r="O47">
            <v>39218.71</v>
          </cell>
        </row>
        <row r="48">
          <cell r="B48" t="str">
            <v>TE</v>
          </cell>
          <cell r="C48" t="str">
            <v>TECO Energy</v>
          </cell>
          <cell r="E48" t="str">
            <v>BBB+</v>
          </cell>
          <cell r="G48" t="str">
            <v>Baa1</v>
          </cell>
          <cell r="I48">
            <v>2</v>
          </cell>
          <cell r="K48" t="str">
            <v>B++</v>
          </cell>
          <cell r="M48">
            <v>0.85</v>
          </cell>
          <cell r="O48">
            <v>4344.46</v>
          </cell>
        </row>
        <row r="49">
          <cell r="B49" t="str">
            <v>UIL</v>
          </cell>
          <cell r="C49" t="str">
            <v>UIL Holdings</v>
          </cell>
          <cell r="E49" t="str">
            <v>BBB</v>
          </cell>
          <cell r="G49" t="str">
            <v>Baa2</v>
          </cell>
          <cell r="I49">
            <v>2</v>
          </cell>
          <cell r="K49" t="str">
            <v>B++</v>
          </cell>
          <cell r="M49">
            <v>0.8</v>
          </cell>
          <cell r="O49">
            <v>2835.52</v>
          </cell>
        </row>
        <row r="50">
          <cell r="B50" t="str">
            <v>VVC</v>
          </cell>
          <cell r="C50" t="str">
            <v>Vectren Corp.</v>
          </cell>
          <cell r="E50" t="str">
            <v>A-</v>
          </cell>
          <cell r="G50" t="str">
            <v>NR</v>
          </cell>
          <cell r="I50">
            <v>2</v>
          </cell>
          <cell r="K50" t="str">
            <v>A</v>
          </cell>
          <cell r="M50">
            <v>0.8</v>
          </cell>
          <cell r="O50">
            <v>3461.77</v>
          </cell>
        </row>
        <row r="51">
          <cell r="B51" t="str">
            <v>WR</v>
          </cell>
          <cell r="C51" t="str">
            <v>Westar Energy</v>
          </cell>
          <cell r="E51" t="str">
            <v>BBB+</v>
          </cell>
          <cell r="G51" t="str">
            <v>Baa1</v>
          </cell>
          <cell r="I51">
            <v>2</v>
          </cell>
          <cell r="K51" t="str">
            <v>B++</v>
          </cell>
          <cell r="M51">
            <v>0.75</v>
          </cell>
          <cell r="O51">
            <v>4747.3999999999996</v>
          </cell>
        </row>
        <row r="52">
          <cell r="B52" t="str">
            <v>WEC</v>
          </cell>
          <cell r="C52" t="str">
            <v>Wisconsin Energy</v>
          </cell>
          <cell r="E52" t="str">
            <v>A-</v>
          </cell>
          <cell r="G52" t="str">
            <v>A3</v>
          </cell>
          <cell r="I52">
            <v>1</v>
          </cell>
          <cell r="K52" t="str">
            <v>A+</v>
          </cell>
          <cell r="M52">
            <v>0.65</v>
          </cell>
          <cell r="O52">
            <v>10722.33</v>
          </cell>
        </row>
        <row r="53">
          <cell r="B53" t="str">
            <v>XEL</v>
          </cell>
          <cell r="C53" t="str">
            <v>Xcel Energy Inc.</v>
          </cell>
          <cell r="E53" t="str">
            <v>A-</v>
          </cell>
          <cell r="G53" t="str">
            <v>A3</v>
          </cell>
          <cell r="I53">
            <v>1</v>
          </cell>
          <cell r="K53" t="str">
            <v>A</v>
          </cell>
          <cell r="M53">
            <v>0.65</v>
          </cell>
          <cell r="O53">
            <v>16963.080000000002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AEP</v>
          </cell>
          <cell r="G1" t="str">
            <v>AVA</v>
          </cell>
          <cell r="H1" t="str">
            <v>BKH</v>
          </cell>
          <cell r="I1" t="str">
            <v>CNP</v>
          </cell>
          <cell r="J1" t="str">
            <v>CNL</v>
          </cell>
          <cell r="K1" t="str">
            <v>CMS</v>
          </cell>
          <cell r="L1" t="str">
            <v>ED</v>
          </cell>
          <cell r="M1" t="str">
            <v>D</v>
          </cell>
          <cell r="N1" t="str">
            <v>DTE</v>
          </cell>
          <cell r="O1" t="str">
            <v>DUK</v>
          </cell>
          <cell r="P1" t="str">
            <v>EIX</v>
          </cell>
          <cell r="Q1" t="str">
            <v>EE</v>
          </cell>
          <cell r="R1" t="str">
            <v>EDE</v>
          </cell>
          <cell r="S1" t="str">
            <v>ETR</v>
          </cell>
          <cell r="T1" t="str">
            <v>ES</v>
          </cell>
          <cell r="U1" t="str">
            <v>EXC</v>
          </cell>
          <cell r="V1" t="str">
            <v>FE</v>
          </cell>
          <cell r="W1" t="str">
            <v>GXP</v>
          </cell>
          <cell r="X1" t="str">
            <v>HE</v>
          </cell>
          <cell r="Y1" t="str">
            <v>IDA</v>
          </cell>
          <cell r="Z1" t="str">
            <v>TEG</v>
          </cell>
          <cell r="AA1" t="str">
            <v>ITC</v>
          </cell>
          <cell r="AB1" t="str">
            <v>MGEE</v>
          </cell>
          <cell r="AC1" t="str">
            <v>NEE</v>
          </cell>
          <cell r="AD1" t="str">
            <v>NWE</v>
          </cell>
          <cell r="AE1" t="str">
            <v>OGE</v>
          </cell>
          <cell r="AF1" t="str">
            <v>OTTR</v>
          </cell>
          <cell r="AG1" t="str">
            <v>POM</v>
          </cell>
          <cell r="AH1" t="str">
            <v>PCG</v>
          </cell>
          <cell r="AI1" t="str">
            <v>PNW</v>
          </cell>
          <cell r="AJ1" t="str">
            <v>PNM</v>
          </cell>
          <cell r="AK1" t="str">
            <v>POR</v>
          </cell>
          <cell r="AL1" t="str">
            <v>PPL</v>
          </cell>
          <cell r="AM1" t="str">
            <v>PEG</v>
          </cell>
          <cell r="AN1" t="str">
            <v>SCG</v>
          </cell>
          <cell r="AO1" t="str">
            <v>SRE</v>
          </cell>
          <cell r="AP1" t="str">
            <v>SO</v>
          </cell>
          <cell r="AQ1" t="str">
            <v>TE</v>
          </cell>
          <cell r="AR1" t="str">
            <v>UIL</v>
          </cell>
          <cell r="AS1" t="str">
            <v>VVC</v>
          </cell>
          <cell r="AT1" t="str">
            <v>WR</v>
          </cell>
          <cell r="AU1" t="str">
            <v>WEC</v>
          </cell>
          <cell r="AV1" t="str">
            <v>XEL</v>
          </cell>
          <cell r="AW1" t="e">
            <v>#N/A</v>
          </cell>
        </row>
        <row r="2">
          <cell r="C2">
            <v>49.59</v>
          </cell>
          <cell r="D2">
            <v>61.21</v>
          </cell>
          <cell r="E2">
            <v>40.65</v>
          </cell>
          <cell r="I2">
            <v>20.440000000000001</v>
          </cell>
          <cell r="L2">
            <v>61.14</v>
          </cell>
          <cell r="N2">
            <v>79.61</v>
          </cell>
          <cell r="O2">
            <v>76.05</v>
          </cell>
          <cell r="P2">
            <v>60.74</v>
          </cell>
          <cell r="T2">
            <v>49.29</v>
          </cell>
          <cell r="AC2">
            <v>102.23</v>
          </cell>
          <cell r="AE2">
            <v>31.6</v>
          </cell>
          <cell r="AI2">
            <v>60.98</v>
          </cell>
          <cell r="AO2">
            <v>107.6</v>
          </cell>
          <cell r="AP2">
            <v>43.23</v>
          </cell>
          <cell r="AQ2">
            <v>19.100000000000001</v>
          </cell>
          <cell r="AS2">
            <v>42.26</v>
          </cell>
          <cell r="AT2">
            <v>36.58</v>
          </cell>
          <cell r="AV2">
            <v>34.46</v>
          </cell>
        </row>
        <row r="3">
          <cell r="C3">
            <v>49.59</v>
          </cell>
          <cell r="D3">
            <v>61.33</v>
          </cell>
          <cell r="E3">
            <v>40.67</v>
          </cell>
          <cell r="I3">
            <v>20.51</v>
          </cell>
          <cell r="L3">
            <v>61.37</v>
          </cell>
          <cell r="N3">
            <v>79.66</v>
          </cell>
          <cell r="O3">
            <v>76.16</v>
          </cell>
          <cell r="P3">
            <v>60.83</v>
          </cell>
          <cell r="T3">
            <v>49.43</v>
          </cell>
          <cell r="AC3">
            <v>102.16</v>
          </cell>
          <cell r="AE3">
            <v>31.72</v>
          </cell>
          <cell r="AI3">
            <v>61.09</v>
          </cell>
          <cell r="AO3">
            <v>107.69</v>
          </cell>
          <cell r="AP3">
            <v>43.38</v>
          </cell>
          <cell r="AQ3">
            <v>19.079999999999998</v>
          </cell>
          <cell r="AS3">
            <v>42.55</v>
          </cell>
          <cell r="AT3">
            <v>36.590000000000003</v>
          </cell>
          <cell r="AV3">
            <v>34.51</v>
          </cell>
        </row>
        <row r="4">
          <cell r="C4">
            <v>49.08</v>
          </cell>
          <cell r="D4">
            <v>61.4</v>
          </cell>
          <cell r="E4">
            <v>40.92</v>
          </cell>
          <cell r="I4">
            <v>20.53</v>
          </cell>
          <cell r="L4">
            <v>61.38</v>
          </cell>
          <cell r="N4">
            <v>79.72</v>
          </cell>
          <cell r="O4">
            <v>76.540000000000006</v>
          </cell>
          <cell r="P4">
            <v>60.81</v>
          </cell>
          <cell r="T4">
            <v>49.47</v>
          </cell>
          <cell r="AC4">
            <v>102.52</v>
          </cell>
          <cell r="AE4">
            <v>31.83</v>
          </cell>
          <cell r="AI4">
            <v>60.96</v>
          </cell>
          <cell r="AO4">
            <v>107.75</v>
          </cell>
          <cell r="AP4">
            <v>43.67</v>
          </cell>
          <cell r="AQ4">
            <v>18.95</v>
          </cell>
          <cell r="AS4">
            <v>42.86</v>
          </cell>
          <cell r="AT4">
            <v>36.65</v>
          </cell>
          <cell r="AV4">
            <v>34.619999999999997</v>
          </cell>
        </row>
        <row r="5">
          <cell r="C5">
            <v>48.96</v>
          </cell>
          <cell r="D5">
            <v>61.26</v>
          </cell>
          <cell r="E5">
            <v>40.74</v>
          </cell>
          <cell r="I5">
            <v>20.39</v>
          </cell>
          <cell r="L5">
            <v>61.14</v>
          </cell>
          <cell r="N5">
            <v>79.53</v>
          </cell>
          <cell r="O5">
            <v>76.19</v>
          </cell>
          <cell r="P5">
            <v>60.58</v>
          </cell>
          <cell r="T5">
            <v>49.32</v>
          </cell>
          <cell r="AC5">
            <v>102.51</v>
          </cell>
          <cell r="AE5">
            <v>31.81</v>
          </cell>
          <cell r="AI5">
            <v>60.78</v>
          </cell>
          <cell r="AO5">
            <v>107.82</v>
          </cell>
          <cell r="AP5">
            <v>43.67</v>
          </cell>
          <cell r="AQ5">
            <v>18.91</v>
          </cell>
          <cell r="AS5">
            <v>42.57</v>
          </cell>
          <cell r="AT5">
            <v>36.42</v>
          </cell>
          <cell r="AV5">
            <v>34.369999999999997</v>
          </cell>
        </row>
        <row r="6">
          <cell r="C6">
            <v>48.65</v>
          </cell>
          <cell r="D6">
            <v>61.23</v>
          </cell>
          <cell r="E6">
            <v>40.78</v>
          </cell>
          <cell r="I6">
            <v>20.420000000000002</v>
          </cell>
          <cell r="L6">
            <v>61.05</v>
          </cell>
          <cell r="N6">
            <v>79.73</v>
          </cell>
          <cell r="O6">
            <v>76.03</v>
          </cell>
          <cell r="P6">
            <v>60.77</v>
          </cell>
          <cell r="T6">
            <v>49.44</v>
          </cell>
          <cell r="AC6">
            <v>102.3</v>
          </cell>
          <cell r="AE6">
            <v>32.04</v>
          </cell>
          <cell r="AI6">
            <v>60.56</v>
          </cell>
          <cell r="AO6">
            <v>107.42</v>
          </cell>
          <cell r="AP6">
            <v>43.65</v>
          </cell>
          <cell r="AQ6">
            <v>18.920000000000002</v>
          </cell>
          <cell r="AS6">
            <v>42.55</v>
          </cell>
          <cell r="AT6">
            <v>36.47</v>
          </cell>
          <cell r="AV6">
            <v>34.159999999999997</v>
          </cell>
        </row>
        <row r="7">
          <cell r="C7">
            <v>48.43</v>
          </cell>
          <cell r="D7">
            <v>61</v>
          </cell>
          <cell r="E7">
            <v>40.54</v>
          </cell>
          <cell r="I7">
            <v>20.39</v>
          </cell>
          <cell r="L7">
            <v>61.47</v>
          </cell>
          <cell r="N7">
            <v>79.14</v>
          </cell>
          <cell r="O7">
            <v>76.150000000000006</v>
          </cell>
          <cell r="P7">
            <v>60.44</v>
          </cell>
          <cell r="T7">
            <v>49.17</v>
          </cell>
          <cell r="AC7">
            <v>102.14</v>
          </cell>
          <cell r="AE7">
            <v>31.99</v>
          </cell>
          <cell r="AI7">
            <v>59.96</v>
          </cell>
          <cell r="AO7">
            <v>106.86</v>
          </cell>
          <cell r="AP7">
            <v>43.72</v>
          </cell>
          <cell r="AQ7">
            <v>18.77</v>
          </cell>
          <cell r="AS7">
            <v>42.36</v>
          </cell>
          <cell r="AT7">
            <v>36.14</v>
          </cell>
          <cell r="AV7">
            <v>33.75</v>
          </cell>
        </row>
        <row r="8">
          <cell r="C8">
            <v>48.33</v>
          </cell>
          <cell r="D8">
            <v>60.27</v>
          </cell>
          <cell r="E8">
            <v>40.26</v>
          </cell>
          <cell r="I8">
            <v>20.2</v>
          </cell>
          <cell r="L8">
            <v>61.1</v>
          </cell>
          <cell r="N8">
            <v>78.09</v>
          </cell>
          <cell r="O8">
            <v>75.489999999999995</v>
          </cell>
          <cell r="P8">
            <v>59.75</v>
          </cell>
          <cell r="T8">
            <v>48.54</v>
          </cell>
          <cell r="AC8">
            <v>101.08</v>
          </cell>
          <cell r="AE8">
            <v>31.72</v>
          </cell>
          <cell r="AI8">
            <v>59.38</v>
          </cell>
          <cell r="AO8">
            <v>105.44</v>
          </cell>
          <cell r="AP8">
            <v>43.18</v>
          </cell>
          <cell r="AQ8">
            <v>18.440000000000001</v>
          </cell>
          <cell r="AS8">
            <v>41.91</v>
          </cell>
          <cell r="AT8">
            <v>35.92</v>
          </cell>
          <cell r="AV8">
            <v>33.479999999999997</v>
          </cell>
        </row>
        <row r="9">
          <cell r="C9">
            <v>48.06</v>
          </cell>
          <cell r="D9">
            <v>59.47</v>
          </cell>
          <cell r="E9">
            <v>39.83</v>
          </cell>
          <cell r="I9">
            <v>19.84</v>
          </cell>
          <cell r="L9">
            <v>60.24</v>
          </cell>
          <cell r="N9">
            <v>77.19</v>
          </cell>
          <cell r="O9">
            <v>74.44</v>
          </cell>
          <cell r="P9">
            <v>58.84</v>
          </cell>
          <cell r="T9">
            <v>47.94</v>
          </cell>
          <cell r="AC9">
            <v>100.2</v>
          </cell>
          <cell r="AE9">
            <v>31.21</v>
          </cell>
          <cell r="AI9">
            <v>58.6</v>
          </cell>
          <cell r="AO9">
            <v>104.26</v>
          </cell>
          <cell r="AP9">
            <v>43.38</v>
          </cell>
          <cell r="AQ9">
            <v>18.22</v>
          </cell>
          <cell r="AS9">
            <v>41.04</v>
          </cell>
          <cell r="AT9">
            <v>35.58</v>
          </cell>
          <cell r="AV9">
            <v>32.85</v>
          </cell>
        </row>
        <row r="10">
          <cell r="C10">
            <v>48.82</v>
          </cell>
          <cell r="D10">
            <v>59.9</v>
          </cell>
          <cell r="E10">
            <v>40.26</v>
          </cell>
          <cell r="I10">
            <v>20.04</v>
          </cell>
          <cell r="L10">
            <v>61.13</v>
          </cell>
          <cell r="N10">
            <v>78.260000000000005</v>
          </cell>
          <cell r="O10">
            <v>76.3</v>
          </cell>
          <cell r="P10">
            <v>59.52</v>
          </cell>
          <cell r="T10">
            <v>48.71</v>
          </cell>
          <cell r="AC10">
            <v>99.91</v>
          </cell>
          <cell r="AE10">
            <v>31.24</v>
          </cell>
          <cell r="AI10">
            <v>59.53</v>
          </cell>
          <cell r="AO10">
            <v>105.38</v>
          </cell>
          <cell r="AP10">
            <v>43.47</v>
          </cell>
          <cell r="AQ10">
            <v>18.350000000000001</v>
          </cell>
          <cell r="AS10">
            <v>41.76</v>
          </cell>
          <cell r="AT10">
            <v>35.93</v>
          </cell>
          <cell r="AV10">
            <v>33.21</v>
          </cell>
        </row>
        <row r="11">
          <cell r="C11">
            <v>48.87</v>
          </cell>
          <cell r="D11">
            <v>60.09</v>
          </cell>
          <cell r="E11">
            <v>40.299999999999997</v>
          </cell>
          <cell r="I11">
            <v>20.5</v>
          </cell>
          <cell r="L11">
            <v>61.51</v>
          </cell>
          <cell r="N11">
            <v>78.78</v>
          </cell>
          <cell r="O11">
            <v>76.569999999999993</v>
          </cell>
          <cell r="P11">
            <v>60.27</v>
          </cell>
          <cell r="T11">
            <v>48.51</v>
          </cell>
          <cell r="AC11">
            <v>100.01</v>
          </cell>
          <cell r="AE11">
            <v>31.82</v>
          </cell>
          <cell r="AI11">
            <v>59.48</v>
          </cell>
          <cell r="AO11">
            <v>104.99</v>
          </cell>
          <cell r="AP11">
            <v>43.59</v>
          </cell>
          <cell r="AQ11">
            <v>18.420000000000002</v>
          </cell>
          <cell r="AS11">
            <v>42.25</v>
          </cell>
          <cell r="AT11">
            <v>35.92</v>
          </cell>
          <cell r="AV11">
            <v>33.42</v>
          </cell>
        </row>
        <row r="12">
          <cell r="C12">
            <v>48.87</v>
          </cell>
          <cell r="D12">
            <v>60.26</v>
          </cell>
          <cell r="E12">
            <v>40.39</v>
          </cell>
          <cell r="I12">
            <v>20.72</v>
          </cell>
          <cell r="L12">
            <v>61.08</v>
          </cell>
          <cell r="N12">
            <v>79.209999999999994</v>
          </cell>
          <cell r="O12">
            <v>77.11</v>
          </cell>
          <cell r="P12">
            <v>60.67</v>
          </cell>
          <cell r="T12">
            <v>48.46</v>
          </cell>
          <cell r="AC12">
            <v>101.21</v>
          </cell>
          <cell r="AE12">
            <v>31.96</v>
          </cell>
          <cell r="AI12">
            <v>59.86</v>
          </cell>
          <cell r="AO12">
            <v>105.86</v>
          </cell>
          <cell r="AP12">
            <v>44.15</v>
          </cell>
          <cell r="AQ12">
            <v>18.690000000000001</v>
          </cell>
          <cell r="AS12">
            <v>42.34</v>
          </cell>
          <cell r="AT12">
            <v>36</v>
          </cell>
          <cell r="AV12">
            <v>33.619999999999997</v>
          </cell>
        </row>
        <row r="13">
          <cell r="C13">
            <v>49.11</v>
          </cell>
          <cell r="D13">
            <v>60.29</v>
          </cell>
          <cell r="E13">
            <v>40.4</v>
          </cell>
          <cell r="I13">
            <v>20.3</v>
          </cell>
          <cell r="L13">
            <v>61.24</v>
          </cell>
          <cell r="N13">
            <v>78.39</v>
          </cell>
          <cell r="O13">
            <v>76.81</v>
          </cell>
          <cell r="P13">
            <v>60.14</v>
          </cell>
          <cell r="T13">
            <v>47.92</v>
          </cell>
          <cell r="AC13">
            <v>100.6</v>
          </cell>
          <cell r="AE13">
            <v>31.96</v>
          </cell>
          <cell r="AI13">
            <v>59.74</v>
          </cell>
          <cell r="AO13">
            <v>103.79</v>
          </cell>
          <cell r="AP13">
            <v>44.23</v>
          </cell>
          <cell r="AQ13">
            <v>18.71</v>
          </cell>
          <cell r="AS13">
            <v>42.07</v>
          </cell>
          <cell r="AT13">
            <v>35.950000000000003</v>
          </cell>
          <cell r="AV13">
            <v>33.479999999999997</v>
          </cell>
        </row>
        <row r="14">
          <cell r="C14">
            <v>49.25</v>
          </cell>
          <cell r="D14">
            <v>60.19</v>
          </cell>
          <cell r="E14">
            <v>40.369999999999997</v>
          </cell>
          <cell r="I14">
            <v>20.36</v>
          </cell>
          <cell r="L14">
            <v>61.1</v>
          </cell>
          <cell r="N14">
            <v>77.95</v>
          </cell>
          <cell r="O14">
            <v>76.41</v>
          </cell>
          <cell r="P14">
            <v>59.6</v>
          </cell>
          <cell r="T14">
            <v>47.78</v>
          </cell>
          <cell r="AC14">
            <v>100.03</v>
          </cell>
          <cell r="AE14">
            <v>32</v>
          </cell>
          <cell r="AI14">
            <v>59.4</v>
          </cell>
          <cell r="AO14">
            <v>103.22</v>
          </cell>
          <cell r="AP14">
            <v>44.08</v>
          </cell>
          <cell r="AQ14">
            <v>18.559999999999999</v>
          </cell>
          <cell r="AS14">
            <v>42.03</v>
          </cell>
          <cell r="AT14">
            <v>36.200000000000003</v>
          </cell>
          <cell r="AV14">
            <v>33.51</v>
          </cell>
        </row>
        <row r="15">
          <cell r="C15">
            <v>49.53</v>
          </cell>
          <cell r="D15">
            <v>60.44</v>
          </cell>
          <cell r="E15">
            <v>40.590000000000003</v>
          </cell>
          <cell r="I15">
            <v>20.7</v>
          </cell>
          <cell r="L15">
            <v>60.82</v>
          </cell>
          <cell r="N15">
            <v>78.69</v>
          </cell>
          <cell r="O15">
            <v>76.25</v>
          </cell>
          <cell r="P15">
            <v>60.37</v>
          </cell>
          <cell r="T15">
            <v>48.22</v>
          </cell>
          <cell r="AC15">
            <v>100.15</v>
          </cell>
          <cell r="AE15">
            <v>32.01</v>
          </cell>
          <cell r="AI15">
            <v>59.62</v>
          </cell>
          <cell r="AO15">
            <v>104.33</v>
          </cell>
          <cell r="AP15">
            <v>44.27</v>
          </cell>
          <cell r="AQ15">
            <v>18.760000000000002</v>
          </cell>
          <cell r="AS15">
            <v>42.36</v>
          </cell>
          <cell r="AT15">
            <v>37.04</v>
          </cell>
          <cell r="AV15">
            <v>33.65</v>
          </cell>
        </row>
        <row r="16">
          <cell r="C16">
            <v>50.37</v>
          </cell>
          <cell r="D16">
            <v>61.87</v>
          </cell>
          <cell r="E16">
            <v>41.59</v>
          </cell>
          <cell r="I16">
            <v>21.11</v>
          </cell>
          <cell r="L16">
            <v>62.1</v>
          </cell>
          <cell r="N16">
            <v>80.61</v>
          </cell>
          <cell r="O16">
            <v>77.959999999999994</v>
          </cell>
          <cell r="P16">
            <v>61.92</v>
          </cell>
          <cell r="T16">
            <v>49.36</v>
          </cell>
          <cell r="AC16">
            <v>102.76</v>
          </cell>
          <cell r="AE16">
            <v>32.6</v>
          </cell>
          <cell r="AI16">
            <v>61.08</v>
          </cell>
          <cell r="AO16">
            <v>107.81</v>
          </cell>
          <cell r="AP16">
            <v>44.98</v>
          </cell>
          <cell r="AQ16">
            <v>19.149999999999999</v>
          </cell>
          <cell r="AS16">
            <v>43.56</v>
          </cell>
          <cell r="AT16">
            <v>38.03</v>
          </cell>
          <cell r="AV16">
            <v>34.36</v>
          </cell>
        </row>
        <row r="17">
          <cell r="C17">
            <v>49.94</v>
          </cell>
          <cell r="D17">
            <v>61.01</v>
          </cell>
          <cell r="E17">
            <v>41.2</v>
          </cell>
          <cell r="I17">
            <v>21.06</v>
          </cell>
          <cell r="L17">
            <v>61.66</v>
          </cell>
          <cell r="N17">
            <v>80.08</v>
          </cell>
          <cell r="O17">
            <v>77.900000000000006</v>
          </cell>
          <cell r="P17">
            <v>61.54</v>
          </cell>
          <cell r="T17">
            <v>48.89</v>
          </cell>
          <cell r="AC17">
            <v>101.88</v>
          </cell>
          <cell r="AE17">
            <v>32.369999999999997</v>
          </cell>
          <cell r="AI17">
            <v>60.48</v>
          </cell>
          <cell r="AO17">
            <v>106.8</v>
          </cell>
          <cell r="AP17">
            <v>44.82</v>
          </cell>
          <cell r="AQ17">
            <v>19.010000000000002</v>
          </cell>
          <cell r="AS17">
            <v>43.24</v>
          </cell>
          <cell r="AT17">
            <v>37.72</v>
          </cell>
          <cell r="AV17">
            <v>33.96</v>
          </cell>
        </row>
        <row r="18">
          <cell r="C18">
            <v>50.3</v>
          </cell>
          <cell r="D18">
            <v>60.47</v>
          </cell>
          <cell r="E18">
            <v>40.94</v>
          </cell>
          <cell r="I18">
            <v>20.97</v>
          </cell>
          <cell r="L18">
            <v>61.55</v>
          </cell>
          <cell r="N18">
            <v>79.63</v>
          </cell>
          <cell r="O18">
            <v>77.569999999999993</v>
          </cell>
          <cell r="P18">
            <v>60.94</v>
          </cell>
          <cell r="T18">
            <v>48.76</v>
          </cell>
          <cell r="AC18">
            <v>100.93</v>
          </cell>
          <cell r="AE18">
            <v>32.68</v>
          </cell>
          <cell r="AI18">
            <v>61.2</v>
          </cell>
          <cell r="AO18">
            <v>106.17</v>
          </cell>
          <cell r="AP18">
            <v>44.3</v>
          </cell>
          <cell r="AQ18">
            <v>18.95</v>
          </cell>
          <cell r="AS18">
            <v>43.17</v>
          </cell>
          <cell r="AT18">
            <v>37.65</v>
          </cell>
          <cell r="AV18">
            <v>33.909999999999997</v>
          </cell>
        </row>
        <row r="19">
          <cell r="C19">
            <v>51.27</v>
          </cell>
          <cell r="D19">
            <v>61.76</v>
          </cell>
          <cell r="E19">
            <v>41.84</v>
          </cell>
          <cell r="I19">
            <v>21.13</v>
          </cell>
          <cell r="L19">
            <v>62.08</v>
          </cell>
          <cell r="N19">
            <v>81.290000000000006</v>
          </cell>
          <cell r="O19">
            <v>78.430000000000007</v>
          </cell>
          <cell r="P19">
            <v>62.01</v>
          </cell>
          <cell r="T19">
            <v>50.01</v>
          </cell>
          <cell r="AC19">
            <v>102.7</v>
          </cell>
          <cell r="AE19">
            <v>32.81</v>
          </cell>
          <cell r="AI19">
            <v>62.81</v>
          </cell>
          <cell r="AO19">
            <v>107.64</v>
          </cell>
          <cell r="AP19">
            <v>44.65</v>
          </cell>
          <cell r="AQ19">
            <v>19.2</v>
          </cell>
          <cell r="AS19">
            <v>43.94</v>
          </cell>
          <cell r="AT19">
            <v>38.5</v>
          </cell>
          <cell r="AV19">
            <v>34.520000000000003</v>
          </cell>
        </row>
        <row r="20">
          <cell r="C20">
            <v>51.66</v>
          </cell>
          <cell r="D20">
            <v>62.22</v>
          </cell>
          <cell r="E20">
            <v>42.3</v>
          </cell>
          <cell r="I20">
            <v>21.01</v>
          </cell>
          <cell r="L20">
            <v>62.27</v>
          </cell>
          <cell r="N20">
            <v>81.87</v>
          </cell>
          <cell r="O20">
            <v>78.97</v>
          </cell>
          <cell r="P20">
            <v>61.66</v>
          </cell>
          <cell r="T20">
            <v>50.39</v>
          </cell>
          <cell r="AC20">
            <v>104.1</v>
          </cell>
          <cell r="AE20">
            <v>32.42</v>
          </cell>
          <cell r="AI20">
            <v>63.42</v>
          </cell>
          <cell r="AO20">
            <v>108.98</v>
          </cell>
          <cell r="AP20">
            <v>44.66</v>
          </cell>
          <cell r="AQ20">
            <v>19.54</v>
          </cell>
          <cell r="AS20">
            <v>44.3</v>
          </cell>
          <cell r="AT20">
            <v>38.74</v>
          </cell>
          <cell r="AV20">
            <v>34.71</v>
          </cell>
        </row>
        <row r="21">
          <cell r="C21">
            <v>51.15</v>
          </cell>
          <cell r="D21">
            <v>62.31</v>
          </cell>
          <cell r="E21">
            <v>41.92</v>
          </cell>
          <cell r="I21">
            <v>20.81</v>
          </cell>
          <cell r="L21">
            <v>61.69</v>
          </cell>
          <cell r="N21">
            <v>81.47</v>
          </cell>
          <cell r="O21">
            <v>78.37</v>
          </cell>
          <cell r="P21">
            <v>61.01</v>
          </cell>
          <cell r="T21">
            <v>49.82</v>
          </cell>
          <cell r="AC21">
            <v>103.82</v>
          </cell>
          <cell r="AE21">
            <v>32.06</v>
          </cell>
          <cell r="AI21">
            <v>62.98</v>
          </cell>
          <cell r="AO21">
            <v>108.43</v>
          </cell>
          <cell r="AP21">
            <v>44.32</v>
          </cell>
          <cell r="AQ21">
            <v>19.34</v>
          </cell>
          <cell r="AS21">
            <v>43.94</v>
          </cell>
          <cell r="AT21">
            <v>38.4</v>
          </cell>
          <cell r="AV21">
            <v>34.409999999999997</v>
          </cell>
        </row>
        <row r="22">
          <cell r="C22">
            <v>51.54</v>
          </cell>
          <cell r="D22">
            <v>63.33</v>
          </cell>
          <cell r="E22">
            <v>42.32</v>
          </cell>
          <cell r="I22">
            <v>21.05</v>
          </cell>
          <cell r="L22">
            <v>62.5</v>
          </cell>
          <cell r="N22">
            <v>82.81</v>
          </cell>
          <cell r="O22">
            <v>79.41</v>
          </cell>
          <cell r="P22">
            <v>61.58</v>
          </cell>
          <cell r="T22">
            <v>50.29</v>
          </cell>
          <cell r="AC22">
            <v>105.05</v>
          </cell>
          <cell r="AE22">
            <v>32.450000000000003</v>
          </cell>
          <cell r="AI22">
            <v>63.75</v>
          </cell>
          <cell r="AO22">
            <v>109.51</v>
          </cell>
          <cell r="AP22">
            <v>44.87</v>
          </cell>
          <cell r="AQ22">
            <v>19.66</v>
          </cell>
          <cell r="AS22">
            <v>44.89</v>
          </cell>
          <cell r="AT22">
            <v>38.74</v>
          </cell>
          <cell r="AV22">
            <v>34.869999999999997</v>
          </cell>
        </row>
        <row r="23">
          <cell r="C23">
            <v>51.08</v>
          </cell>
          <cell r="D23">
            <v>62.88</v>
          </cell>
          <cell r="E23">
            <v>41.91</v>
          </cell>
          <cell r="I23">
            <v>20.97</v>
          </cell>
          <cell r="L23">
            <v>62.1</v>
          </cell>
          <cell r="N23">
            <v>82.82</v>
          </cell>
          <cell r="O23">
            <v>78.86</v>
          </cell>
          <cell r="P23">
            <v>60.44</v>
          </cell>
          <cell r="T23">
            <v>49.62</v>
          </cell>
          <cell r="AC23">
            <v>104.28</v>
          </cell>
          <cell r="AE23">
            <v>32.43</v>
          </cell>
          <cell r="AI23">
            <v>63.45</v>
          </cell>
          <cell r="AO23">
            <v>108.56</v>
          </cell>
          <cell r="AP23">
            <v>44.69</v>
          </cell>
          <cell r="AQ23">
            <v>19.55</v>
          </cell>
          <cell r="AS23">
            <v>44.35</v>
          </cell>
          <cell r="AT23">
            <v>38.33</v>
          </cell>
          <cell r="AV23">
            <v>34.520000000000003</v>
          </cell>
        </row>
        <row r="24">
          <cell r="C24">
            <v>50.65</v>
          </cell>
          <cell r="D24">
            <v>62.75</v>
          </cell>
          <cell r="E24">
            <v>41.68</v>
          </cell>
          <cell r="I24">
            <v>20.83</v>
          </cell>
          <cell r="L24">
            <v>61.64</v>
          </cell>
          <cell r="N24">
            <v>81.92</v>
          </cell>
          <cell r="O24">
            <v>78.3</v>
          </cell>
          <cell r="P24">
            <v>60.01</v>
          </cell>
          <cell r="T24">
            <v>49.46</v>
          </cell>
          <cell r="AC24">
            <v>103.29</v>
          </cell>
          <cell r="AE24">
            <v>32.32</v>
          </cell>
          <cell r="AI24">
            <v>62.9</v>
          </cell>
          <cell r="AO24">
            <v>107.77</v>
          </cell>
          <cell r="AP24">
            <v>44.48</v>
          </cell>
          <cell r="AQ24">
            <v>19.399999999999999</v>
          </cell>
          <cell r="AS24">
            <v>44.05</v>
          </cell>
          <cell r="AT24">
            <v>38.28</v>
          </cell>
          <cell r="AV24">
            <v>34.31</v>
          </cell>
        </row>
        <row r="25">
          <cell r="C25">
            <v>50.87</v>
          </cell>
          <cell r="D25">
            <v>62.6</v>
          </cell>
          <cell r="E25">
            <v>41.55</v>
          </cell>
          <cell r="I25">
            <v>20.66</v>
          </cell>
          <cell r="L25">
            <v>61.47</v>
          </cell>
          <cell r="N25">
            <v>81.17</v>
          </cell>
          <cell r="O25">
            <v>78.069999999999993</v>
          </cell>
          <cell r="P25">
            <v>60.5</v>
          </cell>
          <cell r="T25">
            <v>49.61</v>
          </cell>
          <cell r="AC25">
            <v>103.4</v>
          </cell>
          <cell r="AE25">
            <v>32.409999999999997</v>
          </cell>
          <cell r="AI25">
            <v>62.91</v>
          </cell>
          <cell r="AO25">
            <v>107.41</v>
          </cell>
          <cell r="AP25">
            <v>44.42</v>
          </cell>
          <cell r="AQ25">
            <v>19.399999999999999</v>
          </cell>
          <cell r="AS25">
            <v>43.84</v>
          </cell>
          <cell r="AT25">
            <v>37.770000000000003</v>
          </cell>
          <cell r="AV25">
            <v>34.28</v>
          </cell>
        </row>
        <row r="26">
          <cell r="C26">
            <v>51.59</v>
          </cell>
          <cell r="D26">
            <v>63.08</v>
          </cell>
          <cell r="E26">
            <v>41.65</v>
          </cell>
          <cell r="I26">
            <v>21.12</v>
          </cell>
          <cell r="L26">
            <v>61.8</v>
          </cell>
          <cell r="N26">
            <v>82.03</v>
          </cell>
          <cell r="O26">
            <v>78.61</v>
          </cell>
          <cell r="P26">
            <v>61.65</v>
          </cell>
          <cell r="T26">
            <v>50.5</v>
          </cell>
          <cell r="AC26">
            <v>104.5</v>
          </cell>
          <cell r="AE26">
            <v>32.86</v>
          </cell>
          <cell r="AI26">
            <v>63.4</v>
          </cell>
          <cell r="AO26">
            <v>108.46</v>
          </cell>
          <cell r="AP26">
            <v>44.76</v>
          </cell>
          <cell r="AQ26">
            <v>19.62</v>
          </cell>
          <cell r="AS26">
            <v>44.23</v>
          </cell>
          <cell r="AT26">
            <v>38.020000000000003</v>
          </cell>
          <cell r="AV26">
            <v>34.770000000000003</v>
          </cell>
        </row>
        <row r="27">
          <cell r="C27">
            <v>50.94</v>
          </cell>
          <cell r="D27">
            <v>62.15</v>
          </cell>
          <cell r="E27">
            <v>41.13</v>
          </cell>
          <cell r="I27">
            <v>20.9</v>
          </cell>
          <cell r="L27">
            <v>60.94</v>
          </cell>
          <cell r="N27">
            <v>80.7</v>
          </cell>
          <cell r="O27">
            <v>77.31</v>
          </cell>
          <cell r="P27">
            <v>61.07</v>
          </cell>
          <cell r="T27">
            <v>50.05</v>
          </cell>
          <cell r="AC27">
            <v>103.15</v>
          </cell>
          <cell r="AE27">
            <v>32.67</v>
          </cell>
          <cell r="AI27">
            <v>62.65</v>
          </cell>
          <cell r="AO27">
            <v>106.67</v>
          </cell>
          <cell r="AP27">
            <v>44.11</v>
          </cell>
          <cell r="AQ27">
            <v>19.329999999999998</v>
          </cell>
          <cell r="AS27">
            <v>43.5</v>
          </cell>
          <cell r="AT27">
            <v>37.729999999999997</v>
          </cell>
          <cell r="AV27">
            <v>34.369999999999997</v>
          </cell>
        </row>
        <row r="28">
          <cell r="C28">
            <v>51.38</v>
          </cell>
          <cell r="D28">
            <v>62.37</v>
          </cell>
          <cell r="E28">
            <v>41.32</v>
          </cell>
          <cell r="I28">
            <v>20.86</v>
          </cell>
          <cell r="L28">
            <v>60.91</v>
          </cell>
          <cell r="N28">
            <v>80.94</v>
          </cell>
          <cell r="O28">
            <v>77.31</v>
          </cell>
          <cell r="P28">
            <v>61.68</v>
          </cell>
          <cell r="T28">
            <v>50.35</v>
          </cell>
          <cell r="AC28">
            <v>103.76</v>
          </cell>
          <cell r="AE28">
            <v>32.21</v>
          </cell>
          <cell r="AI28">
            <v>62.71</v>
          </cell>
          <cell r="AO28">
            <v>107.6</v>
          </cell>
          <cell r="AP28">
            <v>44.11</v>
          </cell>
          <cell r="AQ28">
            <v>19.399999999999999</v>
          </cell>
          <cell r="AS28">
            <v>43.63</v>
          </cell>
          <cell r="AT28">
            <v>37.909999999999997</v>
          </cell>
          <cell r="AV28">
            <v>34.299999999999997</v>
          </cell>
        </row>
        <row r="29">
          <cell r="C29">
            <v>51.49</v>
          </cell>
          <cell r="D29">
            <v>62.81</v>
          </cell>
          <cell r="E29">
            <v>41.75</v>
          </cell>
          <cell r="I29">
            <v>21.31</v>
          </cell>
          <cell r="L29">
            <v>60.76</v>
          </cell>
          <cell r="N29">
            <v>81.48</v>
          </cell>
          <cell r="O29">
            <v>78.02</v>
          </cell>
          <cell r="P29">
            <v>62.49</v>
          </cell>
          <cell r="T29">
            <v>50.24</v>
          </cell>
          <cell r="AC29">
            <v>104.18</v>
          </cell>
          <cell r="AE29">
            <v>32.479999999999997</v>
          </cell>
          <cell r="AI29">
            <v>63.04</v>
          </cell>
          <cell r="AO29">
            <v>108.56</v>
          </cell>
          <cell r="AP29">
            <v>44.2</v>
          </cell>
          <cell r="AQ29">
            <v>19.53</v>
          </cell>
          <cell r="AS29">
            <v>43.84</v>
          </cell>
          <cell r="AT29">
            <v>38.31</v>
          </cell>
          <cell r="AV29">
            <v>34.49</v>
          </cell>
        </row>
        <row r="30">
          <cell r="C30">
            <v>51.44</v>
          </cell>
          <cell r="D30">
            <v>63.01</v>
          </cell>
          <cell r="E30">
            <v>41.79</v>
          </cell>
          <cell r="I30">
            <v>20.72</v>
          </cell>
          <cell r="L30">
            <v>60.82</v>
          </cell>
          <cell r="N30">
            <v>81.42</v>
          </cell>
          <cell r="O30">
            <v>77.59</v>
          </cell>
          <cell r="P30">
            <v>62.99</v>
          </cell>
          <cell r="T30">
            <v>50.23</v>
          </cell>
          <cell r="AC30">
            <v>104.36</v>
          </cell>
          <cell r="AE30">
            <v>32.21</v>
          </cell>
          <cell r="AI30">
            <v>63.34</v>
          </cell>
          <cell r="AO30">
            <v>108.33</v>
          </cell>
          <cell r="AP30">
            <v>44.35</v>
          </cell>
          <cell r="AQ30">
            <v>19.54</v>
          </cell>
          <cell r="AS30">
            <v>43.99</v>
          </cell>
          <cell r="AT30">
            <v>38.54</v>
          </cell>
          <cell r="AV30">
            <v>34.47</v>
          </cell>
        </row>
        <row r="31">
          <cell r="C31">
            <v>51.15</v>
          </cell>
          <cell r="D31">
            <v>62.74</v>
          </cell>
          <cell r="E31">
            <v>41.57</v>
          </cell>
          <cell r="L31">
            <v>60.46</v>
          </cell>
          <cell r="N31">
            <v>81.05</v>
          </cell>
          <cell r="O31">
            <v>77.23</v>
          </cell>
          <cell r="P31">
            <v>62.81</v>
          </cell>
          <cell r="T31">
            <v>49.68</v>
          </cell>
          <cell r="AC31">
            <v>103.75</v>
          </cell>
          <cell r="AE31">
            <v>31.95</v>
          </cell>
          <cell r="AI31">
            <v>62.68</v>
          </cell>
          <cell r="AO31">
            <v>107.93</v>
          </cell>
          <cell r="AP31">
            <v>44.2</v>
          </cell>
          <cell r="AQ31">
            <v>19.46</v>
          </cell>
          <cell r="AS31">
            <v>43.7</v>
          </cell>
          <cell r="AT31">
            <v>38.4</v>
          </cell>
          <cell r="AV31">
            <v>34.270000000000003</v>
          </cell>
        </row>
        <row r="32">
          <cell r="C32" t="str">
            <v>_______</v>
          </cell>
          <cell r="D32" t="str">
            <v>_______</v>
          </cell>
          <cell r="E32" t="str">
            <v>_______</v>
          </cell>
          <cell r="F32" t="str">
            <v>_______</v>
          </cell>
          <cell r="G32" t="str">
            <v>_______</v>
          </cell>
          <cell r="H32" t="str">
            <v>_______</v>
          </cell>
          <cell r="I32" t="str">
            <v>_______</v>
          </cell>
          <cell r="J32" t="str">
            <v>_______</v>
          </cell>
          <cell r="K32" t="str">
            <v>_______</v>
          </cell>
          <cell r="L32" t="str">
            <v>_______</v>
          </cell>
          <cell r="M32" t="str">
            <v>_______</v>
          </cell>
          <cell r="N32" t="str">
            <v>_______</v>
          </cell>
          <cell r="O32" t="str">
            <v>_______</v>
          </cell>
          <cell r="P32" t="str">
            <v>_______</v>
          </cell>
          <cell r="Q32" t="str">
            <v>_______</v>
          </cell>
          <cell r="R32" t="str">
            <v>_______</v>
          </cell>
          <cell r="S32" t="str">
            <v>_______</v>
          </cell>
          <cell r="T32" t="str">
            <v>_______</v>
          </cell>
          <cell r="U32" t="str">
            <v>_______</v>
          </cell>
          <cell r="V32" t="str">
            <v>_______</v>
          </cell>
          <cell r="W32" t="str">
            <v>_______</v>
          </cell>
          <cell r="X32" t="str">
            <v>_______</v>
          </cell>
          <cell r="Y32" t="str">
            <v>_______</v>
          </cell>
          <cell r="Z32" t="str">
            <v>_______</v>
          </cell>
          <cell r="AA32" t="str">
            <v>_______</v>
          </cell>
          <cell r="AB32" t="str">
            <v>_______</v>
          </cell>
          <cell r="AC32" t="str">
            <v>_______</v>
          </cell>
          <cell r="AD32" t="str">
            <v>_______</v>
          </cell>
          <cell r="AE32" t="str">
            <v>_______</v>
          </cell>
          <cell r="AF32" t="str">
            <v>_______</v>
          </cell>
          <cell r="AG32" t="str">
            <v>_______</v>
          </cell>
          <cell r="AH32" t="str">
            <v>_______</v>
          </cell>
          <cell r="AI32" t="str">
            <v>_______</v>
          </cell>
          <cell r="AJ32" t="str">
            <v>_______</v>
          </cell>
          <cell r="AK32" t="str">
            <v>_______</v>
          </cell>
          <cell r="AL32" t="str">
            <v>_______</v>
          </cell>
          <cell r="AM32" t="str">
            <v>_______</v>
          </cell>
          <cell r="AN32" t="str">
            <v>_______</v>
          </cell>
          <cell r="AO32" t="str">
            <v>_______</v>
          </cell>
          <cell r="AP32" t="str">
            <v>_______</v>
          </cell>
          <cell r="AQ32" t="str">
            <v>_______</v>
          </cell>
          <cell r="AR32" t="str">
            <v>_______</v>
          </cell>
          <cell r="AS32" t="str">
            <v>_______</v>
          </cell>
          <cell r="AT32" t="str">
            <v>_______</v>
          </cell>
          <cell r="AU32" t="str">
            <v>_______</v>
          </cell>
          <cell r="AV32" t="str">
            <v>_______</v>
          </cell>
        </row>
        <row r="33">
          <cell r="C33">
            <v>50.065333333333335</v>
          </cell>
          <cell r="D33">
            <v>61.523333333333319</v>
          </cell>
          <cell r="E33">
            <v>41.105333333333327</v>
          </cell>
          <cell r="F33" t="e">
            <v>#DIV/0!</v>
          </cell>
          <cell r="G33" t="e">
            <v>#DIV/0!</v>
          </cell>
          <cell r="H33" t="e">
            <v>#DIV/0!</v>
          </cell>
          <cell r="I33">
            <v>20.684482758620689</v>
          </cell>
          <cell r="J33" t="e">
            <v>#DIV/0!</v>
          </cell>
          <cell r="K33" t="e">
            <v>#DIV/0!</v>
          </cell>
          <cell r="L33">
            <v>61.350666666666676</v>
          </cell>
          <cell r="M33" t="e">
            <v>#DIV/0!</v>
          </cell>
          <cell r="N33">
            <v>80.174666666666681</v>
          </cell>
          <cell r="O33">
            <v>77.213666666666683</v>
          </cell>
          <cell r="P33">
            <v>60.920999999999999</v>
          </cell>
          <cell r="Q33" t="e">
            <v>#DIV/0!</v>
          </cell>
          <cell r="R33" t="e">
            <v>#DIV/0!</v>
          </cell>
          <cell r="S33" t="e">
            <v>#DIV/0!</v>
          </cell>
          <cell r="T33">
            <v>49.315333333333328</v>
          </cell>
          <cell r="U33" t="e">
            <v>#DIV/0!</v>
          </cell>
          <cell r="V33" t="e">
            <v>#DIV/0!</v>
          </cell>
          <cell r="W33" t="e">
            <v>#DIV/0!</v>
          </cell>
          <cell r="X33" t="e">
            <v>#DIV/0!</v>
          </cell>
          <cell r="Y33" t="e">
            <v>#DIV/0!</v>
          </cell>
          <cell r="Z33" t="e">
            <v>#DIV/0!</v>
          </cell>
          <cell r="AA33" t="e">
            <v>#DIV/0!</v>
          </cell>
          <cell r="AB33" t="e">
            <v>#DIV/0!</v>
          </cell>
          <cell r="AC33">
            <v>102.43200000000002</v>
          </cell>
          <cell r="AD33" t="e">
            <v>#DIV/0!</v>
          </cell>
          <cell r="AE33">
            <v>32.128</v>
          </cell>
          <cell r="AF33" t="e">
            <v>#DIV/0!</v>
          </cell>
          <cell r="AG33" t="e">
            <v>#DIV/0!</v>
          </cell>
          <cell r="AH33" t="e">
            <v>#DIV/0!</v>
          </cell>
          <cell r="AI33">
            <v>61.424666666666688</v>
          </cell>
          <cell r="AJ33" t="e">
            <v>#DIV/0!</v>
          </cell>
          <cell r="AK33" t="e">
            <v>#DIV/0!</v>
          </cell>
          <cell r="AL33" t="e">
            <v>#DIV/0!</v>
          </cell>
          <cell r="AM33" t="e">
            <v>#DIV/0!</v>
          </cell>
          <cell r="AN33" t="e">
            <v>#DIV/0!</v>
          </cell>
          <cell r="AO33">
            <v>106.96799999999999</v>
          </cell>
          <cell r="AP33">
            <v>44.119666666666667</v>
          </cell>
          <cell r="AQ33">
            <v>19.065333333333331</v>
          </cell>
          <cell r="AR33" t="e">
            <v>#DIV/0!</v>
          </cell>
          <cell r="AS33">
            <v>43.102666666666664</v>
          </cell>
          <cell r="AT33">
            <v>37.282000000000004</v>
          </cell>
          <cell r="AU33" t="e">
            <v>#DIV/0!</v>
          </cell>
          <cell r="AV33">
            <v>34.120333333333328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_G"/>
      <sheetName val="WP_G6"/>
      <sheetName val="WP_G14"/>
      <sheetName val="WP_G15"/>
      <sheetName val="WP_G-16"/>
      <sheetName val="WP_G-17"/>
      <sheetName val="WP_G-18a"/>
      <sheetName val="WP_G-18b"/>
      <sheetName val="WP_H1"/>
      <sheetName val="WP_H1.1"/>
      <sheetName val="WP_H1.2"/>
      <sheetName val="WP_H3"/>
      <sheetName val="WP_H3-1"/>
      <sheetName val="WP_H4"/>
      <sheetName val="WP_H4.1"/>
      <sheetName val="WP_H4.2"/>
      <sheetName val="WP_H4.3"/>
      <sheetName val="WP_H4.4"/>
      <sheetName val="WP_H4.5"/>
      <sheetName val="WP_H4.6"/>
      <sheetName val="WP_H5"/>
      <sheetName val="WP_H6"/>
      <sheetName val="WP_H7"/>
      <sheetName val="WP_H8"/>
      <sheetName val="WP_H8.1"/>
      <sheetName val="WP_H8.2"/>
      <sheetName val="WP_H9"/>
      <sheetName val="WP_H9.1"/>
      <sheetName val="WP_H9.2"/>
      <sheetName val="WP_H10"/>
      <sheetName val="WP_H10.1"/>
      <sheetName val="WP_H10.2"/>
      <sheetName val="WP_H11"/>
      <sheetName val="WP_H12"/>
      <sheetName val="WP_H13"/>
      <sheetName val="WP_H14"/>
      <sheetName val="WP_H15"/>
      <sheetName val="WP_H16"/>
      <sheetName val="WP_H17"/>
      <sheetName val="WP_H18"/>
      <sheetName val="WP_H19"/>
      <sheetName val="WP_H20"/>
      <sheetName val="WP_H21"/>
      <sheetName val="WP_H22"/>
      <sheetName val="WP_I1"/>
      <sheetName val="WP_I2"/>
      <sheetName val="WP_I3"/>
      <sheetName val="WP_J1"/>
      <sheetName val="WP_J2"/>
      <sheetName val="WP_J3"/>
      <sheetName val="WP_J4"/>
      <sheetName val="WP_J5"/>
      <sheetName val="WP_J6"/>
      <sheetName val="SECT_K"/>
      <sheetName val="SECT_L"/>
      <sheetName val="SECT_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 t="str">
            <v>Section H - Operating Income Statement</v>
          </cell>
        </row>
        <row r="3">
          <cell r="B3" t="str">
            <v>W/P H-9</v>
          </cell>
        </row>
        <row r="4">
          <cell r="A4" t="str">
            <v>OKLAHOMA GAS AND ELECTRIC SERVICES</v>
          </cell>
        </row>
        <row r="5">
          <cell r="A5" t="str">
            <v>DIRECTORS' FEES &amp; EXECUTIVE SALARIES &amp; EXPENSES</v>
          </cell>
        </row>
        <row r="6">
          <cell r="A6" t="str">
            <v>TEST YEAR ENDING DECEMBER 31, 1995</v>
          </cell>
        </row>
        <row r="7">
          <cell r="A7" t="str">
            <v>CAUSE NO. PUD  960000116</v>
          </cell>
        </row>
        <row r="10">
          <cell r="B10" t="str">
            <v>Line</v>
          </cell>
          <cell r="F10" t="str">
            <v>Fees &amp;</v>
          </cell>
          <cell r="H10" t="str">
            <v>Incentive</v>
          </cell>
          <cell r="J10" t="str">
            <v>Restricted</v>
          </cell>
        </row>
        <row r="11">
          <cell r="B11" t="str">
            <v>No.</v>
          </cell>
          <cell r="D11" t="str">
            <v>Description</v>
          </cell>
          <cell r="F11" t="str">
            <v>Salaries</v>
          </cell>
          <cell r="H11" t="str">
            <v>Compensation</v>
          </cell>
          <cell r="J11" t="str">
            <v>Stock</v>
          </cell>
          <cell r="L11" t="str">
            <v>Expenses</v>
          </cell>
        </row>
        <row r="13">
          <cell r="B13" t="str">
            <v>1.</v>
          </cell>
          <cell r="D13" t="str">
            <v>Herbert H Champlin</v>
          </cell>
          <cell r="F13">
            <v>34000</v>
          </cell>
          <cell r="L13">
            <v>1495</v>
          </cell>
        </row>
        <row r="14">
          <cell r="D14" t="str">
            <v>William E Durrett</v>
          </cell>
          <cell r="F14">
            <v>35000</v>
          </cell>
        </row>
        <row r="15">
          <cell r="D15" t="str">
            <v>Martha W Griffin</v>
          </cell>
          <cell r="F15">
            <v>34000</v>
          </cell>
          <cell r="L15">
            <v>1740</v>
          </cell>
        </row>
        <row r="16">
          <cell r="D16" t="str">
            <v>Hugh Hembree</v>
          </cell>
          <cell r="F16">
            <v>30000</v>
          </cell>
          <cell r="L16">
            <v>2074</v>
          </cell>
        </row>
        <row r="17">
          <cell r="D17" t="str">
            <v>Donald S Kennedy</v>
          </cell>
          <cell r="F17">
            <v>8000</v>
          </cell>
        </row>
        <row r="18">
          <cell r="D18" t="str">
            <v>Wayne A Parker</v>
          </cell>
          <cell r="F18">
            <v>24000</v>
          </cell>
        </row>
        <row r="19">
          <cell r="D19" t="str">
            <v>John F Snodgrass</v>
          </cell>
          <cell r="F19">
            <v>31000</v>
          </cell>
          <cell r="L19">
            <v>1329</v>
          </cell>
        </row>
        <row r="20">
          <cell r="D20" t="str">
            <v>John A Taylor</v>
          </cell>
          <cell r="F20">
            <v>35000</v>
          </cell>
          <cell r="L20">
            <v>407</v>
          </cell>
        </row>
        <row r="21">
          <cell r="D21" t="str">
            <v>Ronald White</v>
          </cell>
          <cell r="F21">
            <v>31000</v>
          </cell>
        </row>
        <row r="24">
          <cell r="D24" t="str">
            <v>J G Harlow jr</v>
          </cell>
          <cell r="F24">
            <v>500000</v>
          </cell>
          <cell r="H24">
            <v>183000</v>
          </cell>
          <cell r="J24">
            <v>149972</v>
          </cell>
          <cell r="L24">
            <v>6850</v>
          </cell>
        </row>
        <row r="25">
          <cell r="D25" t="str">
            <v>Patrick J Ryan</v>
          </cell>
          <cell r="F25">
            <v>295000</v>
          </cell>
          <cell r="H25">
            <v>63130</v>
          </cell>
          <cell r="J25">
            <v>58968</v>
          </cell>
          <cell r="L25">
            <v>5218</v>
          </cell>
        </row>
        <row r="26">
          <cell r="D26" t="str">
            <v>S E Moore</v>
          </cell>
          <cell r="F26">
            <v>212000</v>
          </cell>
          <cell r="H26">
            <v>58591</v>
          </cell>
          <cell r="J26">
            <v>52974</v>
          </cell>
          <cell r="L26">
            <v>1912</v>
          </cell>
        </row>
        <row r="27">
          <cell r="D27" t="str">
            <v>A M Strecker</v>
          </cell>
          <cell r="F27">
            <v>200000</v>
          </cell>
          <cell r="H27">
            <v>46800</v>
          </cell>
          <cell r="J27">
            <v>39974</v>
          </cell>
          <cell r="L27">
            <v>602</v>
          </cell>
        </row>
        <row r="28">
          <cell r="D28" t="str">
            <v>J T Coffman</v>
          </cell>
          <cell r="F28">
            <v>127500</v>
          </cell>
          <cell r="H28">
            <v>31720</v>
          </cell>
          <cell r="J28">
            <v>25475</v>
          </cell>
          <cell r="L28">
            <v>3758</v>
          </cell>
        </row>
        <row r="29">
          <cell r="D29" t="str">
            <v>J R Hatfield</v>
          </cell>
          <cell r="F29">
            <v>127500</v>
          </cell>
          <cell r="H29">
            <v>29835</v>
          </cell>
          <cell r="J29">
            <v>25475</v>
          </cell>
          <cell r="L29">
            <v>1902</v>
          </cell>
        </row>
        <row r="30">
          <cell r="D30" t="str">
            <v>D L Young</v>
          </cell>
          <cell r="F30">
            <v>120000</v>
          </cell>
          <cell r="H30">
            <v>25894</v>
          </cell>
          <cell r="J30">
            <v>23976</v>
          </cell>
          <cell r="L30">
            <v>2050</v>
          </cell>
        </row>
        <row r="31">
          <cell r="D31" t="str">
            <v>M D Bowen jr</v>
          </cell>
          <cell r="F31">
            <v>119167</v>
          </cell>
          <cell r="H31">
            <v>28548</v>
          </cell>
          <cell r="J31">
            <v>23814</v>
          </cell>
          <cell r="L31">
            <v>3474</v>
          </cell>
        </row>
        <row r="32">
          <cell r="D32" t="str">
            <v>M G Davis</v>
          </cell>
          <cell r="F32">
            <v>118000</v>
          </cell>
          <cell r="H32">
            <v>25680</v>
          </cell>
          <cell r="J32">
            <v>23571</v>
          </cell>
        </row>
        <row r="33">
          <cell r="D33" t="str">
            <v>D R Rowlett</v>
          </cell>
          <cell r="F33">
            <v>94167</v>
          </cell>
          <cell r="H33">
            <v>15960</v>
          </cell>
          <cell r="J33">
            <v>18833</v>
          </cell>
          <cell r="L33">
            <v>1053</v>
          </cell>
        </row>
        <row r="34">
          <cell r="D34" t="str">
            <v>I B Elliott</v>
          </cell>
          <cell r="F34">
            <v>94333</v>
          </cell>
          <cell r="H34">
            <v>16128</v>
          </cell>
          <cell r="J34">
            <v>9396</v>
          </cell>
          <cell r="L34">
            <v>763</v>
          </cell>
        </row>
        <row r="37">
          <cell r="D37" t="str">
            <v>B G Anthony</v>
          </cell>
          <cell r="F37">
            <v>104772</v>
          </cell>
          <cell r="J37">
            <v>8384</v>
          </cell>
          <cell r="L37">
            <v>7579</v>
          </cell>
        </row>
        <row r="38">
          <cell r="D38" t="str">
            <v>T C Vincent</v>
          </cell>
          <cell r="F38">
            <v>104472</v>
          </cell>
          <cell r="J38">
            <v>8384</v>
          </cell>
          <cell r="L38">
            <v>1091</v>
          </cell>
        </row>
        <row r="39">
          <cell r="D39" t="str">
            <v>W L Wylie</v>
          </cell>
          <cell r="F39">
            <v>104472</v>
          </cell>
          <cell r="J39">
            <v>8384</v>
          </cell>
          <cell r="L39">
            <v>5126</v>
          </cell>
        </row>
        <row r="40">
          <cell r="D40" t="str">
            <v>P M Dean</v>
          </cell>
          <cell r="F40">
            <v>104472</v>
          </cell>
          <cell r="J40">
            <v>6278</v>
          </cell>
          <cell r="L40">
            <v>7328</v>
          </cell>
        </row>
        <row r="41">
          <cell r="D41" t="str">
            <v>O W Beasley</v>
          </cell>
          <cell r="F41">
            <v>103712</v>
          </cell>
          <cell r="J41">
            <v>5184</v>
          </cell>
          <cell r="L41">
            <v>3143</v>
          </cell>
        </row>
        <row r="42">
          <cell r="D42" t="str">
            <v>T L Henry</v>
          </cell>
          <cell r="F42">
            <v>102340</v>
          </cell>
          <cell r="J42">
            <v>5103</v>
          </cell>
          <cell r="L42">
            <v>3483</v>
          </cell>
        </row>
        <row r="43">
          <cell r="D43" t="str">
            <v>J R Helton</v>
          </cell>
          <cell r="F43">
            <v>101980</v>
          </cell>
          <cell r="J43">
            <v>5103</v>
          </cell>
          <cell r="L43">
            <v>8777</v>
          </cell>
        </row>
        <row r="44">
          <cell r="D44" t="str">
            <v>R P Schmid</v>
          </cell>
          <cell r="F44">
            <v>95820</v>
          </cell>
          <cell r="J44">
            <v>9599</v>
          </cell>
          <cell r="L44">
            <v>4449</v>
          </cell>
        </row>
        <row r="45">
          <cell r="D45" t="str">
            <v>J E Wilson *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_Factors &amp; Rates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4_P forma Adjs list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 &amp; J2"/>
      <sheetName val="SCH_J3"/>
      <sheetName val="SCH_J4"/>
      <sheetName val="SCH_B4_Adjs list"/>
      <sheetName val="SCH_C3 Adjs List"/>
      <sheetName val="SCH_D1"/>
      <sheetName val="SCH_D3 Adjs list"/>
      <sheetName val="Sheet1"/>
      <sheetName val="SCH_B3.1"/>
      <sheetName val="SCH_C1-a"/>
      <sheetName val="SCH_I1a"/>
      <sheetName val="SCH_J1"/>
    </sheetNames>
    <sheetDataSet>
      <sheetData sheetId="0"/>
      <sheetData sheetId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/>
      <sheetData sheetId="4"/>
      <sheetData sheetId="5"/>
      <sheetData sheetId="6"/>
      <sheetData sheetId="7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/>
      <sheetData sheetId="10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/>
      <sheetData sheetId="13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h 1"/>
      <sheetName val="Wp 1-1"/>
      <sheetName val="Exh 2"/>
      <sheetName val="Wp 2-1"/>
      <sheetName val="Wp 2-2 Res"/>
      <sheetName val="Wp 2-2 Com"/>
      <sheetName val="Wp 2-2 Ind"/>
      <sheetName val="Wp 2-3 Res"/>
      <sheetName val="Wp 2-3 Com"/>
      <sheetName val="Wp 2-3 Ind"/>
      <sheetName val="Wp 2-4"/>
      <sheetName val="Wp 2-5"/>
      <sheetName val="WP 2-6"/>
      <sheetName val="WP 2-6-2"/>
      <sheetName val="WP2-6-3"/>
      <sheetName val="Exh 3"/>
      <sheetName val="Exh 4"/>
      <sheetName val="Wp 4-1"/>
      <sheetName val="Wp 4-2"/>
      <sheetName val="Wp 4-3"/>
      <sheetName val="Wp 4-4"/>
      <sheetName val="Wp 4-5"/>
      <sheetName val="Wp 4-6"/>
      <sheetName val="Wp 4-7"/>
      <sheetName val="Exh 5"/>
      <sheetName val="Wp 5-1"/>
      <sheetName val="Wp 5-2"/>
      <sheetName val="Wp 5-3"/>
      <sheetName val="wp 5-4"/>
      <sheetName val="Exh 6"/>
      <sheetName val="Wp 6-1"/>
      <sheetName val="Wp 6-2"/>
      <sheetName val="Wp 6-3"/>
      <sheetName val="Wp 6-4"/>
      <sheetName val="Exh 7"/>
      <sheetName val="Wp 7-1"/>
      <sheetName val="Wp 7-1-1"/>
      <sheetName val="Wp 7-1-2"/>
      <sheetName val="Wp 7-2"/>
      <sheetName val="Wp 7-2-1"/>
      <sheetName val="Wp 7-2-2"/>
      <sheetName val="Wp 7-3"/>
      <sheetName val="Wp 7-4"/>
      <sheetName val="Wp 7-5"/>
      <sheetName val="Wp 7-6"/>
      <sheetName val="Wp 7-7"/>
      <sheetName val="Exh 8"/>
      <sheetName val="Exh 9"/>
      <sheetName val="Wp 9-1"/>
      <sheetName val="Module1"/>
    </sheetNames>
    <sheetDataSet>
      <sheetData sheetId="0">
        <row r="20">
          <cell r="D20">
            <v>37042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3"/>
      <sheetName val="Figure 4"/>
      <sheetName val="Table 2"/>
      <sheetName val="Proxy Group"/>
      <sheetName val="Proxy Group Ticker"/>
      <sheetName val="Exhibit List"/>
      <sheetName val="3.1"/>
      <sheetName val="3.2"/>
      <sheetName val="4.1"/>
      <sheetName val="4.2"/>
      <sheetName val="5.1"/>
      <sheetName val="5.2"/>
      <sheetName val="5.3"/>
      <sheetName val="6.1Adj"/>
      <sheetName val="6.2"/>
      <sheetName val="6.3"/>
      <sheetName val="6.4-5Adj"/>
      <sheetName val="6.6Adj"/>
      <sheetName val="SettlementAdj"/>
      <sheetName val="7.1Adj"/>
      <sheetName val="7 (2)"/>
      <sheetName val="8Adj"/>
      <sheetName val="9"/>
      <sheetName val="10.1Adj"/>
      <sheetName val="10 (2)"/>
      <sheetName val="10.3Adj"/>
      <sheetName val="10 (4)"/>
      <sheetName val="10.4Adj"/>
      <sheetName val="11 (1)"/>
      <sheetName val="11 (2)"/>
      <sheetName val="12 (1)"/>
      <sheetName val="12 (2)"/>
      <sheetName val="12 (3)"/>
      <sheetName val="12 (4,5)"/>
      <sheetName val="12 (6)"/>
      <sheetName val="13"/>
      <sheetName val="14"/>
      <sheetName val="15"/>
      <sheetName val="Dividend Yield - Utility"/>
      <sheetName val="Dividend Yield - Non-Utility"/>
      <sheetName val="Non-Utility Proxy Group"/>
      <sheetName val="Bond Yields"/>
      <sheetName val="Treasury Yields 2005"/>
      <sheetName val="Monthly (WP)"/>
      <sheetName val="Yields"/>
      <sheetName val="2015 09 Market DCF - Adjusted"/>
      <sheetName val="Size Premium"/>
      <sheetName val="Electric Utility Data"/>
      <sheetName val="Ordinal Ratings"/>
      <sheetName val="Value Line Universe EPS Growth"/>
      <sheetName val="Correlation Beta-Equity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8">
          <cell r="B8" t="str">
            <v>ALE</v>
          </cell>
          <cell r="C8"/>
          <cell r="D8">
            <v>4.1188113172833787E-2</v>
          </cell>
        </row>
        <row r="9">
          <cell r="B9" t="str">
            <v>LNT</v>
          </cell>
          <cell r="C9"/>
          <cell r="D9">
            <v>3.6917454736638017E-2</v>
          </cell>
        </row>
        <row r="10">
          <cell r="B10" t="str">
            <v>AEE</v>
          </cell>
          <cell r="C10"/>
          <cell r="D10">
            <v>4.0535631144278161E-2</v>
          </cell>
        </row>
        <row r="11">
          <cell r="B11" t="str">
            <v>AEP</v>
          </cell>
          <cell r="C11"/>
          <cell r="D11">
            <v>3.8238582265949533E-2</v>
          </cell>
        </row>
        <row r="12">
          <cell r="B12" t="str">
            <v>AVA</v>
          </cell>
          <cell r="C12"/>
          <cell r="D12">
            <v>4.1061607668819146E-2</v>
          </cell>
        </row>
        <row r="13">
          <cell r="B13" t="str">
            <v>BKH</v>
          </cell>
          <cell r="C13"/>
          <cell r="D13">
            <v>3.65114081813167E-2</v>
          </cell>
        </row>
        <row r="14">
          <cell r="B14" t="str">
            <v>CNP</v>
          </cell>
          <cell r="C14"/>
          <cell r="D14">
            <v>5.105397311342591E-2</v>
          </cell>
        </row>
        <row r="15">
          <cell r="B15" t="str">
            <v>CNL</v>
          </cell>
          <cell r="C15"/>
          <cell r="D15">
            <v>2.9612922546022036E-2</v>
          </cell>
        </row>
        <row r="16">
          <cell r="B16" t="str">
            <v>CMS</v>
          </cell>
          <cell r="C16"/>
          <cell r="D16">
            <v>3.4458684838284348E-2</v>
          </cell>
        </row>
        <row r="17">
          <cell r="B17" t="str">
            <v>ED</v>
          </cell>
          <cell r="C17"/>
          <cell r="D17">
            <v>4.20030590190765E-2</v>
          </cell>
        </row>
        <row r="18">
          <cell r="B18" t="str">
            <v>D</v>
          </cell>
          <cell r="C18"/>
          <cell r="D18">
            <v>3.6769348670930048E-2</v>
          </cell>
        </row>
        <row r="19">
          <cell r="B19" t="str">
            <v>DTE</v>
          </cell>
          <cell r="C19"/>
          <cell r="D19">
            <v>3.7039264664888404E-2</v>
          </cell>
        </row>
        <row r="20">
          <cell r="B20" t="str">
            <v>DUK</v>
          </cell>
          <cell r="C20"/>
          <cell r="D20">
            <v>4.4621467434687846E-2</v>
          </cell>
        </row>
        <row r="21">
          <cell r="B21" t="str">
            <v>EIX</v>
          </cell>
          <cell r="C21"/>
          <cell r="D21">
            <v>2.7932480158431788E-2</v>
          </cell>
        </row>
        <row r="22">
          <cell r="B22" t="str">
            <v>EE</v>
          </cell>
          <cell r="C22"/>
          <cell r="D22">
            <v>3.26257809640755E-2</v>
          </cell>
        </row>
        <row r="23">
          <cell r="B23" t="str">
            <v>EDE</v>
          </cell>
          <cell r="C23"/>
          <cell r="D23">
            <v>4.5593262060549027E-2</v>
          </cell>
        </row>
        <row r="24">
          <cell r="B24" t="str">
            <v>ETR</v>
          </cell>
          <cell r="C24"/>
          <cell r="D24">
            <v>4.6611616594007643E-2</v>
          </cell>
        </row>
        <row r="25">
          <cell r="B25" t="str">
            <v>ES</v>
          </cell>
          <cell r="C25"/>
          <cell r="D25">
            <v>3.453414196409367E-2</v>
          </cell>
        </row>
        <row r="26">
          <cell r="B26" t="str">
            <v>EXC</v>
          </cell>
          <cell r="C26"/>
          <cell r="D26">
            <v>3.8216639115192609E-2</v>
          </cell>
        </row>
        <row r="27">
          <cell r="B27" t="str">
            <v>FE</v>
          </cell>
          <cell r="C27"/>
          <cell r="D27">
            <v>4.2611951010888292E-2</v>
          </cell>
        </row>
        <row r="28">
          <cell r="B28" t="str">
            <v>GXP</v>
          </cell>
          <cell r="C28"/>
          <cell r="D28">
            <v>3.803349450046431E-2</v>
          </cell>
        </row>
        <row r="29">
          <cell r="B29" t="str">
            <v>HE</v>
          </cell>
          <cell r="C29"/>
          <cell r="D29">
            <v>4.1234720409052218E-2</v>
          </cell>
        </row>
        <row r="30">
          <cell r="B30" t="str">
            <v>IDA</v>
          </cell>
          <cell r="C30"/>
          <cell r="D30">
            <v>3.1276253173082434E-2</v>
          </cell>
        </row>
        <row r="31">
          <cell r="B31" t="str">
            <v>ITC</v>
          </cell>
          <cell r="C31"/>
          <cell r="D31">
            <v>2.2081448008336783E-2</v>
          </cell>
        </row>
        <row r="32">
          <cell r="B32" t="str">
            <v>MGEE</v>
          </cell>
          <cell r="C32"/>
          <cell r="D32">
            <v>2.9523244561269955E-2</v>
          </cell>
        </row>
        <row r="33">
          <cell r="B33" t="str">
            <v>NEE</v>
          </cell>
          <cell r="C33"/>
          <cell r="D33">
            <v>3.0383778132657264E-2</v>
          </cell>
        </row>
        <row r="34">
          <cell r="B34" t="str">
            <v>NWE</v>
          </cell>
          <cell r="C34"/>
          <cell r="D34">
            <v>3.697019904374766E-2</v>
          </cell>
        </row>
        <row r="35">
          <cell r="B35" t="str">
            <v>OGE</v>
          </cell>
          <cell r="C35"/>
          <cell r="D35">
            <v>3.354919858666882E-2</v>
          </cell>
        </row>
        <row r="36">
          <cell r="B36" t="str">
            <v>OTTR</v>
          </cell>
          <cell r="C36"/>
          <cell r="D36">
            <v>4.4863692684909251E-2</v>
          </cell>
        </row>
        <row r="37">
          <cell r="B37" t="str">
            <v>POM</v>
          </cell>
          <cell r="C37"/>
          <cell r="D37">
            <v>4.2266615458285695E-2</v>
          </cell>
        </row>
        <row r="38">
          <cell r="B38" t="str">
            <v>PCG</v>
          </cell>
          <cell r="C38"/>
          <cell r="D38">
            <v>3.5220237696678057E-2</v>
          </cell>
        </row>
        <row r="39">
          <cell r="B39" t="str">
            <v>PNW</v>
          </cell>
          <cell r="C39"/>
          <cell r="D39">
            <v>3.9227839317558987E-2</v>
          </cell>
        </row>
        <row r="40">
          <cell r="B40" t="str">
            <v>PNM</v>
          </cell>
          <cell r="C40"/>
          <cell r="D40">
            <v>3.0054946491512666E-2</v>
          </cell>
        </row>
        <row r="41">
          <cell r="B41" t="str">
            <v>POR</v>
          </cell>
          <cell r="C41"/>
          <cell r="D41">
            <v>3.4095267034108083E-2</v>
          </cell>
        </row>
        <row r="42">
          <cell r="B42" t="str">
            <v>PPL</v>
          </cell>
          <cell r="C42"/>
          <cell r="D42">
            <v>4.6864760369527157E-2</v>
          </cell>
        </row>
        <row r="43">
          <cell r="B43" t="str">
            <v>PEG</v>
          </cell>
          <cell r="C43"/>
          <cell r="D43">
            <v>3.7773552526368562E-2</v>
          </cell>
        </row>
        <row r="44">
          <cell r="B44" t="str">
            <v>SCG</v>
          </cell>
          <cell r="C44"/>
          <cell r="D44">
            <v>4.0891959265743648E-2</v>
          </cell>
        </row>
        <row r="45">
          <cell r="B45" t="str">
            <v>SRE</v>
          </cell>
          <cell r="C45"/>
          <cell r="D45">
            <v>2.751372158261706E-2</v>
          </cell>
        </row>
        <row r="46">
          <cell r="B46" t="str">
            <v>SO</v>
          </cell>
          <cell r="C46"/>
          <cell r="D46">
            <v>4.9613926680980323E-2</v>
          </cell>
        </row>
        <row r="47">
          <cell r="B47" t="str">
            <v>TE</v>
          </cell>
          <cell r="C47"/>
          <cell r="D47">
            <v>4.4807875301107247E-2</v>
          </cell>
        </row>
        <row r="48">
          <cell r="B48" t="str">
            <v>UIL</v>
          </cell>
          <cell r="C48"/>
          <cell r="D48">
            <v>3.6153510414312549E-2</v>
          </cell>
        </row>
        <row r="49">
          <cell r="B49" t="str">
            <v>VVC</v>
          </cell>
          <cell r="C49"/>
          <cell r="D49">
            <v>3.6830314772215884E-2</v>
          </cell>
        </row>
        <row r="50">
          <cell r="B50" t="str">
            <v>WEC</v>
          </cell>
          <cell r="C50"/>
          <cell r="D50">
            <v>3.63723588316755E-2</v>
          </cell>
        </row>
        <row r="51">
          <cell r="B51" t="str">
            <v>WR</v>
          </cell>
          <cell r="C51"/>
          <cell r="D51">
            <v>3.9026220477215857E-2</v>
          </cell>
        </row>
        <row r="52">
          <cell r="B52" t="str">
            <v>XEL</v>
          </cell>
          <cell r="C52"/>
          <cell r="D52">
            <v>3.7754415359084519E-2</v>
          </cell>
        </row>
        <row r="53">
          <cell r="B53"/>
          <cell r="C53"/>
          <cell r="D53"/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8">
          <cell r="B8" t="str">
            <v>ALE</v>
          </cell>
          <cell r="C8" t="str">
            <v>ALLETE</v>
          </cell>
          <cell r="D8"/>
          <cell r="E8">
            <v>2.08</v>
          </cell>
          <cell r="F8">
            <v>60</v>
          </cell>
          <cell r="G8">
            <v>45</v>
          </cell>
          <cell r="H8">
            <v>4</v>
          </cell>
          <cell r="I8">
            <v>2.4</v>
          </cell>
          <cell r="J8">
            <v>42.5</v>
          </cell>
          <cell r="K8">
            <v>45.9</v>
          </cell>
          <cell r="L8">
            <v>50</v>
          </cell>
          <cell r="M8">
            <v>0.442</v>
          </cell>
          <cell r="N8">
            <v>0.41499999999999998</v>
          </cell>
          <cell r="O8">
            <v>0.55800000000000005</v>
          </cell>
          <cell r="P8">
            <v>0.58499999999999996</v>
          </cell>
          <cell r="Q8">
            <v>2882.2</v>
          </cell>
          <cell r="R8">
            <v>3625</v>
          </cell>
          <cell r="S8">
            <v>0.09</v>
          </cell>
          <cell r="T8">
            <v>6.5000000000000002E-2</v>
          </cell>
          <cell r="U8">
            <v>0.04</v>
          </cell>
          <cell r="V8">
            <v>0</v>
          </cell>
          <cell r="W8">
            <v>2</v>
          </cell>
          <cell r="X8">
            <v>0.8</v>
          </cell>
          <cell r="Y8" t="str">
            <v>A</v>
          </cell>
          <cell r="Z8" t="str">
            <v>BBB+</v>
          </cell>
          <cell r="AA8" t="str">
            <v>A3</v>
          </cell>
          <cell r="AB8">
            <v>2402.3000000000002</v>
          </cell>
          <cell r="AC8">
            <v>0.06</v>
          </cell>
          <cell r="AD8"/>
          <cell r="AE8">
            <v>0.1038</v>
          </cell>
          <cell r="AF8"/>
        </row>
        <row r="9">
          <cell r="B9" t="str">
            <v>LNT</v>
          </cell>
          <cell r="C9" t="str">
            <v>Alliant Energy</v>
          </cell>
          <cell r="D9"/>
          <cell r="E9">
            <v>2.2000000000000002</v>
          </cell>
          <cell r="F9">
            <v>75</v>
          </cell>
          <cell r="G9">
            <v>55</v>
          </cell>
          <cell r="H9">
            <v>4.5</v>
          </cell>
          <cell r="I9">
            <v>2.85</v>
          </cell>
          <cell r="J9">
            <v>34.65</v>
          </cell>
          <cell r="K9">
            <v>110.94</v>
          </cell>
          <cell r="L9">
            <v>115</v>
          </cell>
          <cell r="M9">
            <v>0.497</v>
          </cell>
          <cell r="N9">
            <v>0.47499999999999998</v>
          </cell>
          <cell r="O9">
            <v>0.47499999999999998</v>
          </cell>
          <cell r="P9">
            <v>0.495</v>
          </cell>
          <cell r="Q9">
            <v>7257.2</v>
          </cell>
          <cell r="R9">
            <v>7800</v>
          </cell>
          <cell r="S9">
            <v>0.115</v>
          </cell>
          <cell r="T9">
            <v>0.06</v>
          </cell>
          <cell r="U9">
            <v>4.4999999999999998E-2</v>
          </cell>
          <cell r="V9">
            <v>0.04</v>
          </cell>
          <cell r="W9">
            <v>2</v>
          </cell>
          <cell r="X9">
            <v>0.8</v>
          </cell>
          <cell r="Y9" t="str">
            <v>A</v>
          </cell>
          <cell r="Z9" t="str">
            <v>A-</v>
          </cell>
          <cell r="AA9" t="str">
            <v>A3</v>
          </cell>
          <cell r="AB9">
            <v>6496.77</v>
          </cell>
          <cell r="AC9">
            <v>5.7500000000000002E-2</v>
          </cell>
          <cell r="AD9"/>
          <cell r="AE9">
            <v>0.109</v>
          </cell>
          <cell r="AF9"/>
        </row>
        <row r="10">
          <cell r="B10" t="str">
            <v>AEE</v>
          </cell>
          <cell r="C10" t="str">
            <v>Ameren Corp.</v>
          </cell>
          <cell r="D10"/>
          <cell r="E10">
            <v>1.68</v>
          </cell>
          <cell r="F10">
            <v>50</v>
          </cell>
          <cell r="G10">
            <v>35</v>
          </cell>
          <cell r="H10">
            <v>3.5</v>
          </cell>
          <cell r="I10">
            <v>1.95</v>
          </cell>
          <cell r="J10">
            <v>34</v>
          </cell>
          <cell r="K10">
            <v>242.63</v>
          </cell>
          <cell r="L10">
            <v>250</v>
          </cell>
          <cell r="M10">
            <v>0.47199999999999998</v>
          </cell>
          <cell r="N10">
            <v>0.46500000000000002</v>
          </cell>
          <cell r="O10">
            <v>0.51700000000000002</v>
          </cell>
          <cell r="P10">
            <v>0.53</v>
          </cell>
          <cell r="Q10">
            <v>12975</v>
          </cell>
          <cell r="R10">
            <v>15600</v>
          </cell>
          <cell r="S10">
            <v>0.105</v>
          </cell>
          <cell r="T10">
            <v>7.0000000000000007E-2</v>
          </cell>
          <cell r="U10">
            <v>3.5000000000000003E-2</v>
          </cell>
          <cell r="V10">
            <v>3.5000000000000003E-2</v>
          </cell>
          <cell r="W10">
            <v>2</v>
          </cell>
          <cell r="X10">
            <v>0.75</v>
          </cell>
          <cell r="Y10" t="str">
            <v>A</v>
          </cell>
          <cell r="Z10" t="str">
            <v>BBB+</v>
          </cell>
          <cell r="AA10" t="str">
            <v>Baa1</v>
          </cell>
          <cell r="AB10">
            <v>9958.73</v>
          </cell>
          <cell r="AC10">
            <v>6.25E-2</v>
          </cell>
          <cell r="AD10"/>
          <cell r="AE10">
            <v>9.0966666666666654E-2</v>
          </cell>
          <cell r="AF10"/>
        </row>
        <row r="11">
          <cell r="B11" t="str">
            <v>AEP</v>
          </cell>
          <cell r="C11" t="str">
            <v>American Elec Pwr</v>
          </cell>
          <cell r="D11"/>
          <cell r="E11">
            <v>2.2400000000000002</v>
          </cell>
          <cell r="F11">
            <v>70</v>
          </cell>
          <cell r="G11">
            <v>50</v>
          </cell>
          <cell r="H11">
            <v>4.25</v>
          </cell>
          <cell r="I11">
            <v>2.65</v>
          </cell>
          <cell r="J11">
            <v>42</v>
          </cell>
          <cell r="K11">
            <v>489.4</v>
          </cell>
          <cell r="L11">
            <v>500</v>
          </cell>
          <cell r="M11">
            <v>0.49</v>
          </cell>
          <cell r="N11">
            <v>0.495</v>
          </cell>
          <cell r="O11">
            <v>0.51</v>
          </cell>
          <cell r="P11">
            <v>0.505</v>
          </cell>
          <cell r="Q11">
            <v>33001</v>
          </cell>
          <cell r="R11">
            <v>41400</v>
          </cell>
          <cell r="S11">
            <v>0.1</v>
          </cell>
          <cell r="T11">
            <v>0.05</v>
          </cell>
          <cell r="U11">
            <v>0.05</v>
          </cell>
          <cell r="V11">
            <v>0.04</v>
          </cell>
          <cell r="W11">
            <v>2</v>
          </cell>
          <cell r="X11">
            <v>0.7</v>
          </cell>
          <cell r="Y11" t="str">
            <v>A</v>
          </cell>
          <cell r="Z11" t="str">
            <v>BBB</v>
          </cell>
          <cell r="AA11" t="str">
            <v>Baa1</v>
          </cell>
          <cell r="AB11">
            <v>27205.79</v>
          </cell>
          <cell r="AC11">
            <v>4.6100000000000002E-2</v>
          </cell>
          <cell r="AD11"/>
          <cell r="AE11">
            <v>0.10275000000000001</v>
          </cell>
          <cell r="AF11"/>
        </row>
        <row r="12">
          <cell r="B12" t="str">
            <v>AVA</v>
          </cell>
          <cell r="C12" t="str">
            <v>Avista Corp.</v>
          </cell>
          <cell r="D12"/>
          <cell r="E12">
            <v>1.35</v>
          </cell>
          <cell r="F12">
            <v>40</v>
          </cell>
          <cell r="G12">
            <v>30</v>
          </cell>
          <cell r="H12">
            <v>2.25</v>
          </cell>
          <cell r="I12">
            <v>1.55</v>
          </cell>
          <cell r="J12">
            <v>27.25</v>
          </cell>
          <cell r="K12">
            <v>62.24</v>
          </cell>
          <cell r="L12">
            <v>64</v>
          </cell>
          <cell r="M12">
            <v>0.51</v>
          </cell>
          <cell r="N12">
            <v>0.53</v>
          </cell>
          <cell r="O12">
            <v>0.49</v>
          </cell>
          <cell r="P12">
            <v>0.47</v>
          </cell>
          <cell r="Q12">
            <v>3027.3</v>
          </cell>
          <cell r="R12">
            <v>3675</v>
          </cell>
          <cell r="S12">
            <v>8.5000000000000006E-2</v>
          </cell>
          <cell r="T12">
            <v>0.05</v>
          </cell>
          <cell r="U12">
            <v>0.04</v>
          </cell>
          <cell r="V12">
            <v>3.5000000000000003E-2</v>
          </cell>
          <cell r="W12">
            <v>2</v>
          </cell>
          <cell r="X12">
            <v>0.8</v>
          </cell>
          <cell r="Y12" t="str">
            <v>A</v>
          </cell>
          <cell r="Z12" t="str">
            <v>BBB</v>
          </cell>
          <cell r="AA12" t="str">
            <v>Baa1</v>
          </cell>
          <cell r="AB12">
            <v>1994</v>
          </cell>
          <cell r="AC12">
            <v>0.05</v>
          </cell>
          <cell r="AD12"/>
          <cell r="AE12">
            <v>9.6500000000000002E-2</v>
          </cell>
          <cell r="AF12"/>
        </row>
        <row r="13">
          <cell r="B13" t="str">
            <v>BKH</v>
          </cell>
          <cell r="C13" t="str">
            <v>Black Hills Corp.</v>
          </cell>
          <cell r="D13"/>
          <cell r="E13">
            <v>1.65</v>
          </cell>
          <cell r="F13">
            <v>60</v>
          </cell>
          <cell r="G13">
            <v>45</v>
          </cell>
          <cell r="H13">
            <v>3.25</v>
          </cell>
          <cell r="I13">
            <v>1.9</v>
          </cell>
          <cell r="J13">
            <v>36.5</v>
          </cell>
          <cell r="K13">
            <v>44.67</v>
          </cell>
          <cell r="L13">
            <v>46</v>
          </cell>
          <cell r="M13">
            <v>0.47899999999999998</v>
          </cell>
          <cell r="N13">
            <v>0.47499999999999998</v>
          </cell>
          <cell r="O13">
            <v>0.52100000000000002</v>
          </cell>
          <cell r="P13">
            <v>0.52500000000000002</v>
          </cell>
          <cell r="Q13">
            <v>2643.6</v>
          </cell>
          <cell r="R13">
            <v>3200</v>
          </cell>
          <cell r="S13">
            <v>8.5000000000000006E-2</v>
          </cell>
          <cell r="T13">
            <v>4.4999999999999998E-2</v>
          </cell>
          <cell r="U13">
            <v>0.04</v>
          </cell>
          <cell r="V13">
            <v>3.5000000000000003E-2</v>
          </cell>
          <cell r="W13">
            <v>2</v>
          </cell>
          <cell r="X13">
            <v>0.95</v>
          </cell>
          <cell r="Y13" t="str">
            <v>B++</v>
          </cell>
          <cell r="Z13" t="str">
            <v>BBB</v>
          </cell>
          <cell r="AA13" t="str">
            <v>Baa1</v>
          </cell>
          <cell r="AB13">
            <v>1752.6</v>
          </cell>
          <cell r="AC13">
            <v>3.4799999999999998E-2</v>
          </cell>
          <cell r="AD13"/>
          <cell r="AE13">
            <v>9.8299999999999998E-2</v>
          </cell>
          <cell r="AF13"/>
        </row>
        <row r="14">
          <cell r="B14" t="str">
            <v>CNP</v>
          </cell>
          <cell r="C14" t="str">
            <v>CenterPoint Energy</v>
          </cell>
          <cell r="D14"/>
          <cell r="E14">
            <v>1.02</v>
          </cell>
          <cell r="F14">
            <v>25</v>
          </cell>
          <cell r="G14">
            <v>20</v>
          </cell>
          <cell r="H14">
            <v>1.35</v>
          </cell>
          <cell r="I14">
            <v>1.1499999999999999</v>
          </cell>
          <cell r="J14">
            <v>11.75</v>
          </cell>
          <cell r="K14">
            <v>429</v>
          </cell>
          <cell r="L14">
            <v>450</v>
          </cell>
          <cell r="M14">
            <v>0.63800000000000001</v>
          </cell>
          <cell r="N14">
            <v>0.57999999999999996</v>
          </cell>
          <cell r="O14">
            <v>0.36199999999999999</v>
          </cell>
          <cell r="P14">
            <v>0.42</v>
          </cell>
          <cell r="Q14">
            <v>12557</v>
          </cell>
          <cell r="R14">
            <v>12500</v>
          </cell>
          <cell r="S14">
            <v>0.115</v>
          </cell>
          <cell r="T14">
            <v>0</v>
          </cell>
          <cell r="U14">
            <v>0.05</v>
          </cell>
          <cell r="V14">
            <v>2.5000000000000001E-2</v>
          </cell>
          <cell r="W14">
            <v>2</v>
          </cell>
          <cell r="X14">
            <v>0.8</v>
          </cell>
          <cell r="Y14" t="str">
            <v>B++</v>
          </cell>
          <cell r="Z14" t="str">
            <v>A-</v>
          </cell>
          <cell r="AA14" t="str">
            <v>Baa1</v>
          </cell>
          <cell r="AB14">
            <v>7667.22</v>
          </cell>
          <cell r="AC14">
            <v>1.43E-2</v>
          </cell>
          <cell r="AD14"/>
          <cell r="AE14">
            <v>0.10175000000000001</v>
          </cell>
          <cell r="AF14"/>
        </row>
        <row r="15">
          <cell r="B15" t="str">
            <v>CNL</v>
          </cell>
          <cell r="C15" t="str">
            <v>Cleco Corp.</v>
          </cell>
          <cell r="D15"/>
          <cell r="E15">
            <v>1.6</v>
          </cell>
          <cell r="F15">
            <v>50</v>
          </cell>
          <cell r="G15">
            <v>40</v>
          </cell>
          <cell r="H15">
            <v>2.75</v>
          </cell>
          <cell r="I15">
            <v>1.9</v>
          </cell>
          <cell r="J15">
            <v>31</v>
          </cell>
          <cell r="K15">
            <v>60.42</v>
          </cell>
          <cell r="L15">
            <v>60.5</v>
          </cell>
          <cell r="M15">
            <v>0.45300000000000001</v>
          </cell>
          <cell r="N15">
            <v>0.43</v>
          </cell>
          <cell r="O15">
            <v>0.54700000000000004</v>
          </cell>
          <cell r="P15">
            <v>0.56999999999999995</v>
          </cell>
          <cell r="Q15">
            <v>2976.9</v>
          </cell>
          <cell r="R15">
            <v>3275</v>
          </cell>
          <cell r="S15">
            <v>0.09</v>
          </cell>
          <cell r="T15">
            <v>5.0000000000000001E-3</v>
          </cell>
          <cell r="U15">
            <v>0.05</v>
          </cell>
          <cell r="V15">
            <v>0.03</v>
          </cell>
          <cell r="W15">
            <v>1</v>
          </cell>
          <cell r="X15">
            <v>0.75</v>
          </cell>
          <cell r="Y15" t="str">
            <v>A</v>
          </cell>
          <cell r="Z15" t="str">
            <v>BBB+</v>
          </cell>
          <cell r="AA15" t="str">
            <v>Baa1</v>
          </cell>
          <cell r="AB15">
            <v>3228.42</v>
          </cell>
          <cell r="AC15">
            <v>0.03</v>
          </cell>
          <cell r="AD15"/>
          <cell r="AE15">
            <v>0.1124</v>
          </cell>
          <cell r="AF15"/>
        </row>
        <row r="16">
          <cell r="B16" t="str">
            <v>CMS</v>
          </cell>
          <cell r="C16" t="str">
            <v>CMS Energy Corp.</v>
          </cell>
          <cell r="D16"/>
          <cell r="E16">
            <v>1.22</v>
          </cell>
          <cell r="F16">
            <v>40</v>
          </cell>
          <cell r="G16">
            <v>30</v>
          </cell>
          <cell r="H16">
            <v>2.25</v>
          </cell>
          <cell r="I16">
            <v>1.5</v>
          </cell>
          <cell r="J16">
            <v>17.75</v>
          </cell>
          <cell r="K16">
            <v>275.2</v>
          </cell>
          <cell r="L16">
            <v>285</v>
          </cell>
          <cell r="M16">
            <v>0.68700000000000006</v>
          </cell>
          <cell r="N16">
            <v>0.65</v>
          </cell>
          <cell r="O16">
            <v>0.31</v>
          </cell>
          <cell r="P16">
            <v>0.35</v>
          </cell>
          <cell r="Q16">
            <v>11846</v>
          </cell>
          <cell r="R16">
            <v>14600</v>
          </cell>
          <cell r="S16">
            <v>0.13500000000000001</v>
          </cell>
          <cell r="T16">
            <v>5.5E-2</v>
          </cell>
          <cell r="U16">
            <v>6.5000000000000002E-2</v>
          </cell>
          <cell r="V16">
            <v>5.5E-2</v>
          </cell>
          <cell r="W16">
            <v>2</v>
          </cell>
          <cell r="X16">
            <v>0.7</v>
          </cell>
          <cell r="Y16" t="str">
            <v>B++</v>
          </cell>
          <cell r="Z16" t="str">
            <v>BBB+</v>
          </cell>
          <cell r="AA16" t="str">
            <v>Baa2</v>
          </cell>
          <cell r="AB16">
            <v>9468.67</v>
          </cell>
          <cell r="AC16">
            <v>6.7599999999999993E-2</v>
          </cell>
          <cell r="AD16"/>
          <cell r="AE16">
            <v>0.10299999999999999</v>
          </cell>
          <cell r="AF16"/>
        </row>
        <row r="17">
          <cell r="B17" t="str">
            <v>ED</v>
          </cell>
          <cell r="C17" t="str">
            <v>Consolidated Edison</v>
          </cell>
          <cell r="D17"/>
          <cell r="E17">
            <v>2.66</v>
          </cell>
          <cell r="F17">
            <v>70</v>
          </cell>
          <cell r="G17">
            <v>55</v>
          </cell>
          <cell r="H17">
            <v>4.5</v>
          </cell>
          <cell r="I17">
            <v>2.9</v>
          </cell>
          <cell r="J17">
            <v>50.75</v>
          </cell>
          <cell r="K17">
            <v>292.88</v>
          </cell>
          <cell r="L17">
            <v>293</v>
          </cell>
          <cell r="M17">
            <v>0.48</v>
          </cell>
          <cell r="N17">
            <v>0.48499999999999999</v>
          </cell>
          <cell r="O17">
            <v>0.52</v>
          </cell>
          <cell r="P17">
            <v>0.51500000000000001</v>
          </cell>
          <cell r="Q17">
            <v>24207</v>
          </cell>
          <cell r="R17">
            <v>28700</v>
          </cell>
          <cell r="S17">
            <v>0.09</v>
          </cell>
          <cell r="T17">
            <v>0.03</v>
          </cell>
          <cell r="U17">
            <v>2.5000000000000001E-2</v>
          </cell>
          <cell r="V17">
            <v>3.5000000000000003E-2</v>
          </cell>
          <cell r="W17">
            <v>1</v>
          </cell>
          <cell r="X17">
            <v>0.6</v>
          </cell>
          <cell r="Y17" t="str">
            <v>A+</v>
          </cell>
          <cell r="Z17" t="str">
            <v>A-</v>
          </cell>
          <cell r="AA17" t="str">
            <v>A3</v>
          </cell>
          <cell r="AB17">
            <v>19314.91</v>
          </cell>
          <cell r="AC17">
            <v>2.7199999999999998E-2</v>
          </cell>
          <cell r="AD17"/>
          <cell r="AE17">
            <v>9.5500000000000002E-2</v>
          </cell>
          <cell r="AF17"/>
        </row>
        <row r="18">
          <cell r="B18" t="str">
            <v>D</v>
          </cell>
          <cell r="C18" t="str">
            <v>Dominion Resources</v>
          </cell>
          <cell r="D18"/>
          <cell r="E18">
            <v>2.75</v>
          </cell>
          <cell r="F18">
            <v>95</v>
          </cell>
          <cell r="G18">
            <v>70</v>
          </cell>
          <cell r="H18">
            <v>4.75</v>
          </cell>
          <cell r="I18">
            <v>3.5</v>
          </cell>
          <cell r="J18">
            <v>28</v>
          </cell>
          <cell r="K18">
            <v>585.29999999999995</v>
          </cell>
          <cell r="L18">
            <v>630</v>
          </cell>
          <cell r="M18">
            <v>0.65400000000000003</v>
          </cell>
          <cell r="N18">
            <v>0.58499999999999996</v>
          </cell>
          <cell r="O18">
            <v>0.34599999999999997</v>
          </cell>
          <cell r="P18">
            <v>0.41499999999999998</v>
          </cell>
          <cell r="Q18">
            <v>33360</v>
          </cell>
          <cell r="R18">
            <v>42400</v>
          </cell>
          <cell r="S18">
            <v>0.17499999999999999</v>
          </cell>
          <cell r="T18">
            <v>0.08</v>
          </cell>
          <cell r="U18">
            <v>7.4999999999999997E-2</v>
          </cell>
          <cell r="V18">
            <v>6.5000000000000002E-2</v>
          </cell>
          <cell r="W18">
            <v>2</v>
          </cell>
          <cell r="X18">
            <v>0.7</v>
          </cell>
          <cell r="Y18" t="str">
            <v>B++</v>
          </cell>
          <cell r="Z18" t="str">
            <v>A-</v>
          </cell>
          <cell r="AA18" t="str">
            <v>Baa2</v>
          </cell>
          <cell r="AB18">
            <v>41257.760000000002</v>
          </cell>
          <cell r="AC18">
            <v>5.3800000000000001E-2</v>
          </cell>
          <cell r="AD18"/>
          <cell r="AE18">
            <v>0.109</v>
          </cell>
          <cell r="AF18"/>
        </row>
        <row r="19">
          <cell r="B19" t="str">
            <v>DTE</v>
          </cell>
          <cell r="C19" t="str">
            <v>DTE Energy Co.</v>
          </cell>
          <cell r="D19"/>
          <cell r="E19">
            <v>2.92</v>
          </cell>
          <cell r="F19">
            <v>90</v>
          </cell>
          <cell r="G19">
            <v>65</v>
          </cell>
          <cell r="H19">
            <v>5.75</v>
          </cell>
          <cell r="I19">
            <v>3.5</v>
          </cell>
          <cell r="J19">
            <v>58.75</v>
          </cell>
          <cell r="K19">
            <v>176.99</v>
          </cell>
          <cell r="L19">
            <v>192</v>
          </cell>
          <cell r="M19">
            <v>0.5</v>
          </cell>
          <cell r="N19">
            <v>0.51</v>
          </cell>
          <cell r="O19">
            <v>0.5</v>
          </cell>
          <cell r="P19">
            <v>0.49</v>
          </cell>
          <cell r="Q19">
            <v>16670</v>
          </cell>
          <cell r="R19">
            <v>23100</v>
          </cell>
          <cell r="S19">
            <v>0.1</v>
          </cell>
          <cell r="T19">
            <v>0.05</v>
          </cell>
          <cell r="U19">
            <v>5.5E-2</v>
          </cell>
          <cell r="V19">
            <v>4.4999999999999998E-2</v>
          </cell>
          <cell r="W19">
            <v>2</v>
          </cell>
          <cell r="X19">
            <v>0.75</v>
          </cell>
          <cell r="Y19" t="str">
            <v>B++</v>
          </cell>
          <cell r="Z19" t="str">
            <v>BBB+</v>
          </cell>
          <cell r="AA19" t="str">
            <v>A3</v>
          </cell>
          <cell r="AB19">
            <v>14135.45</v>
          </cell>
          <cell r="AC19">
            <v>4.8899999999999999E-2</v>
          </cell>
          <cell r="AD19"/>
          <cell r="AE19">
            <v>0.105</v>
          </cell>
          <cell r="AF19"/>
        </row>
        <row r="20">
          <cell r="B20" t="str">
            <v>DUK</v>
          </cell>
          <cell r="C20" t="str">
            <v>Duke Energy Corp.</v>
          </cell>
          <cell r="D20"/>
          <cell r="E20">
            <v>3.33</v>
          </cell>
          <cell r="F20">
            <v>95</v>
          </cell>
          <cell r="G20">
            <v>70</v>
          </cell>
          <cell r="H20">
            <v>5.25</v>
          </cell>
          <cell r="I20">
            <v>3.8</v>
          </cell>
          <cell r="J20">
            <v>64.25</v>
          </cell>
          <cell r="K20">
            <v>707</v>
          </cell>
          <cell r="L20">
            <v>692</v>
          </cell>
          <cell r="M20">
            <v>0.47699999999999998</v>
          </cell>
          <cell r="N20">
            <v>0.52500000000000002</v>
          </cell>
          <cell r="O20">
            <v>0.52300000000000002</v>
          </cell>
          <cell r="P20">
            <v>0.47499999999999998</v>
          </cell>
          <cell r="Q20">
            <v>78088</v>
          </cell>
          <cell r="R20">
            <v>93700</v>
          </cell>
          <cell r="S20">
            <v>8.5000000000000006E-2</v>
          </cell>
          <cell r="T20">
            <v>0.05</v>
          </cell>
          <cell r="U20">
            <v>3.5000000000000003E-2</v>
          </cell>
          <cell r="V20">
            <v>1.4999999999999999E-2</v>
          </cell>
          <cell r="W20">
            <v>2</v>
          </cell>
          <cell r="X20">
            <v>0.6</v>
          </cell>
          <cell r="Y20" t="str">
            <v>A</v>
          </cell>
          <cell r="Z20" t="str">
            <v>A-</v>
          </cell>
          <cell r="AA20" t="str">
            <v>A3</v>
          </cell>
          <cell r="AB20">
            <v>48380.160000000003</v>
          </cell>
          <cell r="AC20">
            <v>4.3299999999999998E-2</v>
          </cell>
          <cell r="AD20"/>
          <cell r="AE20">
            <v>0.10376666666666667</v>
          </cell>
          <cell r="AF20"/>
        </row>
        <row r="21">
          <cell r="B21" t="str">
            <v>EIX</v>
          </cell>
          <cell r="C21" t="str">
            <v>Edison International</v>
          </cell>
          <cell r="D21"/>
          <cell r="E21">
            <v>1.8</v>
          </cell>
          <cell r="F21">
            <v>80</v>
          </cell>
          <cell r="G21">
            <v>60</v>
          </cell>
          <cell r="H21">
            <v>5</v>
          </cell>
          <cell r="I21">
            <v>2.4500000000000002</v>
          </cell>
          <cell r="J21">
            <v>44.75</v>
          </cell>
          <cell r="K21">
            <v>325.81</v>
          </cell>
          <cell r="L21">
            <v>325.81</v>
          </cell>
          <cell r="M21">
            <v>0.441</v>
          </cell>
          <cell r="N21">
            <v>0.435</v>
          </cell>
          <cell r="O21">
            <v>0.47199999999999998</v>
          </cell>
          <cell r="P21">
            <v>0.495</v>
          </cell>
          <cell r="Q21">
            <v>23216</v>
          </cell>
          <cell r="R21">
            <v>29600</v>
          </cell>
          <cell r="S21">
            <v>0.115</v>
          </cell>
          <cell r="T21">
            <v>0.03</v>
          </cell>
          <cell r="U21">
            <v>0.1</v>
          </cell>
          <cell r="V21">
            <v>6.5000000000000002E-2</v>
          </cell>
          <cell r="W21">
            <v>2</v>
          </cell>
          <cell r="X21">
            <v>0.75</v>
          </cell>
          <cell r="Y21" t="str">
            <v>A</v>
          </cell>
          <cell r="Z21" t="str">
            <v>BBB+</v>
          </cell>
          <cell r="AA21" t="str">
            <v>A3</v>
          </cell>
          <cell r="AB21">
            <v>20138.38</v>
          </cell>
          <cell r="AC21">
            <v>2.41E-2</v>
          </cell>
          <cell r="AD21"/>
          <cell r="AE21">
            <v>0.1045</v>
          </cell>
          <cell r="AF21"/>
        </row>
        <row r="22">
          <cell r="B22" t="str">
            <v>EE</v>
          </cell>
          <cell r="C22" t="str">
            <v>El Paso Electric</v>
          </cell>
          <cell r="D22"/>
          <cell r="E22">
            <v>1.2</v>
          </cell>
          <cell r="F22">
            <v>45</v>
          </cell>
          <cell r="G22">
            <v>35</v>
          </cell>
          <cell r="H22">
            <v>2.75</v>
          </cell>
          <cell r="I22">
            <v>1.4</v>
          </cell>
          <cell r="J22">
            <v>29.5</v>
          </cell>
          <cell r="K22">
            <v>40.36</v>
          </cell>
          <cell r="L22">
            <v>41.1</v>
          </cell>
          <cell r="M22">
            <v>0.53500000000000003</v>
          </cell>
          <cell r="N22">
            <v>0.56499999999999995</v>
          </cell>
          <cell r="O22">
            <v>0.46500000000000002</v>
          </cell>
          <cell r="P22">
            <v>0.435</v>
          </cell>
          <cell r="Q22">
            <v>2118.4</v>
          </cell>
          <cell r="R22">
            <v>2800</v>
          </cell>
          <cell r="S22">
            <v>9.5000000000000001E-2</v>
          </cell>
          <cell r="T22">
            <v>3.5000000000000003E-2</v>
          </cell>
          <cell r="U22">
            <v>0.05</v>
          </cell>
          <cell r="V22">
            <v>4.4999999999999998E-2</v>
          </cell>
          <cell r="W22">
            <v>2</v>
          </cell>
          <cell r="X22">
            <v>0.75</v>
          </cell>
          <cell r="Y22" t="str">
            <v>B++</v>
          </cell>
          <cell r="Z22" t="str">
            <v>BBB</v>
          </cell>
          <cell r="AA22" t="str">
            <v>Baa1</v>
          </cell>
          <cell r="AB22">
            <v>1459.75</v>
          </cell>
          <cell r="AC22">
            <v>7.0000000000000007E-2</v>
          </cell>
          <cell r="AD22"/>
          <cell r="AE22" t="str">
            <v>NA</v>
          </cell>
          <cell r="AF22"/>
        </row>
        <row r="23">
          <cell r="B23" t="str">
            <v>EDE</v>
          </cell>
          <cell r="C23" t="str">
            <v>Empire District Elec</v>
          </cell>
          <cell r="D23"/>
          <cell r="E23">
            <v>1.06</v>
          </cell>
          <cell r="F23">
            <v>30</v>
          </cell>
          <cell r="G23">
            <v>20</v>
          </cell>
          <cell r="H23">
            <v>1.75</v>
          </cell>
          <cell r="I23">
            <v>1.2</v>
          </cell>
          <cell r="J23">
            <v>20.25</v>
          </cell>
          <cell r="K23">
            <v>43.48</v>
          </cell>
          <cell r="L23">
            <v>47.5</v>
          </cell>
          <cell r="M23">
            <v>0.50600000000000001</v>
          </cell>
          <cell r="N23">
            <v>0.5</v>
          </cell>
          <cell r="O23">
            <v>0.49399999999999999</v>
          </cell>
          <cell r="P23">
            <v>0.5</v>
          </cell>
          <cell r="Q23">
            <v>1586.5</v>
          </cell>
          <cell r="R23">
            <v>1925</v>
          </cell>
          <cell r="S23">
            <v>0.09</v>
          </cell>
          <cell r="T23">
            <v>0.03</v>
          </cell>
          <cell r="U23">
            <v>0.03</v>
          </cell>
          <cell r="V23">
            <v>2.5000000000000001E-2</v>
          </cell>
          <cell r="W23">
            <v>2</v>
          </cell>
          <cell r="X23">
            <v>0.7</v>
          </cell>
          <cell r="Y23" t="str">
            <v>B++</v>
          </cell>
          <cell r="Z23" t="str">
            <v>BBB</v>
          </cell>
          <cell r="AA23" t="str">
            <v>Baa1</v>
          </cell>
          <cell r="AB23">
            <v>962.47</v>
          </cell>
          <cell r="AC23">
            <v>0.03</v>
          </cell>
          <cell r="AD23"/>
          <cell r="AE23" t="str">
            <v>NA</v>
          </cell>
          <cell r="AF23"/>
        </row>
        <row r="24">
          <cell r="B24" t="str">
            <v>ETR</v>
          </cell>
          <cell r="C24" t="str">
            <v>Entergy Corp.</v>
          </cell>
          <cell r="D24"/>
          <cell r="E24">
            <v>3.32</v>
          </cell>
          <cell r="F24">
            <v>100</v>
          </cell>
          <cell r="G24">
            <v>70</v>
          </cell>
          <cell r="H24">
            <v>5.5</v>
          </cell>
          <cell r="I24">
            <v>3.8</v>
          </cell>
          <cell r="J24">
            <v>63.75</v>
          </cell>
          <cell r="K24">
            <v>179.24</v>
          </cell>
          <cell r="L24">
            <v>179.5</v>
          </cell>
          <cell r="M24">
            <v>0.54900000000000004</v>
          </cell>
          <cell r="N24">
            <v>0.53500000000000003</v>
          </cell>
          <cell r="O24">
            <v>0.438</v>
          </cell>
          <cell r="P24">
            <v>0.45500000000000002</v>
          </cell>
          <cell r="Q24">
            <v>22842</v>
          </cell>
          <cell r="R24">
            <v>25200</v>
          </cell>
          <cell r="S24">
            <v>8.5000000000000006E-2</v>
          </cell>
          <cell r="T24">
            <v>0</v>
          </cell>
          <cell r="U24">
            <v>2.5000000000000001E-2</v>
          </cell>
          <cell r="V24">
            <v>0.03</v>
          </cell>
          <cell r="W24">
            <v>3</v>
          </cell>
          <cell r="X24">
            <v>0.65</v>
          </cell>
          <cell r="Y24" t="str">
            <v>B++</v>
          </cell>
          <cell r="Z24" t="str">
            <v>BBB</v>
          </cell>
          <cell r="AA24" t="str">
            <v>Baa3</v>
          </cell>
          <cell r="AB24">
            <v>11415.99</v>
          </cell>
          <cell r="AC24">
            <v>-2.1299999999999999E-2</v>
          </cell>
          <cell r="AD24"/>
          <cell r="AE24">
            <v>0.1</v>
          </cell>
          <cell r="AF24"/>
        </row>
        <row r="25">
          <cell r="B25" t="str">
            <v>ES</v>
          </cell>
          <cell r="C25" t="str">
            <v>Eversource Energy</v>
          </cell>
          <cell r="D25"/>
          <cell r="E25">
            <v>1.75</v>
          </cell>
          <cell r="F25">
            <v>60</v>
          </cell>
          <cell r="G25">
            <v>45</v>
          </cell>
          <cell r="H25">
            <v>3.75</v>
          </cell>
          <cell r="I25">
            <v>2.1</v>
          </cell>
          <cell r="J25">
            <v>38.25</v>
          </cell>
          <cell r="K25">
            <v>316.98</v>
          </cell>
          <cell r="L25">
            <v>322</v>
          </cell>
          <cell r="M25">
            <v>0.45900000000000002</v>
          </cell>
          <cell r="N25">
            <v>0.46500000000000002</v>
          </cell>
          <cell r="O25">
            <v>0.53200000000000003</v>
          </cell>
          <cell r="P25">
            <v>0.53</v>
          </cell>
          <cell r="Q25">
            <v>18738</v>
          </cell>
          <cell r="R25">
            <v>23200</v>
          </cell>
          <cell r="S25">
            <v>0.1</v>
          </cell>
          <cell r="T25">
            <v>8.5000000000000006E-2</v>
          </cell>
          <cell r="U25">
            <v>6.5000000000000002E-2</v>
          </cell>
          <cell r="V25">
            <v>0.04</v>
          </cell>
          <cell r="W25">
            <v>1</v>
          </cell>
          <cell r="X25">
            <v>0.75</v>
          </cell>
          <cell r="Y25" t="str">
            <v>A</v>
          </cell>
          <cell r="Z25" t="str">
            <v>A</v>
          </cell>
          <cell r="AA25" t="str">
            <v>Baa1</v>
          </cell>
          <cell r="AB25">
            <v>15277.64</v>
          </cell>
          <cell r="AC25">
            <v>6.2100000000000002E-2</v>
          </cell>
          <cell r="AD25"/>
          <cell r="AE25">
            <v>9.4475000000000003E-2</v>
          </cell>
          <cell r="AF25"/>
        </row>
        <row r="26">
          <cell r="B26" t="str">
            <v>EXC</v>
          </cell>
          <cell r="C26" t="str">
            <v>Exelon Corp.</v>
          </cell>
          <cell r="D26"/>
          <cell r="E26">
            <v>1.24</v>
          </cell>
          <cell r="F26">
            <v>40</v>
          </cell>
          <cell r="G26">
            <v>25</v>
          </cell>
          <cell r="H26">
            <v>2.75</v>
          </cell>
          <cell r="I26">
            <v>1.4</v>
          </cell>
          <cell r="J26">
            <v>33.5</v>
          </cell>
          <cell r="K26">
            <v>859.83</v>
          </cell>
          <cell r="L26">
            <v>961</v>
          </cell>
          <cell r="M26">
            <v>0.46700000000000003</v>
          </cell>
          <cell r="N26">
            <v>0.47</v>
          </cell>
          <cell r="O26">
            <v>0.52800000000000002</v>
          </cell>
          <cell r="P26">
            <v>0.53</v>
          </cell>
          <cell r="Q26">
            <v>42811</v>
          </cell>
          <cell r="R26">
            <v>60800</v>
          </cell>
          <cell r="S26">
            <v>8.5000000000000006E-2</v>
          </cell>
          <cell r="T26">
            <v>4.4999999999999998E-2</v>
          </cell>
          <cell r="U26">
            <v>-0.02</v>
          </cell>
          <cell r="V26">
            <v>4.4999999999999998E-2</v>
          </cell>
          <cell r="W26">
            <v>3</v>
          </cell>
          <cell r="X26">
            <v>0.65</v>
          </cell>
          <cell r="Y26" t="str">
            <v>B++</v>
          </cell>
          <cell r="Z26" t="str">
            <v>BBB</v>
          </cell>
          <cell r="AA26" t="str">
            <v>Baa2</v>
          </cell>
          <cell r="AB26">
            <v>25047.21</v>
          </cell>
          <cell r="AC26">
            <v>6.3200000000000006E-2</v>
          </cell>
          <cell r="AD26"/>
          <cell r="AE26">
            <v>9.5333333333333339E-2</v>
          </cell>
          <cell r="AF26"/>
        </row>
        <row r="27">
          <cell r="B27" t="str">
            <v>FE</v>
          </cell>
          <cell r="C27" t="str">
            <v>FirstEnergy Corp.</v>
          </cell>
          <cell r="D27"/>
          <cell r="E27">
            <v>1.46</v>
          </cell>
          <cell r="F27">
            <v>45</v>
          </cell>
          <cell r="G27">
            <v>30</v>
          </cell>
          <cell r="H27">
            <v>3</v>
          </cell>
          <cell r="I27">
            <v>1.6</v>
          </cell>
          <cell r="J27">
            <v>35.75</v>
          </cell>
          <cell r="K27">
            <v>421.1</v>
          </cell>
          <cell r="L27">
            <v>435</v>
          </cell>
          <cell r="M27">
            <v>0.60699999999999998</v>
          </cell>
          <cell r="N27">
            <v>0.59</v>
          </cell>
          <cell r="O27">
            <v>0.39300000000000002</v>
          </cell>
          <cell r="P27">
            <v>0.41</v>
          </cell>
          <cell r="Q27">
            <v>31596</v>
          </cell>
          <cell r="R27">
            <v>38300</v>
          </cell>
          <cell r="S27">
            <v>8.5000000000000006E-2</v>
          </cell>
          <cell r="T27">
            <v>7.0000000000000007E-2</v>
          </cell>
          <cell r="U27">
            <v>-1.4999999999999999E-2</v>
          </cell>
          <cell r="V27">
            <v>0.03</v>
          </cell>
          <cell r="W27">
            <v>3</v>
          </cell>
          <cell r="X27">
            <v>0.65</v>
          </cell>
          <cell r="Y27" t="str">
            <v>B+</v>
          </cell>
          <cell r="Z27" t="str">
            <v>BBB-</v>
          </cell>
          <cell r="AA27" t="str">
            <v>Baa3</v>
          </cell>
          <cell r="AB27">
            <v>12977.76</v>
          </cell>
          <cell r="AC27">
            <v>9.1000000000000004E-3</v>
          </cell>
          <cell r="AD27"/>
          <cell r="AE27">
            <v>0.10825000000000001</v>
          </cell>
          <cell r="AF27"/>
        </row>
        <row r="28">
          <cell r="B28" t="str">
            <v>GXP</v>
          </cell>
          <cell r="C28" t="str">
            <v>Great Plains Energy</v>
          </cell>
          <cell r="D28"/>
          <cell r="E28">
            <v>1.04</v>
          </cell>
          <cell r="F28">
            <v>35</v>
          </cell>
          <cell r="G28">
            <v>20</v>
          </cell>
          <cell r="H28">
            <v>2</v>
          </cell>
          <cell r="I28">
            <v>1.2</v>
          </cell>
          <cell r="J28">
            <v>26.75</v>
          </cell>
          <cell r="K28">
            <v>154.16</v>
          </cell>
          <cell r="L28">
            <v>155.5</v>
          </cell>
          <cell r="M28">
            <v>0.49</v>
          </cell>
          <cell r="N28">
            <v>0.48</v>
          </cell>
          <cell r="O28">
            <v>0.504</v>
          </cell>
          <cell r="P28">
            <v>0.51500000000000001</v>
          </cell>
          <cell r="Q28">
            <v>7113.1</v>
          </cell>
          <cell r="R28">
            <v>8075</v>
          </cell>
          <cell r="S28">
            <v>7.4999999999999997E-2</v>
          </cell>
          <cell r="T28">
            <v>0.05</v>
          </cell>
          <cell r="U28">
            <v>0.06</v>
          </cell>
          <cell r="V28">
            <v>0.03</v>
          </cell>
          <cell r="W28">
            <v>3</v>
          </cell>
          <cell r="X28">
            <v>0.85</v>
          </cell>
          <cell r="Y28" t="str">
            <v>B+</v>
          </cell>
          <cell r="Z28" t="str">
            <v>BBB+</v>
          </cell>
          <cell r="AA28" t="str">
            <v>Baa2</v>
          </cell>
          <cell r="AB28">
            <v>4004.64</v>
          </cell>
          <cell r="AC28">
            <v>6.3700000000000007E-2</v>
          </cell>
          <cell r="AD28"/>
          <cell r="AE28">
            <v>9.5000000000000001E-2</v>
          </cell>
          <cell r="AF28"/>
        </row>
        <row r="29">
          <cell r="B29" t="str">
            <v>HE</v>
          </cell>
          <cell r="C29" t="str">
            <v>Hawaiian Elec.</v>
          </cell>
          <cell r="D29"/>
          <cell r="E29">
            <v>1.24</v>
          </cell>
          <cell r="F29">
            <v>30</v>
          </cell>
          <cell r="G29">
            <v>20</v>
          </cell>
          <cell r="H29">
            <v>2</v>
          </cell>
          <cell r="I29">
            <v>1.3</v>
          </cell>
          <cell r="J29">
            <v>20.5</v>
          </cell>
          <cell r="K29">
            <v>102.57</v>
          </cell>
          <cell r="L29">
            <v>115</v>
          </cell>
          <cell r="M29">
            <v>0.45200000000000001</v>
          </cell>
          <cell r="N29">
            <v>0.51</v>
          </cell>
          <cell r="O29">
            <v>0.53800000000000003</v>
          </cell>
          <cell r="P29">
            <v>0.48499999999999999</v>
          </cell>
          <cell r="Q29">
            <v>3332.3</v>
          </cell>
          <cell r="R29">
            <v>4875</v>
          </cell>
          <cell r="S29">
            <v>0.1</v>
          </cell>
          <cell r="T29">
            <v>3.5000000000000003E-2</v>
          </cell>
          <cell r="U29">
            <v>0.01</v>
          </cell>
          <cell r="V29">
            <v>0.03</v>
          </cell>
          <cell r="W29">
            <v>2</v>
          </cell>
          <cell r="X29">
            <v>0.8</v>
          </cell>
          <cell r="Y29" t="str">
            <v>A</v>
          </cell>
          <cell r="Z29" t="str">
            <v>BBB-</v>
          </cell>
          <cell r="AA29" t="str">
            <v>NR</v>
          </cell>
          <cell r="AB29">
            <v>2971.96</v>
          </cell>
          <cell r="AC29">
            <v>3.7999999999999999E-2</v>
          </cell>
          <cell r="AD29"/>
          <cell r="AE29">
            <v>9.6666666666666679E-2</v>
          </cell>
          <cell r="AF29"/>
        </row>
        <row r="30">
          <cell r="B30" t="str">
            <v>IDA</v>
          </cell>
          <cell r="C30" t="str">
            <v>IDACORP, Inc.</v>
          </cell>
          <cell r="D30"/>
          <cell r="E30">
            <v>1.97</v>
          </cell>
          <cell r="F30">
            <v>70</v>
          </cell>
          <cell r="G30">
            <v>55</v>
          </cell>
          <cell r="H30">
            <v>3.9</v>
          </cell>
          <cell r="I30">
            <v>2.25</v>
          </cell>
          <cell r="J30">
            <v>47.05</v>
          </cell>
          <cell r="K30">
            <v>50.27</v>
          </cell>
          <cell r="L30">
            <v>50.3</v>
          </cell>
          <cell r="M30">
            <v>0.45300000000000001</v>
          </cell>
          <cell r="N30">
            <v>0.45</v>
          </cell>
          <cell r="O30">
            <v>0.54700000000000004</v>
          </cell>
          <cell r="P30">
            <v>0.55000000000000004</v>
          </cell>
          <cell r="Q30">
            <v>3567.6</v>
          </cell>
          <cell r="R30">
            <v>4330</v>
          </cell>
          <cell r="S30">
            <v>8.5000000000000006E-2</v>
          </cell>
          <cell r="T30">
            <v>0.01</v>
          </cell>
          <cell r="U30">
            <v>0.06</v>
          </cell>
          <cell r="V30">
            <v>0.04</v>
          </cell>
          <cell r="W30">
            <v>2</v>
          </cell>
          <cell r="X30">
            <v>0.8</v>
          </cell>
          <cell r="Y30" t="str">
            <v>B++</v>
          </cell>
          <cell r="Z30" t="str">
            <v>BBB</v>
          </cell>
          <cell r="AA30" t="str">
            <v>Baa1</v>
          </cell>
          <cell r="AB30">
            <v>3184.07</v>
          </cell>
          <cell r="AC30">
            <v>0.04</v>
          </cell>
          <cell r="AD30"/>
          <cell r="AE30">
            <v>0.1</v>
          </cell>
          <cell r="AF30"/>
        </row>
        <row r="31">
          <cell r="B31" t="str">
            <v>ITC</v>
          </cell>
          <cell r="C31" t="str">
            <v>ITC Holdings Corp.</v>
          </cell>
          <cell r="D31"/>
          <cell r="E31">
            <v>0.78</v>
          </cell>
          <cell r="F31">
            <v>55</v>
          </cell>
          <cell r="G31">
            <v>45</v>
          </cell>
          <cell r="H31">
            <v>2.75</v>
          </cell>
          <cell r="I31">
            <v>1.1000000000000001</v>
          </cell>
          <cell r="J31">
            <v>17.75</v>
          </cell>
          <cell r="K31">
            <v>155.13999999999999</v>
          </cell>
          <cell r="L31">
            <v>160</v>
          </cell>
          <cell r="M31">
            <v>0.70199999999999996</v>
          </cell>
          <cell r="N31">
            <v>0.62</v>
          </cell>
          <cell r="O31">
            <v>0.29799999999999999</v>
          </cell>
          <cell r="P31">
            <v>0.38</v>
          </cell>
          <cell r="Q31">
            <v>5598.1</v>
          </cell>
          <cell r="R31">
            <v>7575</v>
          </cell>
          <cell r="S31">
            <v>0.155</v>
          </cell>
          <cell r="T31">
            <v>0.12</v>
          </cell>
          <cell r="U31">
            <v>0.125</v>
          </cell>
          <cell r="V31">
            <v>0.1</v>
          </cell>
          <cell r="W31">
            <v>2</v>
          </cell>
          <cell r="X31">
            <v>0.65</v>
          </cell>
          <cell r="Y31" t="str">
            <v>B++</v>
          </cell>
          <cell r="Z31" t="str">
            <v>A-</v>
          </cell>
          <cell r="AA31" t="str">
            <v>Baa2</v>
          </cell>
          <cell r="AB31">
            <v>5057.1400000000003</v>
          </cell>
          <cell r="AC31">
            <v>8.2500000000000004E-2</v>
          </cell>
          <cell r="AD31"/>
          <cell r="AE31">
            <v>0.13020000000000001</v>
          </cell>
          <cell r="AF31"/>
        </row>
        <row r="32">
          <cell r="B32" t="str">
            <v>MGEE</v>
          </cell>
          <cell r="C32" t="str">
            <v>MGE Energy</v>
          </cell>
          <cell r="D32"/>
          <cell r="E32">
            <v>1.18</v>
          </cell>
          <cell r="F32">
            <v>50</v>
          </cell>
          <cell r="G32">
            <v>45</v>
          </cell>
          <cell r="H32">
            <v>3.15</v>
          </cell>
          <cell r="I32">
            <v>1.35</v>
          </cell>
          <cell r="J32">
            <v>25</v>
          </cell>
          <cell r="K32">
            <v>34.67</v>
          </cell>
          <cell r="L32">
            <v>36</v>
          </cell>
          <cell r="M32">
            <v>0.375</v>
          </cell>
          <cell r="N32">
            <v>0.35</v>
          </cell>
          <cell r="O32">
            <v>0.625</v>
          </cell>
          <cell r="P32">
            <v>0.65</v>
          </cell>
          <cell r="Q32">
            <v>1054.7</v>
          </cell>
          <cell r="R32">
            <v>1385</v>
          </cell>
          <cell r="S32">
            <v>0.13</v>
          </cell>
          <cell r="T32">
            <v>7.0000000000000007E-2</v>
          </cell>
          <cell r="U32">
            <v>0.04</v>
          </cell>
          <cell r="V32">
            <v>0.06</v>
          </cell>
          <cell r="W32">
            <v>1</v>
          </cell>
          <cell r="X32">
            <v>0.75</v>
          </cell>
          <cell r="Y32" t="str">
            <v>A</v>
          </cell>
          <cell r="Z32" t="str">
            <v>NR</v>
          </cell>
          <cell r="AA32" t="str">
            <v>NR</v>
          </cell>
          <cell r="AB32">
            <v>1426.94</v>
          </cell>
          <cell r="AC32">
            <v>0.04</v>
          </cell>
          <cell r="AD32"/>
          <cell r="AE32">
            <v>0.10199999999999999</v>
          </cell>
          <cell r="AF32"/>
        </row>
        <row r="33">
          <cell r="B33" t="str">
            <v>NEE</v>
          </cell>
          <cell r="C33" t="str">
            <v>NextEra Energy, Inc.</v>
          </cell>
          <cell r="D33"/>
          <cell r="E33">
            <v>3.4</v>
          </cell>
          <cell r="F33">
            <v>145</v>
          </cell>
          <cell r="G33">
            <v>105</v>
          </cell>
          <cell r="H33">
            <v>7.5</v>
          </cell>
          <cell r="I33">
            <v>5</v>
          </cell>
          <cell r="J33">
            <v>59.75</v>
          </cell>
          <cell r="K33">
            <v>443</v>
          </cell>
          <cell r="L33">
            <v>470</v>
          </cell>
          <cell r="M33">
            <v>0.55000000000000004</v>
          </cell>
          <cell r="N33">
            <v>0.47499999999999998</v>
          </cell>
          <cell r="O33">
            <v>0.45</v>
          </cell>
          <cell r="P33">
            <v>0.52500000000000002</v>
          </cell>
          <cell r="Q33">
            <v>44283</v>
          </cell>
          <cell r="R33">
            <v>53500</v>
          </cell>
          <cell r="S33">
            <v>0.125</v>
          </cell>
          <cell r="T33">
            <v>7.0000000000000007E-2</v>
          </cell>
          <cell r="U33">
            <v>0.11</v>
          </cell>
          <cell r="V33">
            <v>6.5000000000000002E-2</v>
          </cell>
          <cell r="W33">
            <v>2</v>
          </cell>
          <cell r="X33">
            <v>0.7</v>
          </cell>
          <cell r="Y33" t="str">
            <v>A</v>
          </cell>
          <cell r="Z33" t="str">
            <v>A-</v>
          </cell>
          <cell r="AA33" t="str">
            <v>Baa1</v>
          </cell>
          <cell r="AB33">
            <v>44088.99</v>
          </cell>
          <cell r="AC33">
            <v>6.7299999999999999E-2</v>
          </cell>
          <cell r="AD33"/>
          <cell r="AE33">
            <v>0.10500000000000001</v>
          </cell>
          <cell r="AF33"/>
        </row>
        <row r="34">
          <cell r="B34" t="str">
            <v>NWE</v>
          </cell>
          <cell r="C34" t="str">
            <v>NorthWestern Corp.</v>
          </cell>
          <cell r="D34"/>
          <cell r="E34">
            <v>1.96</v>
          </cell>
          <cell r="F34">
            <v>65</v>
          </cell>
          <cell r="G34">
            <v>40</v>
          </cell>
          <cell r="H34">
            <v>3.75</v>
          </cell>
          <cell r="I34">
            <v>2.25</v>
          </cell>
          <cell r="J34">
            <v>38</v>
          </cell>
          <cell r="K34">
            <v>46.91</v>
          </cell>
          <cell r="L34">
            <v>48</v>
          </cell>
          <cell r="M34">
            <v>0.53400000000000003</v>
          </cell>
          <cell r="N34">
            <v>0.51</v>
          </cell>
          <cell r="O34">
            <v>0.46600000000000003</v>
          </cell>
          <cell r="P34">
            <v>0.49</v>
          </cell>
          <cell r="Q34">
            <v>3168</v>
          </cell>
          <cell r="R34">
            <v>3725</v>
          </cell>
          <cell r="S34">
            <v>0.1</v>
          </cell>
          <cell r="T34">
            <v>6.5000000000000002E-2</v>
          </cell>
          <cell r="U34">
            <v>6.5000000000000002E-2</v>
          </cell>
          <cell r="V34">
            <v>5.5E-2</v>
          </cell>
          <cell r="W34">
            <v>3</v>
          </cell>
          <cell r="X34">
            <v>0.75</v>
          </cell>
          <cell r="Y34" t="str">
            <v>B+</v>
          </cell>
          <cell r="Z34" t="str">
            <v>BBB</v>
          </cell>
          <cell r="AA34" t="str">
            <v>A3</v>
          </cell>
          <cell r="AB34">
            <v>2459.46</v>
          </cell>
          <cell r="AC34">
            <v>5.28E-2</v>
          </cell>
          <cell r="AD34"/>
          <cell r="AE34">
            <v>0.10000000000000002</v>
          </cell>
          <cell r="AF34"/>
        </row>
        <row r="35">
          <cell r="B35" t="str">
            <v>OGE</v>
          </cell>
          <cell r="C35" t="str">
            <v>OGE Energy Corp.</v>
          </cell>
          <cell r="D35"/>
          <cell r="E35">
            <v>1.1000000000000001</v>
          </cell>
          <cell r="F35">
            <v>40</v>
          </cell>
          <cell r="G35">
            <v>30</v>
          </cell>
          <cell r="H35">
            <v>2.25</v>
          </cell>
          <cell r="I35">
            <v>1.55</v>
          </cell>
          <cell r="J35">
            <v>20.25</v>
          </cell>
          <cell r="K35">
            <v>199.4</v>
          </cell>
          <cell r="L35">
            <v>202</v>
          </cell>
          <cell r="M35">
            <v>0.45900000000000002</v>
          </cell>
          <cell r="N35">
            <v>0.48499999999999999</v>
          </cell>
          <cell r="O35">
            <v>0.54100000000000004</v>
          </cell>
          <cell r="P35">
            <v>0.51500000000000001</v>
          </cell>
          <cell r="Q35">
            <v>5999.7</v>
          </cell>
          <cell r="R35">
            <v>7925</v>
          </cell>
          <cell r="S35">
            <v>0.115</v>
          </cell>
          <cell r="T35">
            <v>0.03</v>
          </cell>
          <cell r="U35">
            <v>0.1</v>
          </cell>
          <cell r="V35">
            <v>0.05</v>
          </cell>
          <cell r="W35">
            <v>1</v>
          </cell>
          <cell r="X35">
            <v>0.9</v>
          </cell>
          <cell r="Y35" t="str">
            <v>A+</v>
          </cell>
          <cell r="Z35" t="str">
            <v>A-</v>
          </cell>
          <cell r="AA35" t="str">
            <v>A3</v>
          </cell>
          <cell r="AB35">
            <v>5397.49</v>
          </cell>
          <cell r="AC35">
            <v>3.3399999999999999E-2</v>
          </cell>
          <cell r="AD35"/>
          <cell r="AE35">
            <v>0.10074999999999999</v>
          </cell>
          <cell r="AF35"/>
        </row>
        <row r="36">
          <cell r="B36" t="str">
            <v>OTTR</v>
          </cell>
          <cell r="C36" t="str">
            <v>Otter Tail Corp.</v>
          </cell>
          <cell r="D36"/>
          <cell r="E36">
            <v>1.24</v>
          </cell>
          <cell r="F36">
            <v>50</v>
          </cell>
          <cell r="G36">
            <v>30</v>
          </cell>
          <cell r="H36">
            <v>2.25</v>
          </cell>
          <cell r="I36">
            <v>1.32</v>
          </cell>
          <cell r="J36">
            <v>18.100000000000001</v>
          </cell>
          <cell r="K36">
            <v>37.22</v>
          </cell>
          <cell r="L36">
            <v>42</v>
          </cell>
          <cell r="M36">
            <v>0.46500000000000002</v>
          </cell>
          <cell r="N36">
            <v>0.48</v>
          </cell>
          <cell r="O36">
            <v>0.53500000000000003</v>
          </cell>
          <cell r="P36">
            <v>0.52</v>
          </cell>
          <cell r="Q36">
            <v>1071.3</v>
          </cell>
          <cell r="R36">
            <v>1460</v>
          </cell>
          <cell r="S36">
            <v>0.125</v>
          </cell>
          <cell r="T36">
            <v>0.09</v>
          </cell>
          <cell r="U36">
            <v>1.4999999999999999E-2</v>
          </cell>
          <cell r="V36">
            <v>3.5000000000000003E-2</v>
          </cell>
          <cell r="W36">
            <v>3</v>
          </cell>
          <cell r="X36">
            <v>0.85</v>
          </cell>
          <cell r="Y36" t="str">
            <v>B+</v>
          </cell>
          <cell r="Z36" t="str">
            <v>BBB</v>
          </cell>
          <cell r="AA36" t="str">
            <v>Baa2</v>
          </cell>
          <cell r="AB36">
            <v>977.44</v>
          </cell>
          <cell r="AC36">
            <v>0.06</v>
          </cell>
          <cell r="AD36"/>
          <cell r="AE36" t="str">
            <v>NA</v>
          </cell>
          <cell r="AF36"/>
        </row>
        <row r="37">
          <cell r="B37" t="str">
            <v>POM</v>
          </cell>
          <cell r="C37" t="str">
            <v>Pepco Holdings</v>
          </cell>
          <cell r="D37"/>
          <cell r="E37">
            <v>1.08</v>
          </cell>
          <cell r="F37">
            <v>35</v>
          </cell>
          <cell r="G37">
            <v>20</v>
          </cell>
          <cell r="H37">
            <v>2</v>
          </cell>
          <cell r="I37">
            <v>1.08</v>
          </cell>
          <cell r="J37">
            <v>20.3</v>
          </cell>
          <cell r="K37">
            <v>250.32</v>
          </cell>
          <cell r="L37">
            <v>260</v>
          </cell>
          <cell r="M37">
            <v>0.50700000000000001</v>
          </cell>
          <cell r="N37">
            <v>0.53</v>
          </cell>
          <cell r="O37">
            <v>0.49299999999999999</v>
          </cell>
          <cell r="P37">
            <v>0.47</v>
          </cell>
          <cell r="Q37">
            <v>8763</v>
          </cell>
          <cell r="R37">
            <v>11215</v>
          </cell>
          <cell r="S37">
            <v>0.1</v>
          </cell>
          <cell r="T37">
            <v>0.08</v>
          </cell>
          <cell r="U37">
            <v>0</v>
          </cell>
          <cell r="V37" t="str">
            <v>NA</v>
          </cell>
          <cell r="W37">
            <v>3</v>
          </cell>
          <cell r="X37">
            <v>0.65</v>
          </cell>
          <cell r="Y37" t="str">
            <v>B+</v>
          </cell>
          <cell r="Z37" t="str">
            <v>BBB+</v>
          </cell>
          <cell r="AA37" t="str">
            <v>Baa3</v>
          </cell>
          <cell r="AB37">
            <v>5945.61</v>
          </cell>
          <cell r="AC37">
            <v>6.4999999999999997E-3</v>
          </cell>
          <cell r="AD37"/>
          <cell r="AE37">
            <v>9.7939999999999999E-2</v>
          </cell>
          <cell r="AF37"/>
        </row>
        <row r="38">
          <cell r="B38" t="str">
            <v>PCG</v>
          </cell>
          <cell r="C38" t="str">
            <v>PG&amp;E Corp.</v>
          </cell>
          <cell r="D38"/>
          <cell r="E38">
            <v>1.82</v>
          </cell>
          <cell r="F38">
            <v>60</v>
          </cell>
          <cell r="G38">
            <v>40</v>
          </cell>
          <cell r="H38">
            <v>4.25</v>
          </cell>
          <cell r="I38">
            <v>2.2000000000000002</v>
          </cell>
          <cell r="J38">
            <v>42.5</v>
          </cell>
          <cell r="K38">
            <v>475.91</v>
          </cell>
          <cell r="L38">
            <v>520</v>
          </cell>
          <cell r="M38">
            <v>0.48499999999999999</v>
          </cell>
          <cell r="N38">
            <v>0.47499999999999998</v>
          </cell>
          <cell r="O38">
            <v>0.50700000000000001</v>
          </cell>
          <cell r="P38">
            <v>0.52</v>
          </cell>
          <cell r="Q38">
            <v>31050</v>
          </cell>
          <cell r="R38">
            <v>42600</v>
          </cell>
          <cell r="S38">
            <v>0.1</v>
          </cell>
          <cell r="T38">
            <v>0.105</v>
          </cell>
          <cell r="U38">
            <v>0.03</v>
          </cell>
          <cell r="V38">
            <v>0.05</v>
          </cell>
          <cell r="W38">
            <v>3</v>
          </cell>
          <cell r="X38">
            <v>0.65</v>
          </cell>
          <cell r="Y38" t="str">
            <v>B+</v>
          </cell>
          <cell r="Z38" t="str">
            <v>BBB</v>
          </cell>
          <cell r="AA38" t="str">
            <v>Baa1</v>
          </cell>
          <cell r="AB38">
            <v>25253.79</v>
          </cell>
          <cell r="AC38">
            <v>5.8599999999999999E-2</v>
          </cell>
          <cell r="AD38"/>
          <cell r="AE38">
            <v>0.104</v>
          </cell>
          <cell r="AF38"/>
        </row>
        <row r="39">
          <cell r="B39" t="str">
            <v>PNW</v>
          </cell>
          <cell r="C39" t="str">
            <v>Pinnacle West Capital</v>
          </cell>
          <cell r="D39"/>
          <cell r="E39">
            <v>2.4700000000000002</v>
          </cell>
          <cell r="F39">
            <v>70</v>
          </cell>
          <cell r="G39">
            <v>55</v>
          </cell>
          <cell r="H39">
            <v>4.5</v>
          </cell>
          <cell r="I39">
            <v>2.95</v>
          </cell>
          <cell r="J39">
            <v>47</v>
          </cell>
          <cell r="K39">
            <v>110.57</v>
          </cell>
          <cell r="L39">
            <v>118</v>
          </cell>
          <cell r="M39">
            <v>0.41</v>
          </cell>
          <cell r="N39">
            <v>0.44500000000000001</v>
          </cell>
          <cell r="O39">
            <v>0.59</v>
          </cell>
          <cell r="P39">
            <v>0.55500000000000005</v>
          </cell>
          <cell r="Q39">
            <v>7398.7</v>
          </cell>
          <cell r="R39">
            <v>10025</v>
          </cell>
          <cell r="S39">
            <v>9.5000000000000001E-2</v>
          </cell>
          <cell r="T39">
            <v>0.04</v>
          </cell>
          <cell r="U39">
            <v>3.5000000000000003E-2</v>
          </cell>
          <cell r="V39">
            <v>3.5000000000000003E-2</v>
          </cell>
          <cell r="W39">
            <v>1</v>
          </cell>
          <cell r="X39">
            <v>0.7</v>
          </cell>
          <cell r="Y39" t="str">
            <v>A+</v>
          </cell>
          <cell r="Z39" t="str">
            <v>A-</v>
          </cell>
          <cell r="AA39" t="str">
            <v>A3</v>
          </cell>
          <cell r="AB39">
            <v>6940.09</v>
          </cell>
          <cell r="AC39">
            <v>5.3699999999999998E-2</v>
          </cell>
          <cell r="AD39"/>
          <cell r="AE39">
            <v>0.1</v>
          </cell>
          <cell r="AF39"/>
        </row>
        <row r="40">
          <cell r="B40" t="str">
            <v>PNM</v>
          </cell>
          <cell r="C40" t="str">
            <v>PNM Resources</v>
          </cell>
          <cell r="D40"/>
          <cell r="E40">
            <v>0.8</v>
          </cell>
          <cell r="F40">
            <v>45</v>
          </cell>
          <cell r="G40">
            <v>30</v>
          </cell>
          <cell r="H40">
            <v>2.35</v>
          </cell>
          <cell r="I40">
            <v>1.1499999999999999</v>
          </cell>
          <cell r="J40">
            <v>25.5</v>
          </cell>
          <cell r="K40">
            <v>79.650000000000006</v>
          </cell>
          <cell r="L40">
            <v>80</v>
          </cell>
          <cell r="M40">
            <v>0.48799999999999999</v>
          </cell>
          <cell r="N40">
            <v>0.53500000000000003</v>
          </cell>
          <cell r="O40">
            <v>0.51200000000000001</v>
          </cell>
          <cell r="P40">
            <v>0.46500000000000002</v>
          </cell>
          <cell r="Q40">
            <v>3363.6</v>
          </cell>
          <cell r="R40">
            <v>4385</v>
          </cell>
          <cell r="S40">
            <v>9.5000000000000001E-2</v>
          </cell>
          <cell r="T40">
            <v>0.09</v>
          </cell>
          <cell r="U40">
            <v>0.1</v>
          </cell>
          <cell r="V40">
            <v>3.5000000000000003E-2</v>
          </cell>
          <cell r="W40">
            <v>3</v>
          </cell>
          <cell r="X40">
            <v>0.85</v>
          </cell>
          <cell r="Y40" t="str">
            <v>B</v>
          </cell>
          <cell r="Z40" t="str">
            <v>BBB</v>
          </cell>
          <cell r="AA40" t="str">
            <v>Baa3</v>
          </cell>
          <cell r="AB40">
            <v>2128.33</v>
          </cell>
          <cell r="AC40">
            <v>8.5599999999999996E-2</v>
          </cell>
          <cell r="AD40"/>
          <cell r="AE40">
            <v>0.1</v>
          </cell>
          <cell r="AF40"/>
        </row>
        <row r="41">
          <cell r="B41" t="str">
            <v>POR</v>
          </cell>
          <cell r="C41" t="str">
            <v>Portland General Elec.</v>
          </cell>
          <cell r="D41"/>
          <cell r="E41">
            <v>1.22</v>
          </cell>
          <cell r="F41">
            <v>40</v>
          </cell>
          <cell r="G41">
            <v>30</v>
          </cell>
          <cell r="H41">
            <v>2.75</v>
          </cell>
          <cell r="I41">
            <v>1.5</v>
          </cell>
          <cell r="J41">
            <v>30.5</v>
          </cell>
          <cell r="K41">
            <v>78.23</v>
          </cell>
          <cell r="L41">
            <v>89.5</v>
          </cell>
          <cell r="M41">
            <v>0.52700000000000002</v>
          </cell>
          <cell r="N41">
            <v>0.48499999999999999</v>
          </cell>
          <cell r="O41">
            <v>0.47299999999999998</v>
          </cell>
          <cell r="P41">
            <v>0.51500000000000001</v>
          </cell>
          <cell r="Q41">
            <v>4037</v>
          </cell>
          <cell r="R41">
            <v>5200</v>
          </cell>
          <cell r="S41">
            <v>9.5000000000000001E-2</v>
          </cell>
          <cell r="T41">
            <v>0.06</v>
          </cell>
          <cell r="U41">
            <v>5.5E-2</v>
          </cell>
          <cell r="V41">
            <v>4.4999999999999998E-2</v>
          </cell>
          <cell r="W41">
            <v>2</v>
          </cell>
          <cell r="X41">
            <v>0.8</v>
          </cell>
          <cell r="Y41" t="str">
            <v>B++</v>
          </cell>
          <cell r="Z41" t="str">
            <v>BBB</v>
          </cell>
          <cell r="AA41" t="str">
            <v>A3</v>
          </cell>
          <cell r="AB41">
            <v>3200.87</v>
          </cell>
          <cell r="AC41">
            <v>4.07E-2</v>
          </cell>
          <cell r="AD41"/>
          <cell r="AE41">
            <v>9.6799999999999997E-2</v>
          </cell>
          <cell r="AF41"/>
        </row>
        <row r="42">
          <cell r="B42" t="str">
            <v>PPL</v>
          </cell>
          <cell r="C42" t="str">
            <v>PPL Corp.</v>
          </cell>
          <cell r="D42"/>
          <cell r="E42">
            <v>1.52</v>
          </cell>
          <cell r="F42">
            <v>40</v>
          </cell>
          <cell r="G42">
            <v>30</v>
          </cell>
          <cell r="H42">
            <v>2.5</v>
          </cell>
          <cell r="I42">
            <v>1.6</v>
          </cell>
          <cell r="J42">
            <v>23.75</v>
          </cell>
          <cell r="K42">
            <v>665.85</v>
          </cell>
          <cell r="L42">
            <v>696</v>
          </cell>
          <cell r="M42">
            <v>0.57999999999999996</v>
          </cell>
          <cell r="N42">
            <v>0.57499999999999996</v>
          </cell>
          <cell r="O42">
            <v>0.42</v>
          </cell>
          <cell r="P42">
            <v>0.42499999999999999</v>
          </cell>
          <cell r="Q42">
            <v>32484</v>
          </cell>
          <cell r="R42">
            <v>38900</v>
          </cell>
          <cell r="S42">
            <v>0.105</v>
          </cell>
          <cell r="T42" t="str">
            <v>NA</v>
          </cell>
          <cell r="U42">
            <v>1.4999999999999999E-2</v>
          </cell>
          <cell r="V42" t="str">
            <v>NA</v>
          </cell>
          <cell r="W42">
            <v>2</v>
          </cell>
          <cell r="X42">
            <v>0.65</v>
          </cell>
          <cell r="Y42" t="str">
            <v>B++</v>
          </cell>
          <cell r="Z42" t="str">
            <v>A-</v>
          </cell>
          <cell r="AA42" t="str">
            <v>Baa2</v>
          </cell>
          <cell r="AB42">
            <v>21143.25</v>
          </cell>
          <cell r="AC42">
            <v>1.8499999999999999E-2</v>
          </cell>
          <cell r="AD42"/>
          <cell r="AE42">
            <v>0.10325000000000001</v>
          </cell>
          <cell r="AF42"/>
        </row>
        <row r="43">
          <cell r="B43" t="str">
            <v>PEG</v>
          </cell>
          <cell r="C43" t="str">
            <v>Pub Sv Enterprise Grp</v>
          </cell>
          <cell r="D43"/>
          <cell r="E43">
            <v>1.6</v>
          </cell>
          <cell r="F43">
            <v>50</v>
          </cell>
          <cell r="G43">
            <v>40</v>
          </cell>
          <cell r="H43">
            <v>3.25</v>
          </cell>
          <cell r="I43">
            <v>1.9</v>
          </cell>
          <cell r="J43">
            <v>31.25</v>
          </cell>
          <cell r="K43">
            <v>505.84</v>
          </cell>
          <cell r="L43">
            <v>506</v>
          </cell>
          <cell r="M43">
            <v>0.40400000000000003</v>
          </cell>
          <cell r="N43">
            <v>0.44</v>
          </cell>
          <cell r="O43">
            <v>0.59599999999999997</v>
          </cell>
          <cell r="P43">
            <v>0.56000000000000005</v>
          </cell>
          <cell r="Q43">
            <v>20446</v>
          </cell>
          <cell r="R43">
            <v>28000</v>
          </cell>
          <cell r="S43">
            <v>0.105</v>
          </cell>
          <cell r="T43">
            <v>3.5000000000000003E-2</v>
          </cell>
          <cell r="U43">
            <v>4.4999999999999998E-2</v>
          </cell>
          <cell r="V43">
            <v>5.5E-2</v>
          </cell>
          <cell r="W43">
            <v>1</v>
          </cell>
          <cell r="X43">
            <v>0.75</v>
          </cell>
          <cell r="Y43" t="str">
            <v>A++</v>
          </cell>
          <cell r="Z43" t="str">
            <v>BBB+</v>
          </cell>
          <cell r="AA43" t="str">
            <v>Baa2</v>
          </cell>
          <cell r="AB43">
            <v>20308.39</v>
          </cell>
          <cell r="AC43">
            <v>2.18E-2</v>
          </cell>
          <cell r="AD43"/>
          <cell r="AE43">
            <v>0.10299999999999999</v>
          </cell>
          <cell r="AF43"/>
        </row>
        <row r="44">
          <cell r="B44" t="str">
            <v>SCG</v>
          </cell>
          <cell r="C44" t="str">
            <v>SCANA Corp.</v>
          </cell>
          <cell r="D44"/>
          <cell r="E44">
            <v>2.2200000000000002</v>
          </cell>
          <cell r="F44">
            <v>65</v>
          </cell>
          <cell r="G44">
            <v>50</v>
          </cell>
          <cell r="H44">
            <v>4.5</v>
          </cell>
          <cell r="I44">
            <v>2.5</v>
          </cell>
          <cell r="J44">
            <v>45.5</v>
          </cell>
          <cell r="K44">
            <v>142.69999999999999</v>
          </cell>
          <cell r="L44">
            <v>149</v>
          </cell>
          <cell r="M44">
            <v>0.52600000000000002</v>
          </cell>
          <cell r="N44">
            <v>0.53</v>
          </cell>
          <cell r="O44">
            <v>0.47399999999999998</v>
          </cell>
          <cell r="P44">
            <v>0.47</v>
          </cell>
          <cell r="Q44">
            <v>10518</v>
          </cell>
          <cell r="R44">
            <v>14400</v>
          </cell>
          <cell r="S44">
            <v>9.5000000000000001E-2</v>
          </cell>
          <cell r="T44">
            <v>4.4999999999999998E-2</v>
          </cell>
          <cell r="U44">
            <v>3.5000000000000003E-2</v>
          </cell>
          <cell r="V44">
            <v>5.5E-2</v>
          </cell>
          <cell r="W44">
            <v>2</v>
          </cell>
          <cell r="X44">
            <v>0.75</v>
          </cell>
          <cell r="Y44" t="str">
            <v>B++</v>
          </cell>
          <cell r="Z44" t="str">
            <v>BBB+</v>
          </cell>
          <cell r="AA44" t="str">
            <v>Baa3</v>
          </cell>
          <cell r="AB44">
            <v>7612.28</v>
          </cell>
          <cell r="AC44">
            <v>4.2999999999999997E-2</v>
          </cell>
          <cell r="AD44"/>
          <cell r="AE44">
            <v>0.10366666666666667</v>
          </cell>
          <cell r="AF44"/>
        </row>
        <row r="45">
          <cell r="B45" t="str">
            <v>SRE</v>
          </cell>
          <cell r="C45" t="str">
            <v>Sempra Energy</v>
          </cell>
          <cell r="D45"/>
          <cell r="E45">
            <v>2.88</v>
          </cell>
          <cell r="F45">
            <v>140</v>
          </cell>
          <cell r="G45">
            <v>100</v>
          </cell>
          <cell r="H45">
            <v>7.25</v>
          </cell>
          <cell r="I45">
            <v>3.6</v>
          </cell>
          <cell r="J45">
            <v>58</v>
          </cell>
          <cell r="K45">
            <v>246.33</v>
          </cell>
          <cell r="L45">
            <v>251.5</v>
          </cell>
          <cell r="M45">
            <v>0.51700000000000002</v>
          </cell>
          <cell r="N45">
            <v>0.52</v>
          </cell>
          <cell r="O45">
            <v>0.48199999999999998</v>
          </cell>
          <cell r="P45">
            <v>0.47499999999999998</v>
          </cell>
          <cell r="Q45">
            <v>23513</v>
          </cell>
          <cell r="R45">
            <v>31100</v>
          </cell>
          <cell r="S45">
            <v>0.125</v>
          </cell>
          <cell r="T45">
            <v>8.5000000000000006E-2</v>
          </cell>
          <cell r="U45">
            <v>0.06</v>
          </cell>
          <cell r="V45">
            <v>0.05</v>
          </cell>
          <cell r="W45">
            <v>2</v>
          </cell>
          <cell r="X45">
            <v>0.8</v>
          </cell>
          <cell r="Y45" t="str">
            <v>A</v>
          </cell>
          <cell r="Z45" t="str">
            <v>BBB+</v>
          </cell>
          <cell r="AA45" t="str">
            <v>Baa1</v>
          </cell>
          <cell r="AB45">
            <v>23009.54</v>
          </cell>
          <cell r="AC45">
            <v>0.11</v>
          </cell>
          <cell r="AD45"/>
          <cell r="AE45">
            <v>0.10200000000000001</v>
          </cell>
          <cell r="AF45"/>
        </row>
        <row r="46">
          <cell r="B46" t="str">
            <v>SO</v>
          </cell>
          <cell r="C46" t="str">
            <v>Southern Company</v>
          </cell>
          <cell r="D46"/>
          <cell r="E46">
            <v>2.21</v>
          </cell>
          <cell r="F46">
            <v>55</v>
          </cell>
          <cell r="G46">
            <v>40</v>
          </cell>
          <cell r="H46">
            <v>3.5</v>
          </cell>
          <cell r="I46">
            <v>2.4300000000000002</v>
          </cell>
          <cell r="J46">
            <v>26</v>
          </cell>
          <cell r="K46">
            <v>907.78</v>
          </cell>
          <cell r="L46">
            <v>919</v>
          </cell>
          <cell r="M46">
            <v>0.495</v>
          </cell>
          <cell r="N46">
            <v>0.57499999999999996</v>
          </cell>
          <cell r="O46">
            <v>0.47299999999999998</v>
          </cell>
          <cell r="P46">
            <v>0.40500000000000003</v>
          </cell>
          <cell r="Q46">
            <v>42142</v>
          </cell>
          <cell r="R46">
            <v>59200</v>
          </cell>
          <cell r="S46">
            <v>0.13500000000000001</v>
          </cell>
          <cell r="T46">
            <v>4.4999999999999998E-2</v>
          </cell>
          <cell r="U46">
            <v>0.03</v>
          </cell>
          <cell r="V46">
            <v>0.03</v>
          </cell>
          <cell r="W46">
            <v>2</v>
          </cell>
          <cell r="X46">
            <v>0.55000000000000004</v>
          </cell>
          <cell r="Y46" t="str">
            <v>A</v>
          </cell>
          <cell r="Z46" t="str">
            <v>A-</v>
          </cell>
          <cell r="AA46" t="str">
            <v>Baa1</v>
          </cell>
          <cell r="AB46">
            <v>39498.28</v>
          </cell>
          <cell r="AC46">
            <v>3.5799999999999998E-2</v>
          </cell>
          <cell r="AD46"/>
          <cell r="AE46">
            <v>0.125</v>
          </cell>
          <cell r="AF46"/>
        </row>
        <row r="47">
          <cell r="B47" t="str">
            <v>TE</v>
          </cell>
          <cell r="C47" t="str">
            <v>TECO Energy</v>
          </cell>
          <cell r="D47"/>
          <cell r="E47">
            <v>0.92</v>
          </cell>
          <cell r="F47">
            <v>25</v>
          </cell>
          <cell r="G47">
            <v>18</v>
          </cell>
          <cell r="H47">
            <v>1.4</v>
          </cell>
          <cell r="I47">
            <v>1</v>
          </cell>
          <cell r="J47">
            <v>12</v>
          </cell>
          <cell r="K47">
            <v>234.9</v>
          </cell>
          <cell r="L47">
            <v>240</v>
          </cell>
          <cell r="M47">
            <v>0.56599999999999995</v>
          </cell>
          <cell r="N47">
            <v>0.57499999999999996</v>
          </cell>
          <cell r="O47">
            <v>0.434</v>
          </cell>
          <cell r="P47">
            <v>0.42499999999999999</v>
          </cell>
          <cell r="Q47">
            <v>5928.7</v>
          </cell>
          <cell r="R47">
            <v>6825</v>
          </cell>
          <cell r="S47">
            <v>0.115</v>
          </cell>
          <cell r="T47">
            <v>5.5E-2</v>
          </cell>
          <cell r="U47">
            <v>0.02</v>
          </cell>
          <cell r="V47">
            <v>0.02</v>
          </cell>
          <cell r="W47">
            <v>2</v>
          </cell>
          <cell r="X47">
            <v>0.8</v>
          </cell>
          <cell r="Y47" t="str">
            <v>B++</v>
          </cell>
          <cell r="Z47" t="str">
            <v>BBB+</v>
          </cell>
          <cell r="AA47" t="str">
            <v>Baa1</v>
          </cell>
          <cell r="AB47">
            <v>6272.47</v>
          </cell>
          <cell r="AC47">
            <v>6.7799999999999999E-2</v>
          </cell>
          <cell r="AD47"/>
          <cell r="AE47">
            <v>0.10666666666666665</v>
          </cell>
          <cell r="AF47"/>
        </row>
        <row r="48">
          <cell r="B48" t="str">
            <v>UIL</v>
          </cell>
          <cell r="C48" t="str">
            <v>UIL Holdings</v>
          </cell>
          <cell r="D48"/>
          <cell r="E48">
            <v>1.73</v>
          </cell>
          <cell r="F48">
            <v>50</v>
          </cell>
          <cell r="G48">
            <v>35</v>
          </cell>
          <cell r="H48">
            <v>2.75</v>
          </cell>
          <cell r="I48">
            <v>1.73</v>
          </cell>
          <cell r="J48">
            <v>30.45</v>
          </cell>
          <cell r="K48">
            <v>56.85</v>
          </cell>
          <cell r="L48">
            <v>56.75</v>
          </cell>
          <cell r="M48">
            <v>0.55600000000000005</v>
          </cell>
          <cell r="N48">
            <v>0.57999999999999996</v>
          </cell>
          <cell r="O48">
            <v>0.44400000000000001</v>
          </cell>
          <cell r="P48">
            <v>0.42</v>
          </cell>
          <cell r="Q48">
            <v>3079.6</v>
          </cell>
          <cell r="R48">
            <v>4145</v>
          </cell>
          <cell r="S48">
            <v>0.1</v>
          </cell>
          <cell r="T48">
            <v>0.05</v>
          </cell>
          <cell r="U48">
            <v>0</v>
          </cell>
          <cell r="V48">
            <v>4.4999999999999998E-2</v>
          </cell>
          <cell r="W48">
            <v>2</v>
          </cell>
          <cell r="X48">
            <v>0.75</v>
          </cell>
          <cell r="Y48" t="str">
            <v>B++</v>
          </cell>
          <cell r="Z48" t="str">
            <v>BBB</v>
          </cell>
          <cell r="AA48" t="str">
            <v>Baa2</v>
          </cell>
          <cell r="AB48">
            <v>2819.03</v>
          </cell>
          <cell r="AC48">
            <v>8.8599999999999998E-2</v>
          </cell>
          <cell r="AD48"/>
          <cell r="AE48">
            <v>9.1499999999999998E-2</v>
          </cell>
          <cell r="AF48"/>
        </row>
        <row r="49">
          <cell r="B49" t="str">
            <v>VVC</v>
          </cell>
          <cell r="C49" t="str">
            <v>Vectren Corp.</v>
          </cell>
          <cell r="D49"/>
          <cell r="E49">
            <v>1.58</v>
          </cell>
          <cell r="F49">
            <v>55</v>
          </cell>
          <cell r="G49">
            <v>40</v>
          </cell>
          <cell r="H49">
            <v>3.25</v>
          </cell>
          <cell r="I49">
            <v>1.8</v>
          </cell>
          <cell r="J49">
            <v>21.85</v>
          </cell>
          <cell r="K49">
            <v>82.6</v>
          </cell>
          <cell r="L49">
            <v>87</v>
          </cell>
          <cell r="M49">
            <v>0.46700000000000003</v>
          </cell>
          <cell r="N49">
            <v>0.495</v>
          </cell>
          <cell r="O49">
            <v>0.53300000000000003</v>
          </cell>
          <cell r="P49">
            <v>0.505</v>
          </cell>
          <cell r="Q49">
            <v>3013.9</v>
          </cell>
          <cell r="R49">
            <v>3750</v>
          </cell>
          <cell r="S49">
            <v>0.15</v>
          </cell>
          <cell r="T49">
            <v>9.5000000000000001E-2</v>
          </cell>
          <cell r="U49">
            <v>0.04</v>
          </cell>
          <cell r="V49">
            <v>2.5000000000000001E-2</v>
          </cell>
          <cell r="W49">
            <v>2</v>
          </cell>
          <cell r="X49">
            <v>0.8</v>
          </cell>
          <cell r="Y49" t="str">
            <v>A</v>
          </cell>
          <cell r="Z49" t="str">
            <v>A-</v>
          </cell>
          <cell r="AA49" t="str">
            <v>NR</v>
          </cell>
          <cell r="AB49">
            <v>3366.72</v>
          </cell>
          <cell r="AC49">
            <v>5.5E-2</v>
          </cell>
          <cell r="AD49"/>
          <cell r="AE49">
            <v>0.10275000000000001</v>
          </cell>
          <cell r="AF49"/>
        </row>
        <row r="50">
          <cell r="B50" t="str">
            <v>WEC</v>
          </cell>
          <cell r="C50" t="str">
            <v>WEC Energy Group</v>
          </cell>
          <cell r="D50"/>
          <cell r="E50">
            <v>1.91</v>
          </cell>
          <cell r="F50">
            <v>55</v>
          </cell>
          <cell r="G50">
            <v>45</v>
          </cell>
          <cell r="H50">
            <v>3.5</v>
          </cell>
          <cell r="I50">
            <v>2.2999999999999998</v>
          </cell>
          <cell r="J50">
            <v>32</v>
          </cell>
          <cell r="K50">
            <v>225.52</v>
          </cell>
          <cell r="L50">
            <v>315.7</v>
          </cell>
          <cell r="M50">
            <v>0.48499999999999999</v>
          </cell>
          <cell r="N50">
            <v>0.46</v>
          </cell>
          <cell r="O50">
            <v>0.51200000000000001</v>
          </cell>
          <cell r="P50">
            <v>0.53500000000000003</v>
          </cell>
          <cell r="Q50">
            <v>8636.5</v>
          </cell>
          <cell r="R50">
            <v>18825</v>
          </cell>
          <cell r="S50">
            <v>0.11</v>
          </cell>
          <cell r="T50">
            <v>0.06</v>
          </cell>
          <cell r="U50">
            <v>8.5000000000000006E-2</v>
          </cell>
          <cell r="V50">
            <v>9.5000000000000001E-2</v>
          </cell>
          <cell r="W50">
            <v>1</v>
          </cell>
          <cell r="X50">
            <v>0.7</v>
          </cell>
          <cell r="Y50" t="str">
            <v>A+</v>
          </cell>
          <cell r="Z50" t="str">
            <v>A-</v>
          </cell>
          <cell r="AA50" t="str">
            <v>A3</v>
          </cell>
          <cell r="AB50">
            <v>15844.18</v>
          </cell>
          <cell r="AC50">
            <v>7.5499999999999998E-2</v>
          </cell>
          <cell r="AD50"/>
          <cell r="AE50">
            <v>9.7249999999999989E-2</v>
          </cell>
          <cell r="AF50"/>
        </row>
        <row r="51">
          <cell r="B51" t="str">
            <v>WR</v>
          </cell>
          <cell r="C51" t="str">
            <v>Westar Energy</v>
          </cell>
          <cell r="D51"/>
          <cell r="E51">
            <v>1.44</v>
          </cell>
          <cell r="F51">
            <v>50</v>
          </cell>
          <cell r="G51">
            <v>40</v>
          </cell>
          <cell r="H51">
            <v>3</v>
          </cell>
          <cell r="I51">
            <v>1.65</v>
          </cell>
          <cell r="J51">
            <v>29.25</v>
          </cell>
          <cell r="K51">
            <v>131.69</v>
          </cell>
          <cell r="L51">
            <v>140</v>
          </cell>
          <cell r="M51">
            <v>0.5</v>
          </cell>
          <cell r="N51">
            <v>0.5</v>
          </cell>
          <cell r="O51">
            <v>0.5</v>
          </cell>
          <cell r="P51">
            <v>0.5</v>
          </cell>
          <cell r="Q51">
            <v>6596.2</v>
          </cell>
          <cell r="R51">
            <v>7500</v>
          </cell>
          <cell r="S51">
            <v>9.5000000000000001E-2</v>
          </cell>
          <cell r="T51">
            <v>0.06</v>
          </cell>
          <cell r="U51">
            <v>0.03</v>
          </cell>
          <cell r="V51">
            <v>0.05</v>
          </cell>
          <cell r="W51">
            <v>2</v>
          </cell>
          <cell r="X51">
            <v>0.75</v>
          </cell>
          <cell r="Y51" t="str">
            <v>B++</v>
          </cell>
          <cell r="Z51" t="str">
            <v>BBB+</v>
          </cell>
          <cell r="AA51" t="str">
            <v>Baa1</v>
          </cell>
          <cell r="AB51">
            <v>5306.88</v>
          </cell>
          <cell r="AC51">
            <v>3.4000000000000002E-2</v>
          </cell>
          <cell r="AD51"/>
          <cell r="AE51">
            <v>0.1</v>
          </cell>
          <cell r="AF51"/>
        </row>
        <row r="52">
          <cell r="B52" t="str">
            <v>XEL</v>
          </cell>
          <cell r="C52" t="str">
            <v>Xcel Energy Inc.</v>
          </cell>
          <cell r="D52"/>
          <cell r="E52">
            <v>1.32</v>
          </cell>
          <cell r="F52">
            <v>40</v>
          </cell>
          <cell r="G52">
            <v>30</v>
          </cell>
          <cell r="H52">
            <v>2.5</v>
          </cell>
          <cell r="I52">
            <v>1.6</v>
          </cell>
          <cell r="J52">
            <v>24.75</v>
          </cell>
          <cell r="K52">
            <v>505.73</v>
          </cell>
          <cell r="L52">
            <v>516</v>
          </cell>
          <cell r="M52">
            <v>0.53</v>
          </cell>
          <cell r="N52">
            <v>0.51500000000000001</v>
          </cell>
          <cell r="O52">
            <v>0.47</v>
          </cell>
          <cell r="P52">
            <v>0.48499999999999999</v>
          </cell>
          <cell r="Q52">
            <v>21714</v>
          </cell>
          <cell r="R52">
            <v>26200</v>
          </cell>
          <cell r="S52">
            <v>0.105</v>
          </cell>
          <cell r="T52">
            <v>4.4999999999999998E-2</v>
          </cell>
          <cell r="U52">
            <v>0.06</v>
          </cell>
          <cell r="V52">
            <v>4.4999999999999998E-2</v>
          </cell>
          <cell r="W52">
            <v>1</v>
          </cell>
          <cell r="X52">
            <v>0.65</v>
          </cell>
          <cell r="Y52" t="str">
            <v>A</v>
          </cell>
          <cell r="Z52" t="str">
            <v>A-</v>
          </cell>
          <cell r="AA52" t="str">
            <v>A3</v>
          </cell>
          <cell r="AB52">
            <v>17439.39</v>
          </cell>
          <cell r="AC52">
            <v>4.6800000000000001E-2</v>
          </cell>
          <cell r="AD52"/>
          <cell r="AE52">
            <v>0.10102</v>
          </cell>
          <cell r="AF52"/>
        </row>
        <row r="53">
          <cell r="B53"/>
          <cell r="C53"/>
          <cell r="D53"/>
          <cell r="E53"/>
          <cell r="T53"/>
          <cell r="U53"/>
          <cell r="V53"/>
          <cell r="W53"/>
          <cell r="X53"/>
          <cell r="Y53"/>
          <cell r="Z53"/>
          <cell r="AD53"/>
          <cell r="AE53"/>
          <cell r="AF53"/>
        </row>
      </sheetData>
      <sheetData sheetId="49"/>
      <sheetData sheetId="50"/>
      <sheetData sheetId="5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T_A"/>
      <sheetName val="WP_B1"/>
      <sheetName val="WP_B2"/>
      <sheetName val="WP_B4"/>
      <sheetName val="WP_B5"/>
      <sheetName val="WP_B6"/>
      <sheetName val="WP_B6.1"/>
      <sheetName val="WP_B6.2"/>
      <sheetName val="WP_B7"/>
      <sheetName val="WP_B8"/>
      <sheetName val="WP_B9"/>
      <sheetName val="WP_C1"/>
      <sheetName val="WP_C1.1"/>
      <sheetName val="WP_C1.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_E1 "/>
      <sheetName val="WP_E1.1"/>
      <sheetName val="WP_E2"/>
      <sheetName val="WP_E3"/>
      <sheetName val="WP_E4"/>
      <sheetName val="WP_E5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</sheetNames>
    <sheetDataSet>
      <sheetData sheetId="0"/>
      <sheetData sheetId="1"/>
      <sheetData sheetId="2"/>
      <sheetData sheetId="3"/>
      <sheetData sheetId="4"/>
      <sheetData sheetId="5">
        <row r="14">
          <cell r="B14" t="str">
            <v>1.</v>
          </cell>
          <cell r="D14" t="str">
            <v>December 1994</v>
          </cell>
          <cell r="F14">
            <v>24941476.600000001</v>
          </cell>
          <cell r="H14">
            <v>1866801.99</v>
          </cell>
          <cell r="J14">
            <v>26808278.59</v>
          </cell>
        </row>
        <row r="15">
          <cell r="B15" t="str">
            <v>2.</v>
          </cell>
          <cell r="D15" t="str">
            <v>January 1995</v>
          </cell>
          <cell r="F15">
            <v>25485000.73</v>
          </cell>
          <cell r="H15">
            <v>1814996.68</v>
          </cell>
          <cell r="J15">
            <v>27299997.41</v>
          </cell>
        </row>
        <row r="16">
          <cell r="B16" t="str">
            <v>3.</v>
          </cell>
          <cell r="D16" t="str">
            <v>February 1995</v>
          </cell>
          <cell r="F16">
            <v>24987449.539999999</v>
          </cell>
          <cell r="H16">
            <v>1814532.74</v>
          </cell>
          <cell r="J16">
            <v>26801982.279999997</v>
          </cell>
        </row>
        <row r="17">
          <cell r="B17" t="str">
            <v>4.</v>
          </cell>
          <cell r="D17" t="str">
            <v>March 1995</v>
          </cell>
          <cell r="F17">
            <v>25178482.41</v>
          </cell>
          <cell r="H17">
            <v>2163538.5099999998</v>
          </cell>
          <cell r="J17">
            <v>27342020.920000002</v>
          </cell>
        </row>
        <row r="18">
          <cell r="B18" t="str">
            <v>5.</v>
          </cell>
          <cell r="D18" t="str">
            <v>April 1995</v>
          </cell>
          <cell r="F18">
            <v>24197150.059999999</v>
          </cell>
          <cell r="H18">
            <v>2279739.9700000002</v>
          </cell>
          <cell r="J18">
            <v>26476890.029999997</v>
          </cell>
        </row>
        <row r="19">
          <cell r="B19" t="str">
            <v>6.</v>
          </cell>
          <cell r="D19" t="str">
            <v>May 1995</v>
          </cell>
          <cell r="F19">
            <v>23165235.16</v>
          </cell>
          <cell r="H19">
            <v>2343292.67</v>
          </cell>
          <cell r="J19">
            <v>25508527.829999998</v>
          </cell>
        </row>
        <row r="20">
          <cell r="B20" t="str">
            <v>7.</v>
          </cell>
          <cell r="D20" t="str">
            <v>June 1995</v>
          </cell>
          <cell r="F20">
            <v>21010269.390000001</v>
          </cell>
          <cell r="H20">
            <v>2226928.59</v>
          </cell>
          <cell r="J20">
            <v>23237197.98</v>
          </cell>
        </row>
        <row r="21">
          <cell r="B21" t="str">
            <v>8.</v>
          </cell>
          <cell r="D21" t="str">
            <v>July 1995</v>
          </cell>
          <cell r="F21">
            <v>19948585.600000001</v>
          </cell>
          <cell r="H21">
            <v>2104992.17</v>
          </cell>
          <cell r="J21">
            <v>22053577.770000003</v>
          </cell>
        </row>
        <row r="22">
          <cell r="B22" t="str">
            <v>9.</v>
          </cell>
          <cell r="D22" t="str">
            <v>August 1995</v>
          </cell>
          <cell r="F22">
            <v>18877211.559999999</v>
          </cell>
          <cell r="H22">
            <v>1470401.39</v>
          </cell>
          <cell r="J22">
            <v>20347612.949999999</v>
          </cell>
        </row>
        <row r="23">
          <cell r="B23" t="str">
            <v>10.</v>
          </cell>
          <cell r="D23" t="str">
            <v>September 1995</v>
          </cell>
          <cell r="F23">
            <v>18181226.510000002</v>
          </cell>
          <cell r="H23">
            <v>1189428.6499999999</v>
          </cell>
          <cell r="J23">
            <v>19370655.16</v>
          </cell>
        </row>
        <row r="24">
          <cell r="B24" t="str">
            <v>11.</v>
          </cell>
          <cell r="D24" t="str">
            <v>October 1995</v>
          </cell>
          <cell r="F24">
            <v>17322422.190000001</v>
          </cell>
          <cell r="H24">
            <v>832329.37</v>
          </cell>
          <cell r="J24">
            <v>18154751.560000002</v>
          </cell>
        </row>
        <row r="25">
          <cell r="B25" t="str">
            <v>12.</v>
          </cell>
          <cell r="D25" t="str">
            <v>November 1995</v>
          </cell>
          <cell r="F25">
            <v>16855400.690000001</v>
          </cell>
          <cell r="H25">
            <v>1273455.75</v>
          </cell>
          <cell r="J25">
            <v>18128856.440000001</v>
          </cell>
        </row>
        <row r="26">
          <cell r="B26" t="str">
            <v>13.</v>
          </cell>
          <cell r="D26" t="str">
            <v>December 1995</v>
          </cell>
          <cell r="F26">
            <v>17102940.969999999</v>
          </cell>
          <cell r="H26">
            <v>1752853.75</v>
          </cell>
          <cell r="J26">
            <v>18855794.719999999</v>
          </cell>
        </row>
        <row r="28">
          <cell r="B28" t="str">
            <v>14.</v>
          </cell>
          <cell r="D28" t="str">
            <v>13 month average</v>
          </cell>
          <cell r="F28">
            <v>21327142.416153844</v>
          </cell>
          <cell r="H28">
            <v>1779484.0176923077</v>
          </cell>
          <cell r="J28">
            <v>23106626.433846153</v>
          </cell>
        </row>
      </sheetData>
      <sheetData sheetId="6"/>
      <sheetData sheetId="7"/>
      <sheetData sheetId="8"/>
      <sheetData sheetId="9"/>
      <sheetData sheetId="10"/>
      <sheetData sheetId="11">
        <row r="31">
          <cell r="F31" t="str">
            <v>Group</v>
          </cell>
          <cell r="H31" t="str">
            <v>Workers</v>
          </cell>
          <cell r="J31" t="str">
            <v>Rate</v>
          </cell>
          <cell r="L31" t="str">
            <v>Post Retirement</v>
          </cell>
          <cell r="N31" t="str">
            <v>Post Retirement</v>
          </cell>
          <cell r="P31" t="str">
            <v>Incentive</v>
          </cell>
          <cell r="R31" t="str">
            <v>Severance</v>
          </cell>
        </row>
        <row r="32">
          <cell r="D32" t="str">
            <v>Month</v>
          </cell>
          <cell r="F32" t="str">
            <v>Dental</v>
          </cell>
          <cell r="H32" t="str">
            <v>Comp</v>
          </cell>
          <cell r="J32" t="str">
            <v>Refunds</v>
          </cell>
          <cell r="L32" t="str">
            <v>Medical</v>
          </cell>
          <cell r="N32" t="str">
            <v>Life</v>
          </cell>
          <cell r="P32" t="str">
            <v>Compensation</v>
          </cell>
          <cell r="R32" t="str">
            <v>Compensation</v>
          </cell>
        </row>
        <row r="34">
          <cell r="B34" t="str">
            <v>15.</v>
          </cell>
          <cell r="D34" t="str">
            <v>December 1994</v>
          </cell>
          <cell r="F34">
            <v>30358.33</v>
          </cell>
          <cell r="H34">
            <v>5170388.96</v>
          </cell>
          <cell r="J34">
            <v>2970183.74</v>
          </cell>
          <cell r="L34">
            <v>0</v>
          </cell>
          <cell r="N34">
            <v>32447.89</v>
          </cell>
          <cell r="P34">
            <v>400000</v>
          </cell>
          <cell r="R34">
            <v>1441439</v>
          </cell>
        </row>
        <row r="35">
          <cell r="B35" t="str">
            <v>16.</v>
          </cell>
          <cell r="D35" t="str">
            <v>January 1995</v>
          </cell>
          <cell r="F35">
            <v>33319.870000000003</v>
          </cell>
          <cell r="H35">
            <v>5151038.8099999996</v>
          </cell>
          <cell r="J35">
            <v>2970184.74</v>
          </cell>
          <cell r="L35">
            <v>18265.27</v>
          </cell>
          <cell r="N35">
            <v>43220.53</v>
          </cell>
          <cell r="P35">
            <v>441667</v>
          </cell>
          <cell r="R35">
            <v>1177844</v>
          </cell>
        </row>
        <row r="36">
          <cell r="B36" t="str">
            <v>17.</v>
          </cell>
          <cell r="D36" t="str">
            <v>February 1995</v>
          </cell>
          <cell r="F36">
            <v>45759.4</v>
          </cell>
          <cell r="H36">
            <v>5755217.0899999999</v>
          </cell>
          <cell r="J36">
            <v>2970184.74</v>
          </cell>
          <cell r="L36">
            <v>-48260.160000000003</v>
          </cell>
          <cell r="N36">
            <v>47433.53</v>
          </cell>
          <cell r="P36">
            <v>483334</v>
          </cell>
          <cell r="R36">
            <v>994287.87</v>
          </cell>
        </row>
        <row r="37">
          <cell r="B37" t="str">
            <v>18.</v>
          </cell>
          <cell r="D37" t="str">
            <v>March 1995</v>
          </cell>
          <cell r="F37">
            <v>52402.04</v>
          </cell>
          <cell r="H37">
            <v>5652991.3499999996</v>
          </cell>
          <cell r="J37">
            <v>2000000</v>
          </cell>
          <cell r="L37">
            <v>-244097.81</v>
          </cell>
          <cell r="N37">
            <v>-3894.47</v>
          </cell>
          <cell r="P37">
            <v>36161</v>
          </cell>
          <cell r="R37">
            <v>875794.72</v>
          </cell>
        </row>
        <row r="38">
          <cell r="B38" t="str">
            <v>19.</v>
          </cell>
          <cell r="D38" t="str">
            <v>April 1995</v>
          </cell>
          <cell r="F38">
            <v>73487.13</v>
          </cell>
          <cell r="H38">
            <v>5480393.5300000003</v>
          </cell>
          <cell r="J38">
            <v>2000000</v>
          </cell>
          <cell r="L38">
            <v>-360241.96</v>
          </cell>
          <cell r="N38">
            <v>-36243.19</v>
          </cell>
          <cell r="P38">
            <v>77828</v>
          </cell>
          <cell r="R38">
            <v>816363.78</v>
          </cell>
        </row>
        <row r="39">
          <cell r="B39" t="str">
            <v>20.</v>
          </cell>
          <cell r="D39" t="str">
            <v>May 1995</v>
          </cell>
          <cell r="F39">
            <v>67667.02</v>
          </cell>
          <cell r="H39">
            <v>5490327.5300000003</v>
          </cell>
          <cell r="J39">
            <v>2000000</v>
          </cell>
          <cell r="L39">
            <v>-592392.78</v>
          </cell>
          <cell r="N39">
            <v>38756.81</v>
          </cell>
          <cell r="P39">
            <v>119495</v>
          </cell>
          <cell r="R39">
            <v>793188.66</v>
          </cell>
        </row>
        <row r="40">
          <cell r="B40" t="str">
            <v>21.</v>
          </cell>
          <cell r="D40" t="str">
            <v>June 1995</v>
          </cell>
          <cell r="F40">
            <v>83440.09</v>
          </cell>
          <cell r="H40">
            <v>5622117.9500000002</v>
          </cell>
          <cell r="J40">
            <v>4650000</v>
          </cell>
          <cell r="L40">
            <v>-646602.88</v>
          </cell>
          <cell r="N40">
            <v>-11678.11</v>
          </cell>
          <cell r="P40">
            <v>161161</v>
          </cell>
          <cell r="R40">
            <v>782547.16</v>
          </cell>
        </row>
        <row r="41">
          <cell r="B41" t="str">
            <v>22.</v>
          </cell>
          <cell r="D41" t="str">
            <v>July 1995</v>
          </cell>
          <cell r="F41">
            <v>86127.38</v>
          </cell>
          <cell r="H41">
            <v>5450518.1500000004</v>
          </cell>
          <cell r="J41">
            <v>4650000</v>
          </cell>
          <cell r="L41">
            <v>-427867.11</v>
          </cell>
          <cell r="N41">
            <v>-34648.35</v>
          </cell>
          <cell r="P41">
            <v>202828</v>
          </cell>
          <cell r="R41">
            <v>778673.28</v>
          </cell>
        </row>
        <row r="42">
          <cell r="B42" t="str">
            <v>23.</v>
          </cell>
          <cell r="D42" t="str">
            <v>August 1995</v>
          </cell>
          <cell r="F42">
            <v>95197.93</v>
          </cell>
          <cell r="H42">
            <v>5872340.1600000001</v>
          </cell>
          <cell r="J42">
            <v>4650000</v>
          </cell>
          <cell r="L42">
            <v>-501333.55</v>
          </cell>
          <cell r="N42">
            <v>-46707.63</v>
          </cell>
          <cell r="P42">
            <v>333334</v>
          </cell>
          <cell r="R42">
            <v>777543.63</v>
          </cell>
        </row>
        <row r="43">
          <cell r="B43" t="str">
            <v>24.</v>
          </cell>
          <cell r="D43" t="str">
            <v>September 1995</v>
          </cell>
          <cell r="F43">
            <v>94530.13</v>
          </cell>
          <cell r="H43">
            <v>5795458.7300000004</v>
          </cell>
          <cell r="J43">
            <v>5050000</v>
          </cell>
          <cell r="L43">
            <v>-608582.40000000002</v>
          </cell>
          <cell r="N43">
            <v>-79414.7</v>
          </cell>
          <cell r="P43">
            <v>375000</v>
          </cell>
          <cell r="R43">
            <v>776193.63</v>
          </cell>
        </row>
        <row r="44">
          <cell r="B44" t="str">
            <v>25.</v>
          </cell>
          <cell r="D44" t="str">
            <v>October 1995</v>
          </cell>
          <cell r="F44">
            <v>115083.46</v>
          </cell>
          <cell r="H44">
            <v>5758658.5700000003</v>
          </cell>
          <cell r="J44">
            <v>5050000</v>
          </cell>
          <cell r="L44">
            <v>-687945.5</v>
          </cell>
          <cell r="N44">
            <v>-18529.939999999999</v>
          </cell>
          <cell r="P44">
            <v>416667</v>
          </cell>
          <cell r="R44">
            <v>774931.63</v>
          </cell>
        </row>
        <row r="45">
          <cell r="B45" t="str">
            <v>26.</v>
          </cell>
          <cell r="D45" t="str">
            <v>November 1995</v>
          </cell>
          <cell r="F45">
            <v>91129.83</v>
          </cell>
          <cell r="H45">
            <v>5610187.6900000004</v>
          </cell>
          <cell r="J45">
            <v>5111916</v>
          </cell>
          <cell r="L45">
            <v>-413312.39</v>
          </cell>
          <cell r="N45">
            <v>-17650.78</v>
          </cell>
          <cell r="P45">
            <v>458334</v>
          </cell>
          <cell r="R45">
            <v>774616.13</v>
          </cell>
        </row>
        <row r="46">
          <cell r="B46" t="str">
            <v>27.</v>
          </cell>
          <cell r="D46" t="str">
            <v>December 1995</v>
          </cell>
          <cell r="F46">
            <v>66275.490000000005</v>
          </cell>
          <cell r="H46">
            <v>5563949.29</v>
          </cell>
          <cell r="J46">
            <v>2650000</v>
          </cell>
          <cell r="L46">
            <v>0</v>
          </cell>
          <cell r="N46">
            <v>54223.18</v>
          </cell>
          <cell r="P46">
            <v>500000</v>
          </cell>
          <cell r="R46">
            <v>80300.63</v>
          </cell>
        </row>
        <row r="48">
          <cell r="B48" t="str">
            <v>28.</v>
          </cell>
          <cell r="D48" t="str">
            <v>13 month average</v>
          </cell>
          <cell r="F48">
            <v>71906.007692307685</v>
          </cell>
          <cell r="H48">
            <v>5567199.0623076921</v>
          </cell>
          <cell r="J48">
            <v>3594036.0938461539</v>
          </cell>
          <cell r="L48">
            <v>-347105.48230769229</v>
          </cell>
          <cell r="N48">
            <v>-2514.2484615384619</v>
          </cell>
          <cell r="P48">
            <v>308139.15384615387</v>
          </cell>
          <cell r="R48">
            <v>834132.62461538496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-1"/>
      <sheetName val="Wp 2-7-2"/>
      <sheetName val="Wp 2-7-3"/>
      <sheetName val="WP 2-7"/>
      <sheetName val="WP 2-8"/>
      <sheetName val="Wp 2-9"/>
      <sheetName val="not used WP 2-10"/>
      <sheetName val="Schedule 3"/>
      <sheetName val="Wp 3-1 Gas Cost per bk"/>
      <sheetName val="Schedule 4 O&amp;M"/>
      <sheetName val="Wp 4-1 per bk 33,34,35,36,41"/>
      <sheetName val="WP 4-2 payroll"/>
      <sheetName val="WP4-2-1 Labor subaccts"/>
      <sheetName val="WP 4-3 benefits"/>
      <sheetName val="WP 4-3-1 Benefits Adj"/>
      <sheetName val="WP 4-3-2 benefits analysis"/>
      <sheetName val="WP 4-4 alloc gen office"/>
      <sheetName val="Wp 4-4-1 per bk 24,30,31"/>
      <sheetName val="out of period cr Srvc Awd"/>
      <sheetName val="WP 4-5 Dues &amp; Adv"/>
      <sheetName val="WkShtPUC#2"/>
      <sheetName val="Wp 4-5-1 Dues &amp; Adv"/>
      <sheetName val="WP 4-6 Int Cust Dep"/>
      <sheetName val="WP 4-7 CapRate"/>
      <sheetName val="WP 4-8 Uncollectible"/>
      <sheetName val="Schedule 5 taxes other"/>
      <sheetName val="WP 5-1 taxes other"/>
      <sheetName val="Schedule 6 depr amort"/>
      <sheetName val="WP 6-1 SSU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age Gas 1641"/>
      <sheetName val="WP 1641 per bk subaccts"/>
      <sheetName val="WP Storg Gas 1641 Repriced"/>
      <sheetName val="WP PPs 1650"/>
      <sheetName val="WP PPs 165 wksht"/>
      <sheetName val="WP Cust Dep 2350"/>
      <sheetName val="WP Cust Adv 2520"/>
      <sheetName val="DIV012netplant"/>
      <sheetName val="PP Pension 186"/>
      <sheetName val="WP ADIT 1900,2820,2830"/>
      <sheetName val="WP 7-7 Cash Working Capital"/>
      <sheetName val="WP 7-7-1 tax collections"/>
      <sheetName val="Cap Struc"/>
      <sheetName val="WP Equity LTD"/>
      <sheetName val="WP LTD rate"/>
      <sheetName val="WP LTDebt Discount"/>
    </sheetNames>
    <sheetDataSet>
      <sheetData sheetId="0" refreshError="1"/>
      <sheetData sheetId="1">
        <row r="12">
          <cell r="D12">
            <v>0.10525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WP 1-1"/>
      <sheetName val="WP 1-2"/>
      <sheetName val="WP 1-3"/>
      <sheetName val="WP 1-3-1"/>
      <sheetName val="WP 1-4"/>
      <sheetName val="WP 1-5"/>
      <sheetName val="WP 1-5-1"/>
      <sheetName val="Schedule 2"/>
      <sheetName val="WP 2-1"/>
      <sheetName val="Schedule 3"/>
      <sheetName val="WP 3-1"/>
      <sheetName val="Schedule 4"/>
      <sheetName val="Schedule 5"/>
      <sheetName val="Schedule 6"/>
      <sheetName val="Schedule 7"/>
      <sheetName val="Schedule 8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Schedule 3"/>
      <sheetName val="Wp 3-1"/>
      <sheetName val="Schedule 4 O&amp;M"/>
      <sheetName val="Wp 4-1 per bk 33,34,35,36"/>
      <sheetName val="WP 4-2 payroll"/>
      <sheetName val="WP4-2-1 Labor subaccts"/>
      <sheetName val="WP 4-3 benefits"/>
      <sheetName val="WP 4-3-1 benefits"/>
      <sheetName val="WP 4-3-2 benefits subaccts"/>
      <sheetName val="WP 4-4 alloc gen office"/>
      <sheetName val="Wp 4-4-1 per bk 24,30,31"/>
      <sheetName val="WP 4-5 dues donate"/>
      <sheetName val="Wp 4-5-1 dues donate adv"/>
      <sheetName val="WP 4-6 int cust dep"/>
      <sheetName val="WP 4-7 CapRate"/>
      <sheetName val="WP 4-8 Bad Debt"/>
      <sheetName val="Schedule 5 taxes other"/>
      <sheetName val="WP 5-1 taxes other"/>
      <sheetName val="Schedule 6 depr amort"/>
      <sheetName val="WP 6-1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g Gas per bk 1641"/>
      <sheetName val="WP 1641 per bk subaccts"/>
      <sheetName val="WP Storg Gas 1641 Normal"/>
      <sheetName val="WP PPs 1650"/>
      <sheetName val="WP PPs 165 subaccts"/>
      <sheetName val="WP Cust Dep 2350"/>
      <sheetName val="WP Cust Adv 2520"/>
      <sheetName val="PP Pension 186"/>
      <sheetName val="WP2-8 ADIT 1900,2820,2830"/>
      <sheetName val="WP 2-8-1 ADIT"/>
      <sheetName val="WP 7-7 Cash Working Capital"/>
      <sheetName val="WP 7-7-1 tax collections"/>
      <sheetName val="Cap Struc"/>
      <sheetName val="WP Equity LTD"/>
      <sheetName val="WP Equity detail"/>
      <sheetName val="WP LTD Rate"/>
    </sheetNames>
    <sheetDataSet>
      <sheetData sheetId="0" refreshError="1"/>
      <sheetData sheetId="1">
        <row r="13">
          <cell r="D13">
            <v>0.12939999999999999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xh 1"/>
      <sheetName val="Exh 2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Exh 3"/>
      <sheetName val="Exh 4"/>
      <sheetName val="Wp 4-1"/>
      <sheetName val="Exh 5"/>
      <sheetName val="Exh 6"/>
      <sheetName val="Exh 7"/>
      <sheetName val="WP 7-1"/>
      <sheetName val="WP7-1-1"/>
      <sheetName val="WP 7-2"/>
      <sheetName val="Wp 7-3"/>
      <sheetName val="WP 7-3-1"/>
      <sheetName val="WP 7-4"/>
      <sheetName val="Wp 7-4-1"/>
      <sheetName val="WP 7-5"/>
      <sheetName val="WP 7-6"/>
      <sheetName val="WP 7-7"/>
      <sheetName val="WP 7-8"/>
      <sheetName val="Exh 8"/>
      <sheetName val="Exh 9"/>
      <sheetName val="WP 9-1"/>
    </sheetNames>
    <sheetDataSet>
      <sheetData sheetId="0">
        <row r="29">
          <cell r="E29">
            <v>8.3450884513631737E-2</v>
          </cell>
        </row>
        <row r="31">
          <cell r="E31">
            <v>0.68700349864976129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37"/>
      <sheetName val="ADJ 17-38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SCH 31"/>
      <sheetName val="SCH 32"/>
      <sheetName val="WP 32-1"/>
      <sheetName val="SCH 33"/>
      <sheetName val="SCH 34"/>
      <sheetName val="SCH 34A"/>
    </sheetNames>
    <sheetDataSet>
      <sheetData sheetId="0">
        <row r="7">
          <cell r="C7" t="str">
            <v>ATMOS ENERGY CORPORATION</v>
          </cell>
        </row>
        <row r="9">
          <cell r="C9">
            <v>37894</v>
          </cell>
        </row>
        <row r="43">
          <cell r="D43">
            <v>0.218</v>
          </cell>
        </row>
        <row r="53">
          <cell r="D53">
            <v>7.0599999999999996E-2</v>
          </cell>
        </row>
        <row r="57">
          <cell r="D57">
            <v>8.7400000000000005E-2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List"/>
      <sheetName val="CAP-64.1"/>
      <sheetName val="CAP-64.2"/>
      <sheetName val="CAP-64.3"/>
      <sheetName val="CAP-64.4"/>
      <sheetName val="CAP-64.5"/>
      <sheetName val="CAP-64.6"/>
      <sheetName val="CAP-64.7,8,9"/>
      <sheetName val="CAP-64.10"/>
      <sheetName val="CAP-65.1"/>
      <sheetName val="CAP-65.2"/>
      <sheetName val="CAP-65.3"/>
      <sheetName val="CAP-66.1"/>
      <sheetName val="CAP-66.2"/>
      <sheetName val="CAP-66.3"/>
      <sheetName val="CAP-66.4"/>
      <sheetName val="CAP-66.5,6"/>
      <sheetName val="CAP-66.7"/>
      <sheetName val="CAP-66.8"/>
      <sheetName val="CAP-66.9"/>
      <sheetName val="11 (4,5)"/>
      <sheetName val="1322.4-5A"/>
      <sheetName val="SDGE-EL15-11"/>
      <sheetName val="2015BBB"/>
      <sheetName val="1316.1A"/>
      <sheetName val="1316.1B"/>
      <sheetName val="1316.2A"/>
      <sheetName val="1316.2B"/>
      <sheetName val="1316.3A"/>
      <sheetName val="1316.3B"/>
      <sheetName val="1316.3C"/>
      <sheetName val="1316.3D"/>
      <sheetName val="1316.4-5 Adjusted"/>
      <sheetName val="1316.6 Adjusted"/>
      <sheetName val="WP - 1316.4-5 Original"/>
      <sheetName val="WP - 1305.1 Original"/>
      <sheetName val="WP - 1305.2"/>
      <sheetName val="WP - 1305.3"/>
      <sheetName val="WP - 1305.4-5 Original"/>
      <sheetName val="WP - 1316.6"/>
      <sheetName val="WP - 1320.3"/>
      <sheetName val="1320.4"/>
      <sheetName val="1322.2"/>
      <sheetName val="1322.6"/>
      <sheetName val="DVP-24"/>
      <sheetName val="Startrans"/>
      <sheetName val="SettlementAdj"/>
      <sheetName val="RecentYields-33"/>
      <sheetName val="RecentYields-86"/>
      <sheetName val="MonthlyYields"/>
      <sheetName val="2014TreasuryYields"/>
      <sheetName val="AEOUtilityYieldForecasts"/>
      <sheetName val="AA-BBB Sprea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G7">
            <v>6.08E-2</v>
          </cell>
        </row>
        <row r="8">
          <cell r="G8">
            <v>6.1900000000000004E-2</v>
          </cell>
        </row>
        <row r="9">
          <cell r="G9">
            <v>6.1399999999999996E-2</v>
          </cell>
        </row>
        <row r="10">
          <cell r="G10">
            <v>6.0599999999999994E-2</v>
          </cell>
        </row>
        <row r="11">
          <cell r="G11">
            <v>6.1100000000000002E-2</v>
          </cell>
        </row>
        <row r="12">
          <cell r="G12">
            <v>6.2600000000000003E-2</v>
          </cell>
        </row>
        <row r="13">
          <cell r="G13">
            <v>6.54E-2</v>
          </cell>
        </row>
        <row r="14">
          <cell r="G14">
            <v>6.59E-2</v>
          </cell>
        </row>
        <row r="15">
          <cell r="G15">
            <v>6.6100000000000006E-2</v>
          </cell>
        </row>
        <row r="16">
          <cell r="G16">
            <v>6.6100000000000006E-2</v>
          </cell>
        </row>
        <row r="17">
          <cell r="G17">
            <v>6.4299999999999996E-2</v>
          </cell>
        </row>
        <row r="18">
          <cell r="G18">
            <v>6.2600000000000003E-2</v>
          </cell>
        </row>
        <row r="19">
          <cell r="G19">
            <v>6.2400000000000004E-2</v>
          </cell>
        </row>
        <row r="20">
          <cell r="G20">
            <v>6.0400000000000002E-2</v>
          </cell>
        </row>
        <row r="21">
          <cell r="G21">
            <v>6.0499999999999998E-2</v>
          </cell>
        </row>
        <row r="22">
          <cell r="G22">
            <v>6.1600000000000002E-2</v>
          </cell>
        </row>
        <row r="23">
          <cell r="G23">
            <v>6.0999999999999999E-2</v>
          </cell>
        </row>
        <row r="24">
          <cell r="G24">
            <v>6.0999999999999999E-2</v>
          </cell>
        </row>
        <row r="25">
          <cell r="G25">
            <v>6.2400000000000004E-2</v>
          </cell>
        </row>
        <row r="26">
          <cell r="G26">
            <v>6.2300000000000001E-2</v>
          </cell>
        </row>
        <row r="27">
          <cell r="G27">
            <v>6.54E-2</v>
          </cell>
        </row>
        <row r="28">
          <cell r="G28">
            <v>6.4899999999999999E-2</v>
          </cell>
        </row>
        <row r="29">
          <cell r="G29">
            <v>6.5099999999999991E-2</v>
          </cell>
        </row>
        <row r="30">
          <cell r="G30">
            <v>6.4500000000000002E-2</v>
          </cell>
        </row>
        <row r="31">
          <cell r="G31">
            <v>6.3600000000000004E-2</v>
          </cell>
        </row>
        <row r="32">
          <cell r="G32">
            <v>6.2699999999999992E-2</v>
          </cell>
        </row>
        <row r="33">
          <cell r="G33">
            <v>6.5099999999999991E-2</v>
          </cell>
        </row>
        <row r="34">
          <cell r="G34">
            <v>6.3500000000000001E-2</v>
          </cell>
        </row>
        <row r="35">
          <cell r="G35">
            <v>6.6000000000000003E-2</v>
          </cell>
        </row>
        <row r="36">
          <cell r="G36">
            <v>6.6799999999999998E-2</v>
          </cell>
        </row>
        <row r="37">
          <cell r="G37">
            <v>6.8099999999999994E-2</v>
          </cell>
        </row>
        <row r="38">
          <cell r="G38">
            <v>6.7900000000000002E-2</v>
          </cell>
        </row>
        <row r="39">
          <cell r="G39">
            <v>6.93E-2</v>
          </cell>
        </row>
        <row r="40">
          <cell r="G40">
            <v>6.9699999999999998E-2</v>
          </cell>
        </row>
        <row r="41">
          <cell r="G41">
            <v>6.9800000000000001E-2</v>
          </cell>
        </row>
        <row r="42">
          <cell r="G42">
            <v>7.1500000000000008E-2</v>
          </cell>
        </row>
        <row r="43">
          <cell r="G43">
            <v>8.5800000000000001E-2</v>
          </cell>
        </row>
        <row r="44">
          <cell r="G44">
            <v>8.9800000000000005E-2</v>
          </cell>
        </row>
        <row r="45">
          <cell r="G45">
            <v>8.1300000000000011E-2</v>
          </cell>
        </row>
        <row r="46">
          <cell r="G46">
            <v>7.9000000000000001E-2</v>
          </cell>
        </row>
        <row r="47">
          <cell r="G47">
            <v>7.7399999999999997E-2</v>
          </cell>
        </row>
        <row r="48">
          <cell r="G48">
            <v>0.08</v>
          </cell>
        </row>
        <row r="49">
          <cell r="G49">
            <v>8.0299999999999996E-2</v>
          </cell>
        </row>
        <row r="50">
          <cell r="G50">
            <v>7.7600000000000002E-2</v>
          </cell>
        </row>
        <row r="51">
          <cell r="G51">
            <v>7.2999999999999995E-2</v>
          </cell>
        </row>
        <row r="52">
          <cell r="G52">
            <v>6.8900000000000003E-2</v>
          </cell>
        </row>
        <row r="53">
          <cell r="G53">
            <v>6.3600000000000004E-2</v>
          </cell>
        </row>
        <row r="54">
          <cell r="G54">
            <v>6.1200000000000004E-2</v>
          </cell>
        </row>
        <row r="55">
          <cell r="G55">
            <v>6.1399999999999996E-2</v>
          </cell>
        </row>
        <row r="56">
          <cell r="G56">
            <v>6.1799999999999994E-2</v>
          </cell>
        </row>
        <row r="57">
          <cell r="G57">
            <v>6.2600000000000003E-2</v>
          </cell>
        </row>
        <row r="58">
          <cell r="G58">
            <v>6.1600000000000002E-2</v>
          </cell>
        </row>
        <row r="59">
          <cell r="G59">
            <v>6.25E-2</v>
          </cell>
        </row>
        <row r="60">
          <cell r="G60">
            <v>6.2199999999999998E-2</v>
          </cell>
        </row>
        <row r="61">
          <cell r="G61">
            <v>6.1900000000000004E-2</v>
          </cell>
        </row>
        <row r="62">
          <cell r="G62">
            <v>6.1500000000000006E-2</v>
          </cell>
        </row>
        <row r="63">
          <cell r="G63">
            <v>6.1799999999999994E-2</v>
          </cell>
        </row>
        <row r="64">
          <cell r="G64">
            <v>5.9800000000000006E-2</v>
          </cell>
        </row>
        <row r="65">
          <cell r="G65">
            <v>5.5500000000000001E-2</v>
          </cell>
        </row>
        <row r="66">
          <cell r="G66">
            <v>5.5300000000000002E-2</v>
          </cell>
        </row>
        <row r="67">
          <cell r="G67">
            <v>5.62E-2</v>
          </cell>
        </row>
        <row r="68">
          <cell r="G68">
            <v>5.8499999999999996E-2</v>
          </cell>
        </row>
        <row r="69">
          <cell r="G69">
            <v>6.0400000000000002E-2</v>
          </cell>
        </row>
        <row r="70">
          <cell r="G70">
            <v>6.0599999999999994E-2</v>
          </cell>
        </row>
        <row r="71">
          <cell r="G71">
            <v>6.0999999999999999E-2</v>
          </cell>
        </row>
        <row r="72">
          <cell r="G72">
            <v>5.9699999999999996E-2</v>
          </cell>
        </row>
        <row r="73">
          <cell r="G73">
            <v>5.9800000000000006E-2</v>
          </cell>
        </row>
        <row r="74">
          <cell r="G74">
            <v>5.74E-2</v>
          </cell>
        </row>
        <row r="75">
          <cell r="G75">
            <v>5.67E-2</v>
          </cell>
        </row>
        <row r="76">
          <cell r="G76">
            <v>5.7000000000000002E-2</v>
          </cell>
        </row>
        <row r="77">
          <cell r="G77">
            <v>5.2199999999999996E-2</v>
          </cell>
        </row>
        <row r="78">
          <cell r="G78">
            <v>5.1100000000000007E-2</v>
          </cell>
        </row>
        <row r="79">
          <cell r="G79">
            <v>5.2400000000000002E-2</v>
          </cell>
        </row>
        <row r="80">
          <cell r="G80">
            <v>4.9299999999999997E-2</v>
          </cell>
        </row>
        <row r="81">
          <cell r="G81">
            <v>5.0700000000000002E-2</v>
          </cell>
        </row>
        <row r="82">
          <cell r="G82">
            <v>5.0599999999999999E-2</v>
          </cell>
        </row>
        <row r="83">
          <cell r="G83">
            <v>5.0200000000000002E-2</v>
          </cell>
        </row>
        <row r="84">
          <cell r="G84">
            <v>5.1299999999999998E-2</v>
          </cell>
        </row>
        <row r="85">
          <cell r="G85">
            <v>5.11E-2</v>
          </cell>
        </row>
        <row r="86">
          <cell r="G86">
            <v>4.9700000000000001E-2</v>
          </cell>
        </row>
        <row r="87">
          <cell r="G87">
            <v>4.9099999999999998E-2</v>
          </cell>
        </row>
        <row r="88">
          <cell r="G88">
            <v>4.8500000000000001E-2</v>
          </cell>
        </row>
        <row r="89">
          <cell r="G89">
            <v>4.8800000000000003E-2</v>
          </cell>
        </row>
        <row r="90">
          <cell r="G90">
            <v>4.8099999999999997E-2</v>
          </cell>
        </row>
        <row r="91">
          <cell r="G91">
            <v>4.5400000000000003E-2</v>
          </cell>
        </row>
        <row r="92">
          <cell r="G92">
            <v>4.4200000000000003E-2</v>
          </cell>
        </row>
        <row r="93">
          <cell r="G93">
            <v>4.5600000000000002E-2</v>
          </cell>
        </row>
        <row r="94">
          <cell r="G94">
            <v>4.6600000000000003E-2</v>
          </cell>
        </row>
        <row r="95">
          <cell r="G95">
            <v>4.7399999999999998E-2</v>
          </cell>
        </row>
        <row r="96">
          <cell r="G96">
            <v>4.7199999999999999E-2</v>
          </cell>
        </row>
        <row r="97">
          <cell r="G97">
            <v>4.4900000000000002E-2</v>
          </cell>
        </row>
        <row r="98">
          <cell r="G98">
            <v>4.65E-2</v>
          </cell>
        </row>
        <row r="99">
          <cell r="G99">
            <v>5.0799999999999998E-2</v>
          </cell>
        </row>
        <row r="100">
          <cell r="G100">
            <v>5.21E-2</v>
          </cell>
        </row>
        <row r="101">
          <cell r="G101">
            <v>5.28E-2</v>
          </cell>
        </row>
        <row r="102">
          <cell r="G102">
            <v>5.3100000000000001E-2</v>
          </cell>
        </row>
        <row r="103">
          <cell r="G103">
            <v>5.1700000000000003E-2</v>
          </cell>
        </row>
        <row r="104">
          <cell r="G104">
            <v>5.2400000000000002E-2</v>
          </cell>
        </row>
        <row r="105">
          <cell r="G105">
            <v>5.2499999999999998E-2</v>
          </cell>
        </row>
        <row r="106">
          <cell r="G106">
            <v>5.0900000000000001E-2</v>
          </cell>
        </row>
        <row r="107">
          <cell r="G107">
            <v>5.0099999999999999E-2</v>
          </cell>
        </row>
        <row r="108">
          <cell r="G108">
            <v>0.05</v>
          </cell>
        </row>
        <row r="109">
          <cell r="G109">
            <v>4.8500000000000001E-2</v>
          </cell>
        </row>
        <row r="110">
          <cell r="G110">
            <v>4.6899999999999997E-2</v>
          </cell>
        </row>
        <row r="111">
          <cell r="G111">
            <v>4.7300000000000002E-2</v>
          </cell>
        </row>
        <row r="112">
          <cell r="G112">
            <v>4.6600000000000003E-2</v>
          </cell>
        </row>
        <row r="113">
          <cell r="G113">
            <v>4.65E-2</v>
          </cell>
        </row>
        <row r="114">
          <cell r="G114">
            <v>4.7899999999999998E-2</v>
          </cell>
        </row>
      </sheetData>
      <sheetData sheetId="50"/>
      <sheetData sheetId="51"/>
      <sheetData sheetId="5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/>
      <sheetData sheetId="1"/>
      <sheetData sheetId="2">
        <row r="8">
          <cell r="C8" t="str">
            <v>Missouri</v>
          </cell>
        </row>
        <row r="9">
          <cell r="C9" t="str">
            <v>Atmos Energy Mid-States</v>
          </cell>
        </row>
        <row r="10">
          <cell r="C10" t="str">
            <v>September 30, 2005</v>
          </cell>
        </row>
        <row r="23">
          <cell r="C23">
            <v>5.5753243416792088E-2</v>
          </cell>
        </row>
        <row r="24">
          <cell r="C24">
            <v>4.0312366146111597E-2</v>
          </cell>
        </row>
        <row r="25">
          <cell r="C25">
            <v>0.12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2, p 1"/>
      <sheetName val="Sch 2, p 2 "/>
      <sheetName val="Sch 2, p 3"/>
      <sheetName val="Sch 3"/>
      <sheetName val="Sch 4"/>
      <sheetName val="Sch 5"/>
      <sheetName val="Sch 6, p1"/>
      <sheetName val="Sch 6, p 2"/>
      <sheetName val="Sch 6, p 3"/>
      <sheetName val="Company Groups"/>
      <sheetName val="Company Data Inputs"/>
      <sheetName val="Sch 7"/>
      <sheetName val="Sch 8 "/>
      <sheetName val="Sch 9, p1"/>
      <sheetName val="Sch 9, p 2"/>
      <sheetName val="Sch 9, p 3"/>
      <sheetName val="Sch 9, p 4"/>
      <sheetName val="Sch 10"/>
      <sheetName val="Sch 11"/>
      <sheetName val="Sch 12, p 1"/>
      <sheetName val="Sch 12, p 2"/>
      <sheetName val="Sch 13"/>
      <sheetName val="Sch 12 WP"/>
      <sheetName val="Sch 14 "/>
      <sheetName val="Sch 15"/>
      <sheetName val="Sch 16"/>
      <sheetName val="p.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zoomScaleNormal="100" workbookViewId="0">
      <selection activeCell="H15" sqref="H15"/>
    </sheetView>
  </sheetViews>
  <sheetFormatPr defaultColWidth="8.76953125" defaultRowHeight="15"/>
  <cols>
    <col min="1" max="1" width="17.6796875" style="107" customWidth="1"/>
    <col min="2" max="2" width="14.76953125" style="107" customWidth="1"/>
    <col min="3" max="3" width="2.76953125" style="107" customWidth="1"/>
    <col min="4" max="4" width="13.453125" style="107" bestFit="1" customWidth="1"/>
    <col min="5" max="5" width="7.76953125" style="107" customWidth="1"/>
    <col min="6" max="6" width="9" style="107" bestFit="1" customWidth="1"/>
    <col min="7" max="7" width="8.76953125" style="107"/>
    <col min="8" max="8" width="6" style="107" customWidth="1"/>
    <col min="9" max="16384" width="8.76953125" style="107"/>
  </cols>
  <sheetData>
    <row r="1" spans="1:10">
      <c r="G1" s="108" t="s">
        <v>215</v>
      </c>
    </row>
    <row r="2" spans="1:10">
      <c r="G2" s="108" t="s">
        <v>200</v>
      </c>
    </row>
    <row r="3" spans="1:10">
      <c r="G3" s="108" t="s">
        <v>299</v>
      </c>
    </row>
    <row r="5" spans="1:10" ht="20.100000000000001">
      <c r="A5" s="283" t="s">
        <v>304</v>
      </c>
      <c r="B5" s="283"/>
      <c r="C5" s="283"/>
      <c r="D5" s="283"/>
      <c r="E5" s="283"/>
      <c r="F5" s="283"/>
      <c r="G5" s="283"/>
      <c r="H5" s="283"/>
      <c r="I5" s="283"/>
    </row>
    <row r="6" spans="1:10" ht="20.100000000000001">
      <c r="A6" s="283" t="s">
        <v>163</v>
      </c>
      <c r="B6" s="283"/>
      <c r="C6" s="283"/>
      <c r="D6" s="283"/>
      <c r="E6" s="283"/>
      <c r="F6" s="283"/>
      <c r="G6" s="283"/>
      <c r="H6" s="283"/>
      <c r="I6" s="283"/>
    </row>
    <row r="7" spans="1:10" ht="20.100000000000001">
      <c r="A7" s="284" t="s">
        <v>283</v>
      </c>
      <c r="B7" s="283"/>
      <c r="C7" s="283"/>
      <c r="D7" s="283"/>
      <c r="E7" s="283"/>
      <c r="F7" s="283"/>
      <c r="G7" s="283"/>
      <c r="H7" s="283"/>
      <c r="I7" s="283"/>
    </row>
    <row r="8" spans="1:10" ht="15.3" thickBot="1">
      <c r="A8" s="177"/>
      <c r="B8" s="177"/>
      <c r="C8" s="177"/>
      <c r="D8" s="177"/>
      <c r="E8" s="177"/>
      <c r="F8" s="177"/>
      <c r="G8" s="177"/>
      <c r="H8" s="177"/>
      <c r="I8" s="177"/>
    </row>
    <row r="9" spans="1:10" ht="15.3" thickTop="1"/>
    <row r="10" spans="1:10">
      <c r="A10" s="178" t="s">
        <v>164</v>
      </c>
      <c r="B10" s="178" t="s">
        <v>169</v>
      </c>
      <c r="C10" s="178"/>
      <c r="D10" s="285" t="s">
        <v>165</v>
      </c>
      <c r="E10" s="285"/>
      <c r="F10" s="285"/>
      <c r="G10" s="285" t="s">
        <v>166</v>
      </c>
      <c r="H10" s="285"/>
      <c r="I10" s="285"/>
      <c r="J10" s="108"/>
    </row>
    <row r="11" spans="1:10">
      <c r="A11" s="179"/>
      <c r="B11" s="179"/>
      <c r="C11" s="179"/>
      <c r="D11" s="179"/>
      <c r="E11" s="180"/>
      <c r="F11" s="179"/>
      <c r="G11" s="179"/>
      <c r="H11" s="179"/>
      <c r="I11" s="179"/>
    </row>
    <row r="12" spans="1:10">
      <c r="A12" s="111"/>
      <c r="B12" s="111"/>
      <c r="C12" s="111"/>
      <c r="D12" s="111"/>
      <c r="E12" s="110"/>
      <c r="F12" s="111"/>
      <c r="G12" s="111"/>
      <c r="H12" s="111"/>
      <c r="I12" s="111"/>
    </row>
    <row r="13" spans="1:10">
      <c r="A13" s="107" t="s">
        <v>207</v>
      </c>
      <c r="B13" s="181">
        <f>+F30</f>
        <v>2.423529411764706E-2</v>
      </c>
      <c r="C13" s="184" t="s">
        <v>173</v>
      </c>
      <c r="E13" s="181">
        <v>1.43E-2</v>
      </c>
      <c r="F13" s="182" t="s">
        <v>212</v>
      </c>
      <c r="H13" s="181">
        <f>(+B13*E13)+0.0002</f>
        <v>5.4656470588235293E-4</v>
      </c>
      <c r="I13" s="107" t="s">
        <v>335</v>
      </c>
    </row>
    <row r="14" spans="1:10">
      <c r="B14" s="181"/>
      <c r="C14" s="184"/>
      <c r="E14" s="181"/>
      <c r="F14" s="182"/>
      <c r="H14" s="181"/>
    </row>
    <row r="15" spans="1:10">
      <c r="A15" s="107" t="s">
        <v>208</v>
      </c>
      <c r="B15" s="181">
        <f>+F31</f>
        <v>0.49076470588235294</v>
      </c>
      <c r="C15" s="184" t="s">
        <v>173</v>
      </c>
      <c r="E15" s="181">
        <v>5.0700000000000002E-2</v>
      </c>
      <c r="F15" s="107" t="s">
        <v>212</v>
      </c>
      <c r="H15" s="181">
        <f>+(B15*E15)+0.0002</f>
        <v>2.5081770588235294E-2</v>
      </c>
      <c r="I15" s="107" t="s">
        <v>337</v>
      </c>
    </row>
    <row r="16" spans="1:10">
      <c r="B16" s="181"/>
      <c r="C16" s="181"/>
      <c r="D16" s="181"/>
      <c r="E16" s="181"/>
      <c r="H16" s="181"/>
    </row>
    <row r="17" spans="1:9">
      <c r="A17" s="107" t="s">
        <v>167</v>
      </c>
      <c r="B17" s="181">
        <v>0.48499999999999999</v>
      </c>
      <c r="C17" s="182" t="s">
        <v>209</v>
      </c>
      <c r="D17" s="183">
        <v>0.09</v>
      </c>
      <c r="E17" s="181">
        <v>9.2499999999999999E-2</v>
      </c>
      <c r="F17" s="184">
        <v>9.5000000000000001E-2</v>
      </c>
      <c r="G17" s="183">
        <f>+B17*D17</f>
        <v>4.3649999999999994E-2</v>
      </c>
      <c r="H17" s="181">
        <f>+B17*E17</f>
        <v>4.48625E-2</v>
      </c>
      <c r="I17" s="184">
        <f>+B17*F17</f>
        <v>4.6074999999999998E-2</v>
      </c>
    </row>
    <row r="18" spans="1:9">
      <c r="B18" s="179"/>
      <c r="C18" s="111"/>
      <c r="E18" s="109"/>
      <c r="G18" s="185"/>
      <c r="H18" s="179"/>
      <c r="I18" s="186"/>
    </row>
    <row r="19" spans="1:9">
      <c r="B19" s="111"/>
      <c r="C19" s="111"/>
      <c r="E19" s="109"/>
      <c r="G19" s="187"/>
      <c r="I19" s="188"/>
    </row>
    <row r="20" spans="1:9">
      <c r="A20" s="107" t="s">
        <v>168</v>
      </c>
      <c r="B20" s="181">
        <f>SUM(B13:B17)</f>
        <v>1</v>
      </c>
      <c r="C20" s="181"/>
      <c r="D20" s="189"/>
      <c r="E20" s="109"/>
      <c r="G20" s="183">
        <f>+H13+H15+G17</f>
        <v>6.9278335294117643E-2</v>
      </c>
      <c r="H20" s="109"/>
      <c r="I20" s="184">
        <f>+H13+H15+I17</f>
        <v>7.170333529411764E-2</v>
      </c>
    </row>
    <row r="21" spans="1:9">
      <c r="B21" s="181"/>
      <c r="C21" s="181"/>
      <c r="D21" s="189"/>
      <c r="E21" s="109"/>
      <c r="G21" s="183"/>
      <c r="H21" s="181">
        <f>+H13+H15+H17</f>
        <v>7.0490835294117649E-2</v>
      </c>
      <c r="I21" s="184"/>
    </row>
    <row r="22" spans="1:9">
      <c r="B22" s="181"/>
      <c r="C22" s="181"/>
      <c r="D22" s="189"/>
      <c r="E22" s="109"/>
      <c r="G22" s="183"/>
      <c r="H22" s="109"/>
      <c r="I22" s="184"/>
    </row>
    <row r="23" spans="1:9" ht="15.3" thickBot="1">
      <c r="A23" s="177"/>
      <c r="B23" s="177"/>
      <c r="C23" s="177"/>
      <c r="D23" s="177"/>
      <c r="E23" s="177"/>
      <c r="F23" s="177"/>
      <c r="G23" s="177"/>
      <c r="H23" s="177"/>
      <c r="I23" s="177"/>
    </row>
    <row r="24" spans="1:9" ht="15.3" thickTop="1">
      <c r="G24" s="108"/>
      <c r="H24" s="190"/>
      <c r="I24" s="108"/>
    </row>
    <row r="25" spans="1:9">
      <c r="A25" s="107" t="s">
        <v>210</v>
      </c>
      <c r="G25" s="108"/>
      <c r="H25" s="190"/>
      <c r="I25" s="108"/>
    </row>
    <row r="26" spans="1:9">
      <c r="A26" s="107" t="s">
        <v>310</v>
      </c>
      <c r="G26" s="108"/>
      <c r="H26" s="190"/>
      <c r="I26" s="108"/>
    </row>
    <row r="27" spans="1:9">
      <c r="F27" s="109" t="s">
        <v>91</v>
      </c>
      <c r="G27" s="108"/>
      <c r="H27" s="190"/>
      <c r="I27" s="108"/>
    </row>
    <row r="28" spans="1:9">
      <c r="D28" s="217" t="s">
        <v>199</v>
      </c>
      <c r="F28" s="218" t="s">
        <v>211</v>
      </c>
      <c r="G28" s="108"/>
      <c r="H28" s="190"/>
      <c r="I28" s="108"/>
    </row>
    <row r="29" spans="1:9">
      <c r="D29" s="109"/>
      <c r="G29" s="108"/>
      <c r="H29" s="190"/>
      <c r="I29" s="108"/>
    </row>
    <row r="30" spans="1:9">
      <c r="A30" s="182"/>
      <c r="B30" s="107" t="s">
        <v>207</v>
      </c>
      <c r="D30" s="181">
        <v>2.4E-2</v>
      </c>
      <c r="E30" s="189">
        <f>+D30/D32</f>
        <v>4.7058823529411764E-2</v>
      </c>
      <c r="F30" s="181">
        <f>+E30*F32</f>
        <v>2.423529411764706E-2</v>
      </c>
    </row>
    <row r="31" spans="1:9">
      <c r="A31" s="182"/>
      <c r="B31" s="107" t="s">
        <v>208</v>
      </c>
      <c r="D31" s="219">
        <v>0.48599999999999999</v>
      </c>
      <c r="E31" s="261">
        <f>+D31/D32</f>
        <v>0.95294117647058818</v>
      </c>
      <c r="F31" s="219">
        <f>+E31*F32</f>
        <v>0.49076470588235294</v>
      </c>
    </row>
    <row r="32" spans="1:9">
      <c r="B32" s="107" t="s">
        <v>198</v>
      </c>
      <c r="D32" s="181">
        <f>+D30+D31</f>
        <v>0.51</v>
      </c>
      <c r="E32" s="189">
        <f>+E30+E31</f>
        <v>1</v>
      </c>
      <c r="F32" s="181">
        <v>0.51500000000000001</v>
      </c>
    </row>
    <row r="33" spans="1:7">
      <c r="D33" s="214"/>
      <c r="F33" s="181"/>
    </row>
    <row r="34" spans="1:7">
      <c r="A34" s="107" t="s">
        <v>311</v>
      </c>
      <c r="D34" s="214"/>
      <c r="F34" s="181"/>
    </row>
    <row r="35" spans="1:7">
      <c r="A35" s="107" t="s">
        <v>312</v>
      </c>
      <c r="G35" s="203"/>
    </row>
    <row r="36" spans="1:7">
      <c r="G36" s="203"/>
    </row>
    <row r="37" spans="1:7">
      <c r="A37" s="107" t="s">
        <v>344</v>
      </c>
    </row>
    <row r="38" spans="1:7">
      <c r="D38" s="181"/>
      <c r="E38" s="181"/>
      <c r="F38" s="181"/>
      <c r="G38" s="181"/>
    </row>
    <row r="39" spans="1:7">
      <c r="A39" s="107" t="s">
        <v>336</v>
      </c>
      <c r="D39" s="181"/>
      <c r="E39" s="181"/>
      <c r="F39" s="181"/>
      <c r="G39" s="181"/>
    </row>
    <row r="40" spans="1:7">
      <c r="A40" s="107" t="s">
        <v>339</v>
      </c>
      <c r="D40" s="223"/>
      <c r="E40" s="181"/>
      <c r="F40" s="181"/>
      <c r="G40" s="181"/>
    </row>
    <row r="41" spans="1:7">
      <c r="D41" s="223"/>
      <c r="E41" s="181"/>
      <c r="F41" s="181"/>
      <c r="G41" s="181"/>
    </row>
    <row r="42" spans="1:7">
      <c r="A42" s="107" t="s">
        <v>338</v>
      </c>
      <c r="B42" s="212"/>
      <c r="C42" s="182"/>
      <c r="D42" s="181"/>
      <c r="E42" s="181"/>
      <c r="F42" s="181"/>
      <c r="G42" s="181"/>
    </row>
  </sheetData>
  <mergeCells count="5">
    <mergeCell ref="A5:I5"/>
    <mergeCell ref="A6:I6"/>
    <mergeCell ref="A7:I7"/>
    <mergeCell ref="D10:F10"/>
    <mergeCell ref="G10:I10"/>
  </mergeCells>
  <pageMargins left="0.75" right="0.75" top="1" bottom="1" header="0.5" footer="0.5"/>
  <pageSetup scale="7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47"/>
  <sheetViews>
    <sheetView zoomScaleNormal="100" workbookViewId="0">
      <selection activeCell="C30" sqref="C30"/>
    </sheetView>
  </sheetViews>
  <sheetFormatPr defaultColWidth="8.81640625" defaultRowHeight="15"/>
  <cols>
    <col min="1" max="1" width="8.81640625" style="94"/>
    <col min="2" max="2" width="13.453125" style="94" customWidth="1"/>
    <col min="3" max="4" width="20.2265625" style="94" customWidth="1"/>
    <col min="5" max="5" width="22.6796875" style="94" customWidth="1"/>
    <col min="6" max="16384" width="8.81640625" style="94"/>
  </cols>
  <sheetData>
    <row r="1" spans="1:6">
      <c r="A1" s="4"/>
      <c r="B1" s="4"/>
      <c r="C1" s="4"/>
      <c r="D1" s="4"/>
      <c r="E1" s="1" t="str">
        <f>+'DCP-6, P 1'!E1</f>
        <v>Exh. DCP-6</v>
      </c>
    </row>
    <row r="2" spans="1:6">
      <c r="A2" s="4"/>
      <c r="B2" s="4"/>
      <c r="C2" s="4"/>
      <c r="D2" s="4"/>
      <c r="E2" s="1" t="s">
        <v>202</v>
      </c>
    </row>
    <row r="3" spans="1:6">
      <c r="A3" s="4"/>
      <c r="B3" s="4"/>
      <c r="C3" s="4"/>
      <c r="D3" s="4"/>
      <c r="E3" s="1" t="str">
        <f>+'DCP-6, P 1'!E3</f>
        <v>Dockets UE-220066/UG-220067</v>
      </c>
    </row>
    <row r="4" spans="1:6">
      <c r="A4" s="4"/>
      <c r="B4" s="4"/>
      <c r="C4" s="4"/>
      <c r="D4" s="4"/>
      <c r="E4" s="4"/>
    </row>
    <row r="5" spans="1:6" ht="20.100000000000001">
      <c r="A5" s="4"/>
      <c r="B5" s="2" t="s">
        <v>305</v>
      </c>
      <c r="C5" s="2"/>
      <c r="D5" s="2"/>
      <c r="E5" s="2"/>
    </row>
    <row r="6" spans="1:6" ht="20.100000000000001">
      <c r="A6" s="4"/>
      <c r="B6" s="2" t="s">
        <v>11</v>
      </c>
      <c r="C6" s="3"/>
      <c r="D6" s="3"/>
      <c r="E6" s="3"/>
    </row>
    <row r="7" spans="1:6" ht="20.100000000000001">
      <c r="A7" s="4"/>
      <c r="B7" s="2" t="s">
        <v>306</v>
      </c>
      <c r="C7" s="3"/>
      <c r="D7" s="3"/>
      <c r="E7" s="3"/>
    </row>
    <row r="8" spans="1:6" ht="20.100000000000001">
      <c r="A8" s="4"/>
      <c r="B8" s="153" t="s">
        <v>161</v>
      </c>
      <c r="C8" s="3"/>
      <c r="D8" s="3"/>
      <c r="E8" s="3"/>
    </row>
    <row r="9" spans="1:6" ht="15.3" thickBot="1">
      <c r="A9" s="4"/>
      <c r="B9" s="154"/>
      <c r="C9" s="154"/>
      <c r="D9" s="154"/>
      <c r="E9" s="154"/>
    </row>
    <row r="10" spans="1:6" ht="15.3" thickTop="1">
      <c r="A10" s="4"/>
      <c r="B10" s="82"/>
      <c r="C10" s="82"/>
      <c r="D10" s="82"/>
      <c r="E10" s="82"/>
    </row>
    <row r="11" spans="1:6">
      <c r="A11" s="4"/>
      <c r="B11" s="82"/>
      <c r="C11" s="32" t="s">
        <v>12</v>
      </c>
      <c r="D11" s="32" t="s">
        <v>13</v>
      </c>
      <c r="E11" s="32" t="s">
        <v>14</v>
      </c>
    </row>
    <row r="12" spans="1:6">
      <c r="A12" s="4"/>
      <c r="B12" s="32" t="s">
        <v>0</v>
      </c>
      <c r="C12" s="32" t="s">
        <v>181</v>
      </c>
      <c r="D12" s="32" t="s">
        <v>182</v>
      </c>
      <c r="E12" s="32" t="s">
        <v>183</v>
      </c>
      <c r="F12" s="95"/>
    </row>
    <row r="13" spans="1:6">
      <c r="A13" s="4"/>
      <c r="B13" s="155"/>
      <c r="C13" s="155"/>
      <c r="D13" s="155"/>
      <c r="E13" s="155"/>
      <c r="F13" s="95"/>
    </row>
    <row r="14" spans="1:6">
      <c r="A14" s="4"/>
      <c r="B14" s="4"/>
      <c r="C14" s="6"/>
      <c r="D14" s="6"/>
      <c r="E14" s="157"/>
    </row>
    <row r="15" spans="1:6">
      <c r="A15" s="4"/>
      <c r="B15" s="32">
        <v>2017</v>
      </c>
      <c r="C15" s="156">
        <v>3750030</v>
      </c>
      <c r="D15" s="156">
        <v>5457929</v>
      </c>
      <c r="E15" s="156">
        <v>329463</v>
      </c>
      <c r="F15" s="96"/>
    </row>
    <row r="16" spans="1:6">
      <c r="A16" s="4"/>
      <c r="B16" s="32"/>
      <c r="C16" s="6">
        <f>+C15/SUM(C15:E15)</f>
        <v>0.39319115794603615</v>
      </c>
      <c r="D16" s="6">
        <f>+D15/SUM(C15:E15)</f>
        <v>0.57226460148245506</v>
      </c>
      <c r="E16" s="6">
        <f>+E15/SUM(C15:E15)</f>
        <v>3.454424057150874E-2</v>
      </c>
      <c r="F16" s="96"/>
    </row>
    <row r="17" spans="1:6">
      <c r="A17" s="4"/>
      <c r="B17" s="32"/>
      <c r="C17" s="6">
        <f>+C15/(SUM(C15:D15))</f>
        <v>0.40725963267212634</v>
      </c>
      <c r="D17" s="6">
        <f>+D15/(SUM(C15:D15))</f>
        <v>0.59274036732787361</v>
      </c>
      <c r="E17" s="157"/>
      <c r="F17" s="96"/>
    </row>
    <row r="18" spans="1:6">
      <c r="A18" s="4"/>
      <c r="B18" s="32"/>
      <c r="C18" s="156"/>
      <c r="D18" s="156"/>
      <c r="E18" s="156"/>
      <c r="F18" s="96"/>
    </row>
    <row r="19" spans="1:6">
      <c r="A19" s="4"/>
      <c r="B19" s="32">
        <v>2018</v>
      </c>
      <c r="C19" s="156">
        <v>3860758</v>
      </c>
      <c r="D19" s="156">
        <v>5672491</v>
      </c>
      <c r="E19" s="156">
        <v>379297</v>
      </c>
      <c r="F19" s="96"/>
    </row>
    <row r="20" spans="1:6">
      <c r="A20" s="4"/>
      <c r="B20" s="32"/>
      <c r="C20" s="6">
        <f>+C19/SUM(C19:E19)</f>
        <v>0.38948197567002463</v>
      </c>
      <c r="D20" s="6">
        <f>+D19/SUM(C19:E19)</f>
        <v>0.5722536873977685</v>
      </c>
      <c r="E20" s="6">
        <f>+E19/SUM(C19:E19)</f>
        <v>3.8264336932206926E-2</v>
      </c>
      <c r="F20" s="96"/>
    </row>
    <row r="21" spans="1:6">
      <c r="A21" s="4"/>
      <c r="B21" s="82"/>
      <c r="C21" s="6">
        <f>+C19/(SUM(C19:D19))</f>
        <v>0.4049781978840582</v>
      </c>
      <c r="D21" s="6">
        <f>+D19/(SUM(C19:D19))</f>
        <v>0.5950218021159418</v>
      </c>
      <c r="E21" s="157"/>
      <c r="F21" s="96"/>
    </row>
    <row r="22" spans="1:6">
      <c r="A22" s="4"/>
      <c r="B22" s="82"/>
      <c r="C22" s="6"/>
      <c r="D22" s="6"/>
      <c r="E22" s="157"/>
      <c r="F22" s="96"/>
    </row>
    <row r="23" spans="1:6">
      <c r="A23" s="4"/>
      <c r="B23" s="32">
        <v>2019</v>
      </c>
      <c r="C23" s="156">
        <v>4000299</v>
      </c>
      <c r="D23" s="156">
        <v>6372737</v>
      </c>
      <c r="E23" s="156">
        <v>176000</v>
      </c>
      <c r="F23" s="96"/>
    </row>
    <row r="24" spans="1:6">
      <c r="A24" s="4"/>
      <c r="B24" s="32"/>
      <c r="C24" s="6">
        <f>+C23/SUM(C23:E23)</f>
        <v>0.37920991074445098</v>
      </c>
      <c r="D24" s="6">
        <f>+D23/SUM(C23:E23)</f>
        <v>0.60410610031096679</v>
      </c>
      <c r="E24" s="6">
        <f>+E23/SUM(C23:E23)</f>
        <v>1.6683988944582236E-2</v>
      </c>
      <c r="F24" s="96"/>
    </row>
    <row r="25" spans="1:6">
      <c r="A25" s="4"/>
      <c r="B25" s="32"/>
      <c r="C25" s="6">
        <f>+C23/(SUM(C23:D23))</f>
        <v>0.38564399082390149</v>
      </c>
      <c r="D25" s="6">
        <f>+D23/(SUM(C23:D23))</f>
        <v>0.61435600917609845</v>
      </c>
      <c r="E25" s="157"/>
      <c r="F25" s="96"/>
    </row>
    <row r="26" spans="1:6">
      <c r="A26" s="4"/>
      <c r="B26" s="32"/>
      <c r="C26" s="156"/>
      <c r="D26" s="156"/>
      <c r="E26" s="156"/>
      <c r="F26" s="96"/>
    </row>
    <row r="27" spans="1:6">
      <c r="A27" s="4"/>
      <c r="B27" s="32">
        <v>2020</v>
      </c>
      <c r="C27" s="156">
        <v>4139882</v>
      </c>
      <c r="D27" s="156">
        <v>6418852</v>
      </c>
      <c r="E27" s="156">
        <v>373800</v>
      </c>
      <c r="F27" s="96"/>
    </row>
    <row r="28" spans="1:6">
      <c r="A28" s="4"/>
      <c r="B28" s="82"/>
      <c r="C28" s="6">
        <f>+C27/SUM(C27:E27)</f>
        <v>0.37867542877067661</v>
      </c>
      <c r="D28" s="6">
        <f>+D27/SUM(C27:E27)</f>
        <v>0.58713304710509018</v>
      </c>
      <c r="E28" s="6">
        <f>+E27/SUM(C27:E27)</f>
        <v>3.4191524124233229E-2</v>
      </c>
      <c r="F28" s="96"/>
    </row>
    <row r="29" spans="1:6">
      <c r="A29" s="4"/>
      <c r="B29" s="82"/>
      <c r="C29" s="6">
        <f>+C27/(SUM(C27:D27))</f>
        <v>0.39208128550259908</v>
      </c>
      <c r="D29" s="6">
        <f>+D27/(SUM(C27:D27))</f>
        <v>0.60791871449740087</v>
      </c>
      <c r="E29" s="157"/>
      <c r="F29" s="96"/>
    </row>
    <row r="30" spans="1:6">
      <c r="A30" s="4"/>
      <c r="B30" s="82"/>
      <c r="C30" s="6"/>
      <c r="D30" s="6"/>
      <c r="E30" s="157"/>
      <c r="F30" s="96"/>
    </row>
    <row r="31" spans="1:6">
      <c r="A31" s="4"/>
      <c r="B31" s="32">
        <v>2021</v>
      </c>
      <c r="C31" s="156">
        <v>4563316</v>
      </c>
      <c r="D31" s="156">
        <v>6653766</v>
      </c>
      <c r="E31" s="156">
        <v>140000</v>
      </c>
      <c r="F31" s="96"/>
    </row>
    <row r="32" spans="1:6">
      <c r="A32" s="4"/>
      <c r="B32" s="82"/>
      <c r="C32" s="6">
        <f>+C31/SUM(C31:E31)</f>
        <v>0.4018035618656271</v>
      </c>
      <c r="D32" s="6">
        <f>+D31/SUM(C31:E31)</f>
        <v>0.58586932805451264</v>
      </c>
      <c r="E32" s="6">
        <f>+E31/SUM(C31:E31)</f>
        <v>1.2327110079860303E-2</v>
      </c>
      <c r="F32" s="96"/>
    </row>
    <row r="33" spans="1:6">
      <c r="A33" s="4"/>
      <c r="B33" s="82"/>
      <c r="C33" s="6">
        <f>+C31/(SUM(C31:D31))</f>
        <v>0.40681845777716524</v>
      </c>
      <c r="D33" s="6">
        <f>+D31/(SUM(C31:D31))</f>
        <v>0.59318154222283481</v>
      </c>
      <c r="E33" s="157"/>
      <c r="F33" s="96"/>
    </row>
    <row r="34" spans="1:6" ht="15.3" thickBot="1">
      <c r="A34" s="4"/>
      <c r="B34" s="154"/>
      <c r="C34" s="158"/>
      <c r="D34" s="158"/>
      <c r="E34" s="158"/>
      <c r="F34" s="159"/>
    </row>
    <row r="35" spans="1:6" ht="15.3" thickTop="1">
      <c r="A35" s="4"/>
      <c r="B35" s="4"/>
      <c r="C35" s="160"/>
      <c r="D35" s="160"/>
      <c r="E35" s="160"/>
      <c r="F35" s="159"/>
    </row>
    <row r="36" spans="1:6">
      <c r="A36" s="4"/>
      <c r="B36" s="4" t="str">
        <f>+'DCP-6, P 1'!B39</f>
        <v>Source:  Response to Staff  DR-004.</v>
      </c>
      <c r="C36" s="160"/>
      <c r="D36" s="160"/>
      <c r="E36" s="160"/>
      <c r="F36" s="159"/>
    </row>
    <row r="37" spans="1:6">
      <c r="A37" s="4"/>
      <c r="B37" s="4"/>
      <c r="C37" s="160"/>
      <c r="D37" s="160"/>
      <c r="E37" s="160"/>
      <c r="F37" s="159"/>
    </row>
    <row r="38" spans="1:6">
      <c r="A38" s="4"/>
      <c r="B38" s="4"/>
      <c r="C38" s="160"/>
      <c r="D38" s="160"/>
      <c r="E38" s="160"/>
      <c r="F38" s="159"/>
    </row>
    <row r="39" spans="1:6">
      <c r="A39" s="4"/>
      <c r="B39" s="4"/>
      <c r="C39" s="160"/>
      <c r="D39" s="160"/>
      <c r="E39" s="160"/>
      <c r="F39" s="159"/>
    </row>
    <row r="40" spans="1:6">
      <c r="A40" s="4"/>
      <c r="B40" s="4"/>
      <c r="C40" s="160"/>
      <c r="D40" s="160"/>
      <c r="E40" s="160"/>
      <c r="F40" s="159"/>
    </row>
    <row r="41" spans="1:6">
      <c r="A41" s="4"/>
      <c r="B41" s="4"/>
      <c r="C41" s="160"/>
      <c r="D41" s="160"/>
      <c r="E41" s="160"/>
      <c r="F41" s="159"/>
    </row>
    <row r="42" spans="1:6">
      <c r="A42" s="4"/>
      <c r="B42" s="4"/>
      <c r="C42" s="160"/>
      <c r="D42" s="160"/>
      <c r="E42" s="160"/>
      <c r="F42" s="159"/>
    </row>
    <row r="43" spans="1:6">
      <c r="A43" s="4"/>
      <c r="B43" s="4"/>
      <c r="C43" s="160"/>
      <c r="D43" s="160"/>
      <c r="E43" s="160"/>
      <c r="F43" s="159"/>
    </row>
    <row r="44" spans="1:6">
      <c r="A44" s="4"/>
      <c r="B44" s="4"/>
      <c r="C44" s="160"/>
      <c r="D44" s="160"/>
      <c r="E44" s="160"/>
      <c r="F44" s="159"/>
    </row>
    <row r="45" spans="1:6">
      <c r="A45" s="4"/>
      <c r="B45" s="4"/>
      <c r="C45" s="4"/>
      <c r="D45" s="4"/>
      <c r="E45" s="4"/>
    </row>
    <row r="47" spans="1:6">
      <c r="B47" s="4"/>
    </row>
  </sheetData>
  <pageMargins left="0.75" right="0.75" top="1" bottom="1" header="0.5" footer="0.5"/>
  <pageSetup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0"/>
  <sheetViews>
    <sheetView showOutlineSymbols="0" zoomScaleNormal="100" workbookViewId="0">
      <selection activeCell="I26" sqref="I26"/>
    </sheetView>
  </sheetViews>
  <sheetFormatPr defaultColWidth="9.76953125" defaultRowHeight="15"/>
  <cols>
    <col min="1" max="1" width="26.54296875" style="12" customWidth="1"/>
    <col min="2" max="2" width="1.54296875" style="12" customWidth="1"/>
    <col min="3" max="16384" width="9.76953125" style="12"/>
  </cols>
  <sheetData>
    <row r="1" spans="1:9">
      <c r="C1" s="1"/>
      <c r="E1" s="1"/>
      <c r="G1" s="1" t="s">
        <v>218</v>
      </c>
    </row>
    <row r="2" spans="1:9">
      <c r="C2" s="1"/>
      <c r="E2" s="1"/>
      <c r="G2" s="1" t="str">
        <f>+'DCP-6, P 3'!E3</f>
        <v>Dockets UE-220066/UG-220067</v>
      </c>
    </row>
    <row r="3" spans="1:9">
      <c r="C3" s="1"/>
      <c r="D3" s="1"/>
      <c r="E3" s="1"/>
      <c r="F3" s="1"/>
      <c r="G3" s="1"/>
    </row>
    <row r="4" spans="1:9" ht="20.100000000000001">
      <c r="A4" s="295" t="str">
        <f>'DCP-9, P 1'!A5</f>
        <v>PROXY COMPANIES</v>
      </c>
      <c r="B4" s="295"/>
      <c r="C4" s="295"/>
      <c r="D4" s="295"/>
      <c r="E4" s="295"/>
      <c r="F4" s="295"/>
      <c r="G4" s="295"/>
      <c r="H4" s="295"/>
      <c r="I4" s="295"/>
    </row>
    <row r="5" spans="1:9" ht="20.100000000000001">
      <c r="A5" s="295" t="s">
        <v>189</v>
      </c>
      <c r="B5" s="295"/>
      <c r="C5" s="295"/>
      <c r="D5" s="295"/>
      <c r="E5" s="295"/>
      <c r="F5" s="295"/>
      <c r="G5" s="295"/>
      <c r="H5" s="295"/>
      <c r="I5" s="295"/>
    </row>
    <row r="6" spans="1:9" ht="15.3" thickBot="1"/>
    <row r="7" spans="1:9" ht="15.3" thickTop="1">
      <c r="A7" s="13"/>
      <c r="B7" s="13"/>
      <c r="C7" s="13"/>
      <c r="D7" s="13"/>
      <c r="E7" s="13"/>
      <c r="F7" s="13"/>
      <c r="G7" s="13"/>
      <c r="H7" s="13"/>
      <c r="I7" s="13"/>
    </row>
    <row r="8" spans="1:9">
      <c r="A8" s="164" t="str">
        <f>'DCP-9, P 1'!A10</f>
        <v>COMPANY</v>
      </c>
      <c r="B8" s="1"/>
      <c r="C8" s="164">
        <v>2017</v>
      </c>
      <c r="D8" s="164">
        <v>2018</v>
      </c>
      <c r="E8" s="164">
        <v>2019</v>
      </c>
      <c r="F8" s="164">
        <v>2020</v>
      </c>
      <c r="G8" s="164">
        <v>2021</v>
      </c>
      <c r="H8" s="164" t="s">
        <v>27</v>
      </c>
      <c r="I8" s="164" t="s">
        <v>279</v>
      </c>
    </row>
    <row r="10" spans="1:9" ht="15.3" thickTop="1">
      <c r="A10" s="13"/>
      <c r="B10" s="13"/>
      <c r="C10" s="13"/>
      <c r="D10" s="13"/>
      <c r="E10" s="13"/>
      <c r="F10" s="13"/>
      <c r="G10" s="13"/>
      <c r="H10" s="13"/>
      <c r="I10" s="13"/>
    </row>
    <row r="12" spans="1:9">
      <c r="A12" s="23" t="str">
        <f>'DCP-9, P 1'!A13</f>
        <v>Proxy Group</v>
      </c>
    </row>
    <row r="14" spans="1:9">
      <c r="A14" s="7" t="str">
        <f>+'DCP-9, P 1'!A15</f>
        <v>ALLETE</v>
      </c>
      <c r="B14" s="7"/>
      <c r="C14" s="6">
        <v>0.59</v>
      </c>
      <c r="D14" s="6">
        <v>0.60099999999999998</v>
      </c>
      <c r="E14" s="6">
        <v>0.61399999999999999</v>
      </c>
      <c r="F14" s="6">
        <v>0.59</v>
      </c>
      <c r="G14" s="6">
        <v>0.57799999999999996</v>
      </c>
      <c r="H14" s="6">
        <f>AVERAGE(C14:G14)</f>
        <v>0.59459999999999991</v>
      </c>
      <c r="I14" s="6">
        <v>0.59499999999999997</v>
      </c>
    </row>
    <row r="15" spans="1:9">
      <c r="A15" s="7" t="str">
        <f>+'DCP-9, P 1'!A16</f>
        <v>Avista Corp.</v>
      </c>
      <c r="B15" s="7"/>
      <c r="C15" s="6">
        <v>0.52800000000000002</v>
      </c>
      <c r="D15" s="6">
        <v>0.495</v>
      </c>
      <c r="E15" s="6">
        <v>0.50600000000000001</v>
      </c>
      <c r="F15" s="6">
        <v>0.498</v>
      </c>
      <c r="G15" s="6">
        <v>0.52500000000000002</v>
      </c>
      <c r="H15" s="6">
        <f t="shared" ref="H15:H21" si="0">AVERAGE(C15:G15)</f>
        <v>0.51039999999999996</v>
      </c>
      <c r="I15" s="6">
        <v>0.51500000000000001</v>
      </c>
    </row>
    <row r="16" spans="1:9">
      <c r="A16" s="7" t="str">
        <f>+'DCP-9, P 1'!A17</f>
        <v>Black Hills Corp</v>
      </c>
      <c r="B16" s="7"/>
      <c r="C16" s="6">
        <v>0.35499999999999998</v>
      </c>
      <c r="D16" s="6">
        <v>0.42499999999999999</v>
      </c>
      <c r="E16" s="6">
        <v>0.42899999999999999</v>
      </c>
      <c r="F16" s="6">
        <v>0.42099999999999999</v>
      </c>
      <c r="G16" s="6">
        <v>0.40300000000000002</v>
      </c>
      <c r="H16" s="6">
        <f t="shared" si="0"/>
        <v>0.40660000000000007</v>
      </c>
      <c r="I16" s="6">
        <v>0.54500000000000004</v>
      </c>
    </row>
    <row r="17" spans="1:9">
      <c r="A17" s="7" t="str">
        <f>+'DCP-9, P 1'!A18</f>
        <v>IDACORP</v>
      </c>
      <c r="B17" s="7"/>
      <c r="C17" s="6">
        <v>0.56299999999999994</v>
      </c>
      <c r="D17" s="6">
        <v>0.56399999999999995</v>
      </c>
      <c r="E17" s="6">
        <v>0.58699999999999997</v>
      </c>
      <c r="F17" s="6">
        <v>0.56100000000000005</v>
      </c>
      <c r="G17" s="6">
        <v>0.57199999999999995</v>
      </c>
      <c r="H17" s="6">
        <f t="shared" si="0"/>
        <v>0.56940000000000002</v>
      </c>
      <c r="I17" s="6">
        <v>0.49</v>
      </c>
    </row>
    <row r="18" spans="1:9">
      <c r="A18" s="7" t="str">
        <f>+'DCP-9, P 1'!A19</f>
        <v>NorthWestern Corp</v>
      </c>
      <c r="B18" s="7"/>
      <c r="C18" s="6">
        <v>0.498</v>
      </c>
      <c r="D18" s="6">
        <v>0.47799999999999998</v>
      </c>
      <c r="E18" s="6">
        <v>0.47499999999999998</v>
      </c>
      <c r="F18" s="6">
        <v>0.47199999999999998</v>
      </c>
      <c r="G18" s="6">
        <v>0.47799999999999998</v>
      </c>
      <c r="H18" s="6">
        <f t="shared" si="0"/>
        <v>0.48019999999999996</v>
      </c>
      <c r="I18" s="6">
        <v>0.51</v>
      </c>
    </row>
    <row r="19" spans="1:9">
      <c r="A19" s="7" t="str">
        <f>+'DCP-9, P 1'!A20</f>
        <v>OGE Energy</v>
      </c>
      <c r="B19" s="7"/>
      <c r="C19" s="6">
        <v>0.58299999999999996</v>
      </c>
      <c r="D19" s="6">
        <v>0.57999999999999996</v>
      </c>
      <c r="E19" s="6">
        <v>0.56399999999999995</v>
      </c>
      <c r="F19" s="6">
        <v>0.51</v>
      </c>
      <c r="G19" s="6">
        <v>0.47399999999999998</v>
      </c>
      <c r="H19" s="6">
        <f t="shared" si="0"/>
        <v>0.54220000000000002</v>
      </c>
      <c r="I19" s="6">
        <v>0.51</v>
      </c>
    </row>
    <row r="20" spans="1:9">
      <c r="A20" s="7" t="str">
        <f>+'DCP-9, P 1'!A21</f>
        <v>Otter Tail Corp</v>
      </c>
      <c r="B20" s="7"/>
      <c r="C20" s="6">
        <v>0.58699999999999997</v>
      </c>
      <c r="D20" s="6">
        <v>0.55300000000000005</v>
      </c>
      <c r="E20" s="6">
        <v>0.53100000000000003</v>
      </c>
      <c r="F20" s="6">
        <v>0.58199999999999996</v>
      </c>
      <c r="G20" s="6">
        <v>0.57399999999999995</v>
      </c>
      <c r="H20" s="6">
        <f t="shared" si="0"/>
        <v>0.56540000000000001</v>
      </c>
      <c r="I20" s="6">
        <v>0.57499999999999996</v>
      </c>
    </row>
    <row r="21" spans="1:9">
      <c r="A21" s="7" t="str">
        <f>+'DCP-9, P 1'!A22</f>
        <v>Portland General Electric</v>
      </c>
      <c r="B21" s="7"/>
      <c r="C21" s="6">
        <v>0.499</v>
      </c>
      <c r="D21" s="6">
        <v>0.53500000000000003</v>
      </c>
      <c r="E21" s="6">
        <v>0.48699999999999999</v>
      </c>
      <c r="F21" s="6">
        <v>0.46400000000000002</v>
      </c>
      <c r="G21" s="6">
        <v>0.432</v>
      </c>
      <c r="H21" s="6">
        <f t="shared" si="0"/>
        <v>0.48339999999999994</v>
      </c>
      <c r="I21" s="6">
        <v>0.42499999999999999</v>
      </c>
    </row>
    <row r="22" spans="1:9">
      <c r="A22" s="7"/>
      <c r="B22" s="7"/>
      <c r="C22" s="6"/>
      <c r="D22" s="6"/>
      <c r="E22" s="6"/>
      <c r="F22" s="6"/>
      <c r="G22" s="6"/>
      <c r="H22" s="6"/>
      <c r="I22" s="6"/>
    </row>
    <row r="23" spans="1:9">
      <c r="A23" s="96" t="s">
        <v>27</v>
      </c>
      <c r="B23" s="7"/>
      <c r="C23" s="6"/>
      <c r="D23" s="6"/>
      <c r="E23" s="6"/>
      <c r="F23" s="6"/>
      <c r="G23" s="6"/>
      <c r="H23" s="14">
        <f>+AVERAGE(H14:H21)</f>
        <v>0.51902499999999996</v>
      </c>
      <c r="I23" s="14">
        <f>+AVERAGE(I14:I21)</f>
        <v>0.52062499999999989</v>
      </c>
    </row>
    <row r="24" spans="1:9">
      <c r="A24" s="96"/>
      <c r="B24" s="7"/>
      <c r="C24" s="6"/>
      <c r="D24" s="6"/>
      <c r="E24" s="6"/>
      <c r="F24" s="6"/>
      <c r="G24" s="6"/>
      <c r="H24" s="14"/>
      <c r="I24" s="14"/>
    </row>
    <row r="25" spans="1:9">
      <c r="A25" s="96" t="s">
        <v>71</v>
      </c>
      <c r="B25" s="7"/>
      <c r="C25" s="6"/>
      <c r="D25" s="6"/>
      <c r="E25" s="6"/>
      <c r="F25" s="6"/>
      <c r="G25" s="6"/>
      <c r="H25" s="14">
        <f>MEDIAN(H14:H21)</f>
        <v>0.52629999999999999</v>
      </c>
      <c r="I25" s="14">
        <f>MEDIAN(I14:I21)</f>
        <v>0.51249999999999996</v>
      </c>
    </row>
    <row r="26" spans="1:9" ht="15.3" thickBot="1">
      <c r="A26" s="41"/>
      <c r="B26" s="41"/>
      <c r="C26" s="37"/>
      <c r="D26" s="37"/>
      <c r="E26" s="37"/>
      <c r="F26" s="37"/>
      <c r="G26" s="37"/>
      <c r="H26" s="37"/>
      <c r="I26" s="37"/>
    </row>
    <row r="27" spans="1:9" ht="15.3" thickTop="1">
      <c r="A27" s="39"/>
      <c r="B27" s="39"/>
      <c r="C27" s="31"/>
      <c r="D27" s="31"/>
      <c r="E27" s="31"/>
      <c r="F27" s="31"/>
      <c r="G27" s="31"/>
      <c r="H27" s="31"/>
      <c r="I27" s="31"/>
    </row>
    <row r="28" spans="1:9">
      <c r="A28" s="7" t="s">
        <v>26</v>
      </c>
    </row>
    <row r="31" spans="1:9">
      <c r="H31" s="4"/>
    </row>
    <row r="34" spans="3:8">
      <c r="H34" s="17"/>
    </row>
    <row r="35" spans="3:8">
      <c r="C35" s="20"/>
      <c r="D35" s="20"/>
      <c r="E35" s="20"/>
      <c r="F35" s="20"/>
      <c r="G35" s="20"/>
      <c r="H35" s="17"/>
    </row>
    <row r="36" spans="3:8">
      <c r="C36" s="20"/>
      <c r="D36" s="20"/>
      <c r="E36" s="20"/>
      <c r="F36" s="20"/>
      <c r="G36" s="20"/>
      <c r="H36" s="20"/>
    </row>
    <row r="37" spans="3:8">
      <c r="C37" s="20"/>
      <c r="D37" s="20"/>
      <c r="E37" s="20"/>
      <c r="F37" s="20"/>
      <c r="G37" s="20"/>
      <c r="H37" s="20"/>
    </row>
    <row r="38" spans="3:8">
      <c r="C38" s="20"/>
      <c r="D38" s="20"/>
      <c r="E38" s="20"/>
      <c r="F38" s="20"/>
      <c r="G38" s="20"/>
      <c r="H38" s="20"/>
    </row>
    <row r="39" spans="3:8">
      <c r="C39" s="20"/>
      <c r="D39" s="20"/>
      <c r="E39" s="20"/>
      <c r="F39" s="20"/>
      <c r="G39" s="20"/>
      <c r="H39" s="20"/>
    </row>
    <row r="40" spans="3:8">
      <c r="C40" s="20"/>
      <c r="D40" s="20"/>
      <c r="E40" s="20"/>
      <c r="F40" s="20"/>
      <c r="G40" s="20"/>
      <c r="H40" s="20"/>
    </row>
  </sheetData>
  <mergeCells count="2">
    <mergeCell ref="A4:I4"/>
    <mergeCell ref="A5:I5"/>
  </mergeCells>
  <printOptions horizontalCentered="1"/>
  <pageMargins left="0.5" right="0.5" top="0.5" bottom="0.55000000000000004" header="0" footer="0"/>
  <pageSetup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55"/>
  <sheetViews>
    <sheetView tabSelected="1" zoomScaleNormal="100" workbookViewId="0">
      <selection activeCell="A48" sqref="A48"/>
    </sheetView>
  </sheetViews>
  <sheetFormatPr defaultRowHeight="15"/>
  <cols>
    <col min="1" max="1" width="27.54296875" customWidth="1"/>
    <col min="2" max="2" width="14" customWidth="1"/>
    <col min="3" max="3" width="10.54296875" customWidth="1"/>
    <col min="4" max="4" width="1.76953125" customWidth="1"/>
    <col min="5" max="5" width="10.54296875" customWidth="1"/>
    <col min="6" max="6" width="9.453125" customWidth="1"/>
    <col min="7" max="7" width="9.54296875" customWidth="1"/>
    <col min="10" max="10" width="7.81640625" customWidth="1"/>
    <col min="11" max="13" width="8.76953125" hidden="1" customWidth="1"/>
  </cols>
  <sheetData>
    <row r="1" spans="1:9">
      <c r="F1" s="92" t="s">
        <v>219</v>
      </c>
    </row>
    <row r="2" spans="1:9">
      <c r="F2" s="92" t="str">
        <f>+'DCP-7'!G2</f>
        <v>Dockets UE-220066/UG-220067</v>
      </c>
    </row>
    <row r="4" spans="1:9" ht="17.7">
      <c r="A4" s="297" t="s">
        <v>100</v>
      </c>
      <c r="B4" s="297"/>
      <c r="C4" s="297"/>
      <c r="D4" s="297"/>
      <c r="E4" s="297"/>
      <c r="F4" s="297"/>
      <c r="G4" s="297"/>
      <c r="H4" s="105"/>
      <c r="I4" s="105"/>
    </row>
    <row r="5" spans="1:9" ht="17.7">
      <c r="A5" s="296" t="s">
        <v>103</v>
      </c>
      <c r="B5" s="296"/>
      <c r="C5" s="296"/>
      <c r="D5" s="296"/>
      <c r="E5" s="296"/>
      <c r="F5" s="296"/>
      <c r="G5" s="296"/>
    </row>
    <row r="6" spans="1:9" ht="15.3" thickBot="1">
      <c r="A6" s="74"/>
      <c r="B6" s="74"/>
      <c r="C6" s="74"/>
      <c r="D6" s="74"/>
      <c r="E6" s="74"/>
      <c r="F6" s="74"/>
      <c r="G6" s="74"/>
    </row>
    <row r="7" spans="1:9" ht="15.3" thickTop="1"/>
    <row r="8" spans="1:9">
      <c r="B8" s="93" t="s">
        <v>98</v>
      </c>
      <c r="C8" s="27" t="s">
        <v>85</v>
      </c>
      <c r="D8" s="27"/>
      <c r="E8" s="27" t="s">
        <v>86</v>
      </c>
      <c r="F8" s="27" t="s">
        <v>9</v>
      </c>
      <c r="G8" s="27" t="s">
        <v>84</v>
      </c>
    </row>
    <row r="9" spans="1:9">
      <c r="B9" s="93" t="s">
        <v>99</v>
      </c>
      <c r="C9" s="27" t="s">
        <v>88</v>
      </c>
      <c r="D9" s="27"/>
      <c r="E9" s="27" t="s">
        <v>89</v>
      </c>
      <c r="F9" s="27" t="s">
        <v>87</v>
      </c>
      <c r="G9" s="27" t="str">
        <f>+F9</f>
        <v>Bond</v>
      </c>
    </row>
    <row r="10" spans="1:9">
      <c r="A10" t="s">
        <v>228</v>
      </c>
      <c r="B10" s="192" t="s">
        <v>161</v>
      </c>
      <c r="C10" s="27" t="s">
        <v>91</v>
      </c>
      <c r="D10" s="27"/>
      <c r="E10" s="27" t="s">
        <v>92</v>
      </c>
      <c r="F10" s="27" t="s">
        <v>90</v>
      </c>
      <c r="G10" s="27" t="str">
        <f>+F10</f>
        <v>Rating</v>
      </c>
    </row>
    <row r="11" spans="1:9">
      <c r="A11" s="29"/>
      <c r="B11" s="29"/>
      <c r="C11" s="29"/>
      <c r="D11" s="29"/>
      <c r="E11" s="29"/>
      <c r="F11" s="29"/>
      <c r="G11" s="29"/>
    </row>
    <row r="12" spans="1:9">
      <c r="A12" s="28"/>
      <c r="B12" s="28"/>
      <c r="C12" s="28"/>
      <c r="D12" s="28"/>
      <c r="E12" s="28"/>
      <c r="F12" s="28"/>
      <c r="G12" s="28"/>
    </row>
    <row r="13" spans="1:9">
      <c r="A13" s="176" t="s">
        <v>298</v>
      </c>
      <c r="B13" s="172"/>
      <c r="C13" s="151"/>
      <c r="D13" s="151"/>
      <c r="E13" s="112"/>
      <c r="F13" s="171" t="s">
        <v>76</v>
      </c>
      <c r="G13" s="171" t="s">
        <v>162</v>
      </c>
    </row>
    <row r="14" spans="1:9">
      <c r="A14" s="28"/>
      <c r="B14" s="98"/>
      <c r="C14" s="87"/>
      <c r="D14" s="28"/>
      <c r="E14" s="28"/>
      <c r="F14" s="99"/>
      <c r="G14" s="28"/>
    </row>
    <row r="15" spans="1:9">
      <c r="A15" s="86" t="s">
        <v>93</v>
      </c>
      <c r="B15" s="224" t="s">
        <v>326</v>
      </c>
      <c r="C15" s="54" t="s">
        <v>230</v>
      </c>
      <c r="D15" s="28"/>
      <c r="E15" s="225" t="s">
        <v>231</v>
      </c>
      <c r="F15" s="298" t="s">
        <v>350</v>
      </c>
      <c r="G15" s="298"/>
    </row>
    <row r="16" spans="1:9">
      <c r="A16" s="28"/>
      <c r="B16" s="98"/>
      <c r="C16" s="87"/>
      <c r="D16" s="28"/>
      <c r="E16" s="28"/>
      <c r="F16" s="28"/>
      <c r="G16" s="28"/>
    </row>
    <row r="17" spans="1:10">
      <c r="A17" s="94" t="s">
        <v>170</v>
      </c>
      <c r="B17" s="85">
        <v>3300000</v>
      </c>
      <c r="C17" s="76">
        <v>0.57799999999999996</v>
      </c>
      <c r="D17" s="76"/>
      <c r="E17" s="27">
        <v>2</v>
      </c>
      <c r="F17" s="93" t="s">
        <v>76</v>
      </c>
      <c r="G17" s="93" t="s">
        <v>162</v>
      </c>
      <c r="J17" s="27"/>
    </row>
    <row r="18" spans="1:10">
      <c r="A18" s="94" t="s">
        <v>171</v>
      </c>
      <c r="B18" s="85">
        <v>3200000</v>
      </c>
      <c r="C18" s="76">
        <v>0.52500000000000002</v>
      </c>
      <c r="D18" s="76"/>
      <c r="E18" s="27">
        <v>2</v>
      </c>
      <c r="F18" s="229" t="s">
        <v>76</v>
      </c>
      <c r="G18" s="229" t="s">
        <v>95</v>
      </c>
      <c r="J18" s="27"/>
    </row>
    <row r="19" spans="1:10">
      <c r="A19" s="94" t="s">
        <v>179</v>
      </c>
      <c r="B19" s="85">
        <v>5000000</v>
      </c>
      <c r="C19" s="76">
        <v>0.40300000000000002</v>
      </c>
      <c r="D19" s="204"/>
      <c r="E19" s="103">
        <v>2</v>
      </c>
      <c r="F19" s="93" t="s">
        <v>94</v>
      </c>
      <c r="G19" s="93" t="s">
        <v>95</v>
      </c>
      <c r="J19" s="27"/>
    </row>
    <row r="20" spans="1:10">
      <c r="A20" s="94" t="s">
        <v>172</v>
      </c>
      <c r="B20" s="85">
        <v>5900000</v>
      </c>
      <c r="C20" s="76">
        <v>0.57199999999999995</v>
      </c>
      <c r="D20" s="76"/>
      <c r="E20" s="103">
        <v>1</v>
      </c>
      <c r="F20" s="93" t="s">
        <v>76</v>
      </c>
      <c r="G20" s="93" t="s">
        <v>162</v>
      </c>
      <c r="J20" s="27"/>
    </row>
    <row r="21" spans="1:10">
      <c r="A21" s="94" t="s">
        <v>174</v>
      </c>
      <c r="B21" s="85">
        <v>3300000</v>
      </c>
      <c r="C21" s="76">
        <v>0.47799999999999998</v>
      </c>
      <c r="D21" s="76"/>
      <c r="E21" s="27">
        <v>2</v>
      </c>
      <c r="F21" s="93" t="s">
        <v>76</v>
      </c>
      <c r="G21" s="93" t="s">
        <v>95</v>
      </c>
      <c r="J21" s="27"/>
    </row>
    <row r="22" spans="1:10">
      <c r="A22" s="94" t="s">
        <v>197</v>
      </c>
      <c r="B22" s="85">
        <v>8300000</v>
      </c>
      <c r="C22" s="76">
        <v>0.47399999999999998</v>
      </c>
      <c r="D22" s="76"/>
      <c r="E22" s="27">
        <v>2</v>
      </c>
      <c r="F22" s="93" t="s">
        <v>94</v>
      </c>
      <c r="G22" s="93" t="s">
        <v>162</v>
      </c>
      <c r="J22" s="27"/>
    </row>
    <row r="23" spans="1:10">
      <c r="A23" s="94" t="s">
        <v>175</v>
      </c>
      <c r="B23" s="85">
        <v>2700000</v>
      </c>
      <c r="C23" s="76">
        <v>0.57399999999999995</v>
      </c>
      <c r="D23" s="76"/>
      <c r="E23" s="27">
        <v>2</v>
      </c>
      <c r="F23" s="93" t="s">
        <v>76</v>
      </c>
      <c r="G23" s="93" t="s">
        <v>95</v>
      </c>
      <c r="J23" s="27"/>
    </row>
    <row r="24" spans="1:10">
      <c r="A24" s="94" t="s">
        <v>272</v>
      </c>
      <c r="B24" s="85">
        <v>4900000</v>
      </c>
      <c r="C24" s="76">
        <v>0.432</v>
      </c>
      <c r="D24" s="76"/>
      <c r="E24" s="27">
        <v>2</v>
      </c>
      <c r="F24" s="229" t="s">
        <v>94</v>
      </c>
      <c r="G24" s="229" t="s">
        <v>102</v>
      </c>
      <c r="J24" s="27"/>
    </row>
    <row r="25" spans="1:10" ht="15.3" thickBot="1">
      <c r="A25" s="74"/>
      <c r="B25" s="74"/>
      <c r="C25" s="216"/>
      <c r="D25" s="150"/>
      <c r="E25" s="150"/>
      <c r="F25" s="75"/>
      <c r="G25" s="75"/>
      <c r="H25" s="151"/>
      <c r="I25" s="112"/>
    </row>
    <row r="26" spans="1:10" ht="15.3" thickTop="1">
      <c r="A26" s="28"/>
      <c r="B26" s="28"/>
      <c r="C26" s="39"/>
      <c r="D26" s="87"/>
      <c r="E26" s="87"/>
      <c r="F26" s="28"/>
      <c r="G26" s="28"/>
      <c r="H26" s="28"/>
      <c r="I26" s="28"/>
    </row>
    <row r="27" spans="1:10">
      <c r="A27" s="176" t="s">
        <v>297</v>
      </c>
      <c r="B27" s="28"/>
      <c r="C27" s="39"/>
      <c r="D27" s="87"/>
      <c r="E27" s="87"/>
      <c r="F27" s="28"/>
      <c r="G27" s="28"/>
      <c r="H27" s="28"/>
      <c r="I27" s="28"/>
    </row>
    <row r="28" spans="1:10">
      <c r="A28" s="28"/>
      <c r="B28" s="28"/>
      <c r="C28" s="39"/>
      <c r="D28" s="87"/>
      <c r="E28" s="87"/>
      <c r="F28" s="28"/>
      <c r="G28" s="28"/>
      <c r="H28" s="28"/>
      <c r="I28" s="28"/>
    </row>
    <row r="29" spans="1:10">
      <c r="A29" s="28" t="s">
        <v>292</v>
      </c>
      <c r="B29" s="263">
        <v>16000000</v>
      </c>
      <c r="C29" s="151">
        <v>0.47099999999999997</v>
      </c>
      <c r="D29" s="151"/>
      <c r="E29" s="173">
        <f>+E17</f>
        <v>2</v>
      </c>
      <c r="F29" s="173" t="s">
        <v>16</v>
      </c>
      <c r="G29" s="173" t="s">
        <v>95</v>
      </c>
      <c r="H29" s="28"/>
      <c r="I29" s="28"/>
    </row>
    <row r="30" spans="1:10">
      <c r="A30" s="28" t="s">
        <v>180</v>
      </c>
      <c r="B30" s="264">
        <v>25000000</v>
      </c>
      <c r="C30" s="53">
        <v>0.433</v>
      </c>
      <c r="D30" s="53"/>
      <c r="E30" s="174">
        <v>1</v>
      </c>
      <c r="F30" s="174" t="s">
        <v>94</v>
      </c>
      <c r="G30" s="174" t="s">
        <v>162</v>
      </c>
      <c r="H30" s="28"/>
      <c r="I30" s="28"/>
    </row>
    <row r="31" spans="1:10">
      <c r="A31" s="28" t="s">
        <v>171</v>
      </c>
      <c r="B31" s="172">
        <f>+B18</f>
        <v>3200000</v>
      </c>
      <c r="C31" s="151">
        <f>+C18</f>
        <v>0.52500000000000002</v>
      </c>
      <c r="D31" s="151"/>
      <c r="E31" s="173">
        <f>+E18</f>
        <v>2</v>
      </c>
      <c r="F31" s="173" t="str">
        <f>+F18</f>
        <v>BBB</v>
      </c>
      <c r="G31" s="173" t="s">
        <v>95</v>
      </c>
      <c r="H31" s="28"/>
      <c r="I31" s="28"/>
    </row>
    <row r="32" spans="1:10">
      <c r="A32" s="191" t="s">
        <v>179</v>
      </c>
      <c r="B32" s="172">
        <f>+B19</f>
        <v>5000000</v>
      </c>
      <c r="C32" s="151">
        <f>+C19</f>
        <v>0.40300000000000002</v>
      </c>
      <c r="D32" s="151"/>
      <c r="E32" s="173">
        <f>+E19</f>
        <v>2</v>
      </c>
      <c r="F32" s="173" t="str">
        <f>+F19</f>
        <v>BBB+</v>
      </c>
      <c r="G32" s="173" t="str">
        <f>+G19</f>
        <v>Baa2</v>
      </c>
      <c r="H32" s="28"/>
      <c r="I32" s="28"/>
    </row>
    <row r="33" spans="1:9">
      <c r="A33" s="193" t="s">
        <v>278</v>
      </c>
      <c r="B33" s="263">
        <v>21000000</v>
      </c>
      <c r="C33" s="54">
        <v>0.34200000000000003</v>
      </c>
      <c r="D33" s="53"/>
      <c r="E33" s="174">
        <v>2</v>
      </c>
      <c r="F33" s="174" t="s">
        <v>94</v>
      </c>
      <c r="G33" s="174" t="s">
        <v>95</v>
      </c>
      <c r="H33" s="28"/>
      <c r="I33" s="28"/>
    </row>
    <row r="34" spans="1:9">
      <c r="A34" s="191" t="s">
        <v>277</v>
      </c>
      <c r="B34" s="263">
        <v>84000000</v>
      </c>
      <c r="C34" s="53">
        <v>0.43099999999999999</v>
      </c>
      <c r="D34" s="53"/>
      <c r="E34" s="174">
        <v>2</v>
      </c>
      <c r="F34" s="174" t="s">
        <v>94</v>
      </c>
      <c r="G34" s="174" t="s">
        <v>95</v>
      </c>
      <c r="H34" s="28"/>
      <c r="I34" s="28"/>
    </row>
    <row r="35" spans="1:9">
      <c r="A35" s="28" t="s">
        <v>295</v>
      </c>
      <c r="B35" s="248">
        <f>80.73*36160</f>
        <v>2919196.8000000003</v>
      </c>
      <c r="C35" s="53">
        <v>0.61899999999999999</v>
      </c>
      <c r="D35" s="53"/>
      <c r="E35" s="174">
        <v>1</v>
      </c>
      <c r="F35" s="271" t="s">
        <v>288</v>
      </c>
      <c r="G35" s="174" t="s">
        <v>289</v>
      </c>
      <c r="H35" s="28"/>
      <c r="I35" s="28"/>
    </row>
    <row r="36" spans="1:9">
      <c r="A36" s="191" t="s">
        <v>294</v>
      </c>
      <c r="B36" s="263">
        <v>137000000</v>
      </c>
      <c r="C36" s="53">
        <v>0.42</v>
      </c>
      <c r="D36" s="53"/>
      <c r="E36" s="174">
        <v>1</v>
      </c>
      <c r="F36" s="174" t="s">
        <v>16</v>
      </c>
      <c r="G36" s="174" t="s">
        <v>162</v>
      </c>
      <c r="H36" s="28"/>
      <c r="I36" s="28"/>
    </row>
    <row r="37" spans="1:9">
      <c r="A37" s="191" t="s">
        <v>296</v>
      </c>
      <c r="B37" s="263">
        <v>12400000</v>
      </c>
      <c r="C37" s="54">
        <v>0.34</v>
      </c>
      <c r="D37" s="151"/>
      <c r="E37" s="271">
        <v>3</v>
      </c>
      <c r="F37" s="173" t="s">
        <v>94</v>
      </c>
      <c r="G37" s="173" t="s">
        <v>95</v>
      </c>
      <c r="H37" s="28"/>
      <c r="I37" s="28"/>
    </row>
    <row r="38" spans="1:9">
      <c r="A38" s="191" t="s">
        <v>174</v>
      </c>
      <c r="B38" s="172">
        <f t="shared" ref="B38:C38" si="0">+B21</f>
        <v>3300000</v>
      </c>
      <c r="C38" s="151">
        <f t="shared" si="0"/>
        <v>0.47799999999999998</v>
      </c>
      <c r="D38" s="151"/>
      <c r="E38" s="173">
        <f t="shared" ref="E38:G39" si="1">+E21</f>
        <v>2</v>
      </c>
      <c r="F38" s="173" t="str">
        <f t="shared" si="1"/>
        <v>BBB</v>
      </c>
      <c r="G38" s="173" t="str">
        <f t="shared" si="1"/>
        <v>Baa2</v>
      </c>
      <c r="H38" s="28"/>
      <c r="I38" s="28"/>
    </row>
    <row r="39" spans="1:9">
      <c r="A39" s="191" t="s">
        <v>291</v>
      </c>
      <c r="B39" s="263">
        <v>78000000</v>
      </c>
      <c r="C39" s="54">
        <v>0.36</v>
      </c>
      <c r="D39" s="151"/>
      <c r="E39" s="173">
        <f t="shared" si="1"/>
        <v>2</v>
      </c>
      <c r="F39" s="173" t="str">
        <f t="shared" si="1"/>
        <v>BBB+</v>
      </c>
      <c r="G39" s="173" t="s">
        <v>95</v>
      </c>
      <c r="H39" s="28"/>
      <c r="I39" s="28"/>
    </row>
    <row r="40" spans="1:9">
      <c r="A40" s="191" t="s">
        <v>293</v>
      </c>
      <c r="B40" s="263">
        <v>34000000</v>
      </c>
      <c r="C40" s="151">
        <v>0.44600000000000001</v>
      </c>
      <c r="D40" s="151"/>
      <c r="E40" s="173">
        <v>1</v>
      </c>
      <c r="F40" s="174" t="s">
        <v>16</v>
      </c>
      <c r="G40" s="174" t="s">
        <v>162</v>
      </c>
      <c r="H40" s="28"/>
      <c r="I40" s="28"/>
    </row>
    <row r="41" spans="1:9">
      <c r="A41" s="191" t="s">
        <v>290</v>
      </c>
      <c r="B41" s="263">
        <v>40000000</v>
      </c>
      <c r="C41" s="151">
        <v>0.41799999999999998</v>
      </c>
      <c r="D41" s="151"/>
      <c r="E41" s="173">
        <v>1</v>
      </c>
      <c r="F41" s="174" t="s">
        <v>16</v>
      </c>
      <c r="G41" s="174" t="s">
        <v>162</v>
      </c>
      <c r="H41" s="28"/>
      <c r="I41" s="28"/>
    </row>
    <row r="42" spans="1:9" ht="15.3" thickBot="1">
      <c r="A42" s="74"/>
      <c r="B42" s="74"/>
      <c r="C42" s="216"/>
      <c r="D42" s="150"/>
      <c r="E42" s="175"/>
      <c r="F42" s="74"/>
      <c r="G42" s="74"/>
      <c r="H42" s="28"/>
      <c r="I42" s="28"/>
    </row>
    <row r="43" spans="1:9" ht="15.3" thickTop="1">
      <c r="A43" s="28"/>
      <c r="B43" s="28"/>
      <c r="C43" s="87"/>
      <c r="D43" s="87"/>
      <c r="E43" s="87"/>
      <c r="F43" s="28"/>
      <c r="G43" s="28"/>
      <c r="H43" s="28"/>
      <c r="I43" s="28"/>
    </row>
    <row r="44" spans="1:9">
      <c r="A44" s="191" t="s">
        <v>351</v>
      </c>
      <c r="B44" s="28"/>
      <c r="C44" s="87"/>
      <c r="D44" s="87"/>
      <c r="E44" s="87"/>
      <c r="F44" s="28"/>
      <c r="G44" s="28"/>
      <c r="H44" s="28"/>
      <c r="I44" s="28"/>
    </row>
    <row r="45" spans="1:9">
      <c r="A45" s="191"/>
      <c r="B45" s="28"/>
      <c r="C45" s="87"/>
      <c r="D45" s="87"/>
      <c r="E45" s="87"/>
      <c r="F45" s="28"/>
      <c r="G45" s="28"/>
      <c r="H45" s="28"/>
      <c r="I45" s="28"/>
    </row>
    <row r="46" spans="1:9">
      <c r="A46" s="191" t="s">
        <v>357</v>
      </c>
      <c r="B46" s="28"/>
      <c r="C46" s="87"/>
      <c r="D46" s="87"/>
      <c r="E46" s="87"/>
      <c r="F46" s="28"/>
      <c r="G46" s="28"/>
      <c r="H46" s="28"/>
      <c r="I46" s="28"/>
    </row>
    <row r="47" spans="1:9">
      <c r="A47" s="191" t="s">
        <v>359</v>
      </c>
      <c r="B47" s="28"/>
      <c r="C47" s="87"/>
      <c r="D47" s="87"/>
      <c r="E47" s="87"/>
      <c r="F47" s="28"/>
      <c r="G47" s="28"/>
      <c r="H47" s="28"/>
      <c r="I47" s="28"/>
    </row>
    <row r="48" spans="1:9">
      <c r="A48" s="191" t="s">
        <v>358</v>
      </c>
      <c r="B48" s="28"/>
      <c r="C48" s="87"/>
      <c r="D48" s="87"/>
      <c r="E48" s="87"/>
      <c r="F48" s="28"/>
      <c r="G48" s="28"/>
      <c r="H48" s="28"/>
      <c r="I48" s="28"/>
    </row>
    <row r="49" spans="1:9">
      <c r="A49" s="191"/>
      <c r="B49" s="28"/>
      <c r="C49" s="87"/>
      <c r="D49" s="87"/>
      <c r="E49" s="87"/>
      <c r="F49" s="28"/>
      <c r="G49" s="28"/>
      <c r="H49" s="28"/>
      <c r="I49" s="28"/>
    </row>
    <row r="50" spans="1:9">
      <c r="A50" s="191" t="s">
        <v>356</v>
      </c>
      <c r="B50" s="28"/>
      <c r="C50" s="87"/>
      <c r="D50" s="87"/>
      <c r="E50" s="87"/>
      <c r="F50" s="28"/>
      <c r="G50" s="28"/>
      <c r="H50" s="28"/>
      <c r="I50" s="28"/>
    </row>
    <row r="51" spans="1:9">
      <c r="A51" s="191" t="s">
        <v>353</v>
      </c>
      <c r="B51" s="28"/>
      <c r="C51" s="87"/>
      <c r="D51" s="87"/>
      <c r="E51" s="87"/>
      <c r="F51" s="28"/>
      <c r="G51" s="28"/>
      <c r="H51" s="28"/>
      <c r="I51" s="28"/>
    </row>
    <row r="52" spans="1:9">
      <c r="A52" s="28"/>
      <c r="B52" s="28"/>
      <c r="C52" s="87"/>
      <c r="D52" s="87"/>
      <c r="E52" s="87"/>
      <c r="F52" s="28"/>
      <c r="G52" s="28"/>
      <c r="H52" s="28"/>
      <c r="I52" s="28"/>
    </row>
    <row r="53" spans="1:9">
      <c r="A53" t="s">
        <v>352</v>
      </c>
      <c r="C53" s="88"/>
      <c r="D53" s="88"/>
      <c r="E53" s="88"/>
    </row>
    <row r="55" spans="1:9">
      <c r="F55" s="94"/>
    </row>
  </sheetData>
  <mergeCells count="3">
    <mergeCell ref="A5:G5"/>
    <mergeCell ref="A4:G4"/>
    <mergeCell ref="F15:G15"/>
  </mergeCells>
  <phoneticPr fontId="9" type="noConversion"/>
  <pageMargins left="0.75" right="0.75" top="1" bottom="1" header="0.5" footer="0.5"/>
  <pageSetup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54"/>
  <sheetViews>
    <sheetView showOutlineSymbols="0" topLeftCell="A2" zoomScale="106" zoomScaleNormal="106" workbookViewId="0">
      <selection activeCell="I26" sqref="I26"/>
    </sheetView>
  </sheetViews>
  <sheetFormatPr defaultColWidth="9.76953125" defaultRowHeight="15"/>
  <cols>
    <col min="1" max="1" width="26.1328125" style="12" customWidth="1"/>
    <col min="2" max="2" width="2.76953125" style="12" customWidth="1"/>
    <col min="3" max="3" width="8.76953125" style="12" customWidth="1"/>
    <col min="4" max="7" width="9.76953125" style="12" customWidth="1"/>
    <col min="8" max="8" width="2.76953125" style="12" customWidth="1"/>
    <col min="9" max="16384" width="9.76953125" style="12"/>
  </cols>
  <sheetData>
    <row r="1" spans="1:9">
      <c r="G1" s="1" t="s">
        <v>220</v>
      </c>
      <c r="H1" s="1"/>
      <c r="I1" s="1"/>
    </row>
    <row r="2" spans="1:9">
      <c r="G2" s="1" t="s">
        <v>238</v>
      </c>
      <c r="H2" s="1"/>
      <c r="I2" s="1"/>
    </row>
    <row r="3" spans="1:9">
      <c r="G3" s="1" t="str">
        <f>+'DCP-8'!F2</f>
        <v>Dockets UE-220066/UG-220067</v>
      </c>
      <c r="H3" s="1"/>
      <c r="I3" s="1"/>
    </row>
    <row r="4" spans="1:9">
      <c r="G4" s="1"/>
      <c r="I4" s="1"/>
    </row>
    <row r="5" spans="1:9" ht="20.100000000000001">
      <c r="A5" s="2" t="s">
        <v>100</v>
      </c>
      <c r="B5" s="2"/>
      <c r="C5" s="2"/>
      <c r="D5" s="2"/>
      <c r="E5" s="2"/>
      <c r="F5" s="2"/>
      <c r="G5" s="2"/>
      <c r="H5" s="2"/>
      <c r="I5" s="2"/>
    </row>
    <row r="6" spans="1:9" ht="20.100000000000001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9" ht="15.3" thickBot="1"/>
    <row r="8" spans="1:9" ht="15.3" thickTop="1">
      <c r="A8" s="13"/>
      <c r="B8" s="13"/>
      <c r="C8" s="13"/>
      <c r="D8" s="13"/>
      <c r="E8" s="13"/>
      <c r="F8" s="13"/>
      <c r="G8" s="13"/>
      <c r="H8" s="13"/>
      <c r="I8" s="13"/>
    </row>
    <row r="9" spans="1:9">
      <c r="A9" s="1"/>
      <c r="B9" s="1"/>
      <c r="C9" s="164" t="s">
        <v>101</v>
      </c>
      <c r="D9" s="299" t="s">
        <v>334</v>
      </c>
      <c r="E9" s="299"/>
      <c r="F9" s="299"/>
      <c r="G9" s="299"/>
      <c r="H9" s="1"/>
      <c r="I9" s="1"/>
    </row>
    <row r="10" spans="1:9">
      <c r="A10" s="164" t="s">
        <v>15</v>
      </c>
      <c r="B10" s="1"/>
      <c r="C10" s="164" t="s">
        <v>21</v>
      </c>
      <c r="D10" s="164" t="s">
        <v>21</v>
      </c>
      <c r="E10" s="167" t="s">
        <v>22</v>
      </c>
      <c r="F10" s="167" t="s">
        <v>23</v>
      </c>
      <c r="G10" s="167" t="s">
        <v>20</v>
      </c>
      <c r="H10" s="164"/>
      <c r="I10" s="164" t="s">
        <v>24</v>
      </c>
    </row>
    <row r="11" spans="1:9" ht="15.3" thickBot="1"/>
    <row r="12" spans="1:9" ht="15.3" thickTop="1">
      <c r="A12" s="13"/>
      <c r="B12" s="13"/>
      <c r="C12" s="13"/>
      <c r="D12" s="13"/>
      <c r="E12" s="13"/>
      <c r="F12" s="13"/>
      <c r="G12" s="13"/>
      <c r="H12" s="13"/>
      <c r="I12" s="13"/>
    </row>
    <row r="13" spans="1:9">
      <c r="A13" s="1" t="s">
        <v>324</v>
      </c>
    </row>
    <row r="15" spans="1:9">
      <c r="A15" s="4" t="str">
        <f>+'DCP-8'!A17</f>
        <v>ALLETE</v>
      </c>
      <c r="C15" s="161">
        <v>0.65</v>
      </c>
      <c r="D15" s="11">
        <f>+C15*4</f>
        <v>2.6</v>
      </c>
      <c r="E15" s="11">
        <v>68.459999999999994</v>
      </c>
      <c r="F15" s="11">
        <v>57.86</v>
      </c>
      <c r="G15" s="11">
        <f>AVERAGE(E15:F15)</f>
        <v>63.16</v>
      </c>
      <c r="I15" s="6">
        <f>+D15/G15</f>
        <v>4.1165294490183663E-2</v>
      </c>
    </row>
    <row r="16" spans="1:9">
      <c r="A16" s="4" t="s">
        <v>178</v>
      </c>
      <c r="C16" s="161">
        <v>0.44</v>
      </c>
      <c r="D16" s="11">
        <f t="shared" ref="D16:D22" si="0">+C16*4</f>
        <v>1.76</v>
      </c>
      <c r="E16" s="11">
        <v>46.9</v>
      </c>
      <c r="F16" s="11">
        <v>39.42</v>
      </c>
      <c r="G16" s="11">
        <f t="shared" ref="G16:G21" si="1">AVERAGE(E16:F16)</f>
        <v>43.16</v>
      </c>
      <c r="I16" s="6">
        <f t="shared" ref="I16:I22" si="2">+D16/G16</f>
        <v>4.0778498609823917E-2</v>
      </c>
    </row>
    <row r="17" spans="1:9">
      <c r="A17" s="4" t="str">
        <f>+'DCP-8'!A19</f>
        <v>Black Hills Corp</v>
      </c>
      <c r="C17" s="161">
        <v>0.59499999999999997</v>
      </c>
      <c r="D17" s="11">
        <f t="shared" si="0"/>
        <v>2.38</v>
      </c>
      <c r="E17" s="11">
        <v>80.95</v>
      </c>
      <c r="F17" s="11">
        <v>67.67</v>
      </c>
      <c r="G17" s="11">
        <f t="shared" si="1"/>
        <v>74.31</v>
      </c>
      <c r="I17" s="6">
        <f t="shared" si="2"/>
        <v>3.2027990849145468E-2</v>
      </c>
    </row>
    <row r="18" spans="1:9">
      <c r="A18" s="4" t="str">
        <f>+'DCP-8'!A20</f>
        <v>IDACORP</v>
      </c>
      <c r="C18" s="161">
        <v>0.75</v>
      </c>
      <c r="D18" s="11">
        <f t="shared" si="0"/>
        <v>3</v>
      </c>
      <c r="E18" s="11">
        <v>118.92</v>
      </c>
      <c r="F18" s="11">
        <v>101.44</v>
      </c>
      <c r="G18" s="11">
        <f t="shared" si="1"/>
        <v>110.18</v>
      </c>
      <c r="I18" s="6">
        <f t="shared" si="2"/>
        <v>2.7228172082047558E-2</v>
      </c>
    </row>
    <row r="19" spans="1:9">
      <c r="A19" s="4" t="str">
        <f>+'DCP-8'!A21</f>
        <v>NorthWestern Corp</v>
      </c>
      <c r="C19" s="161">
        <v>0.63</v>
      </c>
      <c r="D19" s="11">
        <f t="shared" si="0"/>
        <v>2.52</v>
      </c>
      <c r="E19" s="11">
        <v>63.06</v>
      </c>
      <c r="F19" s="11">
        <v>54.93</v>
      </c>
      <c r="G19" s="11">
        <f t="shared" si="1"/>
        <v>58.995000000000005</v>
      </c>
      <c r="I19" s="6">
        <f t="shared" si="2"/>
        <v>4.2715484363081611E-2</v>
      </c>
    </row>
    <row r="20" spans="1:9">
      <c r="A20" s="4" t="str">
        <f>+'DCP-8'!A22</f>
        <v>OGE Energy</v>
      </c>
      <c r="C20" s="161">
        <v>0.41</v>
      </c>
      <c r="D20" s="11">
        <f t="shared" si="0"/>
        <v>1.64</v>
      </c>
      <c r="E20" s="11">
        <v>42.74</v>
      </c>
      <c r="F20" s="11">
        <v>37.19</v>
      </c>
      <c r="G20" s="11">
        <f t="shared" si="1"/>
        <v>39.965000000000003</v>
      </c>
      <c r="I20" s="6">
        <f t="shared" si="2"/>
        <v>4.1035906418115844E-2</v>
      </c>
    </row>
    <row r="21" spans="1:9">
      <c r="A21" s="4" t="str">
        <f>+'DCP-8'!A23</f>
        <v>Otter Tail Corp</v>
      </c>
      <c r="C21" s="161">
        <v>0.41299999999999998</v>
      </c>
      <c r="D21" s="11">
        <f t="shared" si="0"/>
        <v>1.6519999999999999</v>
      </c>
      <c r="E21" s="11">
        <v>66.72</v>
      </c>
      <c r="F21" s="11">
        <v>57.59</v>
      </c>
      <c r="G21" s="11">
        <f t="shared" si="1"/>
        <v>62.155000000000001</v>
      </c>
      <c r="I21" s="6">
        <f t="shared" si="2"/>
        <v>2.6578714504062424E-2</v>
      </c>
    </row>
    <row r="22" spans="1:9">
      <c r="A22" s="4" t="str">
        <f>+'DCP-8'!A24</f>
        <v>Portland General Electric</v>
      </c>
      <c r="C22" s="161">
        <v>0.43</v>
      </c>
      <c r="D22" s="11">
        <f t="shared" si="0"/>
        <v>1.72</v>
      </c>
      <c r="E22" s="11">
        <v>57.03</v>
      </c>
      <c r="F22" s="11">
        <v>45.98</v>
      </c>
      <c r="G22" s="11">
        <f>AVERAGE(E22:F22)</f>
        <v>51.504999999999995</v>
      </c>
      <c r="I22" s="6">
        <f t="shared" si="2"/>
        <v>3.3394816037277938E-2</v>
      </c>
    </row>
    <row r="23" spans="1:9">
      <c r="C23" s="162"/>
      <c r="D23" s="11"/>
      <c r="E23" s="11"/>
      <c r="F23" s="11"/>
      <c r="G23" s="11"/>
      <c r="I23" s="6"/>
    </row>
    <row r="24" spans="1:9">
      <c r="A24" s="4" t="s">
        <v>27</v>
      </c>
      <c r="C24" s="162"/>
      <c r="D24" s="11"/>
      <c r="E24" s="11"/>
      <c r="F24" s="11"/>
      <c r="G24" s="11"/>
      <c r="I24" s="14">
        <f>+AVERAGE(I14:I22)</f>
        <v>3.5615609669217306E-2</v>
      </c>
    </row>
    <row r="25" spans="1:9" ht="15.3" thickBot="1">
      <c r="A25" s="35"/>
      <c r="B25" s="35"/>
      <c r="C25" s="163"/>
      <c r="D25" s="36"/>
      <c r="E25" s="36"/>
      <c r="F25" s="36"/>
      <c r="G25" s="36"/>
      <c r="H25" s="35"/>
      <c r="I25" s="37"/>
    </row>
    <row r="26" spans="1:9" ht="15.3" thickTop="1">
      <c r="D26" s="11"/>
      <c r="E26" s="11"/>
      <c r="F26" s="11"/>
      <c r="G26" s="11"/>
      <c r="I26" s="6"/>
    </row>
    <row r="27" spans="1:9">
      <c r="A27" s="12" t="s">
        <v>75</v>
      </c>
      <c r="B27" s="25"/>
      <c r="C27" s="25"/>
      <c r="D27" s="30"/>
      <c r="E27" s="30"/>
      <c r="F27" s="30"/>
      <c r="G27" s="30"/>
      <c r="H27" s="25"/>
      <c r="I27" s="31"/>
    </row>
    <row r="28" spans="1:9">
      <c r="D28" s="11"/>
      <c r="E28" s="11"/>
      <c r="F28" s="11"/>
      <c r="G28" s="11"/>
      <c r="I28" s="14"/>
    </row>
    <row r="29" spans="1:9">
      <c r="A29" s="26"/>
      <c r="B29" s="26"/>
      <c r="C29" s="26"/>
      <c r="D29" s="30"/>
      <c r="E29" s="30"/>
      <c r="F29" s="30"/>
      <c r="G29" s="205"/>
      <c r="H29" s="26"/>
      <c r="I29" s="31"/>
    </row>
    <row r="30" spans="1:9">
      <c r="A30" s="25"/>
      <c r="B30" s="25"/>
      <c r="C30" s="25"/>
      <c r="D30" s="30"/>
      <c r="E30" s="30"/>
      <c r="F30" s="30"/>
      <c r="G30" s="205"/>
      <c r="H30" s="25"/>
      <c r="I30" s="31"/>
    </row>
    <row r="31" spans="1:9">
      <c r="A31" s="25"/>
      <c r="B31" s="25"/>
      <c r="C31" s="25"/>
      <c r="D31" s="30"/>
      <c r="E31" s="30"/>
      <c r="F31" s="30"/>
      <c r="G31" s="205"/>
      <c r="H31" s="25"/>
      <c r="I31" s="31"/>
    </row>
    <row r="32" spans="1:9">
      <c r="G32" s="205"/>
    </row>
    <row r="33" spans="1:9">
      <c r="G33" s="205"/>
    </row>
    <row r="34" spans="1:9">
      <c r="G34" s="205"/>
    </row>
    <row r="36" spans="1:9">
      <c r="D36" s="11"/>
      <c r="E36" s="11"/>
      <c r="F36" s="11"/>
      <c r="G36" s="11"/>
      <c r="H36" s="11"/>
      <c r="I36" s="6"/>
    </row>
    <row r="37" spans="1:9">
      <c r="D37" s="11"/>
      <c r="E37" s="11"/>
      <c r="F37" s="11"/>
      <c r="G37" s="11"/>
      <c r="I37" s="6"/>
    </row>
    <row r="38" spans="1:9">
      <c r="D38" s="11"/>
      <c r="E38" s="11"/>
      <c r="F38" s="11"/>
      <c r="G38" s="11"/>
      <c r="H38" s="11"/>
      <c r="I38" s="6"/>
    </row>
    <row r="39" spans="1:9">
      <c r="D39" s="11"/>
      <c r="E39" s="11"/>
      <c r="F39" s="11"/>
      <c r="G39" s="11"/>
      <c r="H39" s="11"/>
      <c r="I39" s="6"/>
    </row>
    <row r="40" spans="1:9">
      <c r="D40" s="11"/>
      <c r="E40" s="11"/>
      <c r="F40" s="11"/>
      <c r="G40" s="11"/>
      <c r="H40" s="11"/>
      <c r="I40" s="6"/>
    </row>
    <row r="41" spans="1:9">
      <c r="D41" s="11"/>
      <c r="E41" s="11"/>
      <c r="F41" s="11"/>
      <c r="G41" s="11"/>
      <c r="H41" s="11"/>
      <c r="I41" s="6"/>
    </row>
    <row r="42" spans="1:9">
      <c r="D42" s="11"/>
      <c r="E42" s="11"/>
      <c r="F42" s="11"/>
      <c r="G42" s="11"/>
      <c r="H42" s="11"/>
      <c r="I42" s="6"/>
    </row>
    <row r="43" spans="1:9">
      <c r="D43" s="11"/>
      <c r="E43" s="11"/>
      <c r="F43" s="11"/>
      <c r="G43" s="11"/>
      <c r="H43" s="11"/>
      <c r="I43" s="6"/>
    </row>
    <row r="44" spans="1:9">
      <c r="D44" s="11"/>
      <c r="E44" s="11"/>
      <c r="F44" s="11"/>
      <c r="G44" s="11"/>
      <c r="H44" s="11"/>
      <c r="I44" s="6"/>
    </row>
    <row r="45" spans="1:9">
      <c r="D45" s="11"/>
      <c r="E45" s="11"/>
      <c r="F45" s="11"/>
      <c r="G45" s="11"/>
      <c r="H45" s="11"/>
      <c r="I45" s="6"/>
    </row>
    <row r="46" spans="1:9">
      <c r="D46" s="11"/>
      <c r="E46" s="11"/>
      <c r="F46" s="11"/>
      <c r="G46" s="11"/>
      <c r="H46" s="11"/>
      <c r="I46" s="6"/>
    </row>
    <row r="47" spans="1:9">
      <c r="A47" s="26"/>
      <c r="B47" s="26"/>
      <c r="C47" s="26"/>
      <c r="D47" s="32"/>
      <c r="E47" s="32"/>
      <c r="F47" s="32"/>
      <c r="G47" s="32"/>
      <c r="H47" s="32"/>
      <c r="I47" s="31"/>
    </row>
    <row r="48" spans="1:9">
      <c r="A48" s="25"/>
      <c r="B48" s="25"/>
      <c r="C48" s="25"/>
      <c r="D48" s="32"/>
      <c r="E48" s="32"/>
      <c r="F48" s="32"/>
      <c r="G48" s="32"/>
      <c r="H48" s="32"/>
      <c r="I48" s="31"/>
    </row>
    <row r="49" spans="1:9">
      <c r="D49" s="5"/>
      <c r="E49" s="5"/>
      <c r="F49" s="5"/>
      <c r="G49" s="5"/>
      <c r="H49" s="5"/>
      <c r="I49" s="14"/>
    </row>
    <row r="50" spans="1:9">
      <c r="A50" s="26"/>
      <c r="B50" s="26"/>
      <c r="C50" s="26"/>
      <c r="D50" s="26"/>
      <c r="E50" s="26"/>
      <c r="F50" s="26"/>
      <c r="G50" s="26"/>
      <c r="H50" s="26"/>
      <c r="I50" s="26"/>
    </row>
    <row r="51" spans="1:9">
      <c r="A51" s="25"/>
      <c r="B51" s="25"/>
      <c r="C51" s="25"/>
      <c r="D51" s="25"/>
      <c r="E51" s="25"/>
      <c r="F51" s="25"/>
      <c r="G51" s="25"/>
      <c r="H51" s="25"/>
      <c r="I51" s="25"/>
    </row>
    <row r="52" spans="1:9">
      <c r="D52" s="11"/>
      <c r="E52" s="11"/>
      <c r="F52" s="11"/>
      <c r="G52" s="11"/>
      <c r="H52" s="11"/>
      <c r="I52" s="14"/>
    </row>
    <row r="53" spans="1:9">
      <c r="A53" s="26"/>
      <c r="B53" s="26"/>
      <c r="C53" s="26"/>
      <c r="D53" s="26"/>
      <c r="E53" s="26"/>
      <c r="F53" s="26"/>
      <c r="G53" s="26"/>
      <c r="H53" s="26"/>
      <c r="I53" s="26"/>
    </row>
    <row r="54" spans="1:9">
      <c r="A54" s="25"/>
      <c r="B54" s="25"/>
      <c r="C54" s="25"/>
      <c r="D54" s="25"/>
      <c r="E54" s="25"/>
      <c r="F54" s="25"/>
      <c r="G54" s="25"/>
      <c r="H54" s="25"/>
      <c r="I54" s="25"/>
    </row>
  </sheetData>
  <mergeCells count="1">
    <mergeCell ref="D9:G9"/>
  </mergeCells>
  <phoneticPr fontId="0" type="noConversion"/>
  <printOptions horizontalCentered="1"/>
  <pageMargins left="0.5" right="0.5" top="0.5" bottom="0.55000000000000004" header="0" footer="0"/>
  <pageSetup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39"/>
  <sheetViews>
    <sheetView showOutlineSymbols="0" zoomScaleNormal="100" workbookViewId="0">
      <selection activeCell="L25" sqref="L25"/>
    </sheetView>
  </sheetViews>
  <sheetFormatPr defaultColWidth="9.76953125" defaultRowHeight="15"/>
  <cols>
    <col min="1" max="1" width="26.54296875" style="12" customWidth="1"/>
    <col min="2" max="2" width="1.54296875" style="12" customWidth="1"/>
    <col min="3" max="16384" width="9.76953125" style="12"/>
  </cols>
  <sheetData>
    <row r="1" spans="1:12">
      <c r="J1" s="1" t="str">
        <f>+'DCP-9, P 1'!G1</f>
        <v>Exh. DCP-9</v>
      </c>
    </row>
    <row r="2" spans="1:12">
      <c r="J2" s="1" t="s">
        <v>239</v>
      </c>
    </row>
    <row r="3" spans="1:12">
      <c r="J3" s="1" t="str">
        <f>+'DCP-9, P 1'!G3</f>
        <v>Dockets UE-220066/UG-220067</v>
      </c>
      <c r="K3" s="1"/>
    </row>
    <row r="4" spans="1:12">
      <c r="I4" s="1"/>
      <c r="J4" s="1"/>
      <c r="K4" s="1"/>
    </row>
    <row r="5" spans="1:12" ht="20.100000000000001">
      <c r="A5" s="295" t="str">
        <f>'DCP-9, P 1'!A5</f>
        <v>PROXY COMPANIES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</row>
    <row r="6" spans="1:12" ht="20.100000000000001">
      <c r="A6" s="295" t="s">
        <v>25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</row>
    <row r="7" spans="1:12" ht="15.3" thickBot="1"/>
    <row r="8" spans="1:12" ht="15.3" thickTop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>
      <c r="A9" s="164" t="str">
        <f>'DCP-9, P 1'!A10</f>
        <v>COMPANY</v>
      </c>
      <c r="B9" s="1"/>
      <c r="C9" s="164">
        <v>2017</v>
      </c>
      <c r="D9" s="164">
        <v>2018</v>
      </c>
      <c r="E9" s="164">
        <v>2019</v>
      </c>
      <c r="F9" s="164">
        <v>2020</v>
      </c>
      <c r="G9" s="164">
        <v>2021</v>
      </c>
      <c r="H9" s="164" t="s">
        <v>27</v>
      </c>
      <c r="I9" s="164">
        <v>2022</v>
      </c>
      <c r="J9" s="164">
        <v>2023</v>
      </c>
      <c r="K9" s="164" t="s">
        <v>279</v>
      </c>
      <c r="L9" s="164" t="s">
        <v>27</v>
      </c>
    </row>
    <row r="11" spans="1:12" ht="15.3" thickTop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3" spans="1:12">
      <c r="A13" s="23" t="str">
        <f>'DCP-9, P 1'!A13</f>
        <v>Proxy Group</v>
      </c>
    </row>
    <row r="15" spans="1:12">
      <c r="A15" s="7" t="str">
        <f>+'DCP-9, P 1'!A15</f>
        <v>ALLETE</v>
      </c>
      <c r="B15" s="7"/>
      <c r="C15" s="6">
        <v>2.4E-2</v>
      </c>
      <c r="D15" s="6">
        <v>2.7E-2</v>
      </c>
      <c r="E15" s="6">
        <v>2.3E-2</v>
      </c>
      <c r="F15" s="6">
        <v>0.02</v>
      </c>
      <c r="G15" s="6">
        <v>1.4999999999999999E-2</v>
      </c>
      <c r="H15" s="6">
        <f>AVERAGE(C15:G15)</f>
        <v>2.1800000000000003E-2</v>
      </c>
      <c r="I15" s="6">
        <v>2.5000000000000001E-2</v>
      </c>
      <c r="J15" s="6">
        <v>2.5000000000000001E-2</v>
      </c>
      <c r="K15" s="6">
        <v>3.5000000000000003E-2</v>
      </c>
      <c r="L15" s="6">
        <f>AVERAGE(I15:K15)</f>
        <v>2.8333333333333335E-2</v>
      </c>
    </row>
    <row r="16" spans="1:12">
      <c r="A16" s="7" t="str">
        <f>+'DCP-9, P 1'!A16</f>
        <v>Avista Corp.</v>
      </c>
      <c r="B16" s="7"/>
      <c r="C16" s="6">
        <v>1.9E-2</v>
      </c>
      <c r="D16" s="6">
        <v>2.1999999999999999E-2</v>
      </c>
      <c r="E16" s="6">
        <v>4.9000000000000002E-2</v>
      </c>
      <c r="F16" s="6">
        <v>8.9999999999999993E-3</v>
      </c>
      <c r="G16" s="6">
        <v>1.4E-2</v>
      </c>
      <c r="H16" s="6">
        <f t="shared" ref="H16:H22" si="0">AVERAGE(C16:G16)</f>
        <v>2.2599999999999999E-2</v>
      </c>
      <c r="I16" s="6">
        <v>5.0000000000000001E-3</v>
      </c>
      <c r="J16" s="6">
        <v>0.02</v>
      </c>
      <c r="K16" s="6">
        <v>0.02</v>
      </c>
      <c r="L16" s="6">
        <f t="shared" ref="L16:L22" si="1">AVERAGE(I16:K16)</f>
        <v>1.4999999999999999E-2</v>
      </c>
    </row>
    <row r="17" spans="1:12">
      <c r="A17" s="7" t="str">
        <f>+'DCP-9, P 1'!A17</f>
        <v>Black Hills Corp</v>
      </c>
      <c r="B17" s="7"/>
      <c r="C17" s="6">
        <v>5.2999999999999999E-2</v>
      </c>
      <c r="D17" s="6">
        <v>3.9E-2</v>
      </c>
      <c r="E17" s="6">
        <v>3.7999999999999999E-2</v>
      </c>
      <c r="F17" s="6">
        <v>3.7999999999999999E-2</v>
      </c>
      <c r="G17" s="6">
        <v>3.3000000000000002E-2</v>
      </c>
      <c r="H17" s="6">
        <f t="shared" si="0"/>
        <v>4.02E-2</v>
      </c>
      <c r="I17" s="6">
        <v>3.5000000000000003E-2</v>
      </c>
      <c r="J17" s="6">
        <v>3.5000000000000003E-2</v>
      </c>
      <c r="K17" s="6">
        <v>0.04</v>
      </c>
      <c r="L17" s="6">
        <f t="shared" si="1"/>
        <v>3.6666666666666674E-2</v>
      </c>
    </row>
    <row r="18" spans="1:12">
      <c r="A18" s="7" t="str">
        <f>+'DCP-9, P 1'!A18</f>
        <v>IDACORP</v>
      </c>
      <c r="B18" s="7"/>
      <c r="C18" s="6">
        <v>4.3999999999999997E-2</v>
      </c>
      <c r="D18" s="6">
        <v>4.3999999999999997E-2</v>
      </c>
      <c r="E18" s="6">
        <v>4.2000000000000003E-2</v>
      </c>
      <c r="F18" s="6">
        <v>3.9E-2</v>
      </c>
      <c r="G18" s="6">
        <v>3.6999999999999998E-2</v>
      </c>
      <c r="H18" s="6">
        <f t="shared" si="0"/>
        <v>4.1200000000000001E-2</v>
      </c>
      <c r="I18" s="6">
        <v>3.5000000000000003E-2</v>
      </c>
      <c r="J18" s="6">
        <v>3.5000000000000003E-2</v>
      </c>
      <c r="K18" s="6">
        <v>0.03</v>
      </c>
      <c r="L18" s="6">
        <f t="shared" si="1"/>
        <v>3.3333333333333333E-2</v>
      </c>
    </row>
    <row r="19" spans="1:12">
      <c r="A19" s="7" t="str">
        <f>+'DCP-9, P 1'!A19</f>
        <v>NorthWestern Corp</v>
      </c>
      <c r="B19" s="7"/>
      <c r="C19" s="6">
        <v>3.4000000000000002E-2</v>
      </c>
      <c r="D19" s="6">
        <v>3.2000000000000001E-2</v>
      </c>
      <c r="E19" s="6">
        <v>3.1E-2</v>
      </c>
      <c r="F19" s="6">
        <v>1.7000000000000001E-2</v>
      </c>
      <c r="G19" s="6">
        <v>2.5000000000000001E-2</v>
      </c>
      <c r="H19" s="6">
        <f t="shared" si="0"/>
        <v>2.7800000000000002E-2</v>
      </c>
      <c r="I19" s="6">
        <v>1.4999999999999999E-2</v>
      </c>
      <c r="J19" s="6">
        <v>0.02</v>
      </c>
      <c r="K19" s="6">
        <v>2.5000000000000001E-2</v>
      </c>
      <c r="L19" s="6">
        <f t="shared" si="1"/>
        <v>0.02</v>
      </c>
    </row>
    <row r="20" spans="1:12">
      <c r="A20" s="7" t="str">
        <f>+'DCP-9, P 1'!A20</f>
        <v>OGE Energy</v>
      </c>
      <c r="B20" s="7"/>
      <c r="C20" s="6">
        <v>3.5000000000000003E-2</v>
      </c>
      <c r="D20" s="6">
        <v>3.7999999999999999E-2</v>
      </c>
      <c r="E20" s="6">
        <v>3.5999999999999997E-2</v>
      </c>
      <c r="F20" s="6">
        <v>2.8000000000000001E-2</v>
      </c>
      <c r="G20" s="6">
        <v>3.5999999999999997E-2</v>
      </c>
      <c r="H20" s="6">
        <f t="shared" si="0"/>
        <v>3.4600000000000006E-2</v>
      </c>
      <c r="I20" s="6">
        <v>0.04</v>
      </c>
      <c r="J20" s="6">
        <v>4.4999999999999998E-2</v>
      </c>
      <c r="K20" s="6">
        <v>5.5E-2</v>
      </c>
      <c r="L20" s="6">
        <f t="shared" si="1"/>
        <v>4.6666666666666662E-2</v>
      </c>
    </row>
    <row r="21" spans="1:12">
      <c r="A21" s="7" t="str">
        <f>+'DCP-9, P 1'!A21</f>
        <v>Otter Tail Corp</v>
      </c>
      <c r="B21" s="7"/>
      <c r="C21" s="6">
        <v>3.3000000000000002E-2</v>
      </c>
      <c r="D21" s="6">
        <v>0.04</v>
      </c>
      <c r="E21" s="6">
        <v>0.04</v>
      </c>
      <c r="F21" s="6">
        <v>4.1000000000000002E-2</v>
      </c>
      <c r="G21" s="6">
        <v>0.113</v>
      </c>
      <c r="H21" s="6">
        <f t="shared" si="0"/>
        <v>5.3400000000000003E-2</v>
      </c>
      <c r="I21" s="6">
        <v>0.13500000000000001</v>
      </c>
      <c r="J21" s="6">
        <v>7.4999999999999997E-2</v>
      </c>
      <c r="K21" s="6">
        <v>0.05</v>
      </c>
      <c r="L21" s="6">
        <f t="shared" si="1"/>
        <v>8.666666666666667E-2</v>
      </c>
    </row>
    <row r="22" spans="1:12">
      <c r="A22" s="7" t="str">
        <f>+'DCP-9, P 1'!A22</f>
        <v>Portland General Electric</v>
      </c>
      <c r="B22" s="7"/>
      <c r="C22" s="6">
        <v>3.5999999999999997E-2</v>
      </c>
      <c r="D22" s="6">
        <v>3.5000000000000003E-2</v>
      </c>
      <c r="E22" s="6">
        <v>3.1E-2</v>
      </c>
      <c r="F22" s="6">
        <v>6.0000000000000001E-3</v>
      </c>
      <c r="G22" s="6">
        <v>3.5000000000000003E-2</v>
      </c>
      <c r="H22" s="6">
        <f t="shared" si="0"/>
        <v>2.8600000000000004E-2</v>
      </c>
      <c r="I22" s="6">
        <v>3.5000000000000003E-2</v>
      </c>
      <c r="J22" s="6">
        <v>3.5000000000000003E-2</v>
      </c>
      <c r="K22" s="6">
        <v>3.5000000000000003E-2</v>
      </c>
      <c r="L22" s="6">
        <f t="shared" si="1"/>
        <v>3.5000000000000003E-2</v>
      </c>
    </row>
    <row r="23" spans="1:12">
      <c r="A23" s="7"/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>
      <c r="A24" s="96" t="s">
        <v>27</v>
      </c>
      <c r="B24" s="7"/>
      <c r="C24" s="6"/>
      <c r="D24" s="6"/>
      <c r="E24" s="6"/>
      <c r="F24" s="6"/>
      <c r="G24" s="6"/>
      <c r="H24" s="14">
        <f>+AVERAGE(H15:H22)</f>
        <v>3.3775000000000006E-2</v>
      </c>
      <c r="I24" s="14"/>
      <c r="J24" s="14"/>
      <c r="K24" s="14"/>
      <c r="L24" s="14">
        <f>+AVERAGE(L15:L22)</f>
        <v>3.770833333333333E-2</v>
      </c>
    </row>
    <row r="25" spans="1:12" ht="15.3" thickBot="1">
      <c r="A25" s="41"/>
      <c r="B25" s="41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5.3" thickTop="1">
      <c r="A26" s="39"/>
      <c r="B26" s="39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2">
      <c r="A27" s="7" t="s">
        <v>26</v>
      </c>
    </row>
    <row r="31" spans="1:12">
      <c r="K31" s="4"/>
    </row>
    <row r="33" spans="3:8">
      <c r="H33" s="17"/>
    </row>
    <row r="34" spans="3:8">
      <c r="C34" s="20"/>
      <c r="D34" s="20"/>
      <c r="E34" s="20"/>
      <c r="F34" s="20"/>
      <c r="G34" s="20"/>
      <c r="H34" s="17"/>
    </row>
    <row r="35" spans="3:8">
      <c r="C35" s="20"/>
      <c r="D35" s="20"/>
      <c r="E35" s="20"/>
      <c r="F35" s="20"/>
      <c r="G35" s="20"/>
      <c r="H35" s="20"/>
    </row>
    <row r="36" spans="3:8">
      <c r="C36" s="20"/>
      <c r="D36" s="20"/>
      <c r="E36" s="20"/>
      <c r="F36" s="20"/>
      <c r="G36" s="20"/>
      <c r="H36" s="20"/>
    </row>
    <row r="37" spans="3:8">
      <c r="C37" s="20"/>
      <c r="D37" s="20"/>
      <c r="E37" s="20"/>
      <c r="F37" s="20"/>
      <c r="G37" s="20"/>
      <c r="H37" s="20"/>
    </row>
    <row r="38" spans="3:8">
      <c r="C38" s="20"/>
      <c r="D38" s="20"/>
      <c r="E38" s="20"/>
      <c r="F38" s="20"/>
      <c r="G38" s="20"/>
      <c r="H38" s="20"/>
    </row>
    <row r="39" spans="3:8">
      <c r="C39" s="20"/>
      <c r="D39" s="20"/>
      <c r="E39" s="20"/>
      <c r="F39" s="20"/>
      <c r="G39" s="20"/>
      <c r="H39" s="20"/>
    </row>
  </sheetData>
  <mergeCells count="2">
    <mergeCell ref="A5:L5"/>
    <mergeCell ref="A6:L6"/>
  </mergeCells>
  <phoneticPr fontId="0" type="noConversion"/>
  <printOptions horizontalCentered="1"/>
  <pageMargins left="0.5" right="0.5" top="0.5" bottom="0.55000000000000004" header="0" footer="0"/>
  <pageSetup scale="6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39"/>
  <sheetViews>
    <sheetView showOutlineSymbols="0" zoomScaleNormal="87" workbookViewId="0">
      <selection activeCell="K26" sqref="K26"/>
    </sheetView>
  </sheetViews>
  <sheetFormatPr defaultColWidth="9.76953125" defaultRowHeight="15"/>
  <cols>
    <col min="1" max="1" width="26.6796875" style="12" customWidth="1"/>
    <col min="2" max="2" width="1.453125" style="12" customWidth="1"/>
    <col min="3" max="6" width="9.76953125" style="12" customWidth="1"/>
    <col min="7" max="7" width="2.76953125" style="12" customWidth="1"/>
    <col min="8" max="16384" width="9.76953125" style="12"/>
  </cols>
  <sheetData>
    <row r="1" spans="1:11">
      <c r="I1" s="1" t="str">
        <f>+'DCP-9, P 2'!J1</f>
        <v>Exh. DCP-9</v>
      </c>
    </row>
    <row r="2" spans="1:11">
      <c r="I2" s="1" t="s">
        <v>237</v>
      </c>
    </row>
    <row r="3" spans="1:11">
      <c r="I3" s="1" t="str">
        <f>+'DCP-9, P 2'!J3</f>
        <v>Dockets UE-220066/UG-220067</v>
      </c>
    </row>
    <row r="4" spans="1:11">
      <c r="A4" s="100"/>
      <c r="I4" s="1"/>
      <c r="K4" s="1"/>
    </row>
    <row r="5" spans="1:11" ht="20.100000000000001">
      <c r="A5" s="2" t="str">
        <f>'DCP-9, P 2'!A5</f>
        <v>PROXY COMPANIES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0.100000000000001">
      <c r="A6" s="2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3" thickBot="1"/>
    <row r="8" spans="1:1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>
      <c r="A9" s="1"/>
      <c r="B9" s="1"/>
      <c r="C9" s="165" t="s">
        <v>29</v>
      </c>
      <c r="D9" s="165"/>
      <c r="E9" s="165"/>
      <c r="F9" s="165"/>
      <c r="G9" s="1"/>
      <c r="H9" s="165" t="s">
        <v>315</v>
      </c>
      <c r="I9" s="165"/>
      <c r="J9" s="165"/>
      <c r="K9" s="165"/>
    </row>
    <row r="10" spans="1:11">
      <c r="A10" s="164" t="str">
        <f>'DCP-9, P 2'!A9</f>
        <v>COMPANY</v>
      </c>
      <c r="B10" s="1"/>
      <c r="C10" s="166" t="s">
        <v>30</v>
      </c>
      <c r="D10" s="166" t="s">
        <v>21</v>
      </c>
      <c r="E10" s="166" t="s">
        <v>31</v>
      </c>
      <c r="F10" s="166" t="s">
        <v>27</v>
      </c>
      <c r="G10" s="1"/>
      <c r="H10" s="166" t="s">
        <v>30</v>
      </c>
      <c r="I10" s="166" t="s">
        <v>21</v>
      </c>
      <c r="J10" s="166" t="s">
        <v>31</v>
      </c>
      <c r="K10" s="166" t="s">
        <v>27</v>
      </c>
    </row>
    <row r="12" spans="1:1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4" spans="1:11">
      <c r="A14" s="23" t="str">
        <f>'DCP-9, P 2'!A13</f>
        <v>Proxy Group</v>
      </c>
    </row>
    <row r="16" spans="1:11">
      <c r="A16" s="12" t="str">
        <f>+'DCP-9, P 2'!A15</f>
        <v>ALLETE</v>
      </c>
      <c r="C16" s="6">
        <v>0.01</v>
      </c>
      <c r="D16" s="6">
        <v>0.04</v>
      </c>
      <c r="E16" s="6">
        <v>3.5000000000000003E-2</v>
      </c>
      <c r="F16" s="6">
        <f>AVERAGE(C16:E16)</f>
        <v>2.8333333333333335E-2</v>
      </c>
      <c r="G16" s="6"/>
      <c r="H16" s="6">
        <v>0.06</v>
      </c>
      <c r="I16" s="6">
        <v>3.5000000000000003E-2</v>
      </c>
      <c r="J16" s="6">
        <v>3.5000000000000003E-2</v>
      </c>
      <c r="K16" s="6">
        <f>AVERAGE(H16:J16)</f>
        <v>4.3333333333333335E-2</v>
      </c>
    </row>
    <row r="17" spans="1:11">
      <c r="A17" s="12" t="str">
        <f>+'DCP-9, P 2'!A16</f>
        <v>Avista Corp.</v>
      </c>
      <c r="C17" s="6">
        <v>3.5000000000000003E-2</v>
      </c>
      <c r="D17" s="6">
        <v>0.04</v>
      </c>
      <c r="E17" s="6">
        <v>3.5000000000000003E-2</v>
      </c>
      <c r="F17" s="6">
        <f t="shared" ref="F17:F23" si="0">AVERAGE(C17:E17)</f>
        <v>3.6666666666666674E-2</v>
      </c>
      <c r="G17" s="6"/>
      <c r="H17" s="6">
        <v>0.03</v>
      </c>
      <c r="I17" s="6">
        <v>0.04</v>
      </c>
      <c r="J17" s="6">
        <v>0.03</v>
      </c>
      <c r="K17" s="6">
        <f t="shared" ref="K17:K23" si="1">AVERAGE(H17:J17)</f>
        <v>3.3333333333333333E-2</v>
      </c>
    </row>
    <row r="18" spans="1:11">
      <c r="A18" s="12" t="str">
        <f>+'DCP-9, P 2'!A17</f>
        <v>Black Hills Corp</v>
      </c>
      <c r="C18" s="6">
        <v>5.5E-2</v>
      </c>
      <c r="D18" s="6">
        <v>0.06</v>
      </c>
      <c r="E18" s="6">
        <v>6.5000000000000002E-2</v>
      </c>
      <c r="F18" s="6">
        <f t="shared" si="0"/>
        <v>0.06</v>
      </c>
      <c r="G18" s="6"/>
      <c r="H18" s="6">
        <v>5.5E-2</v>
      </c>
      <c r="I18" s="6">
        <v>5.5E-2</v>
      </c>
      <c r="J18" s="6">
        <v>0.05</v>
      </c>
      <c r="K18" s="6">
        <f t="shared" si="1"/>
        <v>5.3333333333333337E-2</v>
      </c>
    </row>
    <row r="19" spans="1:11">
      <c r="A19" s="12" t="str">
        <f>+'DCP-9, P 2'!A18</f>
        <v>IDACORP</v>
      </c>
      <c r="C19" s="6">
        <v>0.04</v>
      </c>
      <c r="D19" s="6">
        <v>7.0000000000000007E-2</v>
      </c>
      <c r="E19" s="6">
        <v>4.4999999999999998E-2</v>
      </c>
      <c r="F19" s="6">
        <f t="shared" si="0"/>
        <v>5.1666666666666673E-2</v>
      </c>
      <c r="G19" s="6"/>
      <c r="H19" s="6">
        <v>0.04</v>
      </c>
      <c r="I19" s="6">
        <v>6.5000000000000002E-2</v>
      </c>
      <c r="J19" s="6">
        <v>0.04</v>
      </c>
      <c r="K19" s="6">
        <f t="shared" si="1"/>
        <v>4.8333333333333339E-2</v>
      </c>
    </row>
    <row r="20" spans="1:11">
      <c r="A20" s="12" t="str">
        <f>+'DCP-9, P 2'!A19</f>
        <v>NorthWestern Corp</v>
      </c>
      <c r="C20" s="6">
        <v>0.02</v>
      </c>
      <c r="D20" s="6">
        <v>5.5E-2</v>
      </c>
      <c r="E20" s="6">
        <v>4.4999999999999998E-2</v>
      </c>
      <c r="F20" s="6">
        <f t="shared" si="0"/>
        <v>0.04</v>
      </c>
      <c r="G20" s="6"/>
      <c r="H20" s="6">
        <v>0.03</v>
      </c>
      <c r="I20" s="6">
        <v>0.02</v>
      </c>
      <c r="J20" s="6">
        <v>0.03</v>
      </c>
      <c r="K20" s="6">
        <f t="shared" si="1"/>
        <v>2.6666666666666668E-2</v>
      </c>
    </row>
    <row r="21" spans="1:11">
      <c r="A21" s="12" t="str">
        <f>+'DCP-9, P 2'!A20</f>
        <v>OGE Energy</v>
      </c>
      <c r="C21" s="6">
        <v>4.4999999999999998E-2</v>
      </c>
      <c r="D21" s="6">
        <v>8.5000000000000006E-2</v>
      </c>
      <c r="E21" s="6">
        <v>3.5000000000000003E-2</v>
      </c>
      <c r="F21" s="6">
        <f t="shared" si="0"/>
        <v>5.5E-2</v>
      </c>
      <c r="G21" s="6"/>
      <c r="H21" s="6">
        <v>6.5000000000000002E-2</v>
      </c>
      <c r="I21" s="6">
        <v>0.03</v>
      </c>
      <c r="J21" s="6">
        <v>5.5E-2</v>
      </c>
      <c r="K21" s="6">
        <f t="shared" si="1"/>
        <v>4.9999999999999996E-2</v>
      </c>
    </row>
    <row r="22" spans="1:11">
      <c r="A22" s="12" t="str">
        <f>+'DCP-9, P 2'!A21</f>
        <v>Otter Tail Corp</v>
      </c>
      <c r="C22" s="6">
        <v>0.13</v>
      </c>
      <c r="D22" s="6">
        <v>0.04</v>
      </c>
      <c r="E22" s="6">
        <v>0.06</v>
      </c>
      <c r="F22" s="6">
        <f t="shared" si="0"/>
        <v>7.6666666666666675E-2</v>
      </c>
      <c r="G22" s="6"/>
      <c r="H22" s="6">
        <v>4.4999999999999998E-2</v>
      </c>
      <c r="I22" s="6">
        <v>7.0000000000000007E-2</v>
      </c>
      <c r="J22" s="6">
        <v>0.08</v>
      </c>
      <c r="K22" s="6">
        <f t="shared" si="1"/>
        <v>6.5000000000000002E-2</v>
      </c>
    </row>
    <row r="23" spans="1:11">
      <c r="A23" s="12" t="str">
        <f>+'DCP-9, P 2'!A22</f>
        <v>Portland General Electric</v>
      </c>
      <c r="C23" s="6">
        <v>1.4999999999999999E-2</v>
      </c>
      <c r="D23" s="6">
        <v>0.06</v>
      </c>
      <c r="E23" s="6">
        <v>0.03</v>
      </c>
      <c r="F23" s="6">
        <f t="shared" si="0"/>
        <v>3.4999999999999996E-2</v>
      </c>
      <c r="G23" s="6"/>
      <c r="H23" s="6">
        <v>7.4999999999999997E-2</v>
      </c>
      <c r="I23" s="6">
        <v>0.06</v>
      </c>
      <c r="J23" s="6">
        <v>3.5000000000000003E-2</v>
      </c>
      <c r="K23" s="6">
        <f t="shared" si="1"/>
        <v>5.6666666666666671E-2</v>
      </c>
    </row>
    <row r="24" spans="1:11">
      <c r="C24" s="6"/>
      <c r="D24" s="6"/>
      <c r="E24" s="6"/>
      <c r="F24" s="6"/>
      <c r="G24" s="6"/>
      <c r="H24" s="6"/>
      <c r="I24" s="6"/>
      <c r="J24" s="6"/>
      <c r="K24" s="6"/>
    </row>
    <row r="25" spans="1:11">
      <c r="A25" s="4" t="s">
        <v>27</v>
      </c>
      <c r="C25" s="6"/>
      <c r="D25" s="6"/>
      <c r="E25" s="6"/>
      <c r="F25" s="14">
        <f>AVERAGE(F16:F23)</f>
        <v>4.7916666666666663E-2</v>
      </c>
      <c r="G25" s="6"/>
      <c r="H25" s="6"/>
      <c r="I25" s="6"/>
      <c r="J25" s="6"/>
      <c r="K25" s="14">
        <f>AVERAGE(K16:K23)</f>
        <v>4.7083333333333338E-2</v>
      </c>
    </row>
    <row r="26" spans="1:11" ht="15.3" thickBot="1">
      <c r="A26" s="35"/>
      <c r="B26" s="35"/>
      <c r="C26" s="37"/>
      <c r="D26" s="37"/>
      <c r="E26" s="37"/>
      <c r="F26" s="37"/>
      <c r="G26" s="37"/>
      <c r="H26" s="37"/>
      <c r="I26" s="37"/>
      <c r="J26" s="37"/>
      <c r="K26" s="37"/>
    </row>
    <row r="27" spans="1:11" ht="15.3" thickTop="1">
      <c r="C27" s="6"/>
      <c r="D27" s="6"/>
      <c r="E27" s="6"/>
      <c r="F27" s="6"/>
      <c r="G27" s="6"/>
      <c r="H27" s="6"/>
      <c r="I27" s="6"/>
      <c r="J27" s="6"/>
      <c r="K27" s="6"/>
    </row>
    <row r="28" spans="1:11">
      <c r="A28" s="12" t="str">
        <f>+'DCP-9, P 2'!A27</f>
        <v>Source:  Value Line Investment Survey.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2" spans="1:11">
      <c r="J32" s="4"/>
    </row>
    <row r="33" spans="4:6">
      <c r="D33" s="19"/>
      <c r="E33" s="19"/>
      <c r="F33" s="19"/>
    </row>
    <row r="34" spans="4:6">
      <c r="D34" s="18"/>
      <c r="E34" s="18"/>
      <c r="F34" s="18"/>
    </row>
    <row r="35" spans="4:6">
      <c r="D35" s="18"/>
      <c r="E35" s="18"/>
      <c r="F35" s="18"/>
    </row>
    <row r="36" spans="4:6">
      <c r="D36" s="18"/>
      <c r="E36" s="18"/>
      <c r="F36" s="18"/>
    </row>
    <row r="37" spans="4:6">
      <c r="D37" s="19"/>
      <c r="E37" s="19"/>
      <c r="F37" s="19"/>
    </row>
    <row r="38" spans="4:6">
      <c r="D38" s="19"/>
      <c r="E38" s="19"/>
      <c r="F38" s="19"/>
    </row>
    <row r="39" spans="4:6">
      <c r="D39" s="19"/>
      <c r="E39" s="19"/>
      <c r="F39" s="19"/>
    </row>
  </sheetData>
  <phoneticPr fontId="0" type="noConversion"/>
  <printOptions horizontalCentered="1"/>
  <pageMargins left="0.5" right="0.5" top="0.5" bottom="0.55000000000000004" header="0" footer="0"/>
  <pageSetup scale="7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226A1-EE42-43C0-B9F4-0B637E9698D8}">
  <sheetPr>
    <pageSetUpPr fitToPage="1"/>
  </sheetPr>
  <dimension ref="A1:I24"/>
  <sheetViews>
    <sheetView workbookViewId="0">
      <selection activeCell="G22" sqref="G22"/>
    </sheetView>
  </sheetViews>
  <sheetFormatPr defaultRowHeight="15"/>
  <cols>
    <col min="1" max="1" width="29.6796875" customWidth="1"/>
    <col min="2" max="2" width="1.36328125" customWidth="1"/>
    <col min="4" max="4" width="1.2265625" customWidth="1"/>
    <col min="6" max="6" width="1.58984375" customWidth="1"/>
  </cols>
  <sheetData>
    <row r="1" spans="1:7">
      <c r="C1" s="92" t="str">
        <f>+'DCP-9, P 3'!I1</f>
        <v>Exh. DCP-9</v>
      </c>
    </row>
    <row r="2" spans="1:7">
      <c r="C2" s="92" t="s">
        <v>240</v>
      </c>
    </row>
    <row r="3" spans="1:7">
      <c r="C3" s="92" t="str">
        <f>+'DCP-9, P 3'!I3</f>
        <v>Dockets UE-220066/UG-220067</v>
      </c>
    </row>
    <row r="5" spans="1:7">
      <c r="A5" s="300" t="str">
        <f>+'DCP-9, P 3'!A5</f>
        <v>PROXY COMPANIES</v>
      </c>
      <c r="B5" s="300"/>
      <c r="C5" s="300"/>
      <c r="D5" s="300"/>
      <c r="E5" s="300"/>
      <c r="F5" s="300"/>
      <c r="G5" s="300"/>
    </row>
    <row r="6" spans="1:7">
      <c r="A6" s="300" t="s">
        <v>325</v>
      </c>
      <c r="B6" s="300"/>
      <c r="C6" s="300"/>
      <c r="D6" s="300"/>
      <c r="E6" s="300"/>
      <c r="F6" s="300"/>
      <c r="G6" s="300"/>
    </row>
    <row r="7" spans="1:7" ht="15.3" thickBot="1">
      <c r="A7" s="74"/>
      <c r="B7" s="74"/>
      <c r="C7" s="74"/>
      <c r="D7" s="74"/>
      <c r="E7" s="74"/>
      <c r="F7" s="74"/>
      <c r="G7" s="74"/>
    </row>
    <row r="8" spans="1:7" ht="15.3" thickTop="1"/>
    <row r="9" spans="1:7">
      <c r="A9" s="92" t="str">
        <f>+'DCP-9, P 3'!A14</f>
        <v>Proxy Group</v>
      </c>
      <c r="B9" s="27"/>
      <c r="C9" s="226" t="s">
        <v>232</v>
      </c>
      <c r="D9" s="27"/>
      <c r="E9" s="226" t="s">
        <v>233</v>
      </c>
      <c r="F9" s="27"/>
      <c r="G9" s="226" t="s">
        <v>27</v>
      </c>
    </row>
    <row r="10" spans="1:7">
      <c r="A10" s="281"/>
      <c r="B10" s="282"/>
      <c r="C10" s="280"/>
      <c r="D10" s="282"/>
      <c r="E10" s="280"/>
      <c r="F10" s="282"/>
      <c r="G10" s="280"/>
    </row>
    <row r="12" spans="1:7">
      <c r="A12" t="str">
        <f>+'DCP-9, P 3'!A16</f>
        <v>ALLETE</v>
      </c>
      <c r="C12" s="46">
        <v>8.6999999999999994E-2</v>
      </c>
      <c r="D12" s="46"/>
      <c r="E12" s="8">
        <v>8.7400000000000005E-2</v>
      </c>
      <c r="G12" s="46">
        <f>AVERAGE(C12:E12)</f>
        <v>8.72E-2</v>
      </c>
    </row>
    <row r="13" spans="1:7">
      <c r="A13" t="str">
        <f>+'DCP-9, P 3'!A17</f>
        <v>Avista Corp.</v>
      </c>
      <c r="C13" s="46">
        <v>5.8000000000000003E-2</v>
      </c>
      <c r="D13" s="46"/>
      <c r="E13" s="46">
        <v>5.79E-2</v>
      </c>
      <c r="G13" s="46">
        <f t="shared" ref="G13:G19" si="0">AVERAGE(C13:E13)</f>
        <v>5.7950000000000002E-2</v>
      </c>
    </row>
    <row r="14" spans="1:7">
      <c r="A14" t="str">
        <f>+'DCP-9, P 3'!A18</f>
        <v>Black Hills Corp</v>
      </c>
      <c r="C14" s="46">
        <v>4.6699999999999998E-2</v>
      </c>
      <c r="D14" s="46">
        <v>4.6699999999999998E-2</v>
      </c>
      <c r="E14" s="46">
        <v>6.2700000000000006E-2</v>
      </c>
      <c r="G14" s="46">
        <f t="shared" si="0"/>
        <v>5.2033333333333341E-2</v>
      </c>
    </row>
    <row r="15" spans="1:7">
      <c r="A15" t="str">
        <f>+'DCP-9, P 3'!A19</f>
        <v>IDACORP</v>
      </c>
      <c r="C15" s="46">
        <v>2.8000000000000001E-2</v>
      </c>
      <c r="D15" s="46"/>
      <c r="E15" s="46">
        <v>2.8199999999999999E-2</v>
      </c>
      <c r="G15" s="46">
        <f t="shared" si="0"/>
        <v>2.81E-2</v>
      </c>
    </row>
    <row r="16" spans="1:7">
      <c r="A16" t="str">
        <f>+'DCP-9, P 3'!A20</f>
        <v>NorthWestern Corp</v>
      </c>
      <c r="C16" s="46">
        <v>4.4999999999999998E-2</v>
      </c>
      <c r="D16" s="46"/>
      <c r="E16" s="46">
        <v>2.7300000000000001E-2</v>
      </c>
      <c r="G16" s="46">
        <f t="shared" si="0"/>
        <v>3.6150000000000002E-2</v>
      </c>
    </row>
    <row r="17" spans="1:9">
      <c r="A17" t="str">
        <f>+'DCP-9, P 3'!A21</f>
        <v>OGE Energy</v>
      </c>
      <c r="C17" s="46">
        <v>1.9E-2</v>
      </c>
      <c r="D17" s="46"/>
      <c r="E17" s="46">
        <v>3.4700000000000002E-2</v>
      </c>
      <c r="G17" s="46">
        <f t="shared" si="0"/>
        <v>2.6849999999999999E-2</v>
      </c>
    </row>
    <row r="18" spans="1:9">
      <c r="A18" t="str">
        <f>+'DCP-9, P 3'!A22</f>
        <v>Otter Tail Corp</v>
      </c>
      <c r="C18" s="46">
        <v>0.09</v>
      </c>
      <c r="D18" s="46"/>
      <c r="E18" s="8" t="s">
        <v>235</v>
      </c>
      <c r="G18" s="46">
        <f t="shared" si="0"/>
        <v>0.09</v>
      </c>
    </row>
    <row r="19" spans="1:9">
      <c r="A19" t="str">
        <f>+'DCP-9, P 3'!A23</f>
        <v>Portland General Electric</v>
      </c>
      <c r="C19" s="46">
        <v>3.3000000000000002E-2</v>
      </c>
      <c r="D19" s="46"/>
      <c r="E19" s="46">
        <v>4.3900000000000002E-2</v>
      </c>
      <c r="G19" s="46">
        <f t="shared" si="0"/>
        <v>3.8449999999999998E-2</v>
      </c>
    </row>
    <row r="20" spans="1:9">
      <c r="C20" s="46"/>
      <c r="D20" s="46"/>
      <c r="E20" s="46"/>
      <c r="G20" s="71"/>
    </row>
    <row r="21" spans="1:9">
      <c r="A21" t="str">
        <f>+'DCP-9, P 3'!A25</f>
        <v>Average</v>
      </c>
      <c r="C21" s="46"/>
      <c r="D21" s="46"/>
      <c r="E21" s="46"/>
      <c r="G21" s="198">
        <f>AVERAGE(G12:G19)</f>
        <v>5.2091666666666661E-2</v>
      </c>
    </row>
    <row r="22" spans="1:9" ht="15.3" thickBot="1">
      <c r="A22" s="74"/>
      <c r="B22" s="74"/>
      <c r="C22" s="74"/>
      <c r="D22" s="74"/>
      <c r="E22" s="74"/>
      <c r="F22" s="74"/>
      <c r="G22" s="259"/>
      <c r="H22" s="28"/>
      <c r="I22" s="28"/>
    </row>
    <row r="23" spans="1:9" ht="15.3" thickTop="1"/>
    <row r="24" spans="1:9">
      <c r="A24" t="s">
        <v>287</v>
      </c>
    </row>
  </sheetData>
  <mergeCells count="2">
    <mergeCell ref="A5:G5"/>
    <mergeCell ref="A6:G6"/>
  </mergeCells>
  <printOptions horizontalCentered="1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59"/>
  <sheetViews>
    <sheetView showOutlineSymbols="0" topLeftCell="A18" zoomScaleNormal="100" workbookViewId="0">
      <selection activeCell="I37" sqref="I37"/>
    </sheetView>
  </sheetViews>
  <sheetFormatPr defaultColWidth="9.76953125" defaultRowHeight="15"/>
  <cols>
    <col min="1" max="1" width="27.54296875" style="12" customWidth="1"/>
    <col min="2" max="2" width="1.76953125" style="12" customWidth="1"/>
    <col min="3" max="4" width="12.76953125" style="12" customWidth="1"/>
    <col min="5" max="5" width="13.6796875" style="12" customWidth="1"/>
    <col min="6" max="6" width="12.76953125" style="12" customWidth="1"/>
    <col min="7" max="7" width="13.6796875" style="12" customWidth="1"/>
    <col min="8" max="8" width="12.2265625" style="12" customWidth="1"/>
    <col min="9" max="10" width="10.76953125" style="12" customWidth="1"/>
    <col min="11" max="16384" width="9.76953125" style="12"/>
  </cols>
  <sheetData>
    <row r="1" spans="1:10">
      <c r="H1" s="1" t="str">
        <f>+'DCP-9, P 3'!I1</f>
        <v>Exh. DCP-9</v>
      </c>
    </row>
    <row r="2" spans="1:10">
      <c r="H2" s="1" t="s">
        <v>241</v>
      </c>
    </row>
    <row r="3" spans="1:10">
      <c r="H3" s="1" t="str">
        <f>+'DCP-9, P 3'!I3</f>
        <v>Dockets UE-220066/UG-220067</v>
      </c>
    </row>
    <row r="4" spans="1:10">
      <c r="H4" s="1"/>
      <c r="J4" s="1"/>
    </row>
    <row r="5" spans="1:10" ht="20.100000000000001">
      <c r="A5" s="2" t="str">
        <f>'DCP-9, P 3'!A5</f>
        <v>PROXY COMPANIES</v>
      </c>
      <c r="B5" s="2"/>
      <c r="C5" s="2"/>
      <c r="D5" s="2"/>
      <c r="E5" s="2"/>
      <c r="F5" s="2"/>
      <c r="G5" s="2"/>
      <c r="H5" s="2"/>
      <c r="I5" s="2"/>
      <c r="J5" s="2"/>
    </row>
    <row r="6" spans="1:10" ht="20.100000000000001">
      <c r="A6" s="2" t="s">
        <v>32</v>
      </c>
      <c r="B6" s="2"/>
      <c r="C6" s="2"/>
      <c r="D6" s="2"/>
      <c r="E6" s="2"/>
      <c r="F6" s="2"/>
      <c r="G6" s="2"/>
      <c r="H6" s="2"/>
      <c r="I6" s="2"/>
      <c r="J6" s="2"/>
    </row>
    <row r="7" spans="1:10" ht="15.3" thickBot="1"/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"/>
      <c r="B9" s="1"/>
      <c r="C9" s="1"/>
      <c r="D9" s="164" t="s">
        <v>34</v>
      </c>
      <c r="E9" s="164" t="s">
        <v>36</v>
      </c>
      <c r="F9" s="164" t="s">
        <v>34</v>
      </c>
      <c r="G9" s="164" t="s">
        <v>36</v>
      </c>
      <c r="H9" s="164" t="s">
        <v>282</v>
      </c>
      <c r="I9" s="1"/>
      <c r="J9" s="1"/>
    </row>
    <row r="10" spans="1:10">
      <c r="A10" s="1"/>
      <c r="B10" s="1"/>
      <c r="C10" s="164" t="s">
        <v>33</v>
      </c>
      <c r="D10" s="164" t="s">
        <v>35</v>
      </c>
      <c r="E10" s="164" t="s">
        <v>35</v>
      </c>
      <c r="F10" s="164" t="s">
        <v>37</v>
      </c>
      <c r="G10" s="164" t="s">
        <v>37</v>
      </c>
      <c r="H10" s="164" t="s">
        <v>30</v>
      </c>
      <c r="I10" s="164" t="s">
        <v>20</v>
      </c>
      <c r="J10" s="164" t="s">
        <v>38</v>
      </c>
    </row>
    <row r="11" spans="1:10">
      <c r="A11" s="164" t="str">
        <f>+'DCP-9, P 3'!A10</f>
        <v>COMPANY</v>
      </c>
      <c r="B11" s="1"/>
      <c r="C11" s="164" t="s">
        <v>24</v>
      </c>
      <c r="D11" s="164" t="s">
        <v>7</v>
      </c>
      <c r="E11" s="164" t="s">
        <v>7</v>
      </c>
      <c r="F11" s="164" t="s">
        <v>7</v>
      </c>
      <c r="G11" s="164" t="s">
        <v>7</v>
      </c>
      <c r="H11" s="164" t="s">
        <v>7</v>
      </c>
      <c r="I11" s="164" t="s">
        <v>7</v>
      </c>
      <c r="J11" s="164" t="s">
        <v>39</v>
      </c>
    </row>
    <row r="12" spans="1:10" ht="15.3" thickBot="1"/>
    <row r="13" spans="1:10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>
      <c r="A14" s="21"/>
    </row>
    <row r="15" spans="1:10">
      <c r="A15" s="42" t="str">
        <f>+'DCP-9, P 3'!A14</f>
        <v>Proxy Group</v>
      </c>
    </row>
    <row r="16" spans="1:10">
      <c r="A16" s="21"/>
      <c r="C16" s="6"/>
      <c r="D16" s="6"/>
      <c r="E16" s="6"/>
      <c r="F16" s="6"/>
      <c r="G16" s="6"/>
      <c r="H16" s="57"/>
      <c r="I16" s="6"/>
      <c r="J16" s="6"/>
    </row>
    <row r="17" spans="1:10">
      <c r="A17" s="21" t="str">
        <f>+'DCP-9, P 3'!A16</f>
        <v>ALLETE</v>
      </c>
      <c r="C17" s="6">
        <f>'DCP-9, P 1'!I15*(1+0.5*I17)</f>
        <v>4.2025649145028494E-2</v>
      </c>
      <c r="D17" s="6">
        <f>+'DCP-9, P 2'!H15</f>
        <v>2.1800000000000003E-2</v>
      </c>
      <c r="E17" s="6">
        <f>+'DCP-9, P 2'!L15</f>
        <v>2.8333333333333335E-2</v>
      </c>
      <c r="F17" s="6">
        <f>+'DCP-9, P 3'!F16</f>
        <v>2.8333333333333335E-2</v>
      </c>
      <c r="G17" s="6">
        <f>+'DCP-9, P 3'!K16</f>
        <v>4.3333333333333335E-2</v>
      </c>
      <c r="H17" s="8">
        <f>+'DCP-9, P 4'!G12</f>
        <v>8.72E-2</v>
      </c>
      <c r="I17" s="6">
        <f>AVERAGE(D17:H17)</f>
        <v>4.1800000000000004E-2</v>
      </c>
      <c r="J17" s="6">
        <f>C17+I17</f>
        <v>8.3825649145028491E-2</v>
      </c>
    </row>
    <row r="18" spans="1:10">
      <c r="A18" s="21" t="str">
        <f>+'DCP-9, P 3'!A17</f>
        <v>Avista Corp.</v>
      </c>
      <c r="C18" s="6">
        <f>'DCP-9, P 1'!I16*(1+0.5*I18)</f>
        <v>4.1453586654309559E-2</v>
      </c>
      <c r="D18" s="6">
        <f>+'DCP-9, P 2'!H16</f>
        <v>2.2599999999999999E-2</v>
      </c>
      <c r="E18" s="6">
        <f>+'DCP-9, P 2'!L16</f>
        <v>1.4999999999999999E-2</v>
      </c>
      <c r="F18" s="6">
        <f>+'DCP-9, P 3'!F17</f>
        <v>3.6666666666666674E-2</v>
      </c>
      <c r="G18" s="6">
        <f>+'DCP-9, P 3'!K17</f>
        <v>3.3333333333333333E-2</v>
      </c>
      <c r="H18" s="8">
        <f>+'DCP-9, P 4'!G13</f>
        <v>5.7950000000000002E-2</v>
      </c>
      <c r="I18" s="6">
        <f t="shared" ref="I18" si="0">AVERAGE(D18:H18)</f>
        <v>3.3110000000000001E-2</v>
      </c>
      <c r="J18" s="6">
        <f t="shared" ref="J18" si="1">C18+I18</f>
        <v>7.4563586654309566E-2</v>
      </c>
    </row>
    <row r="19" spans="1:10">
      <c r="A19" s="21" t="str">
        <f>+'DCP-9, P 3'!A18</f>
        <v>Black Hills Corp</v>
      </c>
      <c r="C19" s="6">
        <f>'DCP-9, P 1'!I17*(1+0.5*I19)</f>
        <v>3.2803815547481269E-2</v>
      </c>
      <c r="D19" s="6">
        <f>+'DCP-9, P 2'!H17</f>
        <v>4.02E-2</v>
      </c>
      <c r="E19" s="6">
        <f>+'DCP-9, P 2'!L17</f>
        <v>3.6666666666666674E-2</v>
      </c>
      <c r="F19" s="6">
        <f>+'DCP-9, P 3'!F18</f>
        <v>0.06</v>
      </c>
      <c r="G19" s="6">
        <f>+'DCP-9, P 3'!K18</f>
        <v>5.3333333333333337E-2</v>
      </c>
      <c r="H19" s="8">
        <f>+'DCP-9, P 4'!G14</f>
        <v>5.2033333333333341E-2</v>
      </c>
      <c r="I19" s="6">
        <f t="shared" ref="I19:I23" si="2">AVERAGE(D19:H19)</f>
        <v>4.8446666666666673E-2</v>
      </c>
      <c r="J19" s="6">
        <f t="shared" ref="J19:J23" si="3">C19+I19</f>
        <v>8.1250482214147934E-2</v>
      </c>
    </row>
    <row r="20" spans="1:10">
      <c r="A20" s="21" t="str">
        <f>+'DCP-9, P 3'!A19</f>
        <v>IDACORP</v>
      </c>
      <c r="C20" s="6">
        <f>'DCP-9, P 1'!I18*(1+0.5*I20)</f>
        <v>2.7779905609003449E-2</v>
      </c>
      <c r="D20" s="6">
        <f>+'DCP-9, P 2'!H18</f>
        <v>4.1200000000000001E-2</v>
      </c>
      <c r="E20" s="6">
        <f>+'DCP-9, P 2'!L18</f>
        <v>3.3333333333333333E-2</v>
      </c>
      <c r="F20" s="6">
        <f>+'DCP-9, P 3'!F19</f>
        <v>5.1666666666666673E-2</v>
      </c>
      <c r="G20" s="6">
        <f>+'DCP-9, P 3'!K19</f>
        <v>4.8333333333333339E-2</v>
      </c>
      <c r="H20" s="8">
        <f>+'DCP-9, P 4'!G15</f>
        <v>2.81E-2</v>
      </c>
      <c r="I20" s="6">
        <f t="shared" si="2"/>
        <v>4.0526666666666669E-2</v>
      </c>
      <c r="J20" s="6">
        <f t="shared" si="3"/>
        <v>6.8306572275670122E-2</v>
      </c>
    </row>
    <row r="21" spans="1:10">
      <c r="A21" s="21" t="str">
        <f>+'DCP-9, P 3'!A20</f>
        <v>NorthWestern Corp</v>
      </c>
      <c r="C21" s="6">
        <f>'DCP-9, P 1'!I19*(1+0.5*I21)</f>
        <v>4.3358850750063564E-2</v>
      </c>
      <c r="D21" s="6">
        <f>+'DCP-9, P 2'!H19</f>
        <v>2.7800000000000002E-2</v>
      </c>
      <c r="E21" s="6">
        <f>+'DCP-9, P 2'!L19</f>
        <v>0.02</v>
      </c>
      <c r="F21" s="6">
        <f>+'DCP-9, P 3'!F20</f>
        <v>0.04</v>
      </c>
      <c r="G21" s="6">
        <f>+'DCP-9, P 3'!K20</f>
        <v>2.6666666666666668E-2</v>
      </c>
      <c r="H21" s="8">
        <f>+'DCP-9, P 4'!G16</f>
        <v>3.6150000000000002E-2</v>
      </c>
      <c r="I21" s="6">
        <f t="shared" si="2"/>
        <v>3.0123333333333335E-2</v>
      </c>
      <c r="J21" s="6">
        <f t="shared" si="3"/>
        <v>7.3482184083396906E-2</v>
      </c>
    </row>
    <row r="22" spans="1:10">
      <c r="A22" s="21" t="str">
        <f>+'DCP-9, P 3'!A21</f>
        <v>OGE Energy</v>
      </c>
      <c r="C22" s="6">
        <f>'DCP-9, P 1'!I20*(1+0.5*I22)</f>
        <v>4.1910449977063252E-2</v>
      </c>
      <c r="D22" s="6">
        <f>+'DCP-9, P 2'!H20</f>
        <v>3.4600000000000006E-2</v>
      </c>
      <c r="E22" s="6">
        <f>+'DCP-9, P 2'!L20</f>
        <v>4.6666666666666662E-2</v>
      </c>
      <c r="F22" s="6">
        <f>+'DCP-9, P 3'!F21</f>
        <v>5.5E-2</v>
      </c>
      <c r="G22" s="6">
        <f>+'DCP-9, P 3'!K21</f>
        <v>4.9999999999999996E-2</v>
      </c>
      <c r="H22" s="8">
        <f>+'DCP-9, P 4'!G17</f>
        <v>2.6849999999999999E-2</v>
      </c>
      <c r="I22" s="6">
        <f t="shared" si="2"/>
        <v>4.2623333333333333E-2</v>
      </c>
      <c r="J22" s="6">
        <f t="shared" si="3"/>
        <v>8.4533783310396585E-2</v>
      </c>
    </row>
    <row r="23" spans="1:10">
      <c r="A23" s="21" t="str">
        <f>+'DCP-9, P 3'!A22</f>
        <v>Otter Tail Corp</v>
      </c>
      <c r="C23" s="6">
        <f>'DCP-9, P 1'!I21*(1+0.5*I23)</f>
        <v>2.7566733917893434E-2</v>
      </c>
      <c r="D23" s="6">
        <f>+'DCP-9, P 2'!H21</f>
        <v>5.3400000000000003E-2</v>
      </c>
      <c r="E23" s="6">
        <f>+'DCP-9, P 2'!L21</f>
        <v>8.666666666666667E-2</v>
      </c>
      <c r="F23" s="6">
        <f>+'DCP-9, P 3'!F22</f>
        <v>7.6666666666666675E-2</v>
      </c>
      <c r="G23" s="6">
        <f>+'DCP-9, P 3'!K22</f>
        <v>6.5000000000000002E-2</v>
      </c>
      <c r="H23" s="8">
        <f>+'DCP-9, P 4'!G18</f>
        <v>0.09</v>
      </c>
      <c r="I23" s="6">
        <f t="shared" si="2"/>
        <v>7.4346666666666672E-2</v>
      </c>
      <c r="J23" s="6">
        <f t="shared" si="3"/>
        <v>0.10191340058456011</v>
      </c>
    </row>
    <row r="24" spans="1:10">
      <c r="A24" s="21" t="str">
        <f>+'DCP-9, P 3'!A23</f>
        <v>Portland General Electric</v>
      </c>
      <c r="C24" s="6">
        <f>'DCP-9, P 1'!I22*(1+0.5*I24)</f>
        <v>3.4041729281946737E-2</v>
      </c>
      <c r="D24" s="6">
        <f>+'DCP-9, P 2'!H22</f>
        <v>2.8600000000000004E-2</v>
      </c>
      <c r="E24" s="6">
        <f>+'DCP-9, P 2'!L22</f>
        <v>3.5000000000000003E-2</v>
      </c>
      <c r="F24" s="6">
        <f>+'DCP-9, P 3'!F23</f>
        <v>3.4999999999999996E-2</v>
      </c>
      <c r="G24" s="6">
        <f>+'DCP-9, P 3'!K23</f>
        <v>5.6666666666666671E-2</v>
      </c>
      <c r="H24" s="8">
        <f>+'DCP-9, P 4'!G19</f>
        <v>3.8449999999999998E-2</v>
      </c>
      <c r="I24" s="6">
        <f t="shared" ref="I24" si="4">AVERAGE(D24:H24)</f>
        <v>3.8743333333333331E-2</v>
      </c>
      <c r="J24" s="6">
        <f>C24+I24</f>
        <v>7.2785062615280061E-2</v>
      </c>
    </row>
    <row r="25" spans="1:10">
      <c r="A25" s="43"/>
      <c r="B25" s="33"/>
      <c r="C25" s="34"/>
      <c r="D25" s="34"/>
      <c r="E25" s="34"/>
      <c r="F25" s="34"/>
      <c r="G25" s="34"/>
      <c r="H25" s="34"/>
      <c r="I25" s="34"/>
      <c r="J25" s="34"/>
    </row>
    <row r="26" spans="1:10">
      <c r="A26" s="21"/>
      <c r="C26" s="6"/>
      <c r="D26" s="6"/>
      <c r="E26" s="6"/>
      <c r="F26" s="6"/>
      <c r="G26" s="6"/>
      <c r="H26" s="6"/>
      <c r="I26" s="6"/>
      <c r="J26" s="6"/>
    </row>
    <row r="27" spans="1:10">
      <c r="A27" s="21" t="s">
        <v>74</v>
      </c>
      <c r="C27" s="6">
        <f>AVERAGE(C17:C24)</f>
        <v>3.6367590110348721E-2</v>
      </c>
      <c r="D27" s="6">
        <f t="shared" ref="D27:J27" si="5">AVERAGE(D17:D24)</f>
        <v>3.3775000000000006E-2</v>
      </c>
      <c r="E27" s="6">
        <f t="shared" si="5"/>
        <v>3.770833333333333E-2</v>
      </c>
      <c r="F27" s="6">
        <f t="shared" si="5"/>
        <v>4.7916666666666663E-2</v>
      </c>
      <c r="G27" s="6">
        <f t="shared" si="5"/>
        <v>4.7083333333333338E-2</v>
      </c>
      <c r="H27" s="6">
        <f t="shared" si="5"/>
        <v>5.2091666666666661E-2</v>
      </c>
      <c r="I27" s="6">
        <f t="shared" si="5"/>
        <v>4.3715000000000004E-2</v>
      </c>
      <c r="J27" s="14">
        <f t="shared" si="5"/>
        <v>8.0082590110348725E-2</v>
      </c>
    </row>
    <row r="28" spans="1:10">
      <c r="A28" s="43"/>
      <c r="B28" s="33"/>
      <c r="C28" s="34"/>
      <c r="D28" s="34"/>
      <c r="E28" s="34"/>
      <c r="F28" s="34"/>
      <c r="G28" s="34"/>
      <c r="H28" s="34"/>
      <c r="I28" s="34"/>
      <c r="J28" s="106"/>
    </row>
    <row r="29" spans="1:10">
      <c r="A29" s="58"/>
      <c r="B29" s="26"/>
      <c r="C29" s="31"/>
      <c r="D29" s="31"/>
      <c r="E29" s="31"/>
      <c r="F29" s="31"/>
      <c r="G29" s="31"/>
      <c r="H29" s="31"/>
      <c r="I29" s="31"/>
      <c r="J29" s="40"/>
    </row>
    <row r="30" spans="1:10">
      <c r="A30" s="58" t="s">
        <v>71</v>
      </c>
      <c r="B30" s="26"/>
      <c r="C30" s="31">
        <f>MEDIAN(C17:C24)</f>
        <v>3.7747657968128151E-2</v>
      </c>
      <c r="D30" s="31">
        <f t="shared" ref="D30:J30" si="6">MEDIAN(D17:D24)</f>
        <v>3.1600000000000003E-2</v>
      </c>
      <c r="E30" s="31">
        <f t="shared" si="6"/>
        <v>3.4166666666666665E-2</v>
      </c>
      <c r="F30" s="31">
        <f t="shared" si="6"/>
        <v>4.5833333333333337E-2</v>
      </c>
      <c r="G30" s="31">
        <f t="shared" si="6"/>
        <v>4.9166666666666664E-2</v>
      </c>
      <c r="H30" s="31">
        <f t="shared" si="6"/>
        <v>4.5241666666666666E-2</v>
      </c>
      <c r="I30" s="31">
        <f t="shared" si="6"/>
        <v>4.1163333333333336E-2</v>
      </c>
      <c r="J30" s="40">
        <f t="shared" si="6"/>
        <v>7.790703443422875E-2</v>
      </c>
    </row>
    <row r="31" spans="1:10">
      <c r="A31" s="43"/>
      <c r="B31" s="33"/>
      <c r="C31" s="34"/>
      <c r="D31" s="34"/>
      <c r="E31" s="34"/>
      <c r="F31" s="34"/>
      <c r="G31" s="34"/>
      <c r="H31" s="34"/>
      <c r="I31" s="34"/>
      <c r="J31" s="34"/>
    </row>
    <row r="32" spans="1:10">
      <c r="A32" s="21"/>
      <c r="C32" s="6"/>
      <c r="D32" s="6"/>
      <c r="E32" s="6"/>
      <c r="F32" s="6"/>
      <c r="G32" s="6"/>
      <c r="H32" s="6"/>
      <c r="I32" s="6"/>
      <c r="J32" s="6"/>
    </row>
    <row r="33" spans="1:10">
      <c r="A33" s="21" t="s">
        <v>82</v>
      </c>
      <c r="C33" s="6"/>
      <c r="D33" s="14">
        <f>+C27+D27</f>
        <v>7.0142590110348735E-2</v>
      </c>
      <c r="E33" s="6">
        <f>+C27+E27</f>
        <v>7.4075923443682051E-2</v>
      </c>
      <c r="F33" s="6">
        <f>+C27+F27</f>
        <v>8.4284256777015384E-2</v>
      </c>
      <c r="G33" s="6">
        <f>+C27+G27</f>
        <v>8.345092344368206E-2</v>
      </c>
      <c r="H33" s="14">
        <f>+C27+H27</f>
        <v>8.8459256777015383E-2</v>
      </c>
      <c r="I33" s="6">
        <f>+C27+I27</f>
        <v>8.0082590110348725E-2</v>
      </c>
      <c r="J33" s="6"/>
    </row>
    <row r="34" spans="1:10">
      <c r="A34" s="43"/>
      <c r="B34" s="33"/>
      <c r="C34" s="34"/>
      <c r="D34" s="34"/>
      <c r="E34" s="84"/>
      <c r="F34" s="38"/>
      <c r="G34" s="84"/>
      <c r="H34" s="84"/>
      <c r="I34" s="34"/>
      <c r="J34" s="34"/>
    </row>
    <row r="35" spans="1:10">
      <c r="A35" s="21"/>
      <c r="C35" s="6"/>
      <c r="D35" s="6"/>
      <c r="E35" s="57"/>
      <c r="F35" s="22"/>
      <c r="G35" s="57"/>
      <c r="H35" s="57"/>
      <c r="I35" s="6"/>
      <c r="J35" s="6"/>
    </row>
    <row r="36" spans="1:10">
      <c r="A36" s="21" t="s">
        <v>83</v>
      </c>
      <c r="C36" s="6"/>
      <c r="D36" s="14">
        <f>+C30+D30</f>
        <v>6.9347657968128154E-2</v>
      </c>
      <c r="E36" s="6">
        <f>+C30+E30</f>
        <v>7.1914324634794816E-2</v>
      </c>
      <c r="F36" s="6">
        <f>+C30+F30</f>
        <v>8.3580991301461488E-2</v>
      </c>
      <c r="G36" s="14">
        <f>+C30+G30</f>
        <v>8.6914324634794815E-2</v>
      </c>
      <c r="H36" s="6">
        <f>+C30+H30</f>
        <v>8.2989324634794817E-2</v>
      </c>
      <c r="I36" s="6">
        <f>+C30+I30</f>
        <v>7.8910991301461481E-2</v>
      </c>
      <c r="J36" s="6"/>
    </row>
    <row r="37" spans="1:10" ht="15.3" thickBot="1">
      <c r="A37" s="44"/>
      <c r="B37" s="35"/>
      <c r="C37" s="37"/>
      <c r="D37" s="37"/>
      <c r="E37" s="37"/>
      <c r="F37" s="37"/>
      <c r="G37" s="37"/>
      <c r="H37" s="37"/>
      <c r="I37" s="37"/>
      <c r="J37" s="37"/>
    </row>
    <row r="38" spans="1:10" ht="15.3" thickTop="1">
      <c r="A38" s="21"/>
      <c r="C38" s="6"/>
      <c r="D38" s="6"/>
      <c r="E38" s="6"/>
      <c r="F38" s="6"/>
      <c r="G38" s="6"/>
      <c r="H38" s="6"/>
      <c r="I38" s="6"/>
      <c r="J38" s="6"/>
    </row>
    <row r="39" spans="1:10">
      <c r="A39" s="21"/>
      <c r="C39" s="6"/>
      <c r="D39" s="6"/>
      <c r="E39" s="6"/>
      <c r="F39" s="6"/>
      <c r="G39" s="6"/>
      <c r="H39" s="6"/>
      <c r="I39" s="6"/>
      <c r="J39" s="6"/>
    </row>
    <row r="40" spans="1:10">
      <c r="A40" s="81" t="s">
        <v>105</v>
      </c>
      <c r="C40" s="6"/>
      <c r="D40" s="6"/>
      <c r="E40" s="6"/>
      <c r="F40" s="6"/>
      <c r="G40" s="6"/>
      <c r="H40" s="6"/>
      <c r="I40" s="6"/>
      <c r="J40" s="6"/>
    </row>
    <row r="41" spans="1:10">
      <c r="A41" s="21"/>
      <c r="C41" s="6"/>
      <c r="D41" s="6"/>
      <c r="E41" s="6"/>
      <c r="F41" s="6"/>
      <c r="G41" s="6"/>
      <c r="H41" s="6"/>
      <c r="I41" s="6"/>
      <c r="J41" s="6"/>
    </row>
    <row r="42" spans="1:10">
      <c r="A42" s="4" t="s">
        <v>355</v>
      </c>
      <c r="C42" s="6"/>
      <c r="D42" s="6"/>
      <c r="E42" s="6"/>
      <c r="F42" s="6"/>
      <c r="G42" s="6"/>
      <c r="H42" s="6"/>
      <c r="I42" s="6"/>
      <c r="J42" s="6"/>
    </row>
    <row r="43" spans="1:10">
      <c r="C43" s="6"/>
      <c r="D43" s="6"/>
      <c r="E43" s="6"/>
      <c r="F43" s="6"/>
      <c r="G43" s="6"/>
      <c r="H43" s="6"/>
      <c r="I43" s="206"/>
      <c r="J43" s="6"/>
    </row>
    <row r="44" spans="1:10">
      <c r="C44" s="6"/>
      <c r="D44" s="6"/>
      <c r="E44" s="6"/>
      <c r="F44" s="6"/>
      <c r="G44" s="6"/>
      <c r="H44" s="6"/>
      <c r="I44" s="206"/>
      <c r="J44" s="6"/>
    </row>
    <row r="45" spans="1:10">
      <c r="C45" s="6"/>
      <c r="D45" s="6"/>
      <c r="E45" s="6"/>
      <c r="F45" s="6"/>
      <c r="G45" s="6"/>
      <c r="H45" s="6"/>
      <c r="I45" s="206"/>
      <c r="J45" s="6"/>
    </row>
    <row r="46" spans="1:10">
      <c r="C46" s="6"/>
      <c r="D46" s="6"/>
      <c r="E46" s="6"/>
      <c r="F46" s="6"/>
      <c r="G46" s="6"/>
      <c r="H46" s="6"/>
      <c r="I46" s="206"/>
      <c r="J46" s="6"/>
    </row>
    <row r="47" spans="1:10">
      <c r="C47" s="6"/>
      <c r="D47" s="6"/>
      <c r="E47" s="6"/>
      <c r="F47" s="6"/>
      <c r="G47" s="6"/>
      <c r="H47" s="6"/>
      <c r="I47" s="206"/>
      <c r="J47" s="6"/>
    </row>
    <row r="48" spans="1:10">
      <c r="C48" s="6"/>
      <c r="D48" s="6"/>
      <c r="E48" s="6"/>
      <c r="F48" s="6"/>
      <c r="G48" s="6"/>
      <c r="H48" s="6"/>
      <c r="I48" s="6"/>
      <c r="J48" s="6"/>
    </row>
    <row r="49" spans="3:10">
      <c r="C49" s="6"/>
      <c r="D49" s="6"/>
      <c r="E49" s="6"/>
      <c r="F49" s="6"/>
      <c r="G49" s="6"/>
      <c r="H49" s="6"/>
      <c r="I49" s="6"/>
      <c r="J49" s="6"/>
    </row>
    <row r="50" spans="3:10">
      <c r="C50" s="6"/>
      <c r="D50" s="6"/>
      <c r="E50" s="6"/>
      <c r="F50" s="6"/>
      <c r="G50" s="6"/>
      <c r="H50" s="6"/>
      <c r="I50" s="6"/>
      <c r="J50" s="6"/>
    </row>
    <row r="51" spans="3:10">
      <c r="C51" s="6"/>
      <c r="D51" s="6"/>
      <c r="E51" s="6"/>
      <c r="F51" s="6"/>
      <c r="G51" s="6"/>
      <c r="H51" s="6"/>
      <c r="I51" s="6"/>
      <c r="J51" s="6"/>
    </row>
    <row r="52" spans="3:10">
      <c r="C52" s="6"/>
      <c r="D52" s="6"/>
      <c r="E52" s="6"/>
      <c r="F52" s="6"/>
      <c r="G52" s="6"/>
      <c r="H52" s="6"/>
      <c r="I52" s="6"/>
      <c r="J52" s="6"/>
    </row>
    <row r="53" spans="3:10">
      <c r="C53" s="6"/>
      <c r="D53" s="6"/>
      <c r="E53" s="6"/>
      <c r="F53" s="6"/>
      <c r="G53" s="6"/>
      <c r="H53" s="6"/>
      <c r="I53" s="6"/>
      <c r="J53" s="6"/>
    </row>
    <row r="54" spans="3:10">
      <c r="C54" s="6"/>
      <c r="D54" s="6"/>
      <c r="E54" s="6"/>
      <c r="F54" s="6"/>
      <c r="G54" s="6"/>
      <c r="H54" s="6"/>
      <c r="I54" s="6"/>
      <c r="J54" s="6"/>
    </row>
    <row r="55" spans="3:10">
      <c r="C55" s="6"/>
      <c r="D55" s="6"/>
      <c r="E55" s="6"/>
      <c r="F55" s="6"/>
      <c r="G55" s="6"/>
      <c r="H55" s="6"/>
      <c r="I55" s="6"/>
      <c r="J55" s="6"/>
    </row>
    <row r="56" spans="3:10">
      <c r="C56" s="6"/>
      <c r="D56" s="6"/>
      <c r="E56" s="6"/>
      <c r="F56" s="6"/>
      <c r="G56" s="6"/>
      <c r="H56" s="6"/>
      <c r="I56" s="6"/>
      <c r="J56" s="6"/>
    </row>
    <row r="57" spans="3:10">
      <c r="C57" s="6"/>
      <c r="D57" s="6"/>
      <c r="E57" s="6"/>
      <c r="F57" s="6"/>
      <c r="G57" s="6"/>
      <c r="H57" s="6"/>
      <c r="I57" s="6"/>
      <c r="J57" s="6"/>
    </row>
    <row r="58" spans="3:10">
      <c r="C58" s="6"/>
      <c r="D58" s="6"/>
      <c r="E58" s="6"/>
      <c r="F58" s="6"/>
      <c r="G58" s="6"/>
      <c r="H58" s="6"/>
      <c r="I58" s="6"/>
      <c r="J58" s="6"/>
    </row>
    <row r="59" spans="3:10">
      <c r="C59" s="6"/>
      <c r="D59" s="6"/>
      <c r="E59" s="6"/>
      <c r="F59" s="6"/>
      <c r="G59" s="6"/>
      <c r="H59" s="6"/>
      <c r="I59" s="6"/>
      <c r="J59" s="6"/>
    </row>
  </sheetData>
  <phoneticPr fontId="0" type="noConversion"/>
  <printOptions horizontalCentered="1"/>
  <pageMargins left="0.5" right="0.5" top="0.5" bottom="0.55000000000000004" header="0" footer="0"/>
  <pageSetup scale="6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64"/>
  <sheetViews>
    <sheetView showOutlineSymbols="0" topLeftCell="A55" zoomScaleNormal="87" workbookViewId="0">
      <selection activeCell="H59" sqref="H59"/>
    </sheetView>
  </sheetViews>
  <sheetFormatPr defaultColWidth="9.76953125" defaultRowHeight="15"/>
  <cols>
    <col min="1" max="1" width="9.76953125" style="4" customWidth="1"/>
    <col min="2" max="2" width="5.76953125" style="4" customWidth="1"/>
    <col min="3" max="3" width="9.76953125" style="4" customWidth="1"/>
    <col min="4" max="4" width="5.76953125" style="4" customWidth="1"/>
    <col min="5" max="5" width="9.76953125" style="4" customWidth="1"/>
    <col min="6" max="6" width="5.76953125" style="4" customWidth="1"/>
    <col min="7" max="7" width="12.76953125" style="4" customWidth="1"/>
    <col min="8" max="16384" width="9.76953125" style="4"/>
  </cols>
  <sheetData>
    <row r="1" spans="1:9">
      <c r="H1" s="1" t="s">
        <v>221</v>
      </c>
    </row>
    <row r="2" spans="1:9">
      <c r="H2" s="1" t="str">
        <f>+'DCP-9, P 5'!H3</f>
        <v>Dockets UE-220066/UG-220067</v>
      </c>
    </row>
    <row r="3" spans="1:9">
      <c r="H3" s="1"/>
    </row>
    <row r="4" spans="1:9" ht="20.100000000000001">
      <c r="A4" s="295" t="s">
        <v>47</v>
      </c>
      <c r="B4" s="295"/>
      <c r="C4" s="295"/>
      <c r="D4" s="295"/>
      <c r="E4" s="295"/>
      <c r="F4" s="295"/>
      <c r="G4" s="295"/>
      <c r="H4" s="295"/>
      <c r="I4" s="295"/>
    </row>
    <row r="5" spans="1:9" ht="20.100000000000001">
      <c r="A5" s="295" t="s">
        <v>77</v>
      </c>
      <c r="B5" s="295"/>
      <c r="C5" s="295"/>
      <c r="D5" s="295"/>
      <c r="E5" s="295"/>
      <c r="F5" s="295"/>
      <c r="G5" s="295"/>
      <c r="H5" s="295"/>
      <c r="I5" s="295"/>
    </row>
    <row r="6" spans="1:9" ht="20.100000000000001">
      <c r="A6" s="295" t="s">
        <v>78</v>
      </c>
      <c r="B6" s="295"/>
      <c r="C6" s="295"/>
      <c r="D6" s="295"/>
      <c r="E6" s="295"/>
      <c r="F6" s="295"/>
      <c r="G6" s="295"/>
      <c r="H6" s="295"/>
      <c r="I6" s="295"/>
    </row>
    <row r="7" spans="1:9" ht="15.3" thickBot="1">
      <c r="A7" s="154"/>
      <c r="B7" s="154"/>
      <c r="C7" s="154"/>
      <c r="D7" s="154"/>
      <c r="E7" s="154"/>
      <c r="F7" s="154"/>
      <c r="G7" s="154"/>
      <c r="H7" s="154"/>
      <c r="I7" s="154"/>
    </row>
    <row r="8" spans="1:9" ht="15.3" thickTop="1"/>
    <row r="9" spans="1:9">
      <c r="A9" s="1"/>
      <c r="B9" s="1"/>
      <c r="C9" s="1"/>
      <c r="D9" s="1"/>
      <c r="E9" s="1"/>
      <c r="F9" s="1"/>
      <c r="G9" s="1"/>
      <c r="H9" s="164" t="s">
        <v>79</v>
      </c>
      <c r="I9" s="1"/>
    </row>
    <row r="10" spans="1:9">
      <c r="A10" s="1"/>
      <c r="B10" s="1"/>
      <c r="C10" s="1"/>
      <c r="D10" s="1"/>
      <c r="E10" s="1"/>
      <c r="F10" s="1"/>
      <c r="G10" s="1"/>
      <c r="H10" s="164" t="s">
        <v>80</v>
      </c>
      <c r="I10" s="164" t="s">
        <v>72</v>
      </c>
    </row>
    <row r="11" spans="1:9">
      <c r="A11" s="164" t="s">
        <v>10</v>
      </c>
      <c r="B11" s="164"/>
      <c r="C11" s="164" t="s">
        <v>30</v>
      </c>
      <c r="D11" s="164"/>
      <c r="E11" s="164" t="s">
        <v>31</v>
      </c>
      <c r="F11" s="164"/>
      <c r="G11" s="164" t="s">
        <v>46</v>
      </c>
      <c r="H11" s="164" t="s">
        <v>24</v>
      </c>
      <c r="I11" s="164" t="s">
        <v>73</v>
      </c>
    </row>
    <row r="12" spans="1:9">
      <c r="A12" s="113"/>
      <c r="B12" s="113"/>
      <c r="C12" s="113"/>
      <c r="D12" s="113"/>
      <c r="E12" s="113"/>
      <c r="F12" s="113"/>
      <c r="G12" s="113"/>
      <c r="H12" s="77"/>
      <c r="I12" s="77"/>
    </row>
    <row r="13" spans="1:9">
      <c r="A13" s="66"/>
      <c r="B13" s="66"/>
      <c r="C13" s="66"/>
      <c r="D13" s="66"/>
      <c r="E13" s="66"/>
      <c r="F13" s="66"/>
      <c r="G13" s="66"/>
    </row>
    <row r="14" spans="1:9">
      <c r="A14" s="66">
        <v>1977</v>
      </c>
      <c r="B14" s="66"/>
      <c r="C14" s="67"/>
      <c r="D14" s="67"/>
      <c r="E14" s="67">
        <v>79.069999999999993</v>
      </c>
      <c r="F14" s="66"/>
      <c r="G14" s="66"/>
    </row>
    <row r="15" spans="1:9">
      <c r="A15" s="152">
        <f>+A14+1</f>
        <v>1978</v>
      </c>
      <c r="B15" s="152"/>
      <c r="C15" s="45">
        <v>12.33</v>
      </c>
      <c r="D15" s="45"/>
      <c r="E15" s="45">
        <v>85.35</v>
      </c>
      <c r="F15" s="45"/>
      <c r="G15" s="46">
        <f>C15/(AVERAGE(E14:E15))</f>
        <v>0.14998175404452013</v>
      </c>
      <c r="H15" s="8">
        <v>7.9000000000000001E-2</v>
      </c>
      <c r="I15" s="8">
        <f>+G15-H15</f>
        <v>7.0981754044520132E-2</v>
      </c>
    </row>
    <row r="16" spans="1:9">
      <c r="A16" s="152">
        <f t="shared" ref="A16:A33" si="0">A15+1</f>
        <v>1979</v>
      </c>
      <c r="B16" s="152"/>
      <c r="C16" s="45">
        <v>14.86</v>
      </c>
      <c r="D16" s="45"/>
      <c r="E16" s="45">
        <v>94.27</v>
      </c>
      <c r="F16" s="45"/>
      <c r="G16" s="46">
        <f t="shared" ref="G16:G58" si="1">C16/(AVERAGE(E15:E16))</f>
        <v>0.16546041643469545</v>
      </c>
      <c r="H16" s="8">
        <v>8.8599999999999998E-2</v>
      </c>
      <c r="I16" s="8">
        <f t="shared" ref="I16:I58" si="2">+G16-H16</f>
        <v>7.6860416434695447E-2</v>
      </c>
    </row>
    <row r="17" spans="1:9">
      <c r="A17" s="152">
        <f t="shared" si="0"/>
        <v>1980</v>
      </c>
      <c r="B17" s="152"/>
      <c r="C17" s="45">
        <v>14.82</v>
      </c>
      <c r="D17" s="45"/>
      <c r="E17" s="45">
        <v>102.48</v>
      </c>
      <c r="F17" s="45"/>
      <c r="G17" s="46">
        <f t="shared" si="1"/>
        <v>0.15064803049555273</v>
      </c>
      <c r="H17" s="8">
        <v>9.9699999999999997E-2</v>
      </c>
      <c r="I17" s="8">
        <f t="shared" si="2"/>
        <v>5.0948030495552729E-2</v>
      </c>
    </row>
    <row r="18" spans="1:9">
      <c r="A18" s="152">
        <f t="shared" si="0"/>
        <v>1981</v>
      </c>
      <c r="B18" s="152"/>
      <c r="C18" s="45">
        <v>15.36</v>
      </c>
      <c r="D18" s="45"/>
      <c r="E18" s="45">
        <v>109.43</v>
      </c>
      <c r="F18" s="45"/>
      <c r="G18" s="46">
        <f t="shared" si="1"/>
        <v>0.14496720305790192</v>
      </c>
      <c r="H18" s="8">
        <v>0.11550000000000001</v>
      </c>
      <c r="I18" s="8">
        <f t="shared" si="2"/>
        <v>2.9467203057901917E-2</v>
      </c>
    </row>
    <row r="19" spans="1:9">
      <c r="A19" s="152">
        <f t="shared" si="0"/>
        <v>1982</v>
      </c>
      <c r="B19" s="152"/>
      <c r="C19" s="45">
        <v>12.64</v>
      </c>
      <c r="D19" s="45"/>
      <c r="E19" s="45">
        <v>112.46</v>
      </c>
      <c r="F19" s="45"/>
      <c r="G19" s="46">
        <f t="shared" si="1"/>
        <v>0.11393032583712652</v>
      </c>
      <c r="H19" s="8">
        <v>0.13500000000000001</v>
      </c>
      <c r="I19" s="8">
        <f t="shared" si="2"/>
        <v>-2.1069674162873489E-2</v>
      </c>
    </row>
    <row r="20" spans="1:9">
      <c r="A20" s="152">
        <f t="shared" si="0"/>
        <v>1983</v>
      </c>
      <c r="B20" s="152"/>
      <c r="C20" s="45">
        <v>14.03</v>
      </c>
      <c r="D20" s="45"/>
      <c r="E20" s="45">
        <v>116.93</v>
      </c>
      <c r="F20" s="45"/>
      <c r="G20" s="46">
        <f t="shared" si="1"/>
        <v>0.12232442565063865</v>
      </c>
      <c r="H20" s="8">
        <v>0.1038</v>
      </c>
      <c r="I20" s="8">
        <f t="shared" si="2"/>
        <v>1.8524425650638651E-2</v>
      </c>
    </row>
    <row r="21" spans="1:9">
      <c r="A21" s="152">
        <f t="shared" si="0"/>
        <v>1984</v>
      </c>
      <c r="B21" s="152"/>
      <c r="C21" s="45">
        <v>16.64</v>
      </c>
      <c r="D21" s="45"/>
      <c r="E21" s="45">
        <v>122.47</v>
      </c>
      <c r="F21" s="45"/>
      <c r="G21" s="46">
        <f t="shared" si="1"/>
        <v>0.13901420217209692</v>
      </c>
      <c r="H21" s="8">
        <v>0.1174</v>
      </c>
      <c r="I21" s="8">
        <f t="shared" si="2"/>
        <v>2.1614202172096919E-2</v>
      </c>
    </row>
    <row r="22" spans="1:9">
      <c r="A22" s="152">
        <f t="shared" si="0"/>
        <v>1985</v>
      </c>
      <c r="B22" s="152"/>
      <c r="C22" s="45">
        <v>14.61</v>
      </c>
      <c r="D22" s="45"/>
      <c r="E22" s="45">
        <v>125.2</v>
      </c>
      <c r="F22" s="45"/>
      <c r="G22" s="46">
        <f t="shared" si="1"/>
        <v>0.11797956958856541</v>
      </c>
      <c r="H22" s="8">
        <v>0.1125</v>
      </c>
      <c r="I22" s="8">
        <f t="shared" si="2"/>
        <v>5.4795695885654083E-3</v>
      </c>
    </row>
    <row r="23" spans="1:9">
      <c r="A23" s="152">
        <f t="shared" si="0"/>
        <v>1986</v>
      </c>
      <c r="B23" s="152"/>
      <c r="C23" s="45">
        <v>14.48</v>
      </c>
      <c r="D23" s="45"/>
      <c r="E23" s="45">
        <v>126.82</v>
      </c>
      <c r="F23" s="45"/>
      <c r="G23" s="46">
        <f t="shared" si="1"/>
        <v>0.11491151495913024</v>
      </c>
      <c r="H23" s="8">
        <v>8.9800000000000005E-2</v>
      </c>
      <c r="I23" s="8">
        <f t="shared" si="2"/>
        <v>2.5111514959130235E-2</v>
      </c>
    </row>
    <row r="24" spans="1:9">
      <c r="A24" s="152">
        <f t="shared" si="0"/>
        <v>1987</v>
      </c>
      <c r="B24" s="152"/>
      <c r="C24" s="45">
        <v>17.5</v>
      </c>
      <c r="D24" s="45"/>
      <c r="E24" s="45">
        <v>134.07</v>
      </c>
      <c r="F24" s="45"/>
      <c r="G24" s="46">
        <f t="shared" si="1"/>
        <v>0.13415615776764153</v>
      </c>
      <c r="H24" s="8">
        <v>7.9200000000000007E-2</v>
      </c>
      <c r="I24" s="8">
        <f t="shared" si="2"/>
        <v>5.4956157767641525E-2</v>
      </c>
    </row>
    <row r="25" spans="1:9">
      <c r="A25" s="152">
        <f t="shared" si="0"/>
        <v>1988</v>
      </c>
      <c r="B25" s="152"/>
      <c r="C25" s="45">
        <v>23.75</v>
      </c>
      <c r="D25" s="45"/>
      <c r="E25" s="45">
        <v>141.32</v>
      </c>
      <c r="F25" s="45"/>
      <c r="G25" s="46">
        <f t="shared" si="1"/>
        <v>0.17248266095355677</v>
      </c>
      <c r="H25" s="8">
        <v>8.9700000000000002E-2</v>
      </c>
      <c r="I25" s="8">
        <f t="shared" si="2"/>
        <v>8.2782660953556769E-2</v>
      </c>
    </row>
    <row r="26" spans="1:9">
      <c r="A26" s="152">
        <f t="shared" si="0"/>
        <v>1989</v>
      </c>
      <c r="B26" s="152"/>
      <c r="C26" s="45">
        <v>22.87</v>
      </c>
      <c r="D26" s="45"/>
      <c r="E26" s="45">
        <v>147.26</v>
      </c>
      <c r="F26" s="45"/>
      <c r="G26" s="46">
        <f t="shared" si="1"/>
        <v>0.15850024256705247</v>
      </c>
      <c r="H26" s="8">
        <v>8.8099999999999998E-2</v>
      </c>
      <c r="I26" s="8">
        <f t="shared" si="2"/>
        <v>7.0400242567052476E-2</v>
      </c>
    </row>
    <row r="27" spans="1:9">
      <c r="A27" s="152">
        <f t="shared" si="0"/>
        <v>1990</v>
      </c>
      <c r="B27" s="152"/>
      <c r="C27" s="45">
        <v>21.34</v>
      </c>
      <c r="D27" s="45"/>
      <c r="E27" s="45">
        <v>153.01</v>
      </c>
      <c r="F27" s="45"/>
      <c r="G27" s="46">
        <f t="shared" si="1"/>
        <v>0.14213874179904754</v>
      </c>
      <c r="H27" s="8">
        <v>8.1900000000000001E-2</v>
      </c>
      <c r="I27" s="8">
        <f t="shared" si="2"/>
        <v>6.0238741799047535E-2</v>
      </c>
    </row>
    <row r="28" spans="1:9">
      <c r="A28" s="152">
        <f t="shared" si="0"/>
        <v>1991</v>
      </c>
      <c r="B28" s="152"/>
      <c r="C28" s="45">
        <v>15.97</v>
      </c>
      <c r="D28" s="45"/>
      <c r="E28" s="45">
        <v>158.85</v>
      </c>
      <c r="F28" s="45"/>
      <c r="G28" s="46">
        <f t="shared" si="1"/>
        <v>0.10241775155518502</v>
      </c>
      <c r="H28" s="8">
        <v>8.2199999999999995E-2</v>
      </c>
      <c r="I28" s="8">
        <f t="shared" si="2"/>
        <v>2.0217751555185029E-2</v>
      </c>
    </row>
    <row r="29" spans="1:9">
      <c r="A29" s="152">
        <f t="shared" si="0"/>
        <v>1992</v>
      </c>
      <c r="B29" s="152"/>
      <c r="C29" s="45">
        <v>19.09</v>
      </c>
      <c r="D29" s="45"/>
      <c r="E29" s="45">
        <v>149.74</v>
      </c>
      <c r="F29" s="45"/>
      <c r="G29" s="46">
        <f t="shared" si="1"/>
        <v>0.12372403512751547</v>
      </c>
      <c r="H29" s="8">
        <v>7.2599999999999998E-2</v>
      </c>
      <c r="I29" s="8">
        <f t="shared" si="2"/>
        <v>5.1124035127515469E-2</v>
      </c>
    </row>
    <row r="30" spans="1:9">
      <c r="A30" s="152">
        <f t="shared" si="0"/>
        <v>1993</v>
      </c>
      <c r="B30" s="152"/>
      <c r="C30" s="45">
        <v>21.89</v>
      </c>
      <c r="D30" s="45"/>
      <c r="E30" s="45">
        <v>180.88</v>
      </c>
      <c r="F30" s="45"/>
      <c r="G30" s="46">
        <f t="shared" si="1"/>
        <v>0.13241788155586473</v>
      </c>
      <c r="H30" s="8">
        <v>7.17E-2</v>
      </c>
      <c r="I30" s="8">
        <f t="shared" si="2"/>
        <v>6.0717881555864731E-2</v>
      </c>
    </row>
    <row r="31" spans="1:9">
      <c r="A31" s="152">
        <f t="shared" si="0"/>
        <v>1994</v>
      </c>
      <c r="B31" s="152"/>
      <c r="C31" s="45">
        <v>30.6</v>
      </c>
      <c r="D31" s="45"/>
      <c r="E31" s="45">
        <v>193.06</v>
      </c>
      <c r="F31" s="45"/>
      <c r="G31" s="46">
        <f t="shared" si="1"/>
        <v>0.16366261967160509</v>
      </c>
      <c r="H31" s="8">
        <v>6.59E-2</v>
      </c>
      <c r="I31" s="8">
        <f t="shared" si="2"/>
        <v>9.7762619671605086E-2</v>
      </c>
    </row>
    <row r="32" spans="1:9">
      <c r="A32" s="152">
        <f t="shared" si="0"/>
        <v>1995</v>
      </c>
      <c r="B32" s="152"/>
      <c r="C32" s="45">
        <v>33.96</v>
      </c>
      <c r="D32" s="45"/>
      <c r="E32" s="45">
        <v>216.51</v>
      </c>
      <c r="F32" s="45"/>
      <c r="G32" s="46">
        <f t="shared" si="1"/>
        <v>0.16583245843201408</v>
      </c>
      <c r="H32" s="8">
        <v>7.5999999999999998E-2</v>
      </c>
      <c r="I32" s="8">
        <f t="shared" si="2"/>
        <v>8.9832458432014081E-2</v>
      </c>
    </row>
    <row r="33" spans="1:9">
      <c r="A33" s="152">
        <f t="shared" si="0"/>
        <v>1996</v>
      </c>
      <c r="B33" s="152"/>
      <c r="C33" s="45">
        <v>38.729999999999997</v>
      </c>
      <c r="D33" s="45"/>
      <c r="E33" s="45">
        <v>237.08</v>
      </c>
      <c r="F33" s="45"/>
      <c r="G33" s="46">
        <f t="shared" si="1"/>
        <v>0.17077096055909519</v>
      </c>
      <c r="H33" s="8">
        <v>6.1800000000000001E-2</v>
      </c>
      <c r="I33" s="8">
        <f t="shared" si="2"/>
        <v>0.10897096055909519</v>
      </c>
    </row>
    <row r="34" spans="1:9">
      <c r="A34" s="152">
        <v>1997</v>
      </c>
      <c r="B34" s="152"/>
      <c r="C34" s="45">
        <v>39.72</v>
      </c>
      <c r="D34" s="45"/>
      <c r="E34" s="45">
        <v>249.52</v>
      </c>
      <c r="F34" s="45"/>
      <c r="G34" s="46">
        <f t="shared" si="1"/>
        <v>0.16325524044389642</v>
      </c>
      <c r="H34" s="8">
        <v>6.6400000000000001E-2</v>
      </c>
      <c r="I34" s="8">
        <f t="shared" si="2"/>
        <v>9.6855240443896415E-2</v>
      </c>
    </row>
    <row r="35" spans="1:9">
      <c r="A35" s="152">
        <v>1998</v>
      </c>
      <c r="B35" s="152"/>
      <c r="C35" s="45">
        <v>37.71</v>
      </c>
      <c r="D35" s="45"/>
      <c r="E35" s="45">
        <v>266.39999999999998</v>
      </c>
      <c r="F35" s="45"/>
      <c r="G35" s="46">
        <f t="shared" si="1"/>
        <v>0.1461854551093193</v>
      </c>
      <c r="H35" s="8">
        <v>5.8299999999999998E-2</v>
      </c>
      <c r="I35" s="8">
        <f t="shared" si="2"/>
        <v>8.7885455109319305E-2</v>
      </c>
    </row>
    <row r="36" spans="1:9">
      <c r="A36" s="152">
        <v>1999</v>
      </c>
      <c r="B36" s="152"/>
      <c r="C36" s="45">
        <v>48.17</v>
      </c>
      <c r="D36" s="45"/>
      <c r="E36" s="45">
        <v>290.68</v>
      </c>
      <c r="F36" s="45"/>
      <c r="G36" s="46">
        <f t="shared" si="1"/>
        <v>0.1729374596108279</v>
      </c>
      <c r="H36" s="8">
        <v>5.57E-2</v>
      </c>
      <c r="I36" s="8">
        <f t="shared" si="2"/>
        <v>0.1172374596108279</v>
      </c>
    </row>
    <row r="37" spans="1:9">
      <c r="A37" s="152">
        <v>2000</v>
      </c>
      <c r="B37" s="152"/>
      <c r="C37" s="45">
        <v>50</v>
      </c>
      <c r="D37" s="45"/>
      <c r="E37" s="45">
        <v>325.8</v>
      </c>
      <c r="F37" s="45"/>
      <c r="G37" s="46">
        <f t="shared" si="1"/>
        <v>0.16221126395016869</v>
      </c>
      <c r="H37" s="8">
        <v>6.5000000000000002E-2</v>
      </c>
      <c r="I37" s="8">
        <f t="shared" si="2"/>
        <v>9.7211263950168686E-2</v>
      </c>
    </row>
    <row r="38" spans="1:9">
      <c r="A38" s="152">
        <f>+A37+1</f>
        <v>2001</v>
      </c>
      <c r="B38" s="152"/>
      <c r="C38" s="78">
        <v>24.69</v>
      </c>
      <c r="D38" s="78"/>
      <c r="E38" s="78">
        <v>338.37</v>
      </c>
      <c r="F38" s="152"/>
      <c r="G38" s="46">
        <f t="shared" si="1"/>
        <v>7.4348434888658013E-2</v>
      </c>
      <c r="H38" s="8">
        <v>5.5300000000000002E-2</v>
      </c>
      <c r="I38" s="8">
        <f t="shared" si="2"/>
        <v>1.9048434888658011E-2</v>
      </c>
    </row>
    <row r="39" spans="1:9">
      <c r="A39" s="152">
        <f>+A38+1</f>
        <v>2002</v>
      </c>
      <c r="B39" s="152"/>
      <c r="C39" s="78">
        <v>27.59</v>
      </c>
      <c r="D39" s="78"/>
      <c r="E39" s="78">
        <v>321.72000000000003</v>
      </c>
      <c r="F39" s="152"/>
      <c r="G39" s="46">
        <f t="shared" si="1"/>
        <v>8.3594661334060502E-2</v>
      </c>
      <c r="H39" s="8">
        <v>5.5899999999999998E-2</v>
      </c>
      <c r="I39" s="8">
        <f t="shared" si="2"/>
        <v>2.7694661334060504E-2</v>
      </c>
    </row>
    <row r="40" spans="1:9">
      <c r="A40" s="152">
        <f>+A39+1</f>
        <v>2003</v>
      </c>
      <c r="B40" s="152"/>
      <c r="C40" s="78">
        <v>48.74</v>
      </c>
      <c r="D40" s="78"/>
      <c r="E40" s="78">
        <v>367.17</v>
      </c>
      <c r="F40" s="152"/>
      <c r="G40" s="46">
        <f t="shared" si="1"/>
        <v>0.14150299757581034</v>
      </c>
      <c r="H40" s="8">
        <v>4.8000000000000001E-2</v>
      </c>
      <c r="I40" s="8">
        <f t="shared" si="2"/>
        <v>9.3502997575810334E-2</v>
      </c>
    </row>
    <row r="41" spans="1:9">
      <c r="A41" s="152">
        <f>+A40+1</f>
        <v>2004</v>
      </c>
      <c r="B41" s="152"/>
      <c r="C41" s="78">
        <v>58.55</v>
      </c>
      <c r="D41" s="78"/>
      <c r="E41" s="78">
        <v>414.75</v>
      </c>
      <c r="F41" s="152"/>
      <c r="G41" s="46">
        <f t="shared" si="1"/>
        <v>0.14975956619603026</v>
      </c>
      <c r="H41" s="8">
        <v>5.0199999999999995E-2</v>
      </c>
      <c r="I41" s="8">
        <f t="shared" si="2"/>
        <v>9.9559566196030264E-2</v>
      </c>
    </row>
    <row r="42" spans="1:9">
      <c r="A42" s="152">
        <v>2005</v>
      </c>
      <c r="B42" s="152"/>
      <c r="C42" s="78">
        <v>69.83</v>
      </c>
      <c r="D42" s="78"/>
      <c r="E42" s="78">
        <v>453.06</v>
      </c>
      <c r="F42" s="152"/>
      <c r="G42" s="46">
        <f t="shared" si="1"/>
        <v>0.160933844966064</v>
      </c>
      <c r="H42" s="8">
        <v>4.6899999999999997E-2</v>
      </c>
      <c r="I42" s="8">
        <f t="shared" si="2"/>
        <v>0.114033844966064</v>
      </c>
    </row>
    <row r="43" spans="1:9">
      <c r="A43" s="32">
        <v>2006</v>
      </c>
      <c r="B43" s="32"/>
      <c r="C43" s="89">
        <v>81.510000000000005</v>
      </c>
      <c r="D43" s="89"/>
      <c r="E43" s="89">
        <v>504.39</v>
      </c>
      <c r="F43" s="32"/>
      <c r="G43" s="46">
        <f t="shared" si="1"/>
        <v>0.17026476578411406</v>
      </c>
      <c r="H43" s="72">
        <v>4.6800000000000001E-2</v>
      </c>
      <c r="I43" s="8">
        <f t="shared" si="2"/>
        <v>0.12346476578411406</v>
      </c>
    </row>
    <row r="44" spans="1:9">
      <c r="A44" s="152">
        <v>2007</v>
      </c>
      <c r="B44" s="152"/>
      <c r="C44" s="78">
        <v>66.180000000000007</v>
      </c>
      <c r="D44" s="78"/>
      <c r="E44" s="78">
        <v>529.59</v>
      </c>
      <c r="F44" s="152"/>
      <c r="G44" s="46">
        <f t="shared" si="1"/>
        <v>0.12801021296350026</v>
      </c>
      <c r="H44" s="8">
        <v>4.8599999999999997E-2</v>
      </c>
      <c r="I44" s="8">
        <f t="shared" si="2"/>
        <v>7.941021296350026E-2</v>
      </c>
    </row>
    <row r="45" spans="1:9">
      <c r="A45" s="152">
        <v>2008</v>
      </c>
      <c r="B45" s="152"/>
      <c r="C45" s="78">
        <v>14.88</v>
      </c>
      <c r="D45" s="78"/>
      <c r="E45" s="78">
        <v>451.37</v>
      </c>
      <c r="F45" s="152"/>
      <c r="G45" s="46">
        <f t="shared" si="1"/>
        <v>3.0337628445604305E-2</v>
      </c>
      <c r="H45" s="8">
        <v>4.4499999999999998E-2</v>
      </c>
      <c r="I45" s="8">
        <f t="shared" si="2"/>
        <v>-1.4162371554395693E-2</v>
      </c>
    </row>
    <row r="46" spans="1:9">
      <c r="A46" s="152">
        <v>2009</v>
      </c>
      <c r="B46" s="152"/>
      <c r="C46" s="78">
        <v>50.97</v>
      </c>
      <c r="D46" s="78"/>
      <c r="E46" s="78">
        <v>513.58000000000004</v>
      </c>
      <c r="F46" s="152"/>
      <c r="G46" s="46">
        <f t="shared" si="1"/>
        <v>0.10564277941862273</v>
      </c>
      <c r="H46" s="8">
        <v>3.4700000000000002E-2</v>
      </c>
      <c r="I46" s="8">
        <f t="shared" si="2"/>
        <v>7.0942779418622731E-2</v>
      </c>
    </row>
    <row r="47" spans="1:9">
      <c r="A47" s="152">
        <v>2010</v>
      </c>
      <c r="B47" s="152"/>
      <c r="C47" s="78">
        <v>77.349999999999994</v>
      </c>
      <c r="D47" s="78"/>
      <c r="E47" s="78">
        <v>579.14</v>
      </c>
      <c r="F47" s="152"/>
      <c r="G47" s="46">
        <f t="shared" si="1"/>
        <v>0.14157332161944505</v>
      </c>
      <c r="H47" s="8">
        <v>4.2500000000000003E-2</v>
      </c>
      <c r="I47" s="8">
        <f t="shared" si="2"/>
        <v>9.9073321619445043E-2</v>
      </c>
    </row>
    <row r="48" spans="1:9">
      <c r="A48" s="152">
        <v>2011</v>
      </c>
      <c r="B48" s="152"/>
      <c r="C48" s="78">
        <v>86.95</v>
      </c>
      <c r="D48" s="78"/>
      <c r="E48" s="78">
        <v>613.14</v>
      </c>
      <c r="F48" s="152"/>
      <c r="G48" s="46">
        <f t="shared" si="1"/>
        <v>0.14585500050323749</v>
      </c>
      <c r="H48" s="8">
        <v>3.8199999999999998E-2</v>
      </c>
      <c r="I48" s="8">
        <f t="shared" si="2"/>
        <v>0.10765500050323749</v>
      </c>
    </row>
    <row r="49" spans="1:9">
      <c r="A49" s="152">
        <v>2012</v>
      </c>
      <c r="B49" s="152"/>
      <c r="C49" s="78">
        <v>86.51</v>
      </c>
      <c r="D49" s="78"/>
      <c r="E49" s="78">
        <v>666.97</v>
      </c>
      <c r="F49" s="152"/>
      <c r="G49" s="46">
        <f t="shared" si="1"/>
        <v>0.13516025966518502</v>
      </c>
      <c r="H49" s="8">
        <v>2.46E-2</v>
      </c>
      <c r="I49" s="8">
        <f t="shared" si="2"/>
        <v>0.11056025966518503</v>
      </c>
    </row>
    <row r="50" spans="1:9">
      <c r="A50" s="152">
        <v>2013</v>
      </c>
      <c r="B50" s="152"/>
      <c r="C50" s="78">
        <v>100.2</v>
      </c>
      <c r="D50" s="78"/>
      <c r="E50" s="78">
        <v>715.84</v>
      </c>
      <c r="F50" s="152"/>
      <c r="G50" s="46">
        <f t="shared" si="1"/>
        <v>0.14492229590471578</v>
      </c>
      <c r="H50" s="8">
        <v>2.8799999999999999E-2</v>
      </c>
      <c r="I50" s="8">
        <f t="shared" si="2"/>
        <v>0.11612229590471579</v>
      </c>
    </row>
    <row r="51" spans="1:9">
      <c r="A51" s="152">
        <v>2014</v>
      </c>
      <c r="B51" s="152"/>
      <c r="C51" s="78">
        <v>102.31</v>
      </c>
      <c r="D51" s="78"/>
      <c r="E51" s="78">
        <v>726.96</v>
      </c>
      <c r="F51" s="152"/>
      <c r="G51" s="46">
        <f t="shared" si="1"/>
        <v>0.14182145827557527</v>
      </c>
      <c r="H51" s="8">
        <v>3.4099999999999998E-2</v>
      </c>
      <c r="I51" s="8">
        <f t="shared" si="2"/>
        <v>0.10772145827557528</v>
      </c>
    </row>
    <row r="52" spans="1:9">
      <c r="A52" s="152">
        <v>2015</v>
      </c>
      <c r="B52" s="152"/>
      <c r="C52" s="78">
        <v>88.53</v>
      </c>
      <c r="D52" s="78"/>
      <c r="E52" s="78">
        <v>740.29</v>
      </c>
      <c r="F52" s="152"/>
      <c r="G52" s="46">
        <f t="shared" si="1"/>
        <v>0.12067473164082468</v>
      </c>
      <c r="H52" s="8">
        <v>2.47E-2</v>
      </c>
      <c r="I52" s="8">
        <f t="shared" si="2"/>
        <v>9.5974731640824679E-2</v>
      </c>
    </row>
    <row r="53" spans="1:9">
      <c r="A53" s="152">
        <v>2016</v>
      </c>
      <c r="B53" s="152"/>
      <c r="C53" s="78">
        <v>94.55</v>
      </c>
      <c r="D53" s="78"/>
      <c r="E53" s="78">
        <v>768.98</v>
      </c>
      <c r="F53" s="152"/>
      <c r="G53" s="46">
        <f t="shared" si="1"/>
        <v>0.12529235988259224</v>
      </c>
      <c r="H53" s="8">
        <v>2.3E-2</v>
      </c>
      <c r="I53" s="8">
        <f t="shared" si="2"/>
        <v>0.10229235988259225</v>
      </c>
    </row>
    <row r="54" spans="1:9">
      <c r="A54" s="152">
        <v>2017</v>
      </c>
      <c r="B54" s="152"/>
      <c r="C54" s="78">
        <v>109.88</v>
      </c>
      <c r="D54" s="78"/>
      <c r="E54" s="78">
        <v>826.52</v>
      </c>
      <c r="F54" s="152"/>
      <c r="G54" s="46">
        <f t="shared" si="1"/>
        <v>0.13773738639924787</v>
      </c>
      <c r="H54" s="8">
        <v>2.6700000000000002E-2</v>
      </c>
      <c r="I54" s="8">
        <f t="shared" si="2"/>
        <v>0.11103738639924787</v>
      </c>
    </row>
    <row r="55" spans="1:9">
      <c r="A55" s="152">
        <v>2018</v>
      </c>
      <c r="B55" s="152"/>
      <c r="C55" s="78">
        <v>132.38999999999999</v>
      </c>
      <c r="D55" s="78"/>
      <c r="E55" s="78">
        <v>851.62</v>
      </c>
      <c r="F55" s="152"/>
      <c r="G55" s="46">
        <f t="shared" si="1"/>
        <v>0.15778182988308484</v>
      </c>
      <c r="H55" s="8">
        <v>2.8199999999999999E-2</v>
      </c>
      <c r="I55" s="8">
        <f t="shared" si="2"/>
        <v>0.12958182988308484</v>
      </c>
    </row>
    <row r="56" spans="1:9">
      <c r="A56" s="152">
        <v>2019</v>
      </c>
      <c r="B56" s="152"/>
      <c r="C56" s="78">
        <v>139.69999999999999</v>
      </c>
      <c r="D56" s="78"/>
      <c r="E56" s="78">
        <v>914.49</v>
      </c>
      <c r="F56" s="152"/>
      <c r="G56" s="46">
        <f t="shared" si="1"/>
        <v>0.15820079157017397</v>
      </c>
      <c r="H56" s="8">
        <v>2.5499999999999998E-2</v>
      </c>
      <c r="I56" s="8">
        <f t="shared" si="2"/>
        <v>0.13270079157017398</v>
      </c>
    </row>
    <row r="57" spans="1:9">
      <c r="A57" s="152">
        <v>2020</v>
      </c>
      <c r="B57" s="152"/>
      <c r="C57" s="78">
        <v>94.13</v>
      </c>
      <c r="D57" s="78"/>
      <c r="E57" s="78">
        <v>927.52</v>
      </c>
      <c r="F57" s="152"/>
      <c r="G57" s="46">
        <f t="shared" si="1"/>
        <v>0.10220357109896254</v>
      </c>
      <c r="H57" s="8">
        <v>1.5299999999999999E-2</v>
      </c>
      <c r="I57" s="8">
        <f t="shared" si="2"/>
        <v>8.6903571098962545E-2</v>
      </c>
    </row>
    <row r="58" spans="1:9">
      <c r="A58" s="152">
        <v>2021</v>
      </c>
      <c r="B58" s="152"/>
      <c r="C58" s="78">
        <v>197.9</v>
      </c>
      <c r="D58" s="78"/>
      <c r="E58" s="78">
        <v>1008.02</v>
      </c>
      <c r="F58" s="152"/>
      <c r="G58" s="46">
        <f t="shared" si="1"/>
        <v>0.20449073643531004</v>
      </c>
      <c r="H58" s="8">
        <v>0.10730000000000001</v>
      </c>
      <c r="I58" s="8">
        <f t="shared" si="2"/>
        <v>9.7190736435310038E-2</v>
      </c>
    </row>
    <row r="59" spans="1:9">
      <c r="A59" s="113"/>
      <c r="B59" s="113"/>
      <c r="C59" s="90"/>
      <c r="D59" s="90"/>
      <c r="E59" s="90"/>
      <c r="F59" s="113"/>
      <c r="G59" s="91"/>
      <c r="H59" s="47"/>
      <c r="I59" s="47"/>
    </row>
    <row r="60" spans="1:9">
      <c r="A60" s="152"/>
      <c r="B60" s="152"/>
      <c r="C60" s="152"/>
      <c r="D60" s="152"/>
      <c r="E60" s="152"/>
      <c r="F60" s="152"/>
      <c r="G60" s="198"/>
      <c r="H60" s="79"/>
    </row>
    <row r="61" spans="1:9">
      <c r="A61" s="32" t="s">
        <v>27</v>
      </c>
      <c r="B61" s="32"/>
      <c r="C61" s="32"/>
      <c r="D61" s="32"/>
      <c r="E61" s="32"/>
      <c r="F61" s="32"/>
      <c r="G61" s="199"/>
      <c r="H61" s="82"/>
      <c r="I61" s="199">
        <f>AVERAGE(I15:I58)</f>
        <v>7.4645886495314506E-2</v>
      </c>
    </row>
    <row r="62" spans="1:9" ht="15.3" thickBot="1">
      <c r="A62" s="154"/>
      <c r="B62" s="154"/>
      <c r="C62" s="154"/>
      <c r="D62" s="154"/>
      <c r="E62" s="154"/>
      <c r="F62" s="154"/>
      <c r="G62" s="154"/>
      <c r="H62" s="154"/>
      <c r="I62" s="154"/>
    </row>
    <row r="63" spans="1:9" ht="15.3" thickTop="1">
      <c r="A63" s="82"/>
      <c r="B63" s="82"/>
      <c r="C63" s="82"/>
      <c r="D63" s="82"/>
      <c r="E63" s="82"/>
      <c r="F63" s="82"/>
      <c r="G63" s="82"/>
      <c r="H63" s="82"/>
      <c r="I63" s="82"/>
    </row>
    <row r="64" spans="1:9">
      <c r="A64" s="4" t="s">
        <v>317</v>
      </c>
      <c r="I64" s="79"/>
    </row>
  </sheetData>
  <mergeCells count="3">
    <mergeCell ref="A4:I4"/>
    <mergeCell ref="A5:I5"/>
    <mergeCell ref="A6:I6"/>
  </mergeCells>
  <printOptions horizontalCentered="1"/>
  <pageMargins left="0.5" right="0.5" top="0.5" bottom="0.55000000000000004" header="0" footer="0"/>
  <pageSetup scale="74" orientation="portrait" horizontalDpi="360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39"/>
  <sheetViews>
    <sheetView topLeftCell="A7" zoomScaleNormal="100" workbookViewId="0">
      <selection activeCell="I28" sqref="I28"/>
    </sheetView>
  </sheetViews>
  <sheetFormatPr defaultRowHeight="15"/>
  <cols>
    <col min="1" max="1" width="22.453125" bestFit="1" customWidth="1"/>
    <col min="2" max="2" width="5.2265625" customWidth="1"/>
    <col min="3" max="3" width="10.31640625" bestFit="1" customWidth="1"/>
    <col min="4" max="4" width="3.76953125" customWidth="1"/>
    <col min="6" max="6" width="3.76953125" customWidth="1"/>
    <col min="8" max="8" width="3.76953125" customWidth="1"/>
  </cols>
  <sheetData>
    <row r="1" spans="1:9">
      <c r="F1" s="92" t="s">
        <v>222</v>
      </c>
    </row>
    <row r="2" spans="1:9">
      <c r="F2" s="92" t="str">
        <f>+'DCP-10'!H2</f>
        <v>Dockets UE-220066/UG-220067</v>
      </c>
    </row>
    <row r="3" spans="1:9">
      <c r="G3" s="92"/>
    </row>
    <row r="4" spans="1:9" ht="20.100000000000001">
      <c r="A4" s="2" t="str">
        <f>'DCP-9, P 5'!A5</f>
        <v>PROXY COMPANIES</v>
      </c>
      <c r="B4" s="2"/>
      <c r="C4" s="2"/>
      <c r="D4" s="2"/>
      <c r="E4" s="2"/>
      <c r="F4" s="2"/>
      <c r="G4" s="2"/>
      <c r="H4" s="2"/>
      <c r="I4" s="2"/>
    </row>
    <row r="5" spans="1:9" ht="20.100000000000001">
      <c r="A5" s="2" t="s">
        <v>40</v>
      </c>
      <c r="B5" s="2"/>
      <c r="C5" s="2"/>
      <c r="D5" s="2"/>
      <c r="E5" s="2"/>
      <c r="F5" s="2"/>
      <c r="G5" s="2"/>
      <c r="H5" s="2"/>
      <c r="I5" s="2"/>
    </row>
    <row r="6" spans="1:9" ht="15.3" thickBot="1">
      <c r="A6" s="12"/>
      <c r="B6" s="12"/>
      <c r="C6" s="12"/>
      <c r="D6" s="12"/>
      <c r="E6" s="12"/>
      <c r="F6" s="12"/>
      <c r="G6" s="12"/>
      <c r="H6" s="12"/>
      <c r="I6" s="12"/>
    </row>
    <row r="7" spans="1:9" ht="15.3" thickTop="1">
      <c r="A7" s="13"/>
      <c r="B7" s="13"/>
      <c r="C7" s="13"/>
      <c r="D7" s="13"/>
      <c r="E7" s="13"/>
      <c r="F7" s="13"/>
      <c r="G7" s="13"/>
      <c r="H7" s="13"/>
      <c r="I7" s="13"/>
    </row>
    <row r="8" spans="1:9">
      <c r="A8" s="1"/>
      <c r="B8" s="1"/>
      <c r="C8" s="164" t="s">
        <v>41</v>
      </c>
      <c r="D8" s="164"/>
      <c r="E8" s="164"/>
      <c r="F8" s="164"/>
      <c r="G8" s="164" t="s">
        <v>72</v>
      </c>
      <c r="H8" s="164"/>
      <c r="I8" s="164" t="s">
        <v>43</v>
      </c>
    </row>
    <row r="9" spans="1:9">
      <c r="A9" s="164" t="str">
        <f>'DCP-9, P 5'!A11</f>
        <v>COMPANY</v>
      </c>
      <c r="B9" s="1"/>
      <c r="C9" s="164" t="s">
        <v>8</v>
      </c>
      <c r="D9" s="164"/>
      <c r="E9" s="164" t="s">
        <v>42</v>
      </c>
      <c r="F9" s="164"/>
      <c r="G9" s="164" t="s">
        <v>73</v>
      </c>
      <c r="H9" s="164"/>
      <c r="I9" s="164" t="s">
        <v>39</v>
      </c>
    </row>
    <row r="10" spans="1:9">
      <c r="A10" s="33"/>
      <c r="B10" s="33"/>
      <c r="C10" s="33"/>
      <c r="D10" s="33"/>
      <c r="E10" s="33"/>
      <c r="F10" s="33"/>
      <c r="G10" s="33"/>
      <c r="H10" s="33"/>
      <c r="I10" s="33"/>
    </row>
    <row r="11" spans="1:9">
      <c r="A11" s="25"/>
      <c r="B11" s="25"/>
      <c r="C11" s="25"/>
      <c r="D11" s="25"/>
      <c r="E11" s="25"/>
      <c r="F11" s="25"/>
      <c r="G11" s="25"/>
      <c r="H11" s="25"/>
      <c r="I11" s="25"/>
    </row>
    <row r="12" spans="1:9">
      <c r="A12" s="23" t="str">
        <f>'DCP-9, P 5'!A15</f>
        <v>Proxy Group</v>
      </c>
      <c r="B12" s="12"/>
      <c r="C12" s="12"/>
      <c r="D12" s="12"/>
      <c r="E12" s="12"/>
      <c r="F12" s="12"/>
      <c r="G12" s="12"/>
      <c r="H12" s="12"/>
      <c r="I12" s="12"/>
    </row>
    <row r="13" spans="1:9">
      <c r="A13" s="12"/>
      <c r="B13" s="12"/>
      <c r="D13" s="12"/>
      <c r="E13" s="12"/>
      <c r="F13" s="12"/>
      <c r="G13" s="12"/>
      <c r="H13" s="12"/>
      <c r="I13" s="12"/>
    </row>
    <row r="14" spans="1:9">
      <c r="A14" s="12" t="str">
        <f>+'DCP-9, P 3'!A16</f>
        <v>ALLETE</v>
      </c>
      <c r="B14" s="12"/>
      <c r="C14" s="8">
        <f>+E36</f>
        <v>2.92E-2</v>
      </c>
      <c r="D14" s="12"/>
      <c r="E14" s="9">
        <f>+'DCP-14,P 1'!E16</f>
        <v>0.9</v>
      </c>
      <c r="F14" s="12"/>
      <c r="G14" s="6">
        <v>6.3E-2</v>
      </c>
      <c r="H14" s="12"/>
      <c r="I14" s="6">
        <f>+C14+(E14*G14)</f>
        <v>8.5900000000000004E-2</v>
      </c>
    </row>
    <row r="15" spans="1:9">
      <c r="A15" s="12" t="str">
        <f>+'DCP-9, P 3'!A17</f>
        <v>Avista Corp.</v>
      </c>
      <c r="B15" s="12"/>
      <c r="C15" s="8">
        <f>+C14</f>
        <v>2.92E-2</v>
      </c>
      <c r="D15" s="12"/>
      <c r="E15" s="9">
        <f>+'DCP-14,P 1'!E17</f>
        <v>0.95</v>
      </c>
      <c r="F15" s="12"/>
      <c r="G15" s="6">
        <f>+G14</f>
        <v>6.3E-2</v>
      </c>
      <c r="H15" s="12"/>
      <c r="I15" s="6">
        <f t="shared" ref="I15:I21" si="0">+C15+(E15*G15)</f>
        <v>8.9050000000000004E-2</v>
      </c>
    </row>
    <row r="16" spans="1:9">
      <c r="A16" s="12" t="str">
        <f>+'DCP-9, P 3'!A18</f>
        <v>Black Hills Corp</v>
      </c>
      <c r="B16" s="12"/>
      <c r="C16" s="8">
        <f>+C15</f>
        <v>2.92E-2</v>
      </c>
      <c r="D16" s="12"/>
      <c r="E16" s="9">
        <f>+'DCP-14,P 1'!E18</f>
        <v>1</v>
      </c>
      <c r="F16" s="12"/>
      <c r="G16" s="6">
        <f t="shared" ref="G16:G20" si="1">+G15</f>
        <v>6.3E-2</v>
      </c>
      <c r="H16" s="12"/>
      <c r="I16" s="6">
        <f t="shared" si="0"/>
        <v>9.2200000000000004E-2</v>
      </c>
    </row>
    <row r="17" spans="1:9">
      <c r="A17" s="12" t="str">
        <f>+'DCP-9, P 3'!A19</f>
        <v>IDACORP</v>
      </c>
      <c r="B17" s="12"/>
      <c r="C17" s="8">
        <f>+C16</f>
        <v>2.92E-2</v>
      </c>
      <c r="D17" s="12"/>
      <c r="E17" s="9">
        <f>+'DCP-14,P 1'!E19</f>
        <v>0.8</v>
      </c>
      <c r="F17" s="12"/>
      <c r="G17" s="6">
        <f>+G16</f>
        <v>6.3E-2</v>
      </c>
      <c r="H17" s="12"/>
      <c r="I17" s="6">
        <f t="shared" si="0"/>
        <v>7.9600000000000004E-2</v>
      </c>
    </row>
    <row r="18" spans="1:9">
      <c r="A18" s="12" t="str">
        <f>+'DCP-9, P 3'!A20</f>
        <v>NorthWestern Corp</v>
      </c>
      <c r="B18" s="12"/>
      <c r="C18" s="8">
        <f t="shared" ref="C18:C20" si="2">+C17</f>
        <v>2.92E-2</v>
      </c>
      <c r="D18" s="12"/>
      <c r="E18" s="9">
        <f>+'DCP-14,P 1'!E20</f>
        <v>0.95</v>
      </c>
      <c r="F18" s="12"/>
      <c r="G18" s="6">
        <f t="shared" si="1"/>
        <v>6.3E-2</v>
      </c>
      <c r="H18" s="12"/>
      <c r="I18" s="6">
        <f t="shared" si="0"/>
        <v>8.9050000000000004E-2</v>
      </c>
    </row>
    <row r="19" spans="1:9">
      <c r="A19" s="12" t="str">
        <f>+'DCP-9, P 3'!A21</f>
        <v>OGE Energy</v>
      </c>
      <c r="B19" s="12"/>
      <c r="C19" s="8">
        <f t="shared" si="2"/>
        <v>2.92E-2</v>
      </c>
      <c r="D19" s="12"/>
      <c r="E19" s="9">
        <f>+'DCP-14,P 1'!E21</f>
        <v>1</v>
      </c>
      <c r="F19" s="12"/>
      <c r="G19" s="6">
        <f t="shared" si="1"/>
        <v>6.3E-2</v>
      </c>
      <c r="H19" s="12"/>
      <c r="I19" s="6">
        <f t="shared" si="0"/>
        <v>9.2200000000000004E-2</v>
      </c>
    </row>
    <row r="20" spans="1:9">
      <c r="A20" s="12" t="str">
        <f>+'DCP-9, P 3'!A22</f>
        <v>Otter Tail Corp</v>
      </c>
      <c r="B20" s="12"/>
      <c r="C20" s="8">
        <f t="shared" si="2"/>
        <v>2.92E-2</v>
      </c>
      <c r="D20" s="12"/>
      <c r="E20" s="9">
        <f>+'DCP-14,P 1'!E22</f>
        <v>0.85</v>
      </c>
      <c r="F20" s="12"/>
      <c r="G20" s="6">
        <f t="shared" si="1"/>
        <v>6.3E-2</v>
      </c>
      <c r="H20" s="12"/>
      <c r="I20" s="6">
        <f t="shared" si="0"/>
        <v>8.2750000000000004E-2</v>
      </c>
    </row>
    <row r="21" spans="1:9">
      <c r="A21" s="12" t="str">
        <f>+'DCP-9, P 3'!A23</f>
        <v>Portland General Electric</v>
      </c>
      <c r="B21" s="12"/>
      <c r="C21" s="8">
        <f>+C20</f>
        <v>2.92E-2</v>
      </c>
      <c r="D21" s="12"/>
      <c r="E21" s="9">
        <f>+'DCP-14,P 1'!E23</f>
        <v>0.85</v>
      </c>
      <c r="F21" s="12"/>
      <c r="G21" s="6">
        <f>+G20</f>
        <v>6.3E-2</v>
      </c>
      <c r="H21" s="12"/>
      <c r="I21" s="6">
        <f t="shared" si="0"/>
        <v>8.2750000000000004E-2</v>
      </c>
    </row>
    <row r="22" spans="1:9">
      <c r="A22" s="33"/>
      <c r="B22" s="33"/>
      <c r="C22" s="47"/>
      <c r="D22" s="33"/>
      <c r="E22" s="48"/>
      <c r="F22" s="33"/>
      <c r="G22" s="34"/>
      <c r="H22" s="33"/>
      <c r="I22" s="34"/>
    </row>
    <row r="23" spans="1:9">
      <c r="A23" s="12"/>
      <c r="B23" s="12"/>
      <c r="C23" s="8"/>
      <c r="D23" s="12"/>
      <c r="E23" s="9"/>
      <c r="F23" s="12"/>
      <c r="G23" s="6"/>
      <c r="H23" s="12"/>
      <c r="I23" s="6"/>
    </row>
    <row r="24" spans="1:9">
      <c r="A24" s="12" t="s">
        <v>74</v>
      </c>
      <c r="B24" s="12"/>
      <c r="C24" s="8"/>
      <c r="D24" s="12"/>
      <c r="E24" s="9"/>
      <c r="F24" s="12"/>
      <c r="G24" s="6"/>
      <c r="H24" s="12"/>
      <c r="I24" s="22">
        <f>AVERAGE(I14:I21)</f>
        <v>8.6687500000000001E-2</v>
      </c>
    </row>
    <row r="25" spans="1:9">
      <c r="A25" s="33"/>
      <c r="B25" s="33"/>
      <c r="C25" s="47"/>
      <c r="D25" s="33"/>
      <c r="E25" s="48"/>
      <c r="F25" s="33"/>
      <c r="G25" s="34"/>
      <c r="H25" s="33"/>
      <c r="I25" s="38"/>
    </row>
    <row r="26" spans="1:9">
      <c r="A26" s="12"/>
      <c r="B26" s="12"/>
      <c r="C26" s="8"/>
      <c r="D26" s="12"/>
      <c r="E26" s="9"/>
      <c r="F26" s="12"/>
      <c r="G26" s="6"/>
      <c r="H26" s="12"/>
      <c r="I26" s="22"/>
    </row>
    <row r="27" spans="1:9">
      <c r="A27" s="12" t="s">
        <v>71</v>
      </c>
      <c r="B27" s="12"/>
      <c r="C27" s="8"/>
      <c r="D27" s="12"/>
      <c r="E27" s="9"/>
      <c r="F27" s="12"/>
      <c r="G27" s="6"/>
      <c r="H27" s="12"/>
      <c r="I27" s="22">
        <f>MEDIAN(I14:I21)</f>
        <v>8.7474999999999997E-2</v>
      </c>
    </row>
    <row r="28" spans="1:9" ht="15.3" thickBot="1">
      <c r="A28" s="35"/>
      <c r="B28" s="35"/>
      <c r="C28" s="49"/>
      <c r="D28" s="35"/>
      <c r="E28" s="50"/>
      <c r="F28" s="35"/>
      <c r="G28" s="37"/>
      <c r="H28" s="35"/>
      <c r="I28" s="37"/>
    </row>
    <row r="29" spans="1:9" ht="15.3" thickTop="1">
      <c r="A29" s="4" t="s">
        <v>190</v>
      </c>
      <c r="B29" s="12"/>
      <c r="C29" s="12"/>
      <c r="D29" s="12"/>
      <c r="E29" s="12"/>
      <c r="F29" s="12"/>
      <c r="G29" s="5"/>
      <c r="H29" s="12"/>
      <c r="I29" s="12"/>
    </row>
    <row r="30" spans="1:9">
      <c r="C30" s="301" t="s">
        <v>97</v>
      </c>
      <c r="D30" s="301"/>
      <c r="E30" s="301"/>
    </row>
    <row r="31" spans="1:9">
      <c r="C31" s="97" t="s">
        <v>96</v>
      </c>
      <c r="E31" s="93" t="s">
        <v>81</v>
      </c>
    </row>
    <row r="32" spans="1:9">
      <c r="C32" s="194">
        <v>44621</v>
      </c>
      <c r="E32" s="46">
        <v>2.5100000000000001E-2</v>
      </c>
    </row>
    <row r="33" spans="1:7">
      <c r="C33" s="194">
        <v>44652</v>
      </c>
      <c r="E33" s="46">
        <v>2.9899999999999999E-2</v>
      </c>
    </row>
    <row r="34" spans="1:7">
      <c r="C34" s="194">
        <v>44682</v>
      </c>
      <c r="E34" s="46">
        <v>3.2599999999999997E-2</v>
      </c>
    </row>
    <row r="35" spans="1:7">
      <c r="A35" s="94"/>
      <c r="C35" s="71"/>
    </row>
    <row r="36" spans="1:7">
      <c r="C36" s="104" t="s">
        <v>27</v>
      </c>
      <c r="E36" s="46">
        <f>AVERAGE(E32:E34)</f>
        <v>2.92E-2</v>
      </c>
    </row>
    <row r="39" spans="1:7">
      <c r="G39" s="94"/>
    </row>
  </sheetData>
  <mergeCells count="1">
    <mergeCell ref="C30:E30"/>
  </mergeCells>
  <phoneticPr fontId="9" type="noConversion"/>
  <printOptions horizontalCentered="1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DE743-0900-442A-9568-1FB26D250CFA}">
  <sheetPr>
    <pageSetUpPr fitToPage="1"/>
  </sheetPr>
  <dimension ref="A1:J42"/>
  <sheetViews>
    <sheetView topLeftCell="A4" zoomScaleNormal="100" workbookViewId="0">
      <selection activeCell="H15" sqref="H15"/>
    </sheetView>
  </sheetViews>
  <sheetFormatPr defaultColWidth="8.76953125" defaultRowHeight="15"/>
  <cols>
    <col min="1" max="1" width="17.6796875" style="107" customWidth="1"/>
    <col min="2" max="2" width="14.76953125" style="107" customWidth="1"/>
    <col min="3" max="3" width="2.76953125" style="107" customWidth="1"/>
    <col min="4" max="4" width="13.453125" style="107" bestFit="1" customWidth="1"/>
    <col min="5" max="5" width="7.76953125" style="107" customWidth="1"/>
    <col min="6" max="6" width="9" style="107" bestFit="1" customWidth="1"/>
    <col min="7" max="7" width="8.76953125" style="107"/>
    <col min="8" max="8" width="6" style="107" customWidth="1"/>
    <col min="9" max="16384" width="8.76953125" style="107"/>
  </cols>
  <sheetData>
    <row r="1" spans="1:10">
      <c r="G1" s="108" t="s">
        <v>215</v>
      </c>
    </row>
    <row r="2" spans="1:10">
      <c r="G2" s="108" t="s">
        <v>201</v>
      </c>
    </row>
    <row r="3" spans="1:10">
      <c r="G3" s="108" t="s">
        <v>299</v>
      </c>
    </row>
    <row r="5" spans="1:10" ht="20.100000000000001">
      <c r="A5" s="283" t="s">
        <v>304</v>
      </c>
      <c r="B5" s="283"/>
      <c r="C5" s="283"/>
      <c r="D5" s="283"/>
      <c r="E5" s="283"/>
      <c r="F5" s="283"/>
      <c r="G5" s="283"/>
      <c r="H5" s="283"/>
      <c r="I5" s="283"/>
    </row>
    <row r="6" spans="1:10" ht="20.100000000000001">
      <c r="A6" s="283" t="s">
        <v>163</v>
      </c>
      <c r="B6" s="283"/>
      <c r="C6" s="283"/>
      <c r="D6" s="283"/>
      <c r="E6" s="283"/>
      <c r="F6" s="283"/>
      <c r="G6" s="283"/>
      <c r="H6" s="283"/>
      <c r="I6" s="283"/>
    </row>
    <row r="7" spans="1:10" ht="20.100000000000001">
      <c r="A7" s="284" t="s">
        <v>308</v>
      </c>
      <c r="B7" s="283"/>
      <c r="C7" s="283"/>
      <c r="D7" s="283"/>
      <c r="E7" s="283"/>
      <c r="F7" s="283"/>
      <c r="G7" s="283"/>
      <c r="H7" s="283"/>
      <c r="I7" s="283"/>
    </row>
    <row r="8" spans="1:10" ht="15.3" thickBot="1">
      <c r="A8" s="177"/>
      <c r="B8" s="177"/>
      <c r="C8" s="177"/>
      <c r="D8" s="177"/>
      <c r="E8" s="177"/>
      <c r="F8" s="177"/>
      <c r="G8" s="177"/>
      <c r="H8" s="177"/>
      <c r="I8" s="177"/>
    </row>
    <row r="9" spans="1:10" ht="15.3" thickTop="1"/>
    <row r="10" spans="1:10">
      <c r="A10" s="178" t="s">
        <v>164</v>
      </c>
      <c r="B10" s="178" t="s">
        <v>169</v>
      </c>
      <c r="C10" s="178"/>
      <c r="D10" s="285" t="s">
        <v>165</v>
      </c>
      <c r="E10" s="285"/>
      <c r="F10" s="285"/>
      <c r="G10" s="285" t="s">
        <v>166</v>
      </c>
      <c r="H10" s="285"/>
      <c r="I10" s="285"/>
      <c r="J10" s="108"/>
    </row>
    <row r="11" spans="1:10">
      <c r="A11" s="179"/>
      <c r="B11" s="179"/>
      <c r="C11" s="179"/>
      <c r="D11" s="179"/>
      <c r="E11" s="260"/>
      <c r="F11" s="179"/>
      <c r="G11" s="179"/>
      <c r="H11" s="179"/>
      <c r="I11" s="179"/>
    </row>
    <row r="12" spans="1:10">
      <c r="A12" s="111"/>
      <c r="B12" s="111"/>
      <c r="C12" s="111"/>
      <c r="D12" s="111"/>
      <c r="E12" s="110"/>
      <c r="F12" s="111"/>
      <c r="G12" s="111"/>
      <c r="H12" s="111"/>
      <c r="I12" s="111"/>
    </row>
    <row r="13" spans="1:10">
      <c r="A13" s="107" t="s">
        <v>207</v>
      </c>
      <c r="B13" s="181">
        <f>+F30</f>
        <v>2.4475247524752476E-2</v>
      </c>
      <c r="C13" s="184" t="s">
        <v>173</v>
      </c>
      <c r="E13" s="181">
        <v>2.3599999999999999E-2</v>
      </c>
      <c r="F13" s="182" t="s">
        <v>212</v>
      </c>
      <c r="H13" s="181">
        <f>+(B13*E13)+0.0002</f>
        <v>7.7761584158415843E-4</v>
      </c>
      <c r="I13" s="107" t="s">
        <v>335</v>
      </c>
    </row>
    <row r="14" spans="1:10">
      <c r="B14" s="181"/>
      <c r="C14" s="184"/>
      <c r="E14" s="181"/>
      <c r="F14" s="182"/>
      <c r="H14" s="181"/>
    </row>
    <row r="15" spans="1:10">
      <c r="A15" s="107" t="s">
        <v>208</v>
      </c>
      <c r="B15" s="181">
        <f>+F31</f>
        <v>0.49052475247524752</v>
      </c>
      <c r="C15" s="184" t="s">
        <v>173</v>
      </c>
      <c r="E15" s="181">
        <v>5.0700000000000002E-2</v>
      </c>
      <c r="F15" s="107" t="s">
        <v>212</v>
      </c>
      <c r="H15" s="181">
        <f>+B15*E15+0.0002</f>
        <v>2.506960495049505E-2</v>
      </c>
      <c r="I15" s="107" t="s">
        <v>337</v>
      </c>
    </row>
    <row r="16" spans="1:10">
      <c r="B16" s="181"/>
      <c r="C16" s="181"/>
      <c r="D16" s="181"/>
      <c r="E16" s="181"/>
      <c r="H16" s="181"/>
    </row>
    <row r="17" spans="1:9">
      <c r="A17" s="107" t="s">
        <v>167</v>
      </c>
      <c r="B17" s="181">
        <v>0.48499999999999999</v>
      </c>
      <c r="C17" s="182" t="s">
        <v>209</v>
      </c>
      <c r="D17" s="183">
        <v>0.09</v>
      </c>
      <c r="E17" s="181">
        <v>9.2499999999999999E-2</v>
      </c>
      <c r="F17" s="184">
        <v>9.5000000000000001E-2</v>
      </c>
      <c r="G17" s="183">
        <f>+B17*D17</f>
        <v>4.3649999999999994E-2</v>
      </c>
      <c r="H17" s="181">
        <f>+B17*E17</f>
        <v>4.48625E-2</v>
      </c>
      <c r="I17" s="184">
        <f>+B17*F17</f>
        <v>4.6074999999999998E-2</v>
      </c>
    </row>
    <row r="18" spans="1:9">
      <c r="B18" s="179"/>
      <c r="C18" s="111"/>
      <c r="E18" s="109"/>
      <c r="G18" s="185"/>
      <c r="H18" s="179"/>
      <c r="I18" s="186"/>
    </row>
    <row r="19" spans="1:9">
      <c r="B19" s="111"/>
      <c r="C19" s="111"/>
      <c r="E19" s="109"/>
      <c r="G19" s="187"/>
      <c r="I19" s="188"/>
    </row>
    <row r="20" spans="1:9">
      <c r="A20" s="107" t="s">
        <v>168</v>
      </c>
      <c r="B20" s="181">
        <f>SUM(B13:B17)</f>
        <v>1</v>
      </c>
      <c r="C20" s="181"/>
      <c r="D20" s="189"/>
      <c r="E20" s="109"/>
      <c r="G20" s="183">
        <f>+H13+H15+G17</f>
        <v>6.9497220792079206E-2</v>
      </c>
      <c r="H20" s="109"/>
      <c r="I20" s="184">
        <f>+H13+H15+I17</f>
        <v>7.1922220792079203E-2</v>
      </c>
    </row>
    <row r="21" spans="1:9">
      <c r="B21" s="181"/>
      <c r="C21" s="181"/>
      <c r="D21" s="189"/>
      <c r="E21" s="109"/>
      <c r="G21" s="183"/>
      <c r="H21" s="181">
        <f>+H13+H15+H17</f>
        <v>7.0709720792079211E-2</v>
      </c>
      <c r="I21" s="184"/>
    </row>
    <row r="22" spans="1:9">
      <c r="B22" s="181"/>
      <c r="C22" s="181"/>
      <c r="D22" s="189"/>
      <c r="E22" s="109"/>
      <c r="G22" s="183"/>
      <c r="H22" s="109"/>
      <c r="I22" s="184"/>
    </row>
    <row r="23" spans="1:9" ht="15.3" thickBot="1">
      <c r="A23" s="177"/>
      <c r="B23" s="177"/>
      <c r="C23" s="177"/>
      <c r="D23" s="177"/>
      <c r="E23" s="177"/>
      <c r="F23" s="177"/>
      <c r="G23" s="177"/>
      <c r="H23" s="177"/>
      <c r="I23" s="177"/>
    </row>
    <row r="24" spans="1:9" ht="15.3" thickTop="1">
      <c r="G24" s="108"/>
      <c r="H24" s="190"/>
      <c r="I24" s="108"/>
    </row>
    <row r="25" spans="1:9">
      <c r="A25" s="107" t="s">
        <v>210</v>
      </c>
      <c r="G25" s="108"/>
      <c r="H25" s="190"/>
      <c r="I25" s="108"/>
    </row>
    <row r="26" spans="1:9">
      <c r="A26" s="107" t="s">
        <v>313</v>
      </c>
      <c r="G26" s="108"/>
      <c r="H26" s="190"/>
      <c r="I26" s="108"/>
    </row>
    <row r="27" spans="1:9">
      <c r="F27" s="109" t="s">
        <v>91</v>
      </c>
      <c r="G27" s="108"/>
      <c r="H27" s="190"/>
      <c r="I27" s="108"/>
    </row>
    <row r="28" spans="1:9">
      <c r="D28" s="260" t="s">
        <v>199</v>
      </c>
      <c r="F28" s="260" t="s">
        <v>211</v>
      </c>
      <c r="G28" s="108"/>
      <c r="H28" s="190"/>
      <c r="I28" s="108"/>
    </row>
    <row r="29" spans="1:9">
      <c r="D29" s="109"/>
      <c r="G29" s="108"/>
      <c r="H29" s="190"/>
      <c r="I29" s="108"/>
    </row>
    <row r="30" spans="1:9">
      <c r="A30" s="182"/>
      <c r="B30" s="107" t="s">
        <v>207</v>
      </c>
      <c r="D30" s="181">
        <v>2.4E-2</v>
      </c>
      <c r="E30" s="189">
        <f>+D30/D32</f>
        <v>4.7524752475247525E-2</v>
      </c>
      <c r="F30" s="181">
        <f>+E30*F32</f>
        <v>2.4475247524752476E-2</v>
      </c>
    </row>
    <row r="31" spans="1:9">
      <c r="A31" s="182"/>
      <c r="B31" s="107" t="s">
        <v>208</v>
      </c>
      <c r="D31" s="219">
        <v>0.48099999999999998</v>
      </c>
      <c r="E31" s="261">
        <f>+D31/D32</f>
        <v>0.95247524752475243</v>
      </c>
      <c r="F31" s="219">
        <f>+E31*F32</f>
        <v>0.49052475247524752</v>
      </c>
    </row>
    <row r="32" spans="1:9">
      <c r="B32" s="107" t="s">
        <v>198</v>
      </c>
      <c r="D32" s="181">
        <f>+D30+D31</f>
        <v>0.505</v>
      </c>
      <c r="E32" s="189">
        <f>+E30+E31</f>
        <v>1</v>
      </c>
      <c r="F32" s="181">
        <v>0.51500000000000001</v>
      </c>
    </row>
    <row r="33" spans="1:7">
      <c r="D33" s="214"/>
      <c r="F33" s="181"/>
    </row>
    <row r="34" spans="1:7">
      <c r="A34" s="107" t="s">
        <v>311</v>
      </c>
      <c r="D34" s="214"/>
      <c r="F34" s="181"/>
    </row>
    <row r="35" spans="1:7">
      <c r="A35" s="107" t="s">
        <v>312</v>
      </c>
      <c r="G35" s="203"/>
    </row>
    <row r="36" spans="1:7">
      <c r="G36" s="203"/>
    </row>
    <row r="37" spans="1:7">
      <c r="A37" s="107" t="s">
        <v>345</v>
      </c>
    </row>
    <row r="38" spans="1:7">
      <c r="D38" s="181"/>
      <c r="E38" s="181"/>
      <c r="F38" s="181"/>
      <c r="G38" s="181"/>
    </row>
    <row r="39" spans="1:7">
      <c r="A39" s="107" t="s">
        <v>336</v>
      </c>
      <c r="D39" s="181"/>
      <c r="E39" s="181"/>
      <c r="F39" s="181"/>
      <c r="G39" s="181"/>
    </row>
    <row r="40" spans="1:7">
      <c r="A40" s="107" t="s">
        <v>340</v>
      </c>
      <c r="D40" s="223"/>
      <c r="E40" s="181"/>
      <c r="F40" s="181"/>
      <c r="G40" s="181"/>
    </row>
    <row r="41" spans="1:7">
      <c r="D41" s="223"/>
      <c r="E41" s="181"/>
      <c r="F41" s="181"/>
      <c r="G41" s="181"/>
    </row>
    <row r="42" spans="1:7">
      <c r="A42" s="107" t="s">
        <v>341</v>
      </c>
      <c r="B42" s="212"/>
      <c r="C42" s="182"/>
      <c r="D42" s="181"/>
      <c r="E42" s="181"/>
      <c r="F42" s="181"/>
      <c r="G42" s="181"/>
    </row>
  </sheetData>
  <mergeCells count="5">
    <mergeCell ref="A5:I5"/>
    <mergeCell ref="A6:I6"/>
    <mergeCell ref="A7:I7"/>
    <mergeCell ref="D10:F10"/>
    <mergeCell ref="G10:I10"/>
  </mergeCells>
  <pageMargins left="0.75" right="0.75" top="1" bottom="1" header="0.5" footer="0.5"/>
  <pageSetup scale="7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C94"/>
  <sheetViews>
    <sheetView showOutlineSymbols="0" zoomScale="75" zoomScaleNormal="75" workbookViewId="0">
      <selection activeCell="A4" sqref="A4"/>
    </sheetView>
  </sheetViews>
  <sheetFormatPr defaultColWidth="9.76953125" defaultRowHeight="15"/>
  <cols>
    <col min="1" max="1" width="26.81640625" style="12" customWidth="1"/>
    <col min="2" max="20" width="7.58984375" style="12" customWidth="1"/>
    <col min="21" max="21" width="9.2265625" style="12" customWidth="1"/>
    <col min="22" max="22" width="9.31640625" style="12" customWidth="1"/>
    <col min="23" max="26" width="7.58984375" style="12" customWidth="1"/>
    <col min="27" max="16384" width="9.76953125" style="12"/>
  </cols>
  <sheetData>
    <row r="1" spans="1:27">
      <c r="X1" s="1" t="s">
        <v>327</v>
      </c>
    </row>
    <row r="2" spans="1:27">
      <c r="X2" s="1" t="s">
        <v>213</v>
      </c>
    </row>
    <row r="3" spans="1:27">
      <c r="X3" s="1" t="str">
        <f>+'DCP-11'!F2</f>
        <v>Dockets UE-220066/UG-220067</v>
      </c>
    </row>
    <row r="4" spans="1:27">
      <c r="X4" s="1"/>
      <c r="Y4" s="1"/>
    </row>
    <row r="5" spans="1:27">
      <c r="X5" s="1"/>
      <c r="Y5" s="1"/>
      <c r="Z5" s="1"/>
    </row>
    <row r="6" spans="1:27" ht="20.100000000000001">
      <c r="A6" s="2" t="str">
        <f>+'DCP-11'!A4</f>
        <v>PROXY COMPANIES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7" ht="20.100000000000001">
      <c r="A7" s="2" t="s">
        <v>44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7" ht="15.3" thickBot="1">
      <c r="AA8" s="35"/>
    </row>
    <row r="9" spans="1:27" ht="15.3" thickTop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64" t="s">
        <v>318</v>
      </c>
    </row>
    <row r="10" spans="1:27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 t="s">
        <v>104</v>
      </c>
      <c r="V10" s="164" t="s">
        <v>234</v>
      </c>
      <c r="W10" s="164"/>
      <c r="X10" s="164"/>
      <c r="Y10" s="164"/>
      <c r="Z10" s="164"/>
      <c r="AA10" s="164" t="s">
        <v>281</v>
      </c>
    </row>
    <row r="11" spans="1:27">
      <c r="A11" s="164" t="str">
        <f>+'DCP-11'!A9</f>
        <v>COMPANY</v>
      </c>
      <c r="B11" s="164">
        <v>2002</v>
      </c>
      <c r="C11" s="164">
        <v>2003</v>
      </c>
      <c r="D11" s="164">
        <v>2004</v>
      </c>
      <c r="E11" s="164">
        <v>2005</v>
      </c>
      <c r="F11" s="164">
        <v>2006</v>
      </c>
      <c r="G11" s="164">
        <v>2007</v>
      </c>
      <c r="H11" s="164">
        <v>2008</v>
      </c>
      <c r="I11" s="164">
        <v>2009</v>
      </c>
      <c r="J11" s="164">
        <v>2010</v>
      </c>
      <c r="K11" s="164">
        <v>2011</v>
      </c>
      <c r="L11" s="164">
        <v>2012</v>
      </c>
      <c r="M11" s="164">
        <v>2013</v>
      </c>
      <c r="N11" s="164">
        <v>2014</v>
      </c>
      <c r="O11" s="164">
        <v>2015</v>
      </c>
      <c r="P11" s="164">
        <v>2016</v>
      </c>
      <c r="Q11" s="164">
        <v>2017</v>
      </c>
      <c r="R11" s="164">
        <v>2018</v>
      </c>
      <c r="S11" s="164">
        <v>2019</v>
      </c>
      <c r="T11" s="164">
        <v>2020</v>
      </c>
      <c r="U11" s="164" t="s">
        <v>27</v>
      </c>
      <c r="V11" s="164" t="s">
        <v>27</v>
      </c>
      <c r="W11" s="164">
        <v>2021</v>
      </c>
      <c r="X11" s="164">
        <v>2022</v>
      </c>
      <c r="Y11" s="164">
        <v>2023</v>
      </c>
      <c r="Z11" s="164" t="s">
        <v>281</v>
      </c>
      <c r="AA11" s="164" t="s">
        <v>27</v>
      </c>
    </row>
    <row r="12" spans="1:27" ht="15.3" thickBot="1">
      <c r="AA12" s="35"/>
    </row>
    <row r="13" spans="1:27" ht="15.3" thickTop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5" spans="1:27">
      <c r="A15" s="23" t="str">
        <f>+'DCP-11'!A12</f>
        <v>Proxy Group</v>
      </c>
    </row>
    <row r="17" spans="1:27">
      <c r="A17" s="12" t="str">
        <f>+'DCP-11'!A14</f>
        <v>ALLETE</v>
      </c>
      <c r="B17" s="6"/>
      <c r="C17" s="6"/>
      <c r="D17" s="6"/>
      <c r="E17" s="6">
        <v>0.12</v>
      </c>
      <c r="F17" s="6">
        <v>0.13200000000000001</v>
      </c>
      <c r="G17" s="6">
        <v>0.13400000000000001</v>
      </c>
      <c r="H17" s="6">
        <v>0.114</v>
      </c>
      <c r="I17" s="6">
        <v>7.2999999999999995E-2</v>
      </c>
      <c r="J17" s="6">
        <v>8.2000000000000003E-2</v>
      </c>
      <c r="K17" s="6">
        <v>9.5000000000000001E-2</v>
      </c>
      <c r="L17" s="6">
        <v>8.6999999999999994E-2</v>
      </c>
      <c r="M17" s="6">
        <v>8.4000000000000005E-2</v>
      </c>
      <c r="N17" s="6">
        <v>8.5999999999999993E-2</v>
      </c>
      <c r="O17" s="6">
        <v>9.4E-2</v>
      </c>
      <c r="P17" s="6">
        <v>8.3000000000000004E-2</v>
      </c>
      <c r="Q17" s="6">
        <v>0.08</v>
      </c>
      <c r="R17" s="6">
        <v>8.2000000000000003E-2</v>
      </c>
      <c r="S17" s="6">
        <v>7.8E-2</v>
      </c>
      <c r="T17" s="6">
        <v>7.6999999999999999E-2</v>
      </c>
      <c r="U17" s="6"/>
      <c r="V17" s="6">
        <f t="shared" ref="V17:V24" si="0">AVERAGE(I17:T17)</f>
        <v>8.3416666666666653E-2</v>
      </c>
      <c r="W17" s="6">
        <v>7.1999999999999995E-2</v>
      </c>
      <c r="X17" s="6">
        <v>7.4999999999999997E-2</v>
      </c>
      <c r="Y17" s="6">
        <v>0.08</v>
      </c>
      <c r="Z17" s="6">
        <v>0.09</v>
      </c>
      <c r="AA17" s="19">
        <f>AVERAGE(W17:Z17)</f>
        <v>7.9249999999999987E-2</v>
      </c>
    </row>
    <row r="18" spans="1:27">
      <c r="A18" s="12" t="str">
        <f>+'DCP-11'!A15</f>
        <v>Avista Corp.</v>
      </c>
      <c r="B18" s="6">
        <v>4.4999999999999998E-2</v>
      </c>
      <c r="C18" s="6">
        <v>6.7000000000000004E-2</v>
      </c>
      <c r="D18" s="6">
        <v>4.5999999999999999E-2</v>
      </c>
      <c r="E18" s="6">
        <v>5.8000000000000003E-2</v>
      </c>
      <c r="F18" s="6">
        <v>8.7999999999999995E-2</v>
      </c>
      <c r="G18" s="6">
        <v>4.1000000000000002E-2</v>
      </c>
      <c r="H18" s="6">
        <v>7.5999999999999998E-2</v>
      </c>
      <c r="I18" s="6">
        <v>8.4000000000000005E-2</v>
      </c>
      <c r="J18" s="6">
        <v>8.5000000000000006E-2</v>
      </c>
      <c r="K18" s="6">
        <v>8.5999999999999993E-2</v>
      </c>
      <c r="L18" s="6">
        <v>6.4000000000000001E-2</v>
      </c>
      <c r="M18" s="6">
        <v>8.6999999999999994E-2</v>
      </c>
      <c r="N18" s="6">
        <v>8.1000000000000003E-2</v>
      </c>
      <c r="O18" s="6">
        <v>7.8E-2</v>
      </c>
      <c r="P18" s="6">
        <v>8.5999999999999993E-2</v>
      </c>
      <c r="Q18" s="6">
        <v>7.4999999999999997E-2</v>
      </c>
      <c r="R18" s="6">
        <v>7.8E-2</v>
      </c>
      <c r="S18" s="6">
        <v>0.106</v>
      </c>
      <c r="T18" s="6">
        <v>6.5000000000000002E-2</v>
      </c>
      <c r="U18" s="6">
        <f>AVERAGE(B18:H18)</f>
        <v>6.0142857142857144E-2</v>
      </c>
      <c r="V18" s="6">
        <f t="shared" si="0"/>
        <v>8.1249999999999989E-2</v>
      </c>
      <c r="W18" s="6">
        <v>7.0999999999999994E-2</v>
      </c>
      <c r="X18" s="6">
        <v>6.5000000000000002E-2</v>
      </c>
      <c r="Y18" s="6">
        <v>7.4999999999999997E-2</v>
      </c>
      <c r="Z18" s="6">
        <v>0.08</v>
      </c>
      <c r="AA18" s="19">
        <f t="shared" ref="AA18:AA24" si="1">AVERAGE(W18:Z18)</f>
        <v>7.2750000000000009E-2</v>
      </c>
    </row>
    <row r="19" spans="1:27">
      <c r="A19" s="12" t="str">
        <f>+'DCP-11'!A16</f>
        <v>Black Hills Corp</v>
      </c>
      <c r="B19" s="6">
        <v>0.121</v>
      </c>
      <c r="C19" s="6">
        <v>8.8999999999999996E-2</v>
      </c>
      <c r="D19" s="6">
        <v>7.9000000000000001E-2</v>
      </c>
      <c r="E19" s="6">
        <v>9.4E-2</v>
      </c>
      <c r="F19" s="6">
        <v>9.6000000000000002E-2</v>
      </c>
      <c r="G19" s="6">
        <v>0.109</v>
      </c>
      <c r="H19" s="6">
        <v>7.0000000000000001E-3</v>
      </c>
      <c r="I19" s="6">
        <v>8.4000000000000005E-2</v>
      </c>
      <c r="J19" s="6">
        <v>5.8999999999999997E-2</v>
      </c>
      <c r="K19" s="6">
        <v>3.5999999999999997E-2</v>
      </c>
      <c r="L19" s="6">
        <v>7.0999999999999994E-2</v>
      </c>
      <c r="M19" s="6">
        <v>9.0999999999999998E-2</v>
      </c>
      <c r="N19" s="6">
        <v>9.6000000000000002E-2</v>
      </c>
      <c r="O19" s="6">
        <v>9.5000000000000001E-2</v>
      </c>
      <c r="P19" s="6">
        <v>8.8999999999999996E-2</v>
      </c>
      <c r="Q19" s="6">
        <v>0.109</v>
      </c>
      <c r="R19" s="6">
        <v>0.10199999999999999</v>
      </c>
      <c r="S19" s="6">
        <v>9.4E-2</v>
      </c>
      <c r="T19" s="6">
        <v>9.4E-2</v>
      </c>
      <c r="U19" s="6">
        <f>AVERAGE(B19:H19)</f>
        <v>8.4999999999999992E-2</v>
      </c>
      <c r="V19" s="6">
        <f t="shared" si="0"/>
        <v>8.4999999999999978E-2</v>
      </c>
      <c r="W19" s="6">
        <v>8.8999999999999996E-2</v>
      </c>
      <c r="X19" s="6">
        <v>0.09</v>
      </c>
      <c r="Y19" s="6">
        <v>0.09</v>
      </c>
      <c r="Z19" s="6">
        <v>0.09</v>
      </c>
      <c r="AA19" s="19">
        <f t="shared" si="1"/>
        <v>8.9749999999999996E-2</v>
      </c>
    </row>
    <row r="20" spans="1:27">
      <c r="A20" s="12" t="str">
        <f>+'DCP-11'!A17</f>
        <v>IDACORP</v>
      </c>
      <c r="B20" s="6">
        <v>7.0999999999999994E-2</v>
      </c>
      <c r="C20" s="6">
        <v>4.2000000000000003E-2</v>
      </c>
      <c r="D20" s="6">
        <v>8.2000000000000003E-2</v>
      </c>
      <c r="E20" s="6">
        <v>7.2999999999999995E-2</v>
      </c>
      <c r="F20" s="6">
        <v>9.4E-2</v>
      </c>
      <c r="G20" s="6">
        <v>7.0999999999999994E-2</v>
      </c>
      <c r="H20" s="6">
        <v>0.08</v>
      </c>
      <c r="I20" s="6">
        <v>9.2999999999999999E-2</v>
      </c>
      <c r="J20" s="6">
        <v>9.8000000000000004E-2</v>
      </c>
      <c r="K20" s="6">
        <v>0.105</v>
      </c>
      <c r="L20" s="6">
        <v>9.9000000000000005E-2</v>
      </c>
      <c r="M20" s="6">
        <v>0.10100000000000001</v>
      </c>
      <c r="N20" s="6">
        <v>0.10199999999999999</v>
      </c>
      <c r="O20" s="6">
        <v>9.7000000000000003E-2</v>
      </c>
      <c r="P20" s="6">
        <v>9.4E-2</v>
      </c>
      <c r="Q20" s="6">
        <v>9.6000000000000002E-2</v>
      </c>
      <c r="R20" s="6">
        <v>9.8000000000000004E-2</v>
      </c>
      <c r="S20" s="6">
        <v>9.6000000000000002E-2</v>
      </c>
      <c r="T20" s="6">
        <v>9.4E-2</v>
      </c>
      <c r="U20" s="6">
        <f>AVERAGE(B20:H20)</f>
        <v>7.3285714285714287E-2</v>
      </c>
      <c r="V20" s="6">
        <f t="shared" si="0"/>
        <v>9.7750000000000004E-2</v>
      </c>
      <c r="W20" s="6">
        <v>9.4E-2</v>
      </c>
      <c r="X20" s="6">
        <v>0.09</v>
      </c>
      <c r="Y20" s="6">
        <v>0.09</v>
      </c>
      <c r="Z20" s="6">
        <v>9.5000000000000001E-2</v>
      </c>
      <c r="AA20" s="19">
        <f t="shared" si="1"/>
        <v>9.2249999999999999E-2</v>
      </c>
    </row>
    <row r="21" spans="1:27">
      <c r="A21" s="12" t="str">
        <f>+'DCP-11'!A18</f>
        <v>NorthWestern Corp</v>
      </c>
      <c r="B21" s="6"/>
      <c r="C21" s="6"/>
      <c r="D21" s="6"/>
      <c r="E21" s="6"/>
      <c r="F21" s="6">
        <v>6.4000000000000001E-2</v>
      </c>
      <c r="G21" s="6">
        <v>6.9000000000000006E-2</v>
      </c>
      <c r="H21" s="6">
        <v>8.4000000000000005E-2</v>
      </c>
      <c r="I21" s="6">
        <v>9.4E-2</v>
      </c>
      <c r="J21" s="6">
        <v>9.6000000000000002E-2</v>
      </c>
      <c r="K21" s="6">
        <v>0.109</v>
      </c>
      <c r="L21" s="6">
        <v>9.2999999999999999E-2</v>
      </c>
      <c r="M21" s="6">
        <v>9.5000000000000001E-2</v>
      </c>
      <c r="N21" s="6">
        <v>0.10299999999999999</v>
      </c>
      <c r="O21" s="6">
        <v>0.09</v>
      </c>
      <c r="P21" s="6">
        <v>0.1</v>
      </c>
      <c r="Q21" s="6">
        <v>9.4E-2</v>
      </c>
      <c r="R21" s="6">
        <v>9.0999999999999998E-2</v>
      </c>
      <c r="S21" s="6">
        <v>8.8999999999999996E-2</v>
      </c>
      <c r="T21" s="6">
        <v>7.4999999999999997E-2</v>
      </c>
      <c r="U21" s="6"/>
      <c r="V21" s="6">
        <f t="shared" si="0"/>
        <v>9.408333333333331E-2</v>
      </c>
      <c r="W21" s="6">
        <v>8.5000000000000006E-2</v>
      </c>
      <c r="X21" s="6">
        <v>7.0000000000000007E-2</v>
      </c>
      <c r="Y21" s="6">
        <v>7.0000000000000007E-2</v>
      </c>
      <c r="Z21" s="6">
        <v>0.08</v>
      </c>
      <c r="AA21" s="19">
        <f t="shared" si="1"/>
        <v>7.6250000000000012E-2</v>
      </c>
    </row>
    <row r="22" spans="1:27">
      <c r="A22" s="12" t="str">
        <f>+'DCP-11'!A19</f>
        <v>OGE Energy</v>
      </c>
      <c r="B22" s="6">
        <v>0.111</v>
      </c>
      <c r="C22" s="6">
        <v>0.13200000000000001</v>
      </c>
      <c r="D22" s="6">
        <v>0.127</v>
      </c>
      <c r="E22" s="6">
        <v>0.125</v>
      </c>
      <c r="F22" s="6">
        <v>0.15</v>
      </c>
      <c r="G22" s="6">
        <v>0.14699999999999999</v>
      </c>
      <c r="H22" s="6">
        <v>0.13</v>
      </c>
      <c r="I22" s="6">
        <v>0.129</v>
      </c>
      <c r="J22" s="6">
        <v>0.13500000000000001</v>
      </c>
      <c r="K22" s="6">
        <v>0.14000000000000001</v>
      </c>
      <c r="L22" s="6">
        <v>0.13200000000000001</v>
      </c>
      <c r="M22" s="6">
        <v>0.13200000000000001</v>
      </c>
      <c r="N22" s="6">
        <v>0.125</v>
      </c>
      <c r="O22" s="6">
        <v>0.10299999999999999</v>
      </c>
      <c r="P22" s="6">
        <v>0.1</v>
      </c>
      <c r="Q22" s="6">
        <v>0.105</v>
      </c>
      <c r="R22" s="6">
        <v>0.108</v>
      </c>
      <c r="S22" s="6">
        <v>0.11</v>
      </c>
      <c r="T22" s="6">
        <v>0.107</v>
      </c>
      <c r="U22" s="6">
        <f>AVERAGE(B22:H22)</f>
        <v>0.13171428571428573</v>
      </c>
      <c r="V22" s="6">
        <f t="shared" si="0"/>
        <v>0.11883333333333335</v>
      </c>
      <c r="W22" s="6">
        <v>0.123</v>
      </c>
      <c r="X22" s="6">
        <v>0.115</v>
      </c>
      <c r="Y22" s="6">
        <v>0.115</v>
      </c>
      <c r="Z22" s="6">
        <v>0.125</v>
      </c>
      <c r="AA22" s="19">
        <f t="shared" si="1"/>
        <v>0.1195</v>
      </c>
    </row>
    <row r="23" spans="1:27">
      <c r="A23" s="12" t="str">
        <f>+'DCP-11'!A20</f>
        <v>Otter Tail Corp</v>
      </c>
      <c r="B23" s="6">
        <v>0.152</v>
      </c>
      <c r="C23" s="6">
        <v>0.12</v>
      </c>
      <c r="D23" s="6">
        <v>0.108</v>
      </c>
      <c r="E23" s="6">
        <v>0.11600000000000001</v>
      </c>
      <c r="F23" s="6">
        <v>0.104</v>
      </c>
      <c r="G23" s="6">
        <v>0.104</v>
      </c>
      <c r="H23" s="6">
        <v>5.8999999999999997E-2</v>
      </c>
      <c r="I23" s="6">
        <v>3.6999999999999998E-2</v>
      </c>
      <c r="J23" s="6">
        <v>2.1000000000000001E-2</v>
      </c>
      <c r="K23" s="6">
        <v>2.7E-2</v>
      </c>
      <c r="L23" s="6">
        <v>6.9000000000000006E-2</v>
      </c>
      <c r="M23" s="6">
        <v>9.4E-2</v>
      </c>
      <c r="N23" s="6">
        <v>0.10299999999999999</v>
      </c>
      <c r="O23" s="6">
        <v>9.9000000000000005E-2</v>
      </c>
      <c r="P23" s="6">
        <v>9.7000000000000003E-2</v>
      </c>
      <c r="Q23" s="6">
        <v>0.107</v>
      </c>
      <c r="R23" s="6">
        <v>0.114</v>
      </c>
      <c r="S23" s="6">
        <v>0.115</v>
      </c>
      <c r="T23" s="6">
        <v>0.11600000000000001</v>
      </c>
      <c r="U23" s="6">
        <f>AVERAGE(B23:H23)</f>
        <v>0.10899999999999999</v>
      </c>
      <c r="V23" s="6">
        <f t="shared" si="0"/>
        <v>8.3249999999999991E-2</v>
      </c>
      <c r="W23" s="6">
        <v>0.189</v>
      </c>
      <c r="X23" s="6">
        <v>0.19500000000000001</v>
      </c>
      <c r="Y23" s="6">
        <v>0.13500000000000001</v>
      </c>
      <c r="Z23" s="6">
        <v>0.115</v>
      </c>
      <c r="AA23" s="19">
        <f t="shared" si="1"/>
        <v>0.1585</v>
      </c>
    </row>
    <row r="24" spans="1:27">
      <c r="A24" s="12" t="str">
        <f>+'DCP-11'!A21</f>
        <v>Portland General Electric</v>
      </c>
      <c r="B24" s="6"/>
      <c r="C24" s="6"/>
      <c r="D24" s="6"/>
      <c r="E24" s="6"/>
      <c r="F24" s="6">
        <v>5.8999999999999997E-2</v>
      </c>
      <c r="G24" s="6">
        <v>0.115</v>
      </c>
      <c r="H24" s="6">
        <v>6.5000000000000002E-2</v>
      </c>
      <c r="I24" s="6">
        <v>6.2E-2</v>
      </c>
      <c r="J24" s="6">
        <v>0.08</v>
      </c>
      <c r="K24" s="6">
        <v>0.09</v>
      </c>
      <c r="L24" s="6">
        <v>8.3000000000000004E-2</v>
      </c>
      <c r="M24" s="6">
        <v>7.6999999999999999E-2</v>
      </c>
      <c r="N24" s="6">
        <v>9.0999999999999998E-2</v>
      </c>
      <c r="O24" s="6">
        <v>8.2000000000000003E-2</v>
      </c>
      <c r="P24" s="6">
        <v>8.3000000000000004E-2</v>
      </c>
      <c r="Q24" s="6">
        <v>8.5999999999999993E-2</v>
      </c>
      <c r="R24" s="6">
        <v>8.5999999999999993E-2</v>
      </c>
      <c r="S24" s="6">
        <v>8.4000000000000005E-2</v>
      </c>
      <c r="T24" s="6">
        <v>5.8999999999999997E-2</v>
      </c>
      <c r="U24" s="6"/>
      <c r="V24" s="6">
        <f t="shared" si="0"/>
        <v>8.0249999999999988E-2</v>
      </c>
      <c r="W24" s="6">
        <v>9.0999999999999998E-2</v>
      </c>
      <c r="X24" s="6">
        <v>9.5000000000000001E-2</v>
      </c>
      <c r="Y24" s="6">
        <v>9.5000000000000001E-2</v>
      </c>
      <c r="Z24" s="6">
        <v>0.1</v>
      </c>
      <c r="AA24" s="19">
        <f t="shared" si="1"/>
        <v>9.5250000000000001E-2</v>
      </c>
    </row>
    <row r="25" spans="1:27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3"/>
    </row>
    <row r="26" spans="1:27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7">
      <c r="A27" s="12" t="s">
        <v>27</v>
      </c>
      <c r="B27" s="6">
        <f t="shared" ref="B27:V27" si="2">AVERAGE(B17:B24)</f>
        <v>0.1</v>
      </c>
      <c r="C27" s="6">
        <f t="shared" si="2"/>
        <v>0.09</v>
      </c>
      <c r="D27" s="6">
        <f t="shared" si="2"/>
        <v>8.8400000000000006E-2</v>
      </c>
      <c r="E27" s="6">
        <f t="shared" si="2"/>
        <v>9.7666666666666679E-2</v>
      </c>
      <c r="F27" s="6">
        <f t="shared" si="2"/>
        <v>9.837499999999999E-2</v>
      </c>
      <c r="G27" s="6">
        <f t="shared" si="2"/>
        <v>9.8750000000000004E-2</v>
      </c>
      <c r="H27" s="6">
        <f t="shared" si="2"/>
        <v>7.6874999999999999E-2</v>
      </c>
      <c r="I27" s="6">
        <f t="shared" si="2"/>
        <v>8.199999999999999E-2</v>
      </c>
      <c r="J27" s="6">
        <f t="shared" si="2"/>
        <v>8.2000000000000003E-2</v>
      </c>
      <c r="K27" s="6">
        <f t="shared" si="2"/>
        <v>8.5999999999999993E-2</v>
      </c>
      <c r="L27" s="6">
        <f t="shared" si="2"/>
        <v>8.7249999999999994E-2</v>
      </c>
      <c r="M27" s="6">
        <f t="shared" si="2"/>
        <v>9.5124999999999987E-2</v>
      </c>
      <c r="N27" s="6">
        <f t="shared" si="2"/>
        <v>9.837499999999999E-2</v>
      </c>
      <c r="O27" s="6">
        <f t="shared" si="2"/>
        <v>9.2249999999999985E-2</v>
      </c>
      <c r="P27" s="6">
        <f t="shared" si="2"/>
        <v>9.1499999999999984E-2</v>
      </c>
      <c r="Q27" s="6">
        <f t="shared" si="2"/>
        <v>9.3999999999999986E-2</v>
      </c>
      <c r="R27" s="6">
        <f t="shared" si="2"/>
        <v>9.4874999999999987E-2</v>
      </c>
      <c r="S27" s="6">
        <f t="shared" si="2"/>
        <v>9.6499999999999989E-2</v>
      </c>
      <c r="T27" s="6">
        <f t="shared" si="2"/>
        <v>8.5875000000000007E-2</v>
      </c>
      <c r="U27" s="14">
        <f t="shared" si="2"/>
        <v>9.1828571428571426E-2</v>
      </c>
      <c r="V27" s="14">
        <f t="shared" si="2"/>
        <v>9.0479166666666638E-2</v>
      </c>
      <c r="W27" s="14">
        <f>AVERAGE(W17:W24)</f>
        <v>0.10175000000000001</v>
      </c>
      <c r="X27" s="14">
        <f t="shared" ref="X27:Z27" si="3">AVERAGE(X17:X24)</f>
        <v>9.9374999999999991E-2</v>
      </c>
      <c r="Y27" s="14">
        <f t="shared" si="3"/>
        <v>9.375E-2</v>
      </c>
      <c r="Z27" s="14">
        <f t="shared" si="3"/>
        <v>9.6875000000000003E-2</v>
      </c>
      <c r="AA27" s="14">
        <f>AVERAGE(AA17:AA24)</f>
        <v>9.7937499999999983E-2</v>
      </c>
    </row>
    <row r="28" spans="1:27">
      <c r="A28" s="3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34"/>
      <c r="V28" s="83"/>
      <c r="W28" s="106"/>
      <c r="X28" s="106"/>
      <c r="Y28" s="106"/>
      <c r="Z28" s="106"/>
      <c r="AA28" s="33"/>
    </row>
    <row r="29" spans="1:27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6"/>
      <c r="V29" s="19"/>
      <c r="W29" s="14"/>
      <c r="X29" s="14"/>
      <c r="Y29" s="14"/>
      <c r="Z29" s="14"/>
    </row>
    <row r="30" spans="1:27">
      <c r="A30" s="12" t="s">
        <v>71</v>
      </c>
      <c r="B30" s="19">
        <f t="shared" ref="B30:T30" si="4">MEDIAN(B17:B24)</f>
        <v>0.111</v>
      </c>
      <c r="C30" s="19">
        <f t="shared" si="4"/>
        <v>8.8999999999999996E-2</v>
      </c>
      <c r="D30" s="19">
        <f t="shared" si="4"/>
        <v>8.2000000000000003E-2</v>
      </c>
      <c r="E30" s="19">
        <f t="shared" si="4"/>
        <v>0.10500000000000001</v>
      </c>
      <c r="F30" s="19">
        <f t="shared" si="4"/>
        <v>9.5000000000000001E-2</v>
      </c>
      <c r="G30" s="19">
        <f t="shared" si="4"/>
        <v>0.1065</v>
      </c>
      <c r="H30" s="19">
        <f t="shared" si="4"/>
        <v>7.8E-2</v>
      </c>
      <c r="I30" s="19">
        <f t="shared" si="4"/>
        <v>8.4000000000000005E-2</v>
      </c>
      <c r="J30" s="19">
        <f t="shared" si="4"/>
        <v>8.3500000000000005E-2</v>
      </c>
      <c r="K30" s="19">
        <f t="shared" si="4"/>
        <v>9.2499999999999999E-2</v>
      </c>
      <c r="L30" s="19">
        <f t="shared" si="4"/>
        <v>8.4999999999999992E-2</v>
      </c>
      <c r="M30" s="19">
        <f t="shared" si="4"/>
        <v>9.2499999999999999E-2</v>
      </c>
      <c r="N30" s="19">
        <f t="shared" si="4"/>
        <v>9.9000000000000005E-2</v>
      </c>
      <c r="O30" s="19">
        <f t="shared" si="4"/>
        <v>9.4500000000000001E-2</v>
      </c>
      <c r="P30" s="19">
        <f t="shared" si="4"/>
        <v>9.1499999999999998E-2</v>
      </c>
      <c r="Q30" s="19">
        <f t="shared" si="4"/>
        <v>9.5000000000000001E-2</v>
      </c>
      <c r="R30" s="19">
        <f t="shared" si="4"/>
        <v>9.4500000000000001E-2</v>
      </c>
      <c r="S30" s="19">
        <f t="shared" si="4"/>
        <v>9.5000000000000001E-2</v>
      </c>
      <c r="T30" s="19">
        <f t="shared" si="4"/>
        <v>8.5499999999999993E-2</v>
      </c>
      <c r="U30" s="14">
        <f>AVERAGE(B30:H30)</f>
        <v>9.521428571428571E-2</v>
      </c>
      <c r="V30" s="14">
        <f>AVERAGE(I30:T30)</f>
        <v>9.1041666666666674E-2</v>
      </c>
      <c r="W30" s="14">
        <f>MEDIAN(W17:W24)</f>
        <v>0.09</v>
      </c>
      <c r="X30" s="14">
        <f>MEDIAN(X17:X23)</f>
        <v>0.09</v>
      </c>
      <c r="Y30" s="14">
        <f t="shared" ref="Y30:Z30" si="5">MEDIAN(Y17:Y23)</f>
        <v>0.09</v>
      </c>
      <c r="Z30" s="14">
        <f t="shared" si="5"/>
        <v>0.09</v>
      </c>
      <c r="AA30" s="14">
        <f>AVERAGE(W30:Z30)</f>
        <v>0.09</v>
      </c>
    </row>
    <row r="31" spans="1:27" ht="15.3" thickBot="1">
      <c r="A31" s="35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262"/>
      <c r="X31" s="37"/>
      <c r="Y31" s="37"/>
      <c r="Z31" s="37"/>
      <c r="AA31" s="35"/>
    </row>
    <row r="32" spans="1:27" ht="15.3" thickTop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9">
      <c r="A33" s="4" t="s">
        <v>226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9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9">
      <c r="A35" s="12" t="s">
        <v>70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40"/>
      <c r="V35" s="40"/>
      <c r="W35" s="40"/>
      <c r="X35" s="40"/>
      <c r="Y35" s="40"/>
      <c r="Z35" s="40"/>
      <c r="AA35" s="26"/>
      <c r="AB35" s="26"/>
      <c r="AC35" s="26"/>
    </row>
    <row r="36" spans="1:29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40"/>
      <c r="V36" s="40"/>
      <c r="W36" s="40"/>
      <c r="X36" s="40"/>
      <c r="Y36" s="40"/>
      <c r="Z36" s="40"/>
      <c r="AA36" s="26"/>
      <c r="AB36" s="26"/>
      <c r="AC36" s="26"/>
    </row>
    <row r="37" spans="1:29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40"/>
      <c r="V37" s="40"/>
      <c r="W37" s="40"/>
      <c r="X37" s="40"/>
      <c r="Y37" s="40"/>
      <c r="Z37" s="40"/>
      <c r="AA37" s="26"/>
      <c r="AB37" s="26"/>
      <c r="AC37" s="26"/>
    </row>
    <row r="38" spans="1:29">
      <c r="A38" s="26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40"/>
      <c r="V38" s="40"/>
      <c r="W38" s="40"/>
      <c r="X38" s="40"/>
      <c r="Y38" s="40"/>
      <c r="Z38" s="40"/>
      <c r="AA38" s="26"/>
      <c r="AB38" s="26"/>
      <c r="AC38" s="26"/>
    </row>
    <row r="39" spans="1:29">
      <c r="A39" s="26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26"/>
      <c r="AB39" s="26"/>
      <c r="AC39" s="26"/>
    </row>
    <row r="40" spans="1:29">
      <c r="A40" s="25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26"/>
      <c r="AB40" s="26"/>
      <c r="AC40" s="26"/>
    </row>
    <row r="41" spans="1:29">
      <c r="A41" s="26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26"/>
      <c r="AB41" s="26"/>
      <c r="AC41" s="26"/>
    </row>
    <row r="42" spans="1:29">
      <c r="A42" s="26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26"/>
      <c r="AB42" s="26"/>
      <c r="AC42" s="26"/>
    </row>
    <row r="43" spans="1:29">
      <c r="A43" s="26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26"/>
      <c r="AB43" s="26"/>
      <c r="AC43" s="26"/>
    </row>
    <row r="44" spans="1:29">
      <c r="A44" s="26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26"/>
      <c r="AB44" s="26"/>
      <c r="AC44" s="26"/>
    </row>
    <row r="45" spans="1:29">
      <c r="A45" s="26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26"/>
      <c r="AB45" s="26"/>
      <c r="AC45" s="26"/>
    </row>
    <row r="46" spans="1:29">
      <c r="A46" s="26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26"/>
      <c r="AB46" s="26"/>
      <c r="AC46" s="26"/>
    </row>
    <row r="47" spans="1:29">
      <c r="A47" s="26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26"/>
      <c r="AB47" s="26"/>
      <c r="AC47" s="26"/>
    </row>
    <row r="48" spans="1:29">
      <c r="A48" s="26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26"/>
      <c r="AB48" s="26"/>
      <c r="AC48" s="26"/>
    </row>
    <row r="49" spans="1:29">
      <c r="A49" s="26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26"/>
      <c r="AB49" s="26"/>
      <c r="AC49" s="26"/>
    </row>
    <row r="50" spans="1:29">
      <c r="A50" s="26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26"/>
      <c r="AB50" s="26"/>
      <c r="AC50" s="26"/>
    </row>
    <row r="51" spans="1:29">
      <c r="A51" s="2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6"/>
      <c r="AB51" s="26"/>
      <c r="AC51" s="26"/>
    </row>
    <row r="52" spans="1:29">
      <c r="A52" s="26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26"/>
      <c r="AB52" s="26"/>
      <c r="AC52" s="26"/>
    </row>
    <row r="53" spans="1:29">
      <c r="A53" s="26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26"/>
      <c r="AB53" s="26"/>
      <c r="AC53" s="26"/>
    </row>
    <row r="54" spans="1:29">
      <c r="A54" s="26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26"/>
      <c r="AB54" s="26"/>
      <c r="AC54" s="26"/>
    </row>
    <row r="55" spans="1:29">
      <c r="A55" s="26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26"/>
      <c r="AB55" s="26"/>
      <c r="AC55" s="26"/>
    </row>
    <row r="56" spans="1:29">
      <c r="A56" s="26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26"/>
      <c r="AB56" s="26"/>
      <c r="AC56" s="26"/>
    </row>
    <row r="57" spans="1:29">
      <c r="A57" s="2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26"/>
      <c r="AB57" s="26"/>
      <c r="AC57" s="26"/>
    </row>
    <row r="58" spans="1:29">
      <c r="A58" s="26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51"/>
      <c r="V58" s="51"/>
      <c r="W58" s="51"/>
      <c r="X58" s="51"/>
      <c r="Y58" s="51"/>
      <c r="Z58" s="51"/>
      <c r="AA58" s="26"/>
      <c r="AB58" s="26"/>
      <c r="AC58" s="26"/>
    </row>
    <row r="59" spans="1:29">
      <c r="A59" s="26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26"/>
      <c r="AB59" s="26"/>
      <c r="AC59" s="26"/>
    </row>
    <row r="60" spans="1:29">
      <c r="A60" s="2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26"/>
      <c r="AB60" s="26"/>
      <c r="AC60" s="26"/>
    </row>
    <row r="61" spans="1:29">
      <c r="A61" s="26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40"/>
      <c r="V61" s="40"/>
      <c r="W61" s="40"/>
      <c r="X61" s="31"/>
      <c r="Y61" s="31"/>
      <c r="Z61" s="31"/>
      <c r="AA61" s="26"/>
      <c r="AB61" s="26"/>
      <c r="AC61" s="26"/>
    </row>
    <row r="62" spans="1:29">
      <c r="A62" s="26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26"/>
      <c r="AB62" s="26"/>
      <c r="AC62" s="26"/>
    </row>
    <row r="63" spans="1:29">
      <c r="A63" s="2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26"/>
      <c r="AB63" s="26"/>
      <c r="AC63" s="26"/>
    </row>
    <row r="64" spans="1:29">
      <c r="A64" s="26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51"/>
      <c r="V64" s="51"/>
      <c r="W64" s="51"/>
      <c r="X64" s="31"/>
      <c r="Y64" s="31"/>
      <c r="Z64" s="31"/>
      <c r="AA64" s="26"/>
      <c r="AB64" s="26"/>
      <c r="AC64" s="26"/>
    </row>
    <row r="65" spans="1:27">
      <c r="A65" s="26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26"/>
    </row>
    <row r="66" spans="1:27">
      <c r="A66" s="2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7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7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7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7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7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7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7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52"/>
      <c r="N73" s="152"/>
      <c r="O73" s="152"/>
      <c r="P73" s="152"/>
      <c r="Q73" s="152"/>
      <c r="R73" s="152"/>
      <c r="S73" s="152"/>
      <c r="T73" s="152"/>
      <c r="U73" s="5"/>
      <c r="V73" s="5"/>
      <c r="W73" s="152"/>
      <c r="X73" s="5"/>
      <c r="Y73" s="152"/>
      <c r="Z73" s="5"/>
    </row>
    <row r="74" spans="1:27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52"/>
      <c r="N74" s="152"/>
      <c r="O74" s="152"/>
      <c r="P74" s="152"/>
      <c r="Q74" s="152"/>
      <c r="R74" s="152"/>
      <c r="S74" s="152"/>
      <c r="T74" s="152"/>
      <c r="U74" s="5"/>
      <c r="V74" s="5"/>
      <c r="W74" s="152"/>
      <c r="X74" s="5"/>
      <c r="Y74" s="152"/>
      <c r="Z74" s="5"/>
    </row>
    <row r="75" spans="1:27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52"/>
      <c r="N75" s="152"/>
      <c r="O75" s="152"/>
      <c r="P75" s="152"/>
      <c r="Q75" s="152"/>
      <c r="R75" s="152"/>
      <c r="S75" s="152"/>
      <c r="T75" s="152"/>
      <c r="U75" s="5"/>
      <c r="V75" s="5"/>
      <c r="W75" s="152"/>
      <c r="X75" s="5"/>
      <c r="Y75" s="152"/>
      <c r="Z75" s="5"/>
    </row>
    <row r="76" spans="1:27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52"/>
      <c r="N76" s="152"/>
      <c r="O76" s="152"/>
      <c r="P76" s="152"/>
      <c r="Q76" s="152"/>
      <c r="R76" s="152"/>
      <c r="S76" s="152"/>
      <c r="T76" s="152"/>
      <c r="U76" s="5"/>
      <c r="V76" s="5"/>
      <c r="W76" s="152"/>
      <c r="X76" s="5"/>
      <c r="Y76" s="152"/>
      <c r="Z76" s="5"/>
    </row>
    <row r="77" spans="1:27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52"/>
      <c r="N77" s="152"/>
      <c r="O77" s="152"/>
      <c r="P77" s="152"/>
      <c r="Q77" s="152"/>
      <c r="R77" s="152"/>
      <c r="S77" s="152"/>
      <c r="T77" s="152"/>
      <c r="U77" s="5"/>
      <c r="V77" s="5"/>
      <c r="W77" s="152"/>
      <c r="X77" s="5"/>
      <c r="Y77" s="152"/>
      <c r="Z77" s="5"/>
    </row>
    <row r="78" spans="1:27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52"/>
      <c r="N78" s="152"/>
      <c r="O78" s="152"/>
      <c r="P78" s="152"/>
      <c r="Q78" s="152"/>
      <c r="R78" s="152"/>
      <c r="S78" s="152"/>
      <c r="T78" s="152"/>
      <c r="U78" s="5"/>
      <c r="V78" s="5"/>
      <c r="W78" s="152"/>
      <c r="X78" s="5"/>
      <c r="Y78" s="152"/>
      <c r="Z78" s="5"/>
    </row>
    <row r="79" spans="1:27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52"/>
      <c r="N79" s="152"/>
      <c r="O79" s="152"/>
      <c r="P79" s="152"/>
      <c r="Q79" s="152"/>
      <c r="R79" s="152"/>
      <c r="S79" s="152"/>
      <c r="T79" s="152"/>
      <c r="U79" s="5"/>
      <c r="V79" s="5"/>
      <c r="W79" s="152"/>
      <c r="X79" s="5"/>
      <c r="Y79" s="152"/>
      <c r="Z79" s="5"/>
    </row>
    <row r="80" spans="1:27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52"/>
      <c r="N80" s="152"/>
      <c r="O80" s="152"/>
      <c r="P80" s="152"/>
      <c r="Q80" s="152"/>
      <c r="R80" s="152"/>
      <c r="S80" s="152"/>
      <c r="T80" s="152"/>
      <c r="U80" s="5"/>
      <c r="V80" s="5"/>
      <c r="W80" s="152"/>
      <c r="X80" s="5"/>
      <c r="Y80" s="152"/>
      <c r="Z80" s="5"/>
    </row>
    <row r="81" spans="2:26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52"/>
      <c r="N81" s="152"/>
      <c r="O81" s="152"/>
      <c r="P81" s="152"/>
      <c r="Q81" s="152"/>
      <c r="R81" s="152"/>
      <c r="S81" s="152"/>
      <c r="T81" s="152"/>
      <c r="U81" s="5"/>
      <c r="V81" s="5"/>
      <c r="W81" s="152"/>
      <c r="X81" s="5"/>
      <c r="Y81" s="152"/>
      <c r="Z81" s="5"/>
    </row>
    <row r="82" spans="2:26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52"/>
      <c r="N82" s="152"/>
      <c r="O82" s="152"/>
      <c r="P82" s="152"/>
      <c r="Q82" s="152"/>
      <c r="R82" s="152"/>
      <c r="S82" s="152"/>
      <c r="T82" s="152"/>
      <c r="U82" s="5"/>
      <c r="V82" s="5"/>
      <c r="W82" s="152"/>
      <c r="X82" s="5"/>
      <c r="Y82" s="152"/>
      <c r="Z82" s="5"/>
    </row>
    <row r="83" spans="2:26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52"/>
      <c r="N83" s="152"/>
      <c r="O83" s="152"/>
      <c r="P83" s="152"/>
      <c r="Q83" s="152"/>
      <c r="R83" s="152"/>
      <c r="S83" s="152"/>
      <c r="T83" s="152"/>
      <c r="U83" s="5"/>
      <c r="V83" s="5"/>
      <c r="W83" s="152"/>
      <c r="X83" s="5"/>
      <c r="Y83" s="152"/>
      <c r="Z83" s="5"/>
    </row>
    <row r="84" spans="2:26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52"/>
      <c r="N84" s="152"/>
      <c r="O84" s="152"/>
      <c r="P84" s="152"/>
      <c r="Q84" s="152"/>
      <c r="R84" s="152"/>
      <c r="S84" s="152"/>
      <c r="T84" s="152"/>
      <c r="U84" s="5"/>
      <c r="V84" s="5"/>
      <c r="W84" s="152"/>
      <c r="X84" s="5"/>
      <c r="Y84" s="152"/>
      <c r="Z84" s="5"/>
    </row>
    <row r="85" spans="2:26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52"/>
      <c r="N85" s="152"/>
      <c r="O85" s="152"/>
      <c r="P85" s="152"/>
      <c r="Q85" s="152"/>
      <c r="R85" s="152"/>
      <c r="S85" s="152"/>
      <c r="T85" s="152"/>
      <c r="U85" s="5"/>
      <c r="V85" s="5"/>
      <c r="W85" s="152"/>
      <c r="X85" s="5"/>
      <c r="Y85" s="152"/>
      <c r="Z85" s="5"/>
    </row>
    <row r="86" spans="2:26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52"/>
      <c r="N86" s="152"/>
      <c r="O86" s="152"/>
      <c r="P86" s="152"/>
      <c r="Q86" s="152"/>
      <c r="R86" s="152"/>
      <c r="S86" s="152"/>
      <c r="T86" s="152"/>
      <c r="U86" s="5"/>
      <c r="V86" s="5"/>
      <c r="W86" s="152"/>
      <c r="X86" s="5"/>
      <c r="Y86" s="152"/>
      <c r="Z86" s="5"/>
    </row>
    <row r="87" spans="2:26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52"/>
      <c r="N87" s="152"/>
      <c r="O87" s="152"/>
      <c r="P87" s="152"/>
      <c r="Q87" s="152"/>
      <c r="R87" s="152"/>
      <c r="S87" s="152"/>
      <c r="T87" s="152"/>
      <c r="U87" s="5"/>
      <c r="V87" s="5"/>
      <c r="W87" s="152"/>
      <c r="X87" s="5"/>
      <c r="Y87" s="152"/>
      <c r="Z87" s="5"/>
    </row>
    <row r="88" spans="2:26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52"/>
      <c r="N88" s="152"/>
      <c r="O88" s="152"/>
      <c r="P88" s="152"/>
      <c r="Q88" s="152"/>
      <c r="R88" s="152"/>
      <c r="S88" s="152"/>
      <c r="T88" s="152"/>
      <c r="U88" s="5"/>
      <c r="V88" s="5"/>
      <c r="W88" s="152"/>
      <c r="X88" s="5"/>
      <c r="Y88" s="152"/>
      <c r="Z88" s="5"/>
    </row>
    <row r="89" spans="2:26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52"/>
      <c r="N89" s="152"/>
      <c r="O89" s="152"/>
      <c r="P89" s="152"/>
      <c r="Q89" s="152"/>
      <c r="R89" s="152"/>
      <c r="S89" s="152"/>
      <c r="T89" s="152"/>
      <c r="U89" s="5"/>
      <c r="V89" s="5"/>
      <c r="W89" s="152"/>
      <c r="X89" s="5"/>
      <c r="Y89" s="152"/>
      <c r="Z89" s="5"/>
    </row>
    <row r="90" spans="2:26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52"/>
      <c r="N90" s="152"/>
      <c r="O90" s="152"/>
      <c r="P90" s="152"/>
      <c r="Q90" s="152"/>
      <c r="R90" s="152"/>
      <c r="S90" s="152"/>
      <c r="T90" s="152"/>
      <c r="U90" s="5"/>
      <c r="V90" s="5"/>
      <c r="W90" s="152"/>
      <c r="X90" s="5"/>
      <c r="Y90" s="152"/>
      <c r="Z90" s="5"/>
    </row>
    <row r="91" spans="2:26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52"/>
      <c r="N91" s="152"/>
      <c r="O91" s="152"/>
      <c r="P91" s="152"/>
      <c r="Q91" s="152"/>
      <c r="R91" s="152"/>
      <c r="S91" s="152"/>
      <c r="T91" s="152"/>
      <c r="U91" s="5"/>
      <c r="V91" s="5"/>
      <c r="W91" s="152"/>
      <c r="X91" s="5"/>
      <c r="Y91" s="152"/>
      <c r="Z91" s="5"/>
    </row>
    <row r="92" spans="2:26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152"/>
      <c r="N92" s="152"/>
      <c r="O92" s="152"/>
      <c r="P92" s="152"/>
      <c r="Q92" s="152"/>
      <c r="R92" s="152"/>
      <c r="S92" s="152"/>
      <c r="T92" s="152"/>
      <c r="U92" s="5"/>
      <c r="V92" s="5"/>
      <c r="W92" s="152"/>
      <c r="X92" s="5"/>
      <c r="Y92" s="152"/>
      <c r="Z92" s="5"/>
    </row>
    <row r="93" spans="2:26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52"/>
      <c r="N93" s="152"/>
      <c r="O93" s="152"/>
      <c r="P93" s="152"/>
      <c r="Q93" s="152"/>
      <c r="R93" s="152"/>
      <c r="S93" s="152"/>
      <c r="T93" s="152"/>
      <c r="U93" s="5"/>
      <c r="V93" s="5"/>
      <c r="W93" s="152"/>
      <c r="X93" s="5"/>
      <c r="Y93" s="152"/>
      <c r="Z93" s="5"/>
    </row>
    <row r="94" spans="2:26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52"/>
      <c r="N94" s="152"/>
      <c r="O94" s="152"/>
      <c r="P94" s="152"/>
      <c r="Q94" s="152"/>
      <c r="R94" s="152"/>
      <c r="S94" s="152"/>
      <c r="T94" s="152"/>
      <c r="U94" s="5"/>
      <c r="V94" s="5"/>
      <c r="W94" s="152"/>
      <c r="X94" s="5"/>
      <c r="Y94" s="152"/>
      <c r="Z94" s="5"/>
    </row>
  </sheetData>
  <phoneticPr fontId="0" type="noConversion"/>
  <printOptions horizontalCentered="1"/>
  <pageMargins left="0.5" right="0.5" top="0.5" bottom="0.55000000000000004" header="0" footer="0"/>
  <pageSetup scale="46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CD58"/>
  <sheetViews>
    <sheetView showOutlineSymbols="0" zoomScaleNormal="100" workbookViewId="0">
      <selection sqref="A1:W34"/>
    </sheetView>
  </sheetViews>
  <sheetFormatPr defaultColWidth="9.76953125" defaultRowHeight="15"/>
  <cols>
    <col min="1" max="1" width="20.08984375" style="12" customWidth="1"/>
    <col min="2" max="6" width="6.31640625" style="12" customWidth="1"/>
    <col min="7" max="7" width="6.31640625" style="101" customWidth="1"/>
    <col min="8" max="20" width="6.31640625" style="12" customWidth="1"/>
    <col min="21" max="16384" width="9.76953125" style="12"/>
  </cols>
  <sheetData>
    <row r="1" spans="1:23">
      <c r="A1" s="231"/>
      <c r="B1" s="231"/>
      <c r="C1" s="231"/>
      <c r="D1" s="231"/>
      <c r="E1" s="231"/>
      <c r="F1" s="231"/>
      <c r="G1" s="232"/>
      <c r="H1" s="231"/>
      <c r="I1" s="231"/>
      <c r="J1" s="231"/>
      <c r="K1" s="231"/>
      <c r="L1" s="231"/>
      <c r="M1" s="231"/>
      <c r="N1" s="231"/>
      <c r="O1" s="231"/>
      <c r="Q1" s="233"/>
      <c r="R1" s="233"/>
      <c r="S1" s="233"/>
      <c r="U1" s="233" t="str">
        <f>+'DCP-12, P 1'!X1</f>
        <v>Exh. DCP-12</v>
      </c>
      <c r="V1" s="231"/>
    </row>
    <row r="2" spans="1:23">
      <c r="A2" s="231"/>
      <c r="B2" s="231"/>
      <c r="C2" s="231"/>
      <c r="D2" s="231"/>
      <c r="E2" s="231"/>
      <c r="F2" s="231"/>
      <c r="G2" s="232"/>
      <c r="H2" s="231"/>
      <c r="I2" s="231"/>
      <c r="J2" s="231"/>
      <c r="K2" s="231"/>
      <c r="L2" s="231"/>
      <c r="M2" s="231"/>
      <c r="N2" s="231"/>
      <c r="O2" s="231"/>
      <c r="Q2" s="233"/>
      <c r="R2" s="233"/>
      <c r="S2" s="233"/>
      <c r="U2" s="233" t="s">
        <v>214</v>
      </c>
      <c r="V2" s="231"/>
    </row>
    <row r="3" spans="1:23">
      <c r="A3" s="231"/>
      <c r="B3" s="231"/>
      <c r="C3" s="231"/>
      <c r="D3" s="231"/>
      <c r="E3" s="231"/>
      <c r="F3" s="231"/>
      <c r="G3" s="232"/>
      <c r="H3" s="231"/>
      <c r="I3" s="231"/>
      <c r="J3" s="231"/>
      <c r="K3" s="231"/>
      <c r="L3" s="231"/>
      <c r="M3" s="231"/>
      <c r="N3" s="231"/>
      <c r="O3" s="231"/>
      <c r="Q3" s="233"/>
      <c r="R3" s="233"/>
      <c r="S3" s="233"/>
      <c r="U3" s="233" t="str">
        <f>+'DCP-12, P 1'!X3</f>
        <v>Dockets UE-220066/UG-220067</v>
      </c>
      <c r="V3" s="231"/>
    </row>
    <row r="4" spans="1:23">
      <c r="A4" s="231"/>
      <c r="B4" s="231"/>
      <c r="C4" s="231"/>
      <c r="D4" s="231"/>
      <c r="E4" s="231"/>
      <c r="F4" s="231"/>
      <c r="G4" s="232"/>
      <c r="H4" s="231"/>
      <c r="I4" s="231"/>
      <c r="J4" s="231"/>
      <c r="K4" s="231"/>
      <c r="L4" s="231"/>
      <c r="M4" s="231"/>
      <c r="N4" s="231"/>
      <c r="O4" s="231"/>
      <c r="P4" s="233"/>
      <c r="Q4" s="233"/>
      <c r="R4" s="233"/>
      <c r="S4" s="233"/>
      <c r="T4" s="233"/>
      <c r="U4" s="231"/>
      <c r="V4" s="231"/>
    </row>
    <row r="5" spans="1:23">
      <c r="A5" s="234" t="str">
        <f>'DCP-12, P 1'!A6</f>
        <v>PROXY COMPANIES</v>
      </c>
      <c r="B5" s="234"/>
      <c r="C5" s="234"/>
      <c r="D5" s="234"/>
      <c r="E5" s="234"/>
      <c r="F5" s="234"/>
      <c r="G5" s="235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1"/>
    </row>
    <row r="6" spans="1:23">
      <c r="A6" s="234" t="s">
        <v>45</v>
      </c>
      <c r="B6" s="234"/>
      <c r="C6" s="234"/>
      <c r="D6" s="234"/>
      <c r="E6" s="234"/>
      <c r="F6" s="234"/>
      <c r="G6" s="235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1"/>
    </row>
    <row r="7" spans="1:23" ht="15.3" thickBot="1">
      <c r="A7" s="231"/>
      <c r="B7" s="231"/>
      <c r="C7" s="231"/>
      <c r="D7" s="231"/>
      <c r="E7" s="231"/>
      <c r="F7" s="231"/>
      <c r="G7" s="232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6"/>
      <c r="W7" s="35"/>
    </row>
    <row r="8" spans="1:23" ht="15.3" thickTop="1">
      <c r="A8" s="237"/>
      <c r="B8" s="237"/>
      <c r="C8" s="237"/>
      <c r="D8" s="237"/>
      <c r="E8" s="237"/>
      <c r="F8" s="237"/>
      <c r="G8" s="238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1"/>
    </row>
    <row r="9" spans="1:23">
      <c r="A9" s="233"/>
      <c r="B9" s="239"/>
      <c r="C9" s="239"/>
      <c r="D9" s="239"/>
      <c r="E9" s="239"/>
      <c r="F9" s="239"/>
      <c r="G9" s="240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 t="s">
        <v>104</v>
      </c>
      <c r="V9" s="239" t="s">
        <v>234</v>
      </c>
    </row>
    <row r="10" spans="1:23">
      <c r="A10" s="239" t="s">
        <v>15</v>
      </c>
      <c r="B10" s="239">
        <v>2002</v>
      </c>
      <c r="C10" s="239">
        <v>2003</v>
      </c>
      <c r="D10" s="239">
        <v>2004</v>
      </c>
      <c r="E10" s="239">
        <v>2005</v>
      </c>
      <c r="F10" s="239">
        <v>2006</v>
      </c>
      <c r="G10" s="239">
        <v>2007</v>
      </c>
      <c r="H10" s="239">
        <v>2008</v>
      </c>
      <c r="I10" s="239">
        <v>2009</v>
      </c>
      <c r="J10" s="239">
        <v>2010</v>
      </c>
      <c r="K10" s="239">
        <v>2011</v>
      </c>
      <c r="L10" s="239">
        <v>2012</v>
      </c>
      <c r="M10" s="239">
        <v>2013</v>
      </c>
      <c r="N10" s="239">
        <v>2014</v>
      </c>
      <c r="O10" s="239">
        <v>2015</v>
      </c>
      <c r="P10" s="239">
        <v>2016</v>
      </c>
      <c r="Q10" s="239">
        <v>2017</v>
      </c>
      <c r="R10" s="239">
        <v>2018</v>
      </c>
      <c r="S10" s="239">
        <v>2019</v>
      </c>
      <c r="T10" s="239">
        <v>2020</v>
      </c>
      <c r="U10" s="239" t="str">
        <f>'DCP-12, P 1'!U11</f>
        <v>Average</v>
      </c>
      <c r="V10" s="239" t="str">
        <f>'DCP-12, P 1'!V11</f>
        <v>Average</v>
      </c>
      <c r="W10" s="239">
        <v>2021</v>
      </c>
    </row>
    <row r="11" spans="1:23" ht="15.3" thickBot="1">
      <c r="A11" s="231"/>
      <c r="B11" s="241"/>
      <c r="C11" s="241"/>
      <c r="D11" s="241"/>
      <c r="E11" s="241"/>
      <c r="F11" s="241"/>
      <c r="G11" s="230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36"/>
      <c r="W11" s="241"/>
    </row>
    <row r="12" spans="1:23" ht="15.3" thickTop="1">
      <c r="A12" s="237"/>
      <c r="B12" s="242"/>
      <c r="C12" s="242"/>
      <c r="D12" s="242"/>
      <c r="E12" s="242"/>
      <c r="F12" s="242"/>
      <c r="G12" s="243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31"/>
      <c r="W12" s="242"/>
    </row>
    <row r="13" spans="1:23">
      <c r="A13" s="231"/>
      <c r="B13" s="241"/>
      <c r="C13" s="241"/>
      <c r="D13" s="241"/>
      <c r="E13" s="241"/>
      <c r="F13" s="241"/>
      <c r="G13" s="230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31"/>
      <c r="W13" s="241"/>
    </row>
    <row r="14" spans="1:23">
      <c r="A14" s="233" t="str">
        <f>'DCP-12, P 1'!A15</f>
        <v>Proxy Group</v>
      </c>
      <c r="B14" s="241"/>
      <c r="C14" s="241"/>
      <c r="D14" s="241"/>
      <c r="E14" s="241"/>
      <c r="F14" s="241"/>
      <c r="G14" s="230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31"/>
      <c r="W14" s="241"/>
    </row>
    <row r="15" spans="1:23">
      <c r="A15" s="231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</row>
    <row r="16" spans="1:23">
      <c r="A16" s="231" t="str">
        <f>+'DCP-12, P 1'!A17</f>
        <v>ALLETE</v>
      </c>
      <c r="B16" s="230"/>
      <c r="C16" s="230"/>
      <c r="D16" s="230"/>
      <c r="E16" s="230">
        <v>2.12</v>
      </c>
      <c r="F16" s="230">
        <v>2.19</v>
      </c>
      <c r="G16" s="230">
        <v>1.95</v>
      </c>
      <c r="H16" s="230">
        <v>1.56</v>
      </c>
      <c r="I16" s="230">
        <v>1.1299999999999999</v>
      </c>
      <c r="J16" s="230">
        <v>1.27</v>
      </c>
      <c r="K16" s="230">
        <v>1.38</v>
      </c>
      <c r="L16" s="230">
        <v>1.36</v>
      </c>
      <c r="M16" s="230">
        <v>1.52</v>
      </c>
      <c r="N16" s="230">
        <v>1.51</v>
      </c>
      <c r="O16" s="230">
        <v>1.46</v>
      </c>
      <c r="P16" s="230">
        <v>1.53</v>
      </c>
      <c r="Q16" s="230">
        <v>1.82</v>
      </c>
      <c r="R16" s="230">
        <v>1.81</v>
      </c>
      <c r="S16" s="230">
        <v>1.89</v>
      </c>
      <c r="T16" s="230">
        <v>1.52</v>
      </c>
      <c r="U16" s="230"/>
      <c r="V16" s="230">
        <f t="shared" ref="V16:V23" si="0">AVERAGE(I16:T16)</f>
        <v>1.5166666666666666</v>
      </c>
      <c r="W16" s="230">
        <v>1.45</v>
      </c>
    </row>
    <row r="17" spans="1:23">
      <c r="A17" s="231" t="str">
        <f>+'DCP-12, P 1'!A18</f>
        <v>Avista Corp.</v>
      </c>
      <c r="B17" s="230">
        <v>0.85</v>
      </c>
      <c r="C17" s="230">
        <v>0.94</v>
      </c>
      <c r="D17" s="230">
        <v>1.1100000000000001</v>
      </c>
      <c r="E17" s="230">
        <v>1.1499999999999999</v>
      </c>
      <c r="F17" s="230">
        <v>1.35</v>
      </c>
      <c r="G17" s="230">
        <v>1.27</v>
      </c>
      <c r="H17" s="230">
        <v>1.1000000000000001</v>
      </c>
      <c r="I17" s="230">
        <v>0.94</v>
      </c>
      <c r="J17" s="230">
        <v>1.06</v>
      </c>
      <c r="K17" s="230">
        <v>1.19</v>
      </c>
      <c r="L17" s="230">
        <v>1.23</v>
      </c>
      <c r="M17" s="230">
        <v>1.25</v>
      </c>
      <c r="N17" s="230">
        <v>1.43</v>
      </c>
      <c r="O17" s="230">
        <v>1.41</v>
      </c>
      <c r="P17" s="230">
        <v>1.58</v>
      </c>
      <c r="Q17" s="230">
        <v>1.74</v>
      </c>
      <c r="R17" s="230">
        <v>1.78</v>
      </c>
      <c r="S17" s="230">
        <v>1.6</v>
      </c>
      <c r="T17" s="230">
        <v>1.46</v>
      </c>
      <c r="U17" s="230">
        <f>AVERAGE(B17:H17)</f>
        <v>1.1099999999999999</v>
      </c>
      <c r="V17" s="230">
        <f t="shared" si="0"/>
        <v>1.3891666666666664</v>
      </c>
      <c r="W17" s="230">
        <v>1.44</v>
      </c>
    </row>
    <row r="18" spans="1:23">
      <c r="A18" s="231" t="str">
        <f>+'DCP-12, P 1'!A19</f>
        <v>Black Hills Corp</v>
      </c>
      <c r="B18" s="230">
        <v>1.43</v>
      </c>
      <c r="C18" s="230">
        <v>1.34</v>
      </c>
      <c r="D18" s="230">
        <v>1.34</v>
      </c>
      <c r="E18" s="230">
        <v>1.65</v>
      </c>
      <c r="F18" s="230">
        <v>1.53</v>
      </c>
      <c r="G18" s="230">
        <v>1.64</v>
      </c>
      <c r="H18" s="230">
        <v>1.24</v>
      </c>
      <c r="I18" s="230">
        <v>0.77</v>
      </c>
      <c r="J18" s="230">
        <v>1.08</v>
      </c>
      <c r="K18" s="230">
        <v>1.0900000000000001</v>
      </c>
      <c r="L18" s="230">
        <v>1.21</v>
      </c>
      <c r="M18" s="230">
        <v>1.61</v>
      </c>
      <c r="N18" s="230">
        <v>1.81</v>
      </c>
      <c r="O18" s="230">
        <v>1.52</v>
      </c>
      <c r="P18" s="230">
        <v>1.86</v>
      </c>
      <c r="Q18" s="230">
        <v>2.0699999999999998</v>
      </c>
      <c r="R18" s="230">
        <v>1.74</v>
      </c>
      <c r="S18" s="230">
        <v>1.91</v>
      </c>
      <c r="T18" s="230">
        <v>1.71</v>
      </c>
      <c r="U18" s="230">
        <f>AVERAGE(B18:H18)</f>
        <v>1.4528571428571428</v>
      </c>
      <c r="V18" s="230">
        <f t="shared" si="0"/>
        <v>1.5316666666666665</v>
      </c>
      <c r="W18" s="230">
        <v>1.56</v>
      </c>
    </row>
    <row r="19" spans="1:23">
      <c r="A19" s="231" t="str">
        <f>+'DCP-12, P 1'!A20</f>
        <v>IDACORP</v>
      </c>
      <c r="B19" s="230">
        <v>1.34</v>
      </c>
      <c r="C19" s="230">
        <v>1.1200000000000001</v>
      </c>
      <c r="D19" s="230">
        <v>1.25</v>
      </c>
      <c r="E19" s="230">
        <v>1.22</v>
      </c>
      <c r="F19" s="230">
        <v>1.39</v>
      </c>
      <c r="G19" s="230">
        <v>1.32</v>
      </c>
      <c r="H19" s="230">
        <v>1.04</v>
      </c>
      <c r="I19" s="230">
        <v>0.94</v>
      </c>
      <c r="J19" s="230">
        <v>1.1299999999999999</v>
      </c>
      <c r="K19" s="230">
        <v>1.19</v>
      </c>
      <c r="L19" s="230">
        <v>1.23</v>
      </c>
      <c r="M19" s="230">
        <v>1.36</v>
      </c>
      <c r="N19" s="230">
        <v>1.59</v>
      </c>
      <c r="O19" s="230">
        <v>1.58</v>
      </c>
      <c r="P19" s="230">
        <v>1.77</v>
      </c>
      <c r="Q19" s="230">
        <v>2.0299999999999998</v>
      </c>
      <c r="R19" s="230">
        <v>1.99</v>
      </c>
      <c r="S19" s="230">
        <v>2.12</v>
      </c>
      <c r="T19" s="230">
        <v>1.83</v>
      </c>
      <c r="U19" s="230">
        <f>AVERAGE(B19:H19)</f>
        <v>1.24</v>
      </c>
      <c r="V19" s="230">
        <f t="shared" si="0"/>
        <v>1.5633333333333332</v>
      </c>
      <c r="W19" s="230">
        <v>1.92</v>
      </c>
    </row>
    <row r="20" spans="1:23">
      <c r="A20" s="231" t="str">
        <f>+'DCP-12, P 1'!A21</f>
        <v>NorthWestern Corp</v>
      </c>
      <c r="B20" s="230"/>
      <c r="C20" s="230"/>
      <c r="D20" s="230"/>
      <c r="E20" s="230"/>
      <c r="F20" s="230">
        <v>1.6</v>
      </c>
      <c r="G20" s="230">
        <v>1.47</v>
      </c>
      <c r="H20" s="230">
        <v>1.0900000000000001</v>
      </c>
      <c r="I20" s="230">
        <v>1.05</v>
      </c>
      <c r="J20" s="230">
        <v>1.22</v>
      </c>
      <c r="K20" s="230">
        <v>1.38</v>
      </c>
      <c r="L20" s="230">
        <v>1.46</v>
      </c>
      <c r="M20" s="230">
        <v>1.59</v>
      </c>
      <c r="N20" s="230">
        <v>1.74</v>
      </c>
      <c r="O20" s="230">
        <v>1.67</v>
      </c>
      <c r="P20" s="230">
        <v>1.71</v>
      </c>
      <c r="Q20" s="230">
        <v>1.69</v>
      </c>
      <c r="R20" s="230">
        <v>1.54</v>
      </c>
      <c r="S20" s="230">
        <v>1.7</v>
      </c>
      <c r="T20" s="230">
        <v>1.54</v>
      </c>
      <c r="U20" s="230"/>
      <c r="V20" s="230">
        <f t="shared" si="0"/>
        <v>1.5241666666666667</v>
      </c>
      <c r="W20" s="230">
        <v>1.47</v>
      </c>
    </row>
    <row r="21" spans="1:23">
      <c r="A21" s="231" t="str">
        <f>+'DCP-12, P 1'!A22</f>
        <v>OGE Energy</v>
      </c>
      <c r="B21" s="230">
        <v>1.47</v>
      </c>
      <c r="C21" s="230">
        <v>1.54</v>
      </c>
      <c r="D21" s="230">
        <v>1.78</v>
      </c>
      <c r="E21" s="230">
        <v>1.87</v>
      </c>
      <c r="F21" s="230">
        <v>2.0499999999999998</v>
      </c>
      <c r="G21" s="230">
        <v>1.97</v>
      </c>
      <c r="H21" s="230">
        <v>1.45</v>
      </c>
      <c r="I21" s="230">
        <v>1.39</v>
      </c>
      <c r="J21" s="230">
        <v>1.8</v>
      </c>
      <c r="K21" s="230">
        <v>1.97</v>
      </c>
      <c r="L21" s="230">
        <v>2.04</v>
      </c>
      <c r="M21" s="230">
        <v>2.31</v>
      </c>
      <c r="N21" s="230">
        <v>2.2799999999999998</v>
      </c>
      <c r="O21" s="230">
        <v>1.84</v>
      </c>
      <c r="P21" s="230">
        <v>1.7</v>
      </c>
      <c r="Q21" s="230">
        <v>1.92</v>
      </c>
      <c r="R21" s="230">
        <v>1.81</v>
      </c>
      <c r="S21" s="230">
        <v>2.06</v>
      </c>
      <c r="T21" s="230">
        <v>1.79</v>
      </c>
      <c r="U21" s="230">
        <f>AVERAGE(B21:H21)</f>
        <v>1.7328571428571429</v>
      </c>
      <c r="V21" s="230">
        <f t="shared" si="0"/>
        <v>1.9091666666666665</v>
      </c>
      <c r="W21" s="230">
        <v>1.76</v>
      </c>
    </row>
    <row r="22" spans="1:23">
      <c r="A22" s="231" t="str">
        <f>+'DCP-12, P 1'!A23</f>
        <v>Otter Tail Corp</v>
      </c>
      <c r="B22" s="230">
        <v>2.4500000000000002</v>
      </c>
      <c r="C22" s="230">
        <v>2.09</v>
      </c>
      <c r="D22" s="230">
        <v>1.85</v>
      </c>
      <c r="E22" s="230">
        <v>1.83</v>
      </c>
      <c r="F22" s="230">
        <v>1.78</v>
      </c>
      <c r="G22" s="230">
        <v>2</v>
      </c>
      <c r="H22" s="230">
        <v>1.67</v>
      </c>
      <c r="I22" s="230">
        <v>1.08</v>
      </c>
      <c r="J22" s="230">
        <v>1.2</v>
      </c>
      <c r="K22" s="230">
        <v>1.23</v>
      </c>
      <c r="L22" s="230">
        <v>1.52</v>
      </c>
      <c r="M22" s="230">
        <v>1.96</v>
      </c>
      <c r="N22" s="230">
        <v>1.96</v>
      </c>
      <c r="O22" s="230">
        <v>1.86</v>
      </c>
      <c r="P22" s="230">
        <v>2.0699999999999998</v>
      </c>
      <c r="Q22" s="230">
        <v>2.44</v>
      </c>
      <c r="R22" s="230">
        <v>2.5299999999999998</v>
      </c>
      <c r="S22" s="230">
        <v>2.74</v>
      </c>
      <c r="T22" s="230">
        <v>2.17</v>
      </c>
      <c r="U22" s="230">
        <f>AVERAGE(B22:H22)</f>
        <v>1.9528571428571428</v>
      </c>
      <c r="V22" s="230">
        <f t="shared" si="0"/>
        <v>1.8966666666666665</v>
      </c>
      <c r="W22" s="230">
        <v>2.48</v>
      </c>
    </row>
    <row r="23" spans="1:23">
      <c r="A23" s="231" t="str">
        <f>+'DCP-12, P 1'!A24</f>
        <v>Portland General Electric</v>
      </c>
      <c r="B23" s="230"/>
      <c r="C23" s="230"/>
      <c r="D23" s="230"/>
      <c r="E23" s="230"/>
      <c r="F23" s="230">
        <v>1.53</v>
      </c>
      <c r="G23" s="230">
        <v>1.4</v>
      </c>
      <c r="H23" s="230">
        <v>1.01</v>
      </c>
      <c r="I23" s="230">
        <v>0.83</v>
      </c>
      <c r="J23" s="230">
        <v>0.97</v>
      </c>
      <c r="K23" s="230">
        <v>1.0900000000000001</v>
      </c>
      <c r="L23" s="230">
        <v>1.17</v>
      </c>
      <c r="M23" s="230">
        <v>1.31</v>
      </c>
      <c r="N23" s="230">
        <v>1.45</v>
      </c>
      <c r="O23" s="230">
        <v>1.48</v>
      </c>
      <c r="P23" s="230">
        <v>1.55</v>
      </c>
      <c r="Q23" s="230">
        <v>1.73</v>
      </c>
      <c r="R23" s="230">
        <v>1.62</v>
      </c>
      <c r="S23" s="230">
        <v>1.79</v>
      </c>
      <c r="T23" s="230">
        <v>1.63</v>
      </c>
      <c r="U23" s="230"/>
      <c r="V23" s="230">
        <f t="shared" si="0"/>
        <v>1.3849999999999998</v>
      </c>
      <c r="W23" s="230">
        <v>1.58</v>
      </c>
    </row>
    <row r="24" spans="1:23">
      <c r="A24" s="244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4"/>
      <c r="W24" s="245"/>
    </row>
    <row r="25" spans="1:23" ht="13.5" customHeight="1">
      <c r="A25" s="231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1"/>
      <c r="W25" s="230"/>
    </row>
    <row r="26" spans="1:23">
      <c r="A26" s="231" t="str">
        <f>'DCP-12, P 1'!A27</f>
        <v>Average</v>
      </c>
      <c r="B26" s="230">
        <f t="shared" ref="B26:T26" si="1">AVERAGE(B16:B23)</f>
        <v>1.508</v>
      </c>
      <c r="C26" s="230">
        <f t="shared" si="1"/>
        <v>1.4060000000000001</v>
      </c>
      <c r="D26" s="230">
        <f t="shared" si="1"/>
        <v>1.466</v>
      </c>
      <c r="E26" s="230">
        <f t="shared" si="1"/>
        <v>1.64</v>
      </c>
      <c r="F26" s="230">
        <f t="shared" si="1"/>
        <v>1.6774999999999998</v>
      </c>
      <c r="G26" s="230">
        <f t="shared" si="1"/>
        <v>1.6274999999999999</v>
      </c>
      <c r="H26" s="230">
        <f t="shared" si="1"/>
        <v>1.27</v>
      </c>
      <c r="I26" s="230">
        <f t="shared" si="1"/>
        <v>1.0162499999999999</v>
      </c>
      <c r="J26" s="230">
        <f t="shared" si="1"/>
        <v>1.2162500000000001</v>
      </c>
      <c r="K26" s="230">
        <f t="shared" si="1"/>
        <v>1.3149999999999999</v>
      </c>
      <c r="L26" s="230">
        <f t="shared" si="1"/>
        <v>1.4024999999999999</v>
      </c>
      <c r="M26" s="230">
        <f t="shared" si="1"/>
        <v>1.6137500000000002</v>
      </c>
      <c r="N26" s="230">
        <f t="shared" si="1"/>
        <v>1.7212499999999999</v>
      </c>
      <c r="O26" s="230">
        <f t="shared" si="1"/>
        <v>1.6025</v>
      </c>
      <c r="P26" s="230">
        <f t="shared" si="1"/>
        <v>1.7212499999999999</v>
      </c>
      <c r="Q26" s="230">
        <f t="shared" si="1"/>
        <v>1.93</v>
      </c>
      <c r="R26" s="230">
        <f t="shared" si="1"/>
        <v>1.8525</v>
      </c>
      <c r="S26" s="230">
        <f t="shared" si="1"/>
        <v>1.9762500000000003</v>
      </c>
      <c r="T26" s="230">
        <f t="shared" si="1"/>
        <v>1.7062499999999998</v>
      </c>
      <c r="U26" s="240">
        <f>AVERAGE(U16:U23)</f>
        <v>1.4977142857142858</v>
      </c>
      <c r="V26" s="240">
        <f>AVERAGE(V16:V23)</f>
        <v>1.5894791666666666</v>
      </c>
      <c r="W26" s="240">
        <f>AVERAGE(W16:W23)</f>
        <v>1.7075</v>
      </c>
    </row>
    <row r="27" spans="1:23">
      <c r="A27" s="244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4"/>
      <c r="W27" s="246"/>
    </row>
    <row r="28" spans="1:23">
      <c r="A28" s="231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1"/>
      <c r="W28" s="240"/>
    </row>
    <row r="29" spans="1:23">
      <c r="A29" s="231" t="str">
        <f>'DCP-12, P 1'!A30</f>
        <v>Median</v>
      </c>
      <c r="B29" s="230">
        <f t="shared" ref="B29:T29" si="2">MEDIAN(B16:B23)</f>
        <v>1.43</v>
      </c>
      <c r="C29" s="230">
        <f t="shared" si="2"/>
        <v>1.34</v>
      </c>
      <c r="D29" s="230">
        <f t="shared" si="2"/>
        <v>1.34</v>
      </c>
      <c r="E29" s="230">
        <f t="shared" si="2"/>
        <v>1.74</v>
      </c>
      <c r="F29" s="230">
        <f t="shared" si="2"/>
        <v>1.5649999999999999</v>
      </c>
      <c r="G29" s="230">
        <f t="shared" si="2"/>
        <v>1.5549999999999999</v>
      </c>
      <c r="H29" s="230">
        <f t="shared" si="2"/>
        <v>1.17</v>
      </c>
      <c r="I29" s="230">
        <f t="shared" si="2"/>
        <v>0.995</v>
      </c>
      <c r="J29" s="230">
        <f t="shared" si="2"/>
        <v>1.165</v>
      </c>
      <c r="K29" s="230">
        <f t="shared" si="2"/>
        <v>1.21</v>
      </c>
      <c r="L29" s="230">
        <f t="shared" si="2"/>
        <v>1.2949999999999999</v>
      </c>
      <c r="M29" s="230">
        <f t="shared" si="2"/>
        <v>1.5550000000000002</v>
      </c>
      <c r="N29" s="230">
        <f t="shared" si="2"/>
        <v>1.665</v>
      </c>
      <c r="O29" s="230">
        <f t="shared" si="2"/>
        <v>1.55</v>
      </c>
      <c r="P29" s="230">
        <f t="shared" si="2"/>
        <v>1.7050000000000001</v>
      </c>
      <c r="Q29" s="230">
        <f t="shared" si="2"/>
        <v>1.87</v>
      </c>
      <c r="R29" s="230">
        <f t="shared" si="2"/>
        <v>1.7949999999999999</v>
      </c>
      <c r="S29" s="230">
        <f t="shared" si="2"/>
        <v>1.9</v>
      </c>
      <c r="T29" s="230">
        <f t="shared" si="2"/>
        <v>1.67</v>
      </c>
      <c r="U29" s="240">
        <f>AVERAGE(B29:H29)</f>
        <v>1.4485714285714286</v>
      </c>
      <c r="V29" s="240">
        <f>AVERAGE(I29:T29)</f>
        <v>1.53125</v>
      </c>
      <c r="W29" s="240">
        <f>MEDIAN(W16:W23)</f>
        <v>1.57</v>
      </c>
    </row>
    <row r="30" spans="1:23" ht="15.3" thickBot="1">
      <c r="A30" s="236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36"/>
      <c r="W30" s="247"/>
    </row>
    <row r="31" spans="1:23" ht="15.3" thickTop="1">
      <c r="A31" s="231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1"/>
    </row>
    <row r="32" spans="1:23">
      <c r="A32" s="231" t="str">
        <f>+'DCP-12, P 1'!A33</f>
        <v>Note:  The absence of figures for a specific company for a particular year is due to the fact that Value Line did not report the relevant figures (to calcuate the appropriate ratios) for that company for that year.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1"/>
    </row>
    <row r="33" spans="1:82">
      <c r="A33" s="231"/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1"/>
    </row>
    <row r="34" spans="1:82">
      <c r="A34" s="231" t="str">
        <f>+'DCP-12, P 1'!A35</f>
        <v>Source:  Calculations made from data contained in Value Line Investment Survey.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1"/>
    </row>
    <row r="35" spans="1:82">
      <c r="A35" s="231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1"/>
    </row>
    <row r="36" spans="1:82">
      <c r="A36" s="231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1"/>
    </row>
    <row r="37" spans="1:82">
      <c r="A37" s="231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1"/>
    </row>
    <row r="38" spans="1:82">
      <c r="A38" s="231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1"/>
    </row>
    <row r="39" spans="1:8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8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8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8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82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82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82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82">
      <c r="A46" s="2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</row>
    <row r="47" spans="1:82">
      <c r="A47" s="25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</row>
    <row r="48" spans="1:82">
      <c r="A48" s="26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</row>
    <row r="49" spans="1:82">
      <c r="A49" s="2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</row>
    <row r="50" spans="1:82">
      <c r="A50" s="25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</row>
    <row r="51" spans="1:82">
      <c r="A51" s="26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4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</row>
    <row r="52" spans="1:82">
      <c r="A52" s="26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</row>
    <row r="53" spans="1:82">
      <c r="A53" s="25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</row>
    <row r="54" spans="1:82">
      <c r="A54" s="26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5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</row>
    <row r="55" spans="1:82">
      <c r="A55" s="26"/>
      <c r="B55" s="26"/>
      <c r="C55" s="26"/>
      <c r="D55" s="26"/>
      <c r="E55" s="26"/>
      <c r="F55" s="26"/>
      <c r="G55" s="102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</row>
    <row r="56" spans="1:82">
      <c r="A56" s="25"/>
      <c r="B56" s="25"/>
      <c r="C56" s="25"/>
      <c r="D56" s="25"/>
      <c r="E56" s="25"/>
      <c r="F56" s="25"/>
      <c r="G56" s="87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</row>
    <row r="57" spans="1:82">
      <c r="A57" s="26"/>
      <c r="B57" s="26"/>
      <c r="C57" s="26"/>
      <c r="D57" s="26"/>
      <c r="E57" s="26"/>
      <c r="F57" s="26"/>
      <c r="G57" s="102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</row>
    <row r="58" spans="1:82">
      <c r="A58" s="26"/>
      <c r="B58" s="26"/>
      <c r="C58" s="26"/>
      <c r="D58" s="26"/>
      <c r="E58" s="26"/>
      <c r="F58" s="26"/>
      <c r="G58" s="102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</row>
  </sheetData>
  <phoneticPr fontId="0" type="noConversion"/>
  <printOptions horizontalCentered="1"/>
  <pageMargins left="0.5" right="0.5" top="0.5" bottom="0.55000000000000004" header="0" footer="0"/>
  <pageSetup scale="63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G68"/>
  <sheetViews>
    <sheetView showOutlineSymbols="0" topLeftCell="A4" zoomScaleNormal="100" workbookViewId="0">
      <selection activeCell="E2" sqref="E2"/>
    </sheetView>
  </sheetViews>
  <sheetFormatPr defaultColWidth="9.76953125" defaultRowHeight="15"/>
  <cols>
    <col min="1" max="1" width="9.76953125" style="4" customWidth="1"/>
    <col min="2" max="2" width="9.6796875" style="4" customWidth="1"/>
    <col min="3" max="3" width="12.76953125" style="4" customWidth="1"/>
    <col min="4" max="4" width="15.76953125" style="4" customWidth="1"/>
    <col min="5" max="5" width="12.76953125" style="4" customWidth="1"/>
    <col min="6" max="6" width="13.76953125" style="4" customWidth="1"/>
    <col min="7" max="7" width="2.76953125" style="4" customWidth="1"/>
    <col min="8" max="16384" width="9.76953125" style="4"/>
  </cols>
  <sheetData>
    <row r="1" spans="2:7">
      <c r="E1" s="1" t="s">
        <v>274</v>
      </c>
    </row>
    <row r="2" spans="2:7">
      <c r="E2" s="1" t="str">
        <f>+'DCP-12, P 2'!U3</f>
        <v>Dockets UE-220066/UG-220067</v>
      </c>
    </row>
    <row r="3" spans="2:7">
      <c r="E3" s="1"/>
    </row>
    <row r="4" spans="2:7" ht="20.100000000000001">
      <c r="B4" s="2" t="s">
        <v>47</v>
      </c>
      <c r="C4" s="3"/>
      <c r="D4" s="3"/>
      <c r="E4" s="3"/>
      <c r="F4" s="3"/>
      <c r="G4" s="3"/>
    </row>
    <row r="5" spans="2:7" ht="20.100000000000001">
      <c r="B5" s="2" t="s">
        <v>48</v>
      </c>
      <c r="C5" s="3"/>
      <c r="D5" s="3"/>
      <c r="E5" s="3"/>
      <c r="F5" s="3"/>
      <c r="G5" s="3"/>
    </row>
    <row r="6" spans="2:7" ht="20.100000000000001">
      <c r="B6" s="2" t="s">
        <v>319</v>
      </c>
      <c r="C6" s="3"/>
      <c r="D6" s="3"/>
      <c r="E6" s="3"/>
      <c r="F6" s="3"/>
      <c r="G6" s="3"/>
    </row>
    <row r="7" spans="2:7" ht="15.3" thickBot="1">
      <c r="B7" s="154"/>
      <c r="C7" s="154"/>
      <c r="D7" s="154"/>
      <c r="E7" s="154"/>
      <c r="F7" s="154"/>
      <c r="G7" s="154"/>
    </row>
    <row r="8" spans="2:7" ht="15.3" thickTop="1">
      <c r="B8" s="82"/>
      <c r="C8" s="82"/>
      <c r="D8" s="82"/>
      <c r="E8" s="82"/>
      <c r="F8" s="82"/>
      <c r="G8" s="82"/>
    </row>
    <row r="9" spans="2:7">
      <c r="B9" s="167"/>
      <c r="C9" s="167"/>
      <c r="D9" s="167" t="s">
        <v>50</v>
      </c>
      <c r="E9" s="167"/>
      <c r="F9" s="167" t="s">
        <v>52</v>
      </c>
      <c r="G9" s="167"/>
    </row>
    <row r="10" spans="2:7">
      <c r="B10" s="167" t="s">
        <v>0</v>
      </c>
      <c r="C10" s="167"/>
      <c r="D10" s="167" t="s">
        <v>51</v>
      </c>
      <c r="E10" s="167"/>
      <c r="F10" s="167" t="s">
        <v>53</v>
      </c>
      <c r="G10" s="167"/>
    </row>
    <row r="11" spans="2:7">
      <c r="B11" s="113"/>
      <c r="C11" s="113"/>
      <c r="D11" s="113"/>
      <c r="E11" s="113"/>
      <c r="F11" s="113"/>
      <c r="G11" s="113"/>
    </row>
    <row r="12" spans="2:7">
      <c r="B12" s="152"/>
      <c r="C12" s="152"/>
      <c r="D12" s="6"/>
      <c r="E12" s="152"/>
      <c r="F12" s="10"/>
      <c r="G12" s="152"/>
    </row>
    <row r="13" spans="2:7">
      <c r="B13" s="152">
        <v>2002</v>
      </c>
      <c r="C13" s="152"/>
      <c r="D13" s="6">
        <v>8.3599999999999994E-2</v>
      </c>
      <c r="E13" s="152"/>
      <c r="F13" s="10">
        <v>2.95</v>
      </c>
      <c r="G13" s="152"/>
    </row>
    <row r="14" spans="2:7">
      <c r="B14" s="152"/>
      <c r="C14" s="152"/>
      <c r="D14" s="6"/>
      <c r="E14" s="152"/>
      <c r="F14" s="10"/>
      <c r="G14" s="152"/>
    </row>
    <row r="15" spans="2:7">
      <c r="B15" s="152">
        <v>2003</v>
      </c>
      <c r="C15" s="152"/>
      <c r="D15" s="6">
        <v>0.14149999999999999</v>
      </c>
      <c r="E15" s="152"/>
      <c r="F15" s="10">
        <v>2.78</v>
      </c>
      <c r="G15" s="152"/>
    </row>
    <row r="16" spans="2:7">
      <c r="B16" s="152"/>
      <c r="C16" s="152"/>
      <c r="D16" s="6"/>
      <c r="E16" s="152"/>
      <c r="F16" s="10"/>
      <c r="G16" s="152"/>
    </row>
    <row r="17" spans="2:7">
      <c r="B17" s="152">
        <v>2004</v>
      </c>
      <c r="C17" s="152"/>
      <c r="D17" s="6">
        <v>0.14979999999999999</v>
      </c>
      <c r="E17" s="152"/>
      <c r="F17" s="10">
        <v>2.91</v>
      </c>
      <c r="G17" s="152"/>
    </row>
    <row r="18" spans="2:7">
      <c r="B18" s="152"/>
      <c r="C18" s="152"/>
      <c r="D18" s="6"/>
      <c r="E18" s="152"/>
      <c r="F18" s="10"/>
      <c r="G18" s="152"/>
    </row>
    <row r="19" spans="2:7">
      <c r="B19" s="152">
        <v>2005</v>
      </c>
      <c r="C19" s="152"/>
      <c r="D19" s="6">
        <v>0.16120000000000001</v>
      </c>
      <c r="E19" s="152"/>
      <c r="F19" s="10">
        <v>2.78</v>
      </c>
      <c r="G19" s="152"/>
    </row>
    <row r="20" spans="2:7">
      <c r="B20" s="152"/>
      <c r="C20" s="152"/>
      <c r="D20" s="6"/>
      <c r="E20" s="152"/>
      <c r="F20" s="10"/>
      <c r="G20" s="152"/>
    </row>
    <row r="21" spans="2:7">
      <c r="B21" s="152">
        <v>2006</v>
      </c>
      <c r="C21" s="152"/>
      <c r="D21" s="6">
        <v>0.17030000000000001</v>
      </c>
      <c r="E21" s="152"/>
      <c r="F21" s="10">
        <v>2.77</v>
      </c>
      <c r="G21" s="152"/>
    </row>
    <row r="22" spans="2:7">
      <c r="B22" s="152"/>
      <c r="C22" s="152"/>
      <c r="D22" s="6"/>
      <c r="E22" s="152"/>
      <c r="F22" s="10"/>
      <c r="G22" s="152"/>
    </row>
    <row r="23" spans="2:7">
      <c r="B23" s="152">
        <v>2007</v>
      </c>
      <c r="C23" s="152"/>
      <c r="D23" s="6">
        <v>0.128</v>
      </c>
      <c r="E23" s="152"/>
      <c r="F23" s="10">
        <v>2.84</v>
      </c>
      <c r="G23" s="152"/>
    </row>
    <row r="24" spans="2:7">
      <c r="B24" s="152"/>
      <c r="C24" s="152"/>
      <c r="D24" s="6"/>
      <c r="E24" s="152"/>
      <c r="F24" s="10"/>
      <c r="G24" s="152"/>
    </row>
    <row r="25" spans="2:7">
      <c r="B25" s="152">
        <v>2008</v>
      </c>
      <c r="C25" s="152"/>
      <c r="D25" s="6">
        <v>3.0300000000000001E-2</v>
      </c>
      <c r="E25" s="152"/>
      <c r="F25" s="10">
        <v>2.2400000000000002</v>
      </c>
      <c r="G25" s="152"/>
    </row>
    <row r="26" spans="2:7">
      <c r="B26" s="152"/>
      <c r="C26" s="152"/>
      <c r="D26" s="6"/>
      <c r="E26" s="152"/>
      <c r="F26" s="10"/>
      <c r="G26" s="152"/>
    </row>
    <row r="27" spans="2:7">
      <c r="B27" s="152">
        <v>2009</v>
      </c>
      <c r="C27" s="152"/>
      <c r="D27" s="6">
        <v>0.1056</v>
      </c>
      <c r="E27" s="152"/>
      <c r="F27" s="10">
        <v>1.87</v>
      </c>
      <c r="G27" s="152"/>
    </row>
    <row r="28" spans="2:7">
      <c r="B28" s="152"/>
      <c r="C28" s="152"/>
      <c r="D28" s="6"/>
      <c r="E28" s="152"/>
      <c r="F28" s="10"/>
      <c r="G28" s="152"/>
    </row>
    <row r="29" spans="2:7">
      <c r="B29" s="152">
        <v>2010</v>
      </c>
      <c r="C29" s="152"/>
      <c r="D29" s="6">
        <v>0.1416</v>
      </c>
      <c r="E29" s="152"/>
      <c r="F29" s="10">
        <v>2.08</v>
      </c>
      <c r="G29" s="152"/>
    </row>
    <row r="30" spans="2:7">
      <c r="B30" s="152"/>
      <c r="C30" s="152"/>
      <c r="D30" s="6"/>
      <c r="E30" s="152"/>
      <c r="F30" s="10"/>
      <c r="G30" s="152"/>
    </row>
    <row r="31" spans="2:7">
      <c r="B31" s="152">
        <v>2011</v>
      </c>
      <c r="C31" s="152"/>
      <c r="D31" s="6">
        <v>0.1459</v>
      </c>
      <c r="E31" s="152"/>
      <c r="F31" s="10">
        <v>2.0699999999999998</v>
      </c>
      <c r="G31" s="152"/>
    </row>
    <row r="32" spans="2:7">
      <c r="B32" s="152"/>
      <c r="C32" s="152"/>
      <c r="D32" s="6"/>
      <c r="E32" s="152"/>
      <c r="F32" s="10"/>
      <c r="G32" s="152"/>
    </row>
    <row r="33" spans="2:7">
      <c r="B33" s="152">
        <v>2012</v>
      </c>
      <c r="C33" s="152"/>
      <c r="D33" s="6">
        <v>0.13519999999999999</v>
      </c>
      <c r="E33" s="152"/>
      <c r="F33" s="10">
        <v>2.14</v>
      </c>
      <c r="G33" s="152"/>
    </row>
    <row r="34" spans="2:7">
      <c r="B34" s="152"/>
      <c r="C34" s="152"/>
      <c r="D34" s="6"/>
      <c r="E34" s="152"/>
      <c r="F34" s="10"/>
      <c r="G34" s="152"/>
    </row>
    <row r="35" spans="2:7">
      <c r="B35" s="152">
        <v>2013</v>
      </c>
      <c r="C35" s="152"/>
      <c r="D35" s="6">
        <v>0.1449</v>
      </c>
      <c r="E35" s="152"/>
      <c r="F35" s="10">
        <v>2.37</v>
      </c>
      <c r="G35" s="152"/>
    </row>
    <row r="36" spans="2:7">
      <c r="B36" s="152"/>
      <c r="C36" s="152"/>
      <c r="D36" s="6"/>
      <c r="E36" s="152"/>
      <c r="F36" s="10"/>
      <c r="G36" s="152"/>
    </row>
    <row r="37" spans="2:7">
      <c r="B37" s="152">
        <v>2014</v>
      </c>
      <c r="C37" s="152"/>
      <c r="D37" s="6">
        <v>0.14180000000000001</v>
      </c>
      <c r="E37" s="152"/>
      <c r="F37" s="10">
        <v>2.68</v>
      </c>
      <c r="G37" s="152"/>
    </row>
    <row r="38" spans="2:7">
      <c r="B38" s="152"/>
      <c r="C38" s="152"/>
      <c r="D38" s="6"/>
      <c r="E38" s="152"/>
      <c r="F38" s="10"/>
      <c r="G38" s="152"/>
    </row>
    <row r="39" spans="2:7">
      <c r="B39" s="152">
        <v>2015</v>
      </c>
      <c r="C39" s="152"/>
      <c r="D39" s="6">
        <v>0.11799999999999999</v>
      </c>
      <c r="E39" s="152"/>
      <c r="F39" s="10">
        <v>2.73</v>
      </c>
      <c r="G39" s="152"/>
    </row>
    <row r="40" spans="2:7">
      <c r="B40" s="152"/>
      <c r="C40" s="152"/>
      <c r="D40" s="6"/>
      <c r="E40" s="152"/>
      <c r="F40" s="10"/>
      <c r="G40" s="152"/>
    </row>
    <row r="41" spans="2:7">
      <c r="B41" s="152">
        <v>2016</v>
      </c>
      <c r="C41" s="152"/>
      <c r="D41" s="6">
        <v>0.125</v>
      </c>
      <c r="E41" s="152"/>
      <c r="F41" s="10">
        <v>2.71</v>
      </c>
      <c r="G41" s="152"/>
    </row>
    <row r="42" spans="2:7">
      <c r="B42" s="152"/>
      <c r="C42" s="152"/>
      <c r="D42" s="6"/>
      <c r="E42" s="152"/>
      <c r="F42" s="10"/>
      <c r="G42" s="152"/>
    </row>
    <row r="43" spans="2:7">
      <c r="B43" s="152">
        <v>2017</v>
      </c>
      <c r="C43" s="152"/>
      <c r="D43" s="6">
        <v>0.13800000000000001</v>
      </c>
      <c r="E43" s="152"/>
      <c r="F43" s="10">
        <v>3.1</v>
      </c>
      <c r="G43" s="152"/>
    </row>
    <row r="44" spans="2:7">
      <c r="B44" s="152"/>
      <c r="C44" s="152"/>
      <c r="D44" s="6"/>
      <c r="E44" s="152"/>
      <c r="F44" s="10"/>
      <c r="G44" s="152"/>
    </row>
    <row r="45" spans="2:7">
      <c r="B45" s="152">
        <v>2018</v>
      </c>
      <c r="C45" s="152"/>
      <c r="D45" s="6">
        <v>0.158</v>
      </c>
      <c r="E45" s="152"/>
      <c r="F45" s="10">
        <v>3.16</v>
      </c>
      <c r="G45" s="152"/>
    </row>
    <row r="46" spans="2:7">
      <c r="B46" s="152"/>
      <c r="C46" s="152"/>
      <c r="D46" s="6"/>
      <c r="E46" s="152"/>
      <c r="F46" s="10"/>
      <c r="G46" s="152"/>
    </row>
    <row r="47" spans="2:7">
      <c r="B47" s="152">
        <v>2019</v>
      </c>
      <c r="C47" s="152"/>
      <c r="D47" s="6">
        <v>0.158</v>
      </c>
      <c r="E47" s="152"/>
      <c r="F47" s="10">
        <v>3.22</v>
      </c>
      <c r="G47" s="152"/>
    </row>
    <row r="48" spans="2:7">
      <c r="B48" s="152"/>
      <c r="C48" s="152"/>
      <c r="D48" s="6"/>
      <c r="E48" s="152"/>
      <c r="F48" s="10"/>
      <c r="G48" s="152"/>
    </row>
    <row r="49" spans="2:7">
      <c r="B49" s="152">
        <v>2020</v>
      </c>
      <c r="C49" s="152"/>
      <c r="D49" s="6">
        <v>0.10199999999999999</v>
      </c>
      <c r="E49" s="152"/>
      <c r="F49" s="10">
        <v>3.78</v>
      </c>
      <c r="G49" s="152"/>
    </row>
    <row r="50" spans="2:7">
      <c r="B50" s="152"/>
      <c r="C50" s="152"/>
      <c r="D50" s="6"/>
      <c r="E50" s="152"/>
      <c r="F50" s="10"/>
      <c r="G50" s="152"/>
    </row>
    <row r="51" spans="2:7">
      <c r="B51" s="152">
        <v>2021</v>
      </c>
      <c r="C51" s="152"/>
      <c r="D51" s="6">
        <v>0.20499999999999999</v>
      </c>
      <c r="E51" s="152"/>
      <c r="F51" s="10">
        <v>4.38</v>
      </c>
      <c r="G51" s="152"/>
    </row>
    <row r="52" spans="2:7">
      <c r="B52" s="113"/>
      <c r="C52" s="113"/>
      <c r="D52" s="34"/>
      <c r="E52" s="113"/>
      <c r="F52" s="52"/>
      <c r="G52" s="113"/>
    </row>
    <row r="53" spans="2:7">
      <c r="B53" s="152"/>
      <c r="C53" s="152"/>
      <c r="D53" s="6"/>
      <c r="E53" s="152"/>
      <c r="F53" s="10"/>
      <c r="G53" s="152"/>
    </row>
    <row r="54" spans="2:7">
      <c r="B54" s="152" t="s">
        <v>49</v>
      </c>
      <c r="C54" s="152"/>
      <c r="D54" s="6"/>
      <c r="E54" s="152"/>
      <c r="F54" s="10"/>
      <c r="G54" s="152"/>
    </row>
    <row r="55" spans="2:7">
      <c r="B55" s="152"/>
      <c r="C55" s="152"/>
      <c r="D55" s="6"/>
      <c r="E55" s="152"/>
      <c r="F55" s="10"/>
      <c r="G55" s="152"/>
    </row>
    <row r="56" spans="2:7">
      <c r="B56" s="152" t="s">
        <v>104</v>
      </c>
      <c r="C56" s="152"/>
      <c r="D56" s="6">
        <f>AVERAGE(D13:D25)</f>
        <v>0.12352857142857143</v>
      </c>
      <c r="E56" s="9"/>
      <c r="F56" s="10">
        <f>AVERAGE(F13:F25)</f>
        <v>2.7528571428571431</v>
      </c>
      <c r="G56" s="9"/>
    </row>
    <row r="57" spans="2:7">
      <c r="B57" s="152"/>
      <c r="C57" s="152"/>
      <c r="D57" s="6"/>
      <c r="E57" s="9"/>
      <c r="F57" s="10"/>
      <c r="G57" s="9"/>
    </row>
    <row r="58" spans="2:7">
      <c r="B58" s="152" t="s">
        <v>280</v>
      </c>
      <c r="C58" s="152"/>
      <c r="D58" s="6">
        <f>AVERAGE(D27:D51)</f>
        <v>0.13992307692307693</v>
      </c>
      <c r="E58" s="9"/>
      <c r="F58" s="10">
        <f>AVERAGE(F27:F51)</f>
        <v>2.7915384615384622</v>
      </c>
      <c r="G58" s="9"/>
    </row>
    <row r="59" spans="2:7" ht="15.3" thickBot="1">
      <c r="B59" s="154"/>
      <c r="C59" s="154"/>
      <c r="D59" s="200"/>
      <c r="E59" s="154"/>
      <c r="F59" s="201"/>
      <c r="G59" s="154"/>
    </row>
    <row r="60" spans="2:7" ht="15.3" thickTop="1">
      <c r="B60" s="202"/>
      <c r="C60" s="202"/>
      <c r="D60" s="202"/>
      <c r="E60" s="202"/>
      <c r="F60" s="202"/>
      <c r="G60" s="202"/>
    </row>
    <row r="61" spans="2:7">
      <c r="B61" s="202" t="s">
        <v>192</v>
      </c>
      <c r="C61" s="202"/>
      <c r="D61" s="202"/>
      <c r="E61" s="202"/>
      <c r="F61" s="202"/>
      <c r="G61" s="202"/>
    </row>
    <row r="62" spans="2:7">
      <c r="B62" s="202" t="s">
        <v>193</v>
      </c>
      <c r="C62" s="202"/>
      <c r="D62" s="202"/>
      <c r="E62" s="202"/>
      <c r="F62" s="202"/>
      <c r="G62" s="202"/>
    </row>
    <row r="63" spans="2:7">
      <c r="B63" s="202"/>
      <c r="C63" s="202"/>
      <c r="D63" s="202"/>
      <c r="E63" s="202"/>
      <c r="F63" s="202"/>
      <c r="G63" s="202"/>
    </row>
    <row r="64" spans="2:7">
      <c r="B64" s="202" t="s">
        <v>194</v>
      </c>
      <c r="C64" s="202"/>
      <c r="D64" s="202"/>
      <c r="E64" s="202"/>
      <c r="F64" s="202"/>
      <c r="G64" s="202"/>
    </row>
    <row r="65" spans="2:7">
      <c r="B65" s="207" t="s">
        <v>195</v>
      </c>
      <c r="C65" s="202"/>
      <c r="D65" s="202"/>
      <c r="E65" s="202"/>
      <c r="F65" s="202"/>
      <c r="G65" s="202"/>
    </row>
    <row r="66" spans="2:7">
      <c r="B66" s="207" t="s">
        <v>196</v>
      </c>
      <c r="C66" s="202"/>
      <c r="D66" s="202"/>
      <c r="E66" s="202"/>
      <c r="F66" s="202"/>
      <c r="G66" s="202"/>
    </row>
    <row r="67" spans="2:7">
      <c r="B67" s="202"/>
      <c r="C67" s="202"/>
      <c r="D67" s="202"/>
      <c r="E67" s="202"/>
      <c r="F67" s="202"/>
      <c r="G67" s="202"/>
    </row>
    <row r="68" spans="2:7">
      <c r="B68" s="4" t="s">
        <v>188</v>
      </c>
    </row>
  </sheetData>
  <printOptions horizontalCentered="1"/>
  <pageMargins left="0.5" right="0.5" top="0.5" bottom="0.55000000000000004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31"/>
  <sheetViews>
    <sheetView showOutlineSymbols="0" topLeftCell="A2" zoomScaleNormal="100" workbookViewId="0">
      <selection activeCell="H27" sqref="H27"/>
    </sheetView>
  </sheetViews>
  <sheetFormatPr defaultColWidth="9.76953125" defaultRowHeight="15"/>
  <cols>
    <col min="1" max="1" width="23.76953125" style="12" customWidth="1"/>
    <col min="2" max="2" width="2.76953125" style="12" customWidth="1"/>
    <col min="3" max="3" width="12.76953125" style="12" customWidth="1"/>
    <col min="4" max="4" width="2.76953125" style="12" customWidth="1"/>
    <col min="5" max="5" width="12.76953125" style="12" customWidth="1"/>
    <col min="6" max="6" width="2.76953125" style="12" customWidth="1"/>
    <col min="7" max="7" width="12.76953125" style="12" customWidth="1"/>
    <col min="8" max="8" width="7.76953125" style="12" customWidth="1"/>
    <col min="9" max="9" width="2.76953125" style="12" customWidth="1"/>
    <col min="10" max="10" width="12.76953125" style="12" customWidth="1"/>
    <col min="11" max="16384" width="9.76953125" style="12"/>
  </cols>
  <sheetData>
    <row r="1" spans="1:11">
      <c r="F1" s="1" t="s">
        <v>223</v>
      </c>
    </row>
    <row r="2" spans="1:11">
      <c r="F2" s="1" t="s">
        <v>213</v>
      </c>
    </row>
    <row r="3" spans="1:11">
      <c r="F3" s="1" t="str">
        <f>+'DCP-13'!E2</f>
        <v>Dockets UE-220066/UG-220067</v>
      </c>
    </row>
    <row r="4" spans="1:11">
      <c r="I4" s="1"/>
    </row>
    <row r="5" spans="1:11" ht="20.100000000000001">
      <c r="A5" s="295" t="s">
        <v>58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</row>
    <row r="6" spans="1:11" ht="15.3" thickBot="1">
      <c r="A6" s="35"/>
      <c r="B6" s="35"/>
      <c r="C6" s="35"/>
      <c r="D6" s="35"/>
      <c r="E6" s="35"/>
      <c r="F6" s="35"/>
      <c r="G6" s="35"/>
      <c r="H6" s="35"/>
      <c r="I6" s="35"/>
      <c r="J6" s="26"/>
      <c r="K6" s="26"/>
    </row>
    <row r="7" spans="1:11" ht="15.3" thickTop="1">
      <c r="J7" s="26"/>
      <c r="K7" s="26"/>
    </row>
    <row r="8" spans="1:11">
      <c r="A8" s="1"/>
      <c r="B8" s="1"/>
      <c r="C8" s="164"/>
      <c r="D8" s="164"/>
      <c r="E8" s="164"/>
      <c r="F8" s="164"/>
      <c r="G8" s="164" t="s">
        <v>17</v>
      </c>
      <c r="H8" s="164"/>
      <c r="I8" s="164"/>
      <c r="J8" s="167"/>
      <c r="K8" s="26"/>
    </row>
    <row r="9" spans="1:11">
      <c r="A9" s="1"/>
      <c r="B9" s="1"/>
      <c r="C9" s="164" t="s">
        <v>17</v>
      </c>
      <c r="D9" s="164"/>
      <c r="E9" s="164" t="s">
        <v>17</v>
      </c>
      <c r="F9" s="164"/>
      <c r="G9" s="164" t="s">
        <v>54</v>
      </c>
      <c r="H9" s="164"/>
      <c r="I9" s="164"/>
      <c r="J9" s="167"/>
      <c r="K9" s="26"/>
    </row>
    <row r="10" spans="1:11">
      <c r="A10" s="1" t="str">
        <f>+'DCP-12, P 2'!A10</f>
        <v>COMPANY</v>
      </c>
      <c r="B10" s="1"/>
      <c r="C10" s="164" t="s">
        <v>18</v>
      </c>
      <c r="D10" s="164"/>
      <c r="E10" s="164" t="s">
        <v>42</v>
      </c>
      <c r="F10" s="164"/>
      <c r="G10" s="164" t="s">
        <v>55</v>
      </c>
      <c r="H10" s="164"/>
      <c r="I10" s="164"/>
      <c r="J10" s="167"/>
      <c r="K10" s="26"/>
    </row>
    <row r="11" spans="1:11" ht="15.3" thickBot="1">
      <c r="C11" s="5"/>
      <c r="D11" s="5"/>
      <c r="E11" s="5"/>
      <c r="F11" s="5"/>
      <c r="G11" s="5"/>
      <c r="H11" s="5"/>
      <c r="I11" s="5"/>
      <c r="J11" s="32"/>
      <c r="K11" s="26"/>
    </row>
    <row r="12" spans="1:11" ht="15.3" thickTop="1">
      <c r="A12" s="13"/>
      <c r="B12" s="13"/>
      <c r="C12" s="15"/>
      <c r="D12" s="15"/>
      <c r="E12" s="15"/>
      <c r="F12" s="15"/>
      <c r="G12" s="15"/>
      <c r="H12" s="15"/>
      <c r="I12" s="15"/>
      <c r="J12" s="32"/>
      <c r="K12" s="25"/>
    </row>
    <row r="13" spans="1:11">
      <c r="C13" s="5"/>
      <c r="D13" s="5"/>
      <c r="E13" s="5"/>
      <c r="F13" s="5"/>
      <c r="G13" s="5"/>
      <c r="H13" s="5"/>
      <c r="I13" s="5"/>
      <c r="J13" s="32"/>
      <c r="K13" s="26"/>
    </row>
    <row r="14" spans="1:11">
      <c r="A14" s="23" t="str">
        <f>+'DCP-12, P 2'!A14</f>
        <v>Proxy Group</v>
      </c>
      <c r="C14" s="5"/>
      <c r="D14" s="5"/>
      <c r="E14" s="5"/>
      <c r="F14" s="5"/>
      <c r="G14" s="5"/>
      <c r="H14" s="5"/>
      <c r="I14" s="5"/>
      <c r="J14" s="32"/>
      <c r="K14" s="26"/>
    </row>
    <row r="15" spans="1:11">
      <c r="C15" s="5"/>
      <c r="D15" s="5"/>
      <c r="E15" s="5"/>
      <c r="F15" s="5"/>
      <c r="G15" s="5"/>
      <c r="H15" s="5"/>
      <c r="I15" s="5"/>
      <c r="J15" s="32"/>
      <c r="K15" s="26"/>
    </row>
    <row r="16" spans="1:11">
      <c r="A16" s="12" t="str">
        <f>+'DCP-12, P 2'!A16</f>
        <v>ALLETE</v>
      </c>
      <c r="C16" s="5">
        <v>2</v>
      </c>
      <c r="D16" s="5"/>
      <c r="E16" s="9">
        <v>0.9</v>
      </c>
      <c r="F16" s="5"/>
      <c r="G16" s="152" t="s">
        <v>57</v>
      </c>
      <c r="H16" s="9">
        <v>4</v>
      </c>
      <c r="I16" s="5"/>
      <c r="J16" s="174"/>
      <c r="K16" s="73"/>
    </row>
    <row r="17" spans="1:11">
      <c r="A17" s="12" t="str">
        <f>+'DCP-12, P 2'!A17</f>
        <v>Avista Corp.</v>
      </c>
      <c r="C17" s="152">
        <v>2</v>
      </c>
      <c r="D17" s="152"/>
      <c r="E17" s="9">
        <v>0.95</v>
      </c>
      <c r="F17" s="152"/>
      <c r="G17" s="152" t="s">
        <v>56</v>
      </c>
      <c r="H17" s="9">
        <v>3.67</v>
      </c>
      <c r="I17" s="152"/>
      <c r="J17" s="174"/>
      <c r="K17" s="73"/>
    </row>
    <row r="18" spans="1:11">
      <c r="A18" s="12" t="str">
        <f>+'DCP-12, P 2'!A18</f>
        <v>Black Hills Corp</v>
      </c>
      <c r="C18" s="152">
        <v>2</v>
      </c>
      <c r="D18" s="152"/>
      <c r="E18" s="9">
        <v>1</v>
      </c>
      <c r="F18" s="152"/>
      <c r="G18" s="152" t="s">
        <v>57</v>
      </c>
      <c r="H18" s="9">
        <v>4</v>
      </c>
      <c r="I18" s="152"/>
      <c r="J18" s="174"/>
      <c r="K18" s="73"/>
    </row>
    <row r="19" spans="1:11">
      <c r="A19" s="12" t="str">
        <f>+'DCP-12, P 2'!A19</f>
        <v>IDACORP</v>
      </c>
      <c r="C19" s="152">
        <v>1</v>
      </c>
      <c r="D19" s="152"/>
      <c r="E19" s="9">
        <v>0.8</v>
      </c>
      <c r="F19" s="152"/>
      <c r="G19" s="152" t="s">
        <v>227</v>
      </c>
      <c r="H19" s="9">
        <v>4.33</v>
      </c>
      <c r="I19" s="152"/>
      <c r="J19" s="174"/>
      <c r="K19" s="73"/>
    </row>
    <row r="20" spans="1:11">
      <c r="A20" s="12" t="str">
        <f>+'DCP-12, P 2'!A20</f>
        <v>NorthWestern Corp</v>
      </c>
      <c r="C20" s="152">
        <v>2</v>
      </c>
      <c r="D20" s="152"/>
      <c r="E20" s="9">
        <v>0.95</v>
      </c>
      <c r="F20" s="152"/>
      <c r="G20" s="152" t="s">
        <v>56</v>
      </c>
      <c r="H20" s="9">
        <v>3.67</v>
      </c>
      <c r="I20" s="152"/>
      <c r="J20" s="174"/>
      <c r="K20" s="73"/>
    </row>
    <row r="21" spans="1:11">
      <c r="A21" s="12" t="str">
        <f>+'DCP-12, P 2'!A21</f>
        <v>OGE Energy</v>
      </c>
      <c r="C21" s="152">
        <v>2</v>
      </c>
      <c r="D21" s="152"/>
      <c r="E21" s="9">
        <v>1</v>
      </c>
      <c r="F21" s="152"/>
      <c r="G21" s="152" t="s">
        <v>57</v>
      </c>
      <c r="H21" s="9">
        <v>4</v>
      </c>
      <c r="I21" s="152"/>
      <c r="J21" s="174"/>
      <c r="K21" s="73"/>
    </row>
    <row r="22" spans="1:11">
      <c r="A22" s="12" t="str">
        <f>+'DCP-12, P 2'!A22</f>
        <v>Otter Tail Corp</v>
      </c>
      <c r="C22" s="5">
        <v>2</v>
      </c>
      <c r="D22" s="5"/>
      <c r="E22" s="9">
        <v>0.85</v>
      </c>
      <c r="F22" s="5"/>
      <c r="G22" s="152" t="s">
        <v>57</v>
      </c>
      <c r="H22" s="9">
        <v>4</v>
      </c>
      <c r="I22" s="5"/>
      <c r="J22" s="174"/>
      <c r="K22" s="73"/>
    </row>
    <row r="23" spans="1:11">
      <c r="A23" s="12" t="str">
        <f>+'DCP-12, P 2'!A23</f>
        <v>Portland General Electric</v>
      </c>
      <c r="C23" s="152">
        <v>2</v>
      </c>
      <c r="D23" s="152"/>
      <c r="E23" s="9">
        <v>0.85</v>
      </c>
      <c r="F23" s="152"/>
      <c r="G23" s="152" t="s">
        <v>56</v>
      </c>
      <c r="H23" s="9">
        <v>3.67</v>
      </c>
      <c r="I23" s="152"/>
      <c r="J23" s="174"/>
      <c r="K23" s="73"/>
    </row>
    <row r="24" spans="1:11">
      <c r="A24" s="33"/>
      <c r="B24" s="33"/>
      <c r="C24" s="113"/>
      <c r="D24" s="113"/>
      <c r="E24" s="48"/>
      <c r="F24" s="113"/>
      <c r="G24" s="113"/>
      <c r="H24" s="48"/>
      <c r="I24" s="113"/>
      <c r="J24" s="174"/>
      <c r="K24" s="73"/>
    </row>
    <row r="25" spans="1:11">
      <c r="C25" s="5"/>
      <c r="D25" s="5"/>
      <c r="E25" s="9"/>
      <c r="F25" s="5"/>
      <c r="G25" s="5"/>
      <c r="H25" s="9"/>
      <c r="I25" s="5"/>
      <c r="J25" s="174"/>
      <c r="K25" s="73"/>
    </row>
    <row r="26" spans="1:11">
      <c r="C26" s="16">
        <f>AVERAGE(C16:C23)</f>
        <v>1.875</v>
      </c>
      <c r="D26" s="5"/>
      <c r="E26" s="9">
        <f>AVERAGE(E16:E23)</f>
        <v>0.91249999999999998</v>
      </c>
      <c r="F26" s="5"/>
      <c r="G26" s="5" t="s">
        <v>57</v>
      </c>
      <c r="H26" s="9">
        <f>AVERAGE(H16:H23)</f>
        <v>3.9175000000000004</v>
      </c>
      <c r="I26" s="5"/>
      <c r="J26" s="174"/>
      <c r="K26" s="73"/>
    </row>
    <row r="27" spans="1:11" ht="15.3" thickBot="1">
      <c r="A27" s="35"/>
      <c r="B27" s="35"/>
      <c r="C27" s="56"/>
      <c r="D27" s="56"/>
      <c r="E27" s="50"/>
      <c r="F27" s="56"/>
      <c r="G27" s="56"/>
      <c r="H27" s="50"/>
      <c r="I27" s="56"/>
      <c r="J27" s="32"/>
      <c r="K27" s="73"/>
    </row>
    <row r="28" spans="1:11" ht="15.3" thickTop="1">
      <c r="C28" s="5"/>
      <c r="D28" s="5"/>
      <c r="E28" s="9"/>
      <c r="F28" s="5"/>
      <c r="G28" s="5"/>
      <c r="H28" s="9"/>
      <c r="I28" s="5"/>
      <c r="J28" s="32"/>
      <c r="K28" s="73"/>
    </row>
    <row r="29" spans="1:11">
      <c r="J29" s="26"/>
      <c r="K29" s="26"/>
    </row>
    <row r="30" spans="1:11">
      <c r="J30" s="82"/>
      <c r="K30" s="26"/>
    </row>
    <row r="31" spans="1:11">
      <c r="J31" s="4"/>
    </row>
  </sheetData>
  <mergeCells count="1">
    <mergeCell ref="A5:K5"/>
  </mergeCells>
  <phoneticPr fontId="0" type="noConversion"/>
  <printOptions horizontalCentered="1"/>
  <pageMargins left="0.5" right="0.5" top="0.5" bottom="0.55000000000000004" header="0" footer="0"/>
  <pageSetup scale="7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1:H35"/>
  <sheetViews>
    <sheetView showOutlineSymbols="0" topLeftCell="B1" zoomScaleNormal="100" workbookViewId="0">
      <selection activeCell="B13" sqref="B13"/>
    </sheetView>
  </sheetViews>
  <sheetFormatPr defaultColWidth="9.76953125" defaultRowHeight="15"/>
  <cols>
    <col min="1" max="1" width="2.76953125" style="24" customWidth="1"/>
    <col min="2" max="2" width="30.76953125" style="24" customWidth="1"/>
    <col min="3" max="3" width="1.76953125" style="24" customWidth="1"/>
    <col min="4" max="5" width="12.76953125" style="24" customWidth="1"/>
    <col min="6" max="7" width="14.76953125" style="24" customWidth="1"/>
    <col min="8" max="8" width="12.76953125" style="24" customWidth="1"/>
    <col min="9" max="16384" width="9.76953125" style="24"/>
  </cols>
  <sheetData>
    <row r="1" spans="2:8">
      <c r="E1" s="1" t="str">
        <f>+'DCP-14,P 1'!F1</f>
        <v>Exh. DCP-14</v>
      </c>
    </row>
    <row r="2" spans="2:8">
      <c r="E2" s="1" t="s">
        <v>214</v>
      </c>
    </row>
    <row r="3" spans="2:8">
      <c r="C3" s="63"/>
      <c r="D3" s="63"/>
      <c r="E3" s="215" t="str">
        <f>+'DCP-14,P 1'!F3</f>
        <v>Dockets UE-220066/UG-220067</v>
      </c>
    </row>
    <row r="4" spans="2:8">
      <c r="C4" s="63"/>
      <c r="D4" s="63"/>
      <c r="E4" s="63"/>
      <c r="F4" s="215"/>
    </row>
    <row r="5" spans="2:8" ht="20.100000000000001">
      <c r="B5" s="69" t="s">
        <v>58</v>
      </c>
      <c r="C5" s="65"/>
      <c r="D5" s="59"/>
      <c r="E5" s="65"/>
      <c r="F5" s="65"/>
      <c r="G5" s="59"/>
    </row>
    <row r="6" spans="2:8" ht="15.3" thickBot="1">
      <c r="B6" s="168"/>
      <c r="C6" s="169"/>
      <c r="D6" s="169"/>
      <c r="E6" s="169"/>
      <c r="F6" s="169"/>
      <c r="G6" s="80"/>
    </row>
    <row r="7" spans="2:8" ht="15.3" thickTop="1">
      <c r="B7" s="80"/>
      <c r="C7" s="80"/>
      <c r="D7" s="80"/>
      <c r="E7" s="80"/>
      <c r="F7" s="80"/>
      <c r="G7" s="80"/>
      <c r="H7" s="80"/>
    </row>
    <row r="8" spans="2:8">
      <c r="B8" s="170"/>
      <c r="C8" s="170"/>
      <c r="D8" s="167" t="s">
        <v>17</v>
      </c>
      <c r="E8" s="167" t="s">
        <v>17</v>
      </c>
      <c r="F8" s="167" t="s">
        <v>17</v>
      </c>
      <c r="G8" s="167"/>
    </row>
    <row r="9" spans="2:8">
      <c r="B9" s="164" t="s">
        <v>59</v>
      </c>
      <c r="C9" s="1"/>
      <c r="D9" s="164" t="s">
        <v>18</v>
      </c>
      <c r="E9" s="164" t="s">
        <v>42</v>
      </c>
      <c r="F9" s="164" t="s">
        <v>69</v>
      </c>
      <c r="G9" s="167"/>
    </row>
    <row r="10" spans="2:8">
      <c r="B10" s="60"/>
      <c r="D10" s="60"/>
      <c r="E10" s="60"/>
      <c r="F10" s="60"/>
      <c r="G10" s="221"/>
    </row>
    <row r="11" spans="2:8">
      <c r="B11" s="61"/>
      <c r="C11" s="61"/>
      <c r="D11" s="61"/>
      <c r="E11" s="61"/>
      <c r="F11" s="61"/>
      <c r="G11" s="62"/>
    </row>
    <row r="12" spans="2:8">
      <c r="G12" s="80"/>
    </row>
    <row r="13" spans="2:8">
      <c r="B13" s="24" t="s">
        <v>60</v>
      </c>
      <c r="D13" s="60">
        <v>2.4</v>
      </c>
      <c r="E13" s="68">
        <v>1.04</v>
      </c>
      <c r="F13" s="5" t="s">
        <v>56</v>
      </c>
      <c r="G13" s="32"/>
    </row>
    <row r="14" spans="2:8">
      <c r="E14" s="64"/>
      <c r="G14" s="80"/>
    </row>
    <row r="15" spans="2:8">
      <c r="B15" s="24" t="str">
        <f>+'DCP-14,P 1'!A14</f>
        <v>Proxy Group</v>
      </c>
      <c r="D15" s="70">
        <f>+'DCP-14,P 1'!C26</f>
        <v>1.875</v>
      </c>
      <c r="E15" s="68">
        <f>+'DCP-14,P 1'!E26</f>
        <v>0.91249999999999998</v>
      </c>
      <c r="F15" s="60" t="str">
        <f>+'DCP-14,P 1'!G26</f>
        <v>A</v>
      </c>
      <c r="G15" s="222"/>
    </row>
    <row r="16" spans="2:8">
      <c r="D16" s="70"/>
      <c r="E16" s="68"/>
      <c r="F16" s="60"/>
      <c r="G16" s="221"/>
    </row>
    <row r="17" spans="2:7" ht="15.3" thickBot="1">
      <c r="B17" s="168"/>
      <c r="C17" s="168"/>
      <c r="D17" s="168"/>
      <c r="E17" s="168"/>
      <c r="F17" s="168"/>
      <c r="G17" s="80"/>
    </row>
    <row r="18" spans="2:7" ht="15.3" thickTop="1">
      <c r="B18" s="62"/>
      <c r="C18" s="62"/>
      <c r="D18" s="62"/>
      <c r="E18" s="62"/>
      <c r="F18" s="62"/>
      <c r="G18" s="62"/>
    </row>
    <row r="19" spans="2:7">
      <c r="B19" s="24" t="s">
        <v>61</v>
      </c>
    </row>
    <row r="21" spans="2:7">
      <c r="B21" s="24" t="s">
        <v>62</v>
      </c>
    </row>
    <row r="23" spans="2:7">
      <c r="B23" s="24" t="s">
        <v>63</v>
      </c>
    </row>
    <row r="25" spans="2:7">
      <c r="B25" s="24" t="s">
        <v>64</v>
      </c>
    </row>
    <row r="26" spans="2:7">
      <c r="B26" s="24" t="s">
        <v>65</v>
      </c>
    </row>
    <row r="27" spans="2:7">
      <c r="B27" s="24" t="s">
        <v>66</v>
      </c>
    </row>
    <row r="29" spans="2:7">
      <c r="B29" s="24" t="s">
        <v>67</v>
      </c>
    </row>
    <row r="31" spans="2:7">
      <c r="B31" s="24" t="s">
        <v>68</v>
      </c>
    </row>
    <row r="35" spans="6:6">
      <c r="F35" s="4"/>
    </row>
  </sheetData>
  <phoneticPr fontId="0" type="noConversion"/>
  <printOptions horizontalCentered="1"/>
  <pageMargins left="0.5" right="0.5" top="1.08" bottom="0.55000000000000004" header="0.45" footer="0"/>
  <pageSetup scale="88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A35E8-894D-44A2-8D0D-E573E0372FA8}">
  <sheetPr>
    <pageSetUpPr fitToPage="1"/>
  </sheetPr>
  <dimension ref="A1:N56"/>
  <sheetViews>
    <sheetView topLeftCell="A19" workbookViewId="0">
      <selection activeCell="A44" sqref="A44"/>
    </sheetView>
  </sheetViews>
  <sheetFormatPr defaultColWidth="8.6796875" defaultRowHeight="15"/>
  <cols>
    <col min="1" max="1" width="20.81640625" style="107" customWidth="1"/>
    <col min="2" max="2" width="1.2265625" style="107" customWidth="1"/>
    <col min="3" max="13" width="8.58984375" style="107" customWidth="1"/>
    <col min="14" max="16384" width="8.6796875" style="107"/>
  </cols>
  <sheetData>
    <row r="1" spans="1:14">
      <c r="K1" s="108" t="s">
        <v>225</v>
      </c>
    </row>
    <row r="2" spans="1:14">
      <c r="K2" s="108" t="s">
        <v>328</v>
      </c>
    </row>
    <row r="3" spans="1:14">
      <c r="K3" s="108" t="str">
        <f>+'DCP-14, P 2'!E3</f>
        <v>Dockets UE-220066/UG-220067</v>
      </c>
    </row>
    <row r="5" spans="1:14" ht="17.7">
      <c r="A5" s="302" t="s">
        <v>273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4" ht="17.7">
      <c r="A6" s="302" t="s">
        <v>275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</row>
    <row r="7" spans="1:14" ht="15.3" thickBo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</row>
    <row r="8" spans="1:14" ht="15.3" thickTop="1">
      <c r="H8" s="181"/>
      <c r="I8" s="181"/>
      <c r="J8" s="181"/>
      <c r="K8" s="181"/>
      <c r="L8" s="181"/>
      <c r="M8" s="181"/>
    </row>
    <row r="9" spans="1:14">
      <c r="H9" s="181"/>
      <c r="I9" s="181"/>
      <c r="J9" s="181"/>
      <c r="K9" s="181"/>
      <c r="L9" s="181"/>
      <c r="M9" s="265" t="s">
        <v>320</v>
      </c>
      <c r="N9" s="266" t="s">
        <v>321</v>
      </c>
    </row>
    <row r="10" spans="1:14">
      <c r="C10" s="109">
        <v>2012</v>
      </c>
      <c r="D10" s="109">
        <v>2013</v>
      </c>
      <c r="E10" s="109">
        <v>2014</v>
      </c>
      <c r="F10" s="109">
        <v>2015</v>
      </c>
      <c r="G10" s="109">
        <v>2016</v>
      </c>
      <c r="H10" s="109">
        <v>2017</v>
      </c>
      <c r="I10" s="109">
        <v>2018</v>
      </c>
      <c r="J10" s="109">
        <v>2019</v>
      </c>
      <c r="K10" s="109">
        <v>2020</v>
      </c>
      <c r="L10" s="109">
        <v>2021</v>
      </c>
      <c r="M10" s="181" t="s">
        <v>27</v>
      </c>
      <c r="N10" s="107" t="s">
        <v>27</v>
      </c>
    </row>
    <row r="11" spans="1:14">
      <c r="A11" s="179"/>
      <c r="B11" s="179"/>
      <c r="C11" s="179"/>
      <c r="D11" s="179"/>
      <c r="E11" s="179"/>
      <c r="F11" s="179"/>
      <c r="G11" s="179"/>
      <c r="H11" s="219"/>
      <c r="I11" s="219"/>
      <c r="J11" s="219"/>
      <c r="K11" s="219"/>
      <c r="L11" s="219"/>
      <c r="M11" s="219"/>
      <c r="N11" s="179"/>
    </row>
    <row r="12" spans="1:14">
      <c r="H12" s="181"/>
      <c r="I12" s="181"/>
      <c r="J12" s="181"/>
      <c r="K12" s="181"/>
      <c r="L12" s="181"/>
      <c r="M12" s="181"/>
    </row>
    <row r="13" spans="1:14">
      <c r="A13" s="107" t="s">
        <v>263</v>
      </c>
      <c r="H13" s="181"/>
      <c r="I13" s="181"/>
      <c r="J13" s="181"/>
      <c r="K13" s="181"/>
      <c r="L13" s="181"/>
      <c r="M13" s="181"/>
    </row>
    <row r="14" spans="1:14">
      <c r="A14" s="107" t="s">
        <v>262</v>
      </c>
      <c r="C14" s="190">
        <v>0.1002</v>
      </c>
      <c r="D14" s="190">
        <v>9.8199999999999996E-2</v>
      </c>
      <c r="E14" s="190">
        <v>9.7600000000000006E-2</v>
      </c>
      <c r="F14" s="190">
        <v>9.6000000000000002E-2</v>
      </c>
      <c r="G14" s="190">
        <v>9.6000000000000002E-2</v>
      </c>
      <c r="H14" s="190">
        <v>9.6799999999999997E-2</v>
      </c>
      <c r="I14" s="190">
        <v>9.5600000000000004E-2</v>
      </c>
      <c r="J14" s="190">
        <v>9.6500000000000002E-2</v>
      </c>
      <c r="K14" s="190">
        <v>9.3899999999999997E-2</v>
      </c>
      <c r="L14" s="190">
        <v>9.3899999999999997E-2</v>
      </c>
      <c r="M14" s="190">
        <f>AVERAGE(C14:J14)</f>
        <v>9.7112500000000004E-2</v>
      </c>
      <c r="N14" s="190">
        <f>AVERAGE(C14:M14)</f>
        <v>9.6528409090909095E-2</v>
      </c>
    </row>
    <row r="15" spans="1:14"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09"/>
    </row>
    <row r="16" spans="1:14">
      <c r="A16" s="107" t="s">
        <v>264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09"/>
    </row>
    <row r="17" spans="1:14">
      <c r="A17" s="107" t="s">
        <v>322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09"/>
    </row>
    <row r="18" spans="1:14"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09"/>
    </row>
    <row r="19" spans="1:14">
      <c r="A19" s="107" t="s">
        <v>265</v>
      </c>
      <c r="C19" s="181">
        <v>4.1300000000000003E-2</v>
      </c>
      <c r="D19" s="181">
        <v>4.476666666666667E-2</v>
      </c>
      <c r="E19" s="181">
        <v>4.2775000000000001E-2</v>
      </c>
      <c r="F19" s="181">
        <v>4.1149999999999992E-2</v>
      </c>
      <c r="G19" s="181">
        <v>3.9325000000000006E-2</v>
      </c>
      <c r="H19" s="181">
        <v>3.9983333333333336E-2</v>
      </c>
      <c r="I19" s="181">
        <v>4.2491666666666671E-2</v>
      </c>
      <c r="J19" s="181">
        <v>3.7674999999999993E-2</v>
      </c>
      <c r="K19" s="181">
        <v>3.015E-2</v>
      </c>
      <c r="L19" s="181">
        <v>3.1108333333333335E-2</v>
      </c>
      <c r="M19" s="181">
        <f>AVERAGE(C19:J19)</f>
        <v>4.1183333333333336E-2</v>
      </c>
      <c r="N19" s="181">
        <f>AVERAGE(C19:M19)</f>
        <v>3.9264393939393946E-2</v>
      </c>
    </row>
    <row r="20" spans="1:14"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</row>
    <row r="21" spans="1:14">
      <c r="A21" s="107" t="s">
        <v>266</v>
      </c>
      <c r="C21" s="181">
        <v>4.242499999999999E-2</v>
      </c>
      <c r="D21" s="181">
        <v>4.2658333333333333E-2</v>
      </c>
      <c r="E21" s="181">
        <v>4.4591666666666668E-2</v>
      </c>
      <c r="F21" s="181">
        <v>4.0366666666666662E-2</v>
      </c>
      <c r="G21" s="181">
        <v>4.0091666666666671E-2</v>
      </c>
      <c r="H21" s="181">
        <v>4.0475000000000004E-2</v>
      </c>
      <c r="I21" s="181">
        <v>4.0983333333333337E-2</v>
      </c>
      <c r="J21" s="181">
        <v>4.0274999999999998E-2</v>
      </c>
      <c r="K21" s="181">
        <v>3.1524999999999991E-2</v>
      </c>
      <c r="L21" s="181">
        <v>3.0549999999999997E-2</v>
      </c>
      <c r="M21" s="181">
        <f>AVERAGE(C21:J21)</f>
        <v>4.148333333333333E-2</v>
      </c>
      <c r="N21" s="181">
        <f>AVERAGE(C21:M21)</f>
        <v>3.9584090909090902E-2</v>
      </c>
    </row>
    <row r="22" spans="1:14"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</row>
    <row r="23" spans="1:14">
      <c r="A23" s="107" t="s">
        <v>267</v>
      </c>
      <c r="C23" s="181">
        <v>4.4499999999999991E-2</v>
      </c>
      <c r="D23" s="181">
        <v>4.0774999999999999E-2</v>
      </c>
      <c r="E23" s="181">
        <v>4.5933333333333333E-2</v>
      </c>
      <c r="F23" s="181">
        <v>0.04</v>
      </c>
      <c r="G23" s="181">
        <v>4.1941666666666662E-2</v>
      </c>
      <c r="H23" s="181">
        <v>3.9725000000000003E-2</v>
      </c>
      <c r="I23" s="181">
        <v>4.004166666666667E-2</v>
      </c>
      <c r="J23" s="181">
        <v>4.2358333333333331E-2</v>
      </c>
      <c r="K23" s="181">
        <v>3.3225000000000005E-2</v>
      </c>
      <c r="L23" s="181">
        <v>3.0091666666666669E-2</v>
      </c>
      <c r="M23" s="181">
        <f>AVERAGE(C23:J23)</f>
        <v>4.1909374999999992E-2</v>
      </c>
      <c r="N23" s="181">
        <f>AVERAGE(C23:M23)</f>
        <v>4.0045549242424233E-2</v>
      </c>
    </row>
    <row r="24" spans="1:14"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</row>
    <row r="25" spans="1:14">
      <c r="A25" s="107" t="s">
        <v>268</v>
      </c>
      <c r="C25" s="181">
        <v>4.7375E-2</v>
      </c>
      <c r="D25" s="181">
        <v>4.0758333333333334E-2</v>
      </c>
      <c r="E25" s="181">
        <v>4.5716666666666662E-2</v>
      </c>
      <c r="F25" s="181">
        <v>4.0541666666666663E-2</v>
      </c>
      <c r="G25" s="181">
        <v>4.2441666666666662E-2</v>
      </c>
      <c r="H25" s="181">
        <v>3.9333333333333338E-2</v>
      </c>
      <c r="I25" s="181">
        <v>3.9591666666666671E-2</v>
      </c>
      <c r="J25" s="181">
        <v>4.305833333333333E-2</v>
      </c>
      <c r="K25" s="181">
        <v>3.5291666666666666E-2</v>
      </c>
      <c r="L25" s="181">
        <v>2.9766666666666663E-2</v>
      </c>
      <c r="M25" s="181">
        <f>AVERAGE(C25:J25)</f>
        <v>4.2352083333333332E-2</v>
      </c>
      <c r="N25" s="181">
        <f>AVERAGE(C25:M25)</f>
        <v>4.0566098484848483E-2</v>
      </c>
    </row>
    <row r="26" spans="1:14"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</row>
    <row r="27" spans="1:14">
      <c r="A27" s="107" t="s">
        <v>269</v>
      </c>
      <c r="C27" s="181">
        <v>5.04E-2</v>
      </c>
      <c r="D27" s="181">
        <v>4.1300000000000003E-2</v>
      </c>
      <c r="E27" s="181">
        <v>4.476666666666667E-2</v>
      </c>
      <c r="F27" s="181">
        <v>4.2775000000000001E-2</v>
      </c>
      <c r="G27" s="181">
        <v>4.1149999999999992E-2</v>
      </c>
      <c r="H27" s="181">
        <v>3.9325000000000006E-2</v>
      </c>
      <c r="I27" s="181">
        <v>3.9983333333333336E-2</v>
      </c>
      <c r="J27" s="181">
        <v>4.2491666666666671E-2</v>
      </c>
      <c r="K27" s="181">
        <v>3.7674999999999993E-2</v>
      </c>
      <c r="L27" s="181">
        <v>3.015E-2</v>
      </c>
      <c r="M27" s="181">
        <f>AVERAGE(C27:J27)</f>
        <v>4.2773958333333334E-2</v>
      </c>
      <c r="N27" s="181">
        <f>AVERAGE(C27:M27)</f>
        <v>4.1162784090909094E-2</v>
      </c>
    </row>
    <row r="28" spans="1:14"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</row>
    <row r="29" spans="1:14"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</row>
    <row r="30" spans="1:14">
      <c r="A30" s="107" t="s">
        <v>270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</row>
    <row r="31" spans="1:14">
      <c r="A31" s="107" t="s">
        <v>322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</row>
    <row r="32" spans="1:14"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</row>
    <row r="33" spans="1:14">
      <c r="A33" s="107" t="s">
        <v>265</v>
      </c>
      <c r="C33" s="181">
        <f>+C14-C19</f>
        <v>5.8899999999999994E-2</v>
      </c>
      <c r="D33" s="181">
        <f t="shared" ref="D33:G33" si="0">+D14-D19</f>
        <v>5.3433333333333326E-2</v>
      </c>
      <c r="E33" s="181">
        <f t="shared" si="0"/>
        <v>5.4825000000000006E-2</v>
      </c>
      <c r="F33" s="181">
        <f t="shared" si="0"/>
        <v>5.485000000000001E-2</v>
      </c>
      <c r="G33" s="181">
        <f t="shared" si="0"/>
        <v>5.6674999999999996E-2</v>
      </c>
      <c r="H33" s="181">
        <f>+H14-H19</f>
        <v>5.6816666666666661E-2</v>
      </c>
      <c r="I33" s="181">
        <f>+I14-I19</f>
        <v>5.3108333333333334E-2</v>
      </c>
      <c r="J33" s="181">
        <f>+J14-J19</f>
        <v>5.8825000000000009E-2</v>
      </c>
      <c r="K33" s="181">
        <f>+K14-K19</f>
        <v>6.3750000000000001E-2</v>
      </c>
      <c r="L33" s="181">
        <f>+L14-L19</f>
        <v>6.2791666666666662E-2</v>
      </c>
      <c r="M33" s="190">
        <f>AVERAGE(C33:J33)</f>
        <v>5.5929166666666669E-2</v>
      </c>
      <c r="N33" s="190">
        <f>AVERAGE(C33:M33)</f>
        <v>5.7264015151515156E-2</v>
      </c>
    </row>
    <row r="34" spans="1:14"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90"/>
      <c r="N34" s="108"/>
    </row>
    <row r="35" spans="1:14">
      <c r="A35" s="107" t="s">
        <v>266</v>
      </c>
      <c r="C35" s="181">
        <f>+C14-C21</f>
        <v>5.7775000000000007E-2</v>
      </c>
      <c r="D35" s="181">
        <f t="shared" ref="D35:G35" si="1">+D14-D21</f>
        <v>5.5541666666666663E-2</v>
      </c>
      <c r="E35" s="181">
        <f t="shared" si="1"/>
        <v>5.3008333333333338E-2</v>
      </c>
      <c r="F35" s="181">
        <f t="shared" si="1"/>
        <v>5.563333333333334E-2</v>
      </c>
      <c r="G35" s="181">
        <f t="shared" si="1"/>
        <v>5.5908333333333331E-2</v>
      </c>
      <c r="H35" s="181">
        <f>+H14-H21</f>
        <v>5.6324999999999993E-2</v>
      </c>
      <c r="I35" s="181">
        <f>+I14-I21</f>
        <v>5.4616666666666668E-2</v>
      </c>
      <c r="J35" s="181">
        <f>+J14-J21</f>
        <v>5.6225000000000004E-2</v>
      </c>
      <c r="K35" s="181">
        <f>+K14-K21</f>
        <v>6.2375000000000007E-2</v>
      </c>
      <c r="L35" s="181">
        <f>+L14-L21</f>
        <v>6.3350000000000004E-2</v>
      </c>
      <c r="M35" s="190">
        <f>AVERAGE(C35:J35)</f>
        <v>5.5629166666666667E-2</v>
      </c>
      <c r="N35" s="190">
        <f>AVERAGE(C35:M35)</f>
        <v>5.6944318181818179E-2</v>
      </c>
    </row>
    <row r="36" spans="1:14"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90"/>
      <c r="N36" s="108"/>
    </row>
    <row r="37" spans="1:14">
      <c r="A37" s="107" t="s">
        <v>267</v>
      </c>
      <c r="C37" s="181">
        <f>+C14-C23</f>
        <v>5.5700000000000006E-2</v>
      </c>
      <c r="D37" s="181">
        <f t="shared" ref="D37:G37" si="2">+D14-D23</f>
        <v>5.7424999999999997E-2</v>
      </c>
      <c r="E37" s="181">
        <f t="shared" si="2"/>
        <v>5.1666666666666673E-2</v>
      </c>
      <c r="F37" s="181">
        <f t="shared" si="2"/>
        <v>5.6000000000000001E-2</v>
      </c>
      <c r="G37" s="181">
        <f t="shared" si="2"/>
        <v>5.405833333333334E-2</v>
      </c>
      <c r="H37" s="181">
        <f>+H14-H23</f>
        <v>5.7074999999999994E-2</v>
      </c>
      <c r="I37" s="181">
        <f>+I14-I23</f>
        <v>5.5558333333333335E-2</v>
      </c>
      <c r="J37" s="181">
        <f>+J14-J23</f>
        <v>5.4141666666666671E-2</v>
      </c>
      <c r="K37" s="181">
        <f>+K14-K23</f>
        <v>6.0674999999999993E-2</v>
      </c>
      <c r="L37" s="181">
        <f>+L14-L23</f>
        <v>6.3808333333333328E-2</v>
      </c>
      <c r="M37" s="190">
        <f>AVERAGE(C37:J37)</f>
        <v>5.5203124999999992E-2</v>
      </c>
      <c r="N37" s="190">
        <f>AVERAGE(C37:M37)</f>
        <v>5.6482859848484848E-2</v>
      </c>
    </row>
    <row r="38" spans="1:14"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90"/>
      <c r="N38" s="108"/>
    </row>
    <row r="39" spans="1:14">
      <c r="A39" s="107" t="s">
        <v>268</v>
      </c>
      <c r="C39" s="181">
        <f>+C14-C25</f>
        <v>5.2824999999999997E-2</v>
      </c>
      <c r="D39" s="181">
        <f t="shared" ref="D39:G39" si="3">+D14-D25</f>
        <v>5.7441666666666662E-2</v>
      </c>
      <c r="E39" s="181">
        <f t="shared" si="3"/>
        <v>5.1883333333333344E-2</v>
      </c>
      <c r="F39" s="181">
        <f t="shared" si="3"/>
        <v>5.5458333333333339E-2</v>
      </c>
      <c r="G39" s="181">
        <f t="shared" si="3"/>
        <v>5.355833333333334E-2</v>
      </c>
      <c r="H39" s="181">
        <f>+H14-H25</f>
        <v>5.7466666666666659E-2</v>
      </c>
      <c r="I39" s="181">
        <f>+I14-I25</f>
        <v>5.6008333333333334E-2</v>
      </c>
      <c r="J39" s="181">
        <f>+J14-J25</f>
        <v>5.3441666666666672E-2</v>
      </c>
      <c r="K39" s="181">
        <f>+K14-K25</f>
        <v>5.8608333333333332E-2</v>
      </c>
      <c r="L39" s="181">
        <f>+L14-L25</f>
        <v>6.4133333333333334E-2</v>
      </c>
      <c r="M39" s="190">
        <f>AVERAGE(C39:J39)</f>
        <v>5.4760416666666666E-2</v>
      </c>
      <c r="N39" s="190">
        <f>AVERAGE(C39:M39)</f>
        <v>5.5962310606060606E-2</v>
      </c>
    </row>
    <row r="40" spans="1:14"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90"/>
      <c r="N40" s="108"/>
    </row>
    <row r="41" spans="1:14">
      <c r="A41" s="107" t="s">
        <v>269</v>
      </c>
      <c r="C41" s="181">
        <f>+C14-C27</f>
        <v>4.9799999999999997E-2</v>
      </c>
      <c r="D41" s="181">
        <f t="shared" ref="D41:G41" si="4">+D14-D27</f>
        <v>5.6899999999999992E-2</v>
      </c>
      <c r="E41" s="181">
        <f t="shared" si="4"/>
        <v>5.2833333333333336E-2</v>
      </c>
      <c r="F41" s="181">
        <f t="shared" si="4"/>
        <v>5.3225000000000001E-2</v>
      </c>
      <c r="G41" s="181">
        <f t="shared" si="4"/>
        <v>5.485000000000001E-2</v>
      </c>
      <c r="H41" s="181">
        <f>+H14-H27</f>
        <v>5.7474999999999991E-2</v>
      </c>
      <c r="I41" s="181">
        <f>+I14-I27</f>
        <v>5.5616666666666668E-2</v>
      </c>
      <c r="J41" s="181">
        <f>+J14-J27</f>
        <v>5.4008333333333332E-2</v>
      </c>
      <c r="K41" s="181">
        <f>+K14-K27</f>
        <v>5.6225000000000004E-2</v>
      </c>
      <c r="L41" s="181">
        <f>+L14-L27</f>
        <v>6.3750000000000001E-2</v>
      </c>
      <c r="M41" s="190">
        <f>AVERAGE(C41:J41)</f>
        <v>5.4338541666666663E-2</v>
      </c>
      <c r="N41" s="190">
        <f>AVERAGE(C41:M41)</f>
        <v>5.5365624999999995E-2</v>
      </c>
    </row>
    <row r="42" spans="1:14" ht="15.3" thickBot="1">
      <c r="A42" s="177"/>
      <c r="B42" s="17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177"/>
    </row>
    <row r="43" spans="1:14" ht="15.3" thickTop="1">
      <c r="H43" s="181"/>
      <c r="I43" s="181"/>
      <c r="J43" s="181"/>
      <c r="K43" s="181"/>
      <c r="L43" s="181"/>
      <c r="M43" s="181"/>
    </row>
    <row r="44" spans="1:14">
      <c r="A44" s="107" t="s">
        <v>354</v>
      </c>
      <c r="H44" s="181"/>
      <c r="I44" s="181"/>
      <c r="J44" s="181"/>
      <c r="K44" s="181"/>
      <c r="L44" s="181"/>
      <c r="M44" s="181"/>
    </row>
    <row r="45" spans="1:14">
      <c r="H45" s="181"/>
      <c r="I45" s="181"/>
      <c r="J45" s="181"/>
      <c r="K45" s="181"/>
      <c r="L45" s="181"/>
      <c r="M45" s="181"/>
    </row>
    <row r="46" spans="1:14">
      <c r="H46" s="181"/>
      <c r="I46" s="181"/>
      <c r="J46" s="181"/>
      <c r="K46" s="181"/>
      <c r="L46" s="181"/>
      <c r="M46" s="181"/>
    </row>
    <row r="47" spans="1:14">
      <c r="H47" s="181"/>
      <c r="I47" s="181"/>
      <c r="J47" s="181"/>
      <c r="K47" s="181"/>
      <c r="L47" s="181"/>
      <c r="M47" s="181"/>
    </row>
    <row r="48" spans="1:14">
      <c r="H48" s="181"/>
      <c r="I48" s="181"/>
      <c r="J48" s="181"/>
      <c r="K48" s="181"/>
      <c r="L48" s="181"/>
      <c r="M48" s="181"/>
    </row>
    <row r="49" spans="8:13">
      <c r="H49" s="181"/>
      <c r="I49" s="181"/>
      <c r="J49" s="181"/>
      <c r="K49" s="181"/>
      <c r="L49" s="181"/>
      <c r="M49" s="181"/>
    </row>
    <row r="50" spans="8:13">
      <c r="H50" s="181"/>
      <c r="I50" s="181"/>
      <c r="J50" s="181"/>
      <c r="K50" s="181"/>
      <c r="L50" s="181"/>
      <c r="M50" s="181"/>
    </row>
    <row r="51" spans="8:13">
      <c r="H51" s="181"/>
      <c r="I51" s="181"/>
      <c r="J51" s="181"/>
      <c r="K51" s="181"/>
      <c r="L51" s="181"/>
      <c r="M51" s="181"/>
    </row>
    <row r="52" spans="8:13">
      <c r="H52" s="181"/>
      <c r="I52" s="181"/>
      <c r="J52" s="181"/>
      <c r="K52" s="181"/>
      <c r="L52" s="181"/>
      <c r="M52" s="181"/>
    </row>
    <row r="53" spans="8:13">
      <c r="H53" s="181"/>
      <c r="I53" s="181"/>
      <c r="J53" s="181"/>
      <c r="K53" s="181"/>
      <c r="L53" s="181"/>
      <c r="M53" s="181"/>
    </row>
    <row r="54" spans="8:13">
      <c r="H54" s="181"/>
      <c r="I54" s="181"/>
      <c r="J54" s="181"/>
      <c r="K54" s="181"/>
      <c r="L54" s="181"/>
      <c r="M54" s="181"/>
    </row>
    <row r="55" spans="8:13">
      <c r="H55" s="181"/>
      <c r="I55" s="181"/>
      <c r="J55" s="181"/>
      <c r="K55" s="181"/>
      <c r="L55" s="181"/>
      <c r="M55" s="181"/>
    </row>
    <row r="56" spans="8:13">
      <c r="H56" s="181"/>
      <c r="I56" s="181"/>
      <c r="J56" s="181"/>
      <c r="K56" s="181"/>
      <c r="L56" s="181"/>
      <c r="M56" s="181"/>
    </row>
  </sheetData>
  <mergeCells count="2">
    <mergeCell ref="A5:M5"/>
    <mergeCell ref="A6:M6"/>
  </mergeCells>
  <pageMargins left="0.7" right="0.7" top="0.75" bottom="0.75" header="0.3" footer="0.3"/>
  <pageSetup scale="6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51482-F5DE-4398-927D-CD470B858688}">
  <sheetPr>
    <pageSetUpPr fitToPage="1"/>
  </sheetPr>
  <dimension ref="A1:AA109"/>
  <sheetViews>
    <sheetView topLeftCell="A10" workbookViewId="0">
      <selection activeCell="A6" sqref="A6:AA6"/>
    </sheetView>
  </sheetViews>
  <sheetFormatPr defaultColWidth="8.6796875" defaultRowHeight="15"/>
  <cols>
    <col min="1" max="1" width="10.54296875" style="107" customWidth="1"/>
    <col min="2" max="2" width="1.76953125" style="107" customWidth="1"/>
    <col min="3" max="3" width="8.6796875" style="107"/>
    <col min="4" max="4" width="2.453125" style="107" customWidth="1"/>
    <col min="5" max="5" width="8.6796875" style="107"/>
    <col min="6" max="6" width="1.453125" style="107" customWidth="1"/>
    <col min="7" max="7" width="8.6796875" style="107"/>
    <col min="8" max="8" width="1.36328125" style="107" customWidth="1"/>
    <col min="9" max="9" width="8.6796875" style="107"/>
    <col min="10" max="10" width="1.54296875" style="107" customWidth="1"/>
    <col min="11" max="11" width="8.6796875" style="107"/>
    <col min="12" max="12" width="1.1328125" style="107" customWidth="1"/>
    <col min="13" max="13" width="8.6796875" style="107"/>
    <col min="14" max="14" width="1.54296875" style="107" customWidth="1"/>
    <col min="15" max="15" width="8.6796875" style="107"/>
    <col min="16" max="16" width="2" style="107" customWidth="1"/>
    <col min="17" max="17" width="8.6796875" style="107"/>
    <col min="18" max="18" width="1.6796875" style="107" customWidth="1"/>
    <col min="19" max="19" width="8.6796875" style="107"/>
    <col min="20" max="20" width="1.58984375" style="107" customWidth="1"/>
    <col min="21" max="21" width="8.6796875" style="107"/>
    <col min="22" max="22" width="1.6796875" style="107" customWidth="1"/>
    <col min="23" max="23" width="8.6796875" style="107"/>
    <col min="24" max="24" width="2.1328125" style="107" customWidth="1"/>
    <col min="25" max="25" width="8.6796875" style="107"/>
    <col min="26" max="26" width="1" style="107" customWidth="1"/>
    <col min="27" max="16384" width="8.6796875" style="107"/>
  </cols>
  <sheetData>
    <row r="1" spans="1:27">
      <c r="W1" s="108" t="str">
        <f>+'DCP-15, P 1'!K1</f>
        <v>Exh. DCP-15</v>
      </c>
    </row>
    <row r="2" spans="1:27">
      <c r="W2" s="108" t="s">
        <v>329</v>
      </c>
    </row>
    <row r="3" spans="1:27">
      <c r="W3" s="108" t="str">
        <f>+'DCP-15, P 1'!K3</f>
        <v>Dockets UE-220066/UG-220067</v>
      </c>
    </row>
    <row r="5" spans="1:27" ht="17.7">
      <c r="A5" s="302" t="s">
        <v>273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</row>
    <row r="6" spans="1:27" ht="17.7">
      <c r="A6" s="302" t="s">
        <v>323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</row>
    <row r="7" spans="1:27" ht="15.3" thickBo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</row>
    <row r="8" spans="1:27" ht="15.3" thickTop="1"/>
    <row r="9" spans="1:27">
      <c r="G9" s="109" t="s">
        <v>257</v>
      </c>
      <c r="I9" s="109" t="s">
        <v>259</v>
      </c>
      <c r="K9" s="109" t="s">
        <v>260</v>
      </c>
      <c r="M9" s="109" t="s">
        <v>261</v>
      </c>
      <c r="U9" s="109" t="s">
        <v>257</v>
      </c>
      <c r="W9" s="109" t="s">
        <v>259</v>
      </c>
      <c r="Y9" s="109" t="s">
        <v>260</v>
      </c>
      <c r="AA9" s="109" t="s">
        <v>261</v>
      </c>
    </row>
    <row r="10" spans="1:27">
      <c r="E10" s="109" t="s">
        <v>256</v>
      </c>
      <c r="G10" s="109" t="s">
        <v>258</v>
      </c>
      <c r="I10" s="109" t="s">
        <v>258</v>
      </c>
      <c r="K10" s="109" t="s">
        <v>258</v>
      </c>
      <c r="M10" s="109" t="s">
        <v>258</v>
      </c>
      <c r="S10" s="109" t="s">
        <v>256</v>
      </c>
      <c r="U10" s="109" t="s">
        <v>258</v>
      </c>
      <c r="W10" s="109" t="s">
        <v>258</v>
      </c>
      <c r="Y10" s="109" t="s">
        <v>258</v>
      </c>
      <c r="AA10" s="109" t="s">
        <v>258</v>
      </c>
    </row>
    <row r="11" spans="1:27">
      <c r="E11" s="109" t="s">
        <v>27</v>
      </c>
      <c r="G11" s="109" t="s">
        <v>27</v>
      </c>
      <c r="I11" s="109" t="s">
        <v>27</v>
      </c>
      <c r="K11" s="109" t="s">
        <v>27</v>
      </c>
      <c r="M11" s="109" t="s">
        <v>27</v>
      </c>
      <c r="S11" s="109" t="s">
        <v>27</v>
      </c>
      <c r="U11" s="109" t="s">
        <v>27</v>
      </c>
      <c r="W11" s="109" t="s">
        <v>27</v>
      </c>
      <c r="Y11" s="109" t="s">
        <v>27</v>
      </c>
      <c r="AA11" s="109" t="s">
        <v>27</v>
      </c>
    </row>
    <row r="12" spans="1:27">
      <c r="A12" s="107" t="s">
        <v>243</v>
      </c>
      <c r="C12" s="181" t="s">
        <v>255</v>
      </c>
      <c r="E12" s="109" t="s">
        <v>255</v>
      </c>
      <c r="F12" s="109"/>
      <c r="G12" s="109" t="s">
        <v>255</v>
      </c>
      <c r="H12" s="109"/>
      <c r="I12" s="109" t="s">
        <v>255</v>
      </c>
      <c r="J12" s="109"/>
      <c r="K12" s="109" t="s">
        <v>255</v>
      </c>
      <c r="M12" s="109" t="s">
        <v>255</v>
      </c>
      <c r="Q12" s="181" t="s">
        <v>255</v>
      </c>
      <c r="S12" s="109" t="s">
        <v>255</v>
      </c>
      <c r="T12" s="109"/>
      <c r="U12" s="109" t="s">
        <v>255</v>
      </c>
      <c r="V12" s="109"/>
      <c r="W12" s="109" t="s">
        <v>255</v>
      </c>
      <c r="X12" s="109"/>
      <c r="Y12" s="109" t="s">
        <v>255</v>
      </c>
      <c r="AA12" s="109" t="s">
        <v>255</v>
      </c>
    </row>
    <row r="13" spans="1:27">
      <c r="A13" s="179"/>
      <c r="B13" s="179"/>
      <c r="C13" s="219"/>
      <c r="D13" s="268"/>
      <c r="E13" s="268"/>
      <c r="F13" s="269"/>
      <c r="G13" s="268"/>
      <c r="H13" s="269"/>
      <c r="I13" s="269"/>
      <c r="J13" s="269"/>
      <c r="K13" s="268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</row>
    <row r="14" spans="1:27">
      <c r="C14" s="181"/>
      <c r="E14" s="109"/>
      <c r="F14" s="109"/>
      <c r="G14" s="109"/>
      <c r="H14" s="109"/>
      <c r="I14" s="109"/>
      <c r="J14" s="109"/>
    </row>
    <row r="15" spans="1:27">
      <c r="A15" s="220">
        <v>2011</v>
      </c>
      <c r="C15" s="181"/>
      <c r="E15" s="109"/>
      <c r="F15" s="109"/>
      <c r="G15" s="109"/>
      <c r="H15" s="109"/>
      <c r="I15" s="109"/>
      <c r="J15" s="109"/>
      <c r="K15" s="270"/>
      <c r="O15" s="220">
        <v>2017</v>
      </c>
      <c r="Q15" s="181"/>
      <c r="S15" s="109"/>
      <c r="T15" s="109"/>
      <c r="U15" s="109"/>
      <c r="V15" s="109"/>
      <c r="W15" s="109"/>
      <c r="X15" s="109"/>
      <c r="Y15" s="270"/>
    </row>
    <row r="16" spans="1:27">
      <c r="A16" s="109" t="s">
        <v>153</v>
      </c>
      <c r="C16" s="181">
        <v>5.57E-2</v>
      </c>
      <c r="E16" s="109"/>
      <c r="F16" s="109"/>
      <c r="G16" s="109"/>
      <c r="H16" s="109"/>
      <c r="I16" s="109"/>
      <c r="J16" s="109"/>
      <c r="K16" s="270"/>
      <c r="O16" s="109" t="s">
        <v>153</v>
      </c>
      <c r="Q16" s="181">
        <v>4.1399999999999999E-2</v>
      </c>
      <c r="S16" s="109"/>
      <c r="T16" s="109"/>
      <c r="U16" s="109"/>
      <c r="V16" s="109"/>
      <c r="W16" s="109"/>
      <c r="X16" s="109"/>
      <c r="Y16" s="270"/>
    </row>
    <row r="17" spans="1:27">
      <c r="A17" s="109" t="s">
        <v>244</v>
      </c>
      <c r="C17" s="181">
        <v>5.6800000000000003E-2</v>
      </c>
      <c r="E17" s="109"/>
      <c r="F17" s="109"/>
      <c r="G17" s="109"/>
      <c r="H17" s="109"/>
      <c r="I17" s="109"/>
      <c r="J17" s="109"/>
      <c r="K17" s="270"/>
      <c r="O17" s="109" t="s">
        <v>244</v>
      </c>
      <c r="Q17" s="181">
        <v>4.1799999999999997E-2</v>
      </c>
      <c r="S17" s="109"/>
      <c r="T17" s="109"/>
      <c r="U17" s="109"/>
      <c r="V17" s="109"/>
      <c r="W17" s="109"/>
      <c r="X17" s="109"/>
      <c r="Y17" s="270"/>
    </row>
    <row r="18" spans="1:27">
      <c r="A18" s="109" t="s">
        <v>245</v>
      </c>
      <c r="C18" s="181">
        <v>5.5599999999999997E-2</v>
      </c>
      <c r="E18" s="109"/>
      <c r="F18" s="109"/>
      <c r="G18" s="109"/>
      <c r="H18" s="109"/>
      <c r="I18" s="109"/>
      <c r="J18" s="109"/>
      <c r="K18" s="270"/>
      <c r="O18" s="109" t="s">
        <v>245</v>
      </c>
      <c r="Q18" s="181">
        <v>4.2299999999999997E-2</v>
      </c>
      <c r="S18" s="109"/>
      <c r="T18" s="109"/>
      <c r="U18" s="109"/>
      <c r="V18" s="109"/>
      <c r="W18" s="109"/>
      <c r="X18" s="109"/>
      <c r="Y18" s="270"/>
    </row>
    <row r="19" spans="1:27">
      <c r="A19" s="109" t="s">
        <v>246</v>
      </c>
      <c r="C19" s="181">
        <v>5.5500000000000001E-2</v>
      </c>
      <c r="E19" s="109"/>
      <c r="F19" s="109"/>
      <c r="G19" s="109"/>
      <c r="H19" s="109"/>
      <c r="I19" s="109"/>
      <c r="J19" s="109"/>
      <c r="K19" s="270"/>
      <c r="O19" s="109" t="s">
        <v>246</v>
      </c>
      <c r="Q19" s="181">
        <v>4.1200000000000001E-2</v>
      </c>
      <c r="S19" s="109"/>
      <c r="T19" s="109"/>
      <c r="U19" s="109"/>
      <c r="V19" s="109"/>
      <c r="W19" s="109"/>
      <c r="X19" s="109"/>
      <c r="Y19" s="270"/>
    </row>
    <row r="20" spans="1:27">
      <c r="A20" s="109" t="s">
        <v>247</v>
      </c>
      <c r="C20" s="181">
        <v>5.3199999999999997E-2</v>
      </c>
      <c r="E20" s="109"/>
      <c r="F20" s="109"/>
      <c r="G20" s="109"/>
      <c r="H20" s="109"/>
      <c r="I20" s="109"/>
      <c r="J20" s="109"/>
      <c r="K20" s="270"/>
      <c r="O20" s="109" t="s">
        <v>247</v>
      </c>
      <c r="Q20" s="181">
        <v>4.1200000000000001E-2</v>
      </c>
      <c r="S20" s="109"/>
      <c r="T20" s="109"/>
      <c r="U20" s="109"/>
      <c r="V20" s="109"/>
      <c r="W20" s="109"/>
      <c r="X20" s="109"/>
      <c r="Y20" s="270"/>
    </row>
    <row r="21" spans="1:27">
      <c r="A21" s="109" t="s">
        <v>248</v>
      </c>
      <c r="C21" s="181">
        <v>5.2600000000000001E-2</v>
      </c>
      <c r="E21" s="109"/>
      <c r="F21" s="109"/>
      <c r="G21" s="109"/>
      <c r="H21" s="109"/>
      <c r="I21" s="109"/>
      <c r="J21" s="109"/>
      <c r="K21" s="270"/>
      <c r="O21" s="109" t="s">
        <v>248</v>
      </c>
      <c r="Q21" s="181">
        <v>3.9399999999999998E-2</v>
      </c>
      <c r="S21" s="109"/>
      <c r="T21" s="109"/>
      <c r="U21" s="109"/>
      <c r="V21" s="109"/>
      <c r="W21" s="109"/>
      <c r="X21" s="109"/>
      <c r="Y21" s="270"/>
    </row>
    <row r="22" spans="1:27">
      <c r="A22" s="109" t="s">
        <v>249</v>
      </c>
      <c r="C22" s="181">
        <v>5.2699999999999997E-2</v>
      </c>
      <c r="E22" s="109"/>
      <c r="F22" s="109"/>
      <c r="G22" s="109"/>
      <c r="H22" s="109"/>
      <c r="I22" s="109"/>
      <c r="J22" s="109"/>
      <c r="K22" s="270"/>
      <c r="O22" s="109" t="s">
        <v>249</v>
      </c>
      <c r="Q22" s="181">
        <v>3.9899999999999998E-2</v>
      </c>
      <c r="S22" s="109"/>
      <c r="T22" s="109"/>
      <c r="U22" s="109"/>
      <c r="V22" s="109"/>
      <c r="W22" s="109"/>
      <c r="X22" s="109"/>
      <c r="Y22" s="270"/>
    </row>
    <row r="23" spans="1:27">
      <c r="A23" s="109" t="s">
        <v>250</v>
      </c>
      <c r="C23" s="181">
        <v>4.6899999999999997E-2</v>
      </c>
      <c r="E23" s="109"/>
      <c r="F23" s="109"/>
      <c r="G23" s="109"/>
      <c r="H23" s="109"/>
      <c r="I23" s="109"/>
      <c r="J23" s="109"/>
      <c r="K23" s="270"/>
      <c r="O23" s="109" t="s">
        <v>250</v>
      </c>
      <c r="Q23" s="181">
        <v>3.8600000000000002E-2</v>
      </c>
      <c r="S23" s="109"/>
      <c r="T23" s="109"/>
      <c r="U23" s="109"/>
      <c r="V23" s="109"/>
      <c r="W23" s="109"/>
      <c r="X23" s="109"/>
      <c r="Y23" s="270"/>
    </row>
    <row r="24" spans="1:27">
      <c r="A24" s="109" t="s">
        <v>251</v>
      </c>
      <c r="C24" s="181">
        <v>4.48E-2</v>
      </c>
      <c r="E24" s="109"/>
      <c r="F24" s="109"/>
      <c r="G24" s="109"/>
      <c r="H24" s="109"/>
      <c r="I24" s="109"/>
      <c r="J24" s="109"/>
      <c r="K24" s="270"/>
      <c r="O24" s="109" t="s">
        <v>251</v>
      </c>
      <c r="Q24" s="181">
        <v>3.8699999999999998E-2</v>
      </c>
      <c r="S24" s="109"/>
      <c r="T24" s="109"/>
      <c r="U24" s="109"/>
      <c r="V24" s="109"/>
      <c r="W24" s="109"/>
      <c r="X24" s="109"/>
      <c r="Y24" s="270"/>
    </row>
    <row r="25" spans="1:27">
      <c r="A25" s="109" t="s">
        <v>252</v>
      </c>
      <c r="C25" s="181">
        <v>4.5199999999999997E-2</v>
      </c>
      <c r="E25" s="109"/>
      <c r="F25" s="109"/>
      <c r="G25" s="109"/>
      <c r="H25" s="109"/>
      <c r="I25" s="109"/>
      <c r="J25" s="109"/>
      <c r="K25" s="270"/>
      <c r="O25" s="109" t="s">
        <v>252</v>
      </c>
      <c r="Q25" s="181">
        <v>3.9100000000000003E-2</v>
      </c>
      <c r="S25" s="109"/>
      <c r="T25" s="109"/>
      <c r="U25" s="109"/>
      <c r="V25" s="109"/>
      <c r="W25" s="109"/>
      <c r="X25" s="109"/>
      <c r="Y25" s="270"/>
    </row>
    <row r="26" spans="1:27">
      <c r="A26" s="109" t="s">
        <v>253</v>
      </c>
      <c r="C26" s="181">
        <v>4.2500000000000003E-2</v>
      </c>
      <c r="E26" s="109"/>
      <c r="F26" s="109"/>
      <c r="G26" s="109"/>
      <c r="H26" s="109"/>
      <c r="I26" s="109"/>
      <c r="J26" s="109"/>
      <c r="K26" s="270"/>
      <c r="O26" s="109" t="s">
        <v>253</v>
      </c>
      <c r="Q26" s="181">
        <v>3.8300000000000001E-2</v>
      </c>
      <c r="S26" s="109"/>
      <c r="T26" s="109"/>
      <c r="U26" s="109"/>
      <c r="V26" s="109"/>
      <c r="W26" s="109"/>
      <c r="X26" s="109"/>
      <c r="Y26" s="270"/>
    </row>
    <row r="27" spans="1:27">
      <c r="A27" s="109" t="s">
        <v>254</v>
      </c>
      <c r="C27" s="181">
        <v>4.3299999999999998E-2</v>
      </c>
      <c r="E27" s="181">
        <f>AVERAGE(C16:C27)</f>
        <v>5.04E-2</v>
      </c>
      <c r="F27" s="109"/>
      <c r="G27" s="181"/>
      <c r="H27" s="109"/>
      <c r="I27" s="181"/>
      <c r="J27" s="109"/>
      <c r="K27" s="183"/>
      <c r="M27" s="189"/>
      <c r="O27" s="109" t="s">
        <v>254</v>
      </c>
      <c r="Q27" s="181">
        <v>3.7900000000000003E-2</v>
      </c>
      <c r="S27" s="181">
        <f>AVERAGE(Q16:Q27)</f>
        <v>3.9983333333333336E-2</v>
      </c>
      <c r="T27" s="109"/>
      <c r="U27" s="181">
        <f>AVERAGE(C90:C92,Q16:Q24)</f>
        <v>4.0475000000000004E-2</v>
      </c>
      <c r="V27" s="109"/>
      <c r="W27" s="181">
        <f>AVERAGE(C87:C92,Q16:Q21)</f>
        <v>3.9725000000000003E-2</v>
      </c>
      <c r="X27" s="109"/>
      <c r="Y27" s="181">
        <f>AVERAGE(C84:C92,Q16:Q18)</f>
        <v>3.9333333333333338E-2</v>
      </c>
      <c r="Z27" s="109"/>
      <c r="AA27" s="189">
        <f>AVERAGE(C81:C92)</f>
        <v>3.9325000000000006E-2</v>
      </c>
    </row>
    <row r="28" spans="1:27">
      <c r="A28" s="220">
        <v>2012</v>
      </c>
      <c r="C28" s="181"/>
      <c r="E28" s="109"/>
      <c r="F28" s="109"/>
      <c r="G28" s="109"/>
      <c r="H28" s="109"/>
      <c r="I28" s="109"/>
      <c r="J28" s="109"/>
      <c r="K28" s="270"/>
      <c r="O28" s="220">
        <v>2018</v>
      </c>
      <c r="Q28" s="181"/>
      <c r="S28" s="109"/>
      <c r="T28" s="109"/>
      <c r="U28" s="109"/>
      <c r="V28" s="109"/>
      <c r="W28" s="109"/>
      <c r="X28" s="109"/>
      <c r="Y28" s="109"/>
      <c r="Z28" s="109"/>
    </row>
    <row r="29" spans="1:27">
      <c r="A29" s="109" t="s">
        <v>153</v>
      </c>
      <c r="C29" s="181">
        <v>4.3400000000000001E-2</v>
      </c>
      <c r="E29" s="109"/>
      <c r="F29" s="109"/>
      <c r="G29" s="109"/>
      <c r="H29" s="109"/>
      <c r="I29" s="109"/>
      <c r="J29" s="109"/>
      <c r="K29" s="270"/>
      <c r="O29" s="109" t="s">
        <v>153</v>
      </c>
      <c r="Q29" s="181">
        <v>3.8600000000000002E-2</v>
      </c>
      <c r="S29" s="109"/>
      <c r="T29" s="109"/>
      <c r="U29" s="109"/>
      <c r="V29" s="109"/>
      <c r="W29" s="109"/>
      <c r="X29" s="109"/>
      <c r="Y29" s="109"/>
      <c r="Z29" s="109"/>
    </row>
    <row r="30" spans="1:27">
      <c r="A30" s="109" t="s">
        <v>244</v>
      </c>
      <c r="C30" s="181">
        <v>4.36E-2</v>
      </c>
      <c r="E30" s="109"/>
      <c r="F30" s="109"/>
      <c r="G30" s="109"/>
      <c r="H30" s="109"/>
      <c r="I30" s="109"/>
      <c r="J30" s="109"/>
      <c r="K30" s="270"/>
      <c r="O30" s="109" t="s">
        <v>244</v>
      </c>
      <c r="Q30" s="181">
        <v>4.0899999999999999E-2</v>
      </c>
      <c r="S30" s="109"/>
      <c r="T30" s="109"/>
      <c r="U30" s="109"/>
      <c r="V30" s="109"/>
      <c r="W30" s="109"/>
      <c r="X30" s="109"/>
      <c r="Y30" s="109"/>
      <c r="Z30" s="109"/>
    </row>
    <row r="31" spans="1:27">
      <c r="A31" s="109" t="s">
        <v>245</v>
      </c>
      <c r="C31" s="181">
        <v>4.48E-2</v>
      </c>
      <c r="E31" s="109"/>
      <c r="F31" s="109"/>
      <c r="G31" s="109"/>
      <c r="H31" s="109"/>
      <c r="I31" s="109"/>
      <c r="J31" s="109"/>
      <c r="K31" s="270"/>
      <c r="O31" s="109" t="s">
        <v>245</v>
      </c>
      <c r="Q31" s="181">
        <v>4.1300000000000003E-2</v>
      </c>
      <c r="S31" s="109"/>
      <c r="T31" s="109"/>
      <c r="U31" s="109"/>
      <c r="V31" s="109"/>
      <c r="W31" s="109"/>
      <c r="X31" s="109"/>
      <c r="Y31" s="109"/>
      <c r="Z31" s="109"/>
    </row>
    <row r="32" spans="1:27">
      <c r="A32" s="109" t="s">
        <v>246</v>
      </c>
      <c r="C32" s="181">
        <v>4.3999999999999997E-2</v>
      </c>
      <c r="E32" s="109"/>
      <c r="F32" s="109"/>
      <c r="G32" s="109"/>
      <c r="H32" s="109"/>
      <c r="I32" s="109"/>
      <c r="J32" s="109"/>
      <c r="K32" s="270"/>
      <c r="O32" s="109" t="s">
        <v>246</v>
      </c>
      <c r="Q32" s="181">
        <v>4.1700000000000001E-2</v>
      </c>
      <c r="S32" s="109"/>
      <c r="T32" s="109"/>
      <c r="U32" s="109"/>
      <c r="V32" s="109"/>
      <c r="W32" s="109"/>
      <c r="X32" s="109"/>
      <c r="Y32" s="109"/>
      <c r="Z32" s="109"/>
    </row>
    <row r="33" spans="1:27">
      <c r="A33" s="109" t="s">
        <v>247</v>
      </c>
      <c r="C33" s="181">
        <v>4.2000000000000003E-2</v>
      </c>
      <c r="E33" s="109"/>
      <c r="F33" s="109"/>
      <c r="G33" s="109"/>
      <c r="H33" s="109"/>
      <c r="I33" s="109"/>
      <c r="J33" s="109"/>
      <c r="K33" s="270"/>
      <c r="O33" s="109" t="s">
        <v>247</v>
      </c>
      <c r="Q33" s="181">
        <v>4.2799999999999998E-2</v>
      </c>
      <c r="S33" s="109"/>
      <c r="T33" s="109"/>
      <c r="U33" s="109"/>
      <c r="V33" s="109"/>
      <c r="W33" s="109"/>
      <c r="X33" s="109"/>
      <c r="Y33" s="109"/>
      <c r="Z33" s="109"/>
    </row>
    <row r="34" spans="1:27">
      <c r="A34" s="109" t="s">
        <v>248</v>
      </c>
      <c r="C34" s="181">
        <v>4.0800000000000003E-2</v>
      </c>
      <c r="E34" s="109"/>
      <c r="F34" s="109"/>
      <c r="G34" s="109"/>
      <c r="H34" s="109"/>
      <c r="I34" s="109"/>
      <c r="J34" s="109"/>
      <c r="K34" s="270"/>
      <c r="O34" s="109" t="s">
        <v>248</v>
      </c>
      <c r="Q34" s="181">
        <v>4.2700000000000002E-2</v>
      </c>
      <c r="S34" s="109"/>
      <c r="T34" s="109"/>
      <c r="U34" s="109"/>
      <c r="V34" s="109"/>
      <c r="W34" s="109"/>
      <c r="X34" s="109"/>
      <c r="Y34" s="109"/>
      <c r="Z34" s="109"/>
    </row>
    <row r="35" spans="1:27">
      <c r="A35" s="109" t="s">
        <v>249</v>
      </c>
      <c r="C35" s="181">
        <v>3.9300000000000002E-2</v>
      </c>
      <c r="E35" s="109"/>
      <c r="F35" s="109"/>
      <c r="G35" s="109"/>
      <c r="H35" s="109"/>
      <c r="I35" s="109"/>
      <c r="J35" s="109"/>
      <c r="K35" s="270"/>
      <c r="O35" s="109" t="s">
        <v>249</v>
      </c>
      <c r="Q35" s="181">
        <v>4.2700000000000002E-2</v>
      </c>
      <c r="S35" s="109"/>
      <c r="T35" s="109"/>
      <c r="U35" s="109"/>
      <c r="V35" s="109"/>
      <c r="W35" s="109"/>
      <c r="X35" s="109"/>
      <c r="Y35" s="109"/>
      <c r="Z35" s="109"/>
    </row>
    <row r="36" spans="1:27">
      <c r="A36" s="109" t="s">
        <v>250</v>
      </c>
      <c r="C36" s="181">
        <v>0.04</v>
      </c>
      <c r="E36" s="109"/>
      <c r="F36" s="109"/>
      <c r="G36" s="109"/>
      <c r="H36" s="109"/>
      <c r="I36" s="109"/>
      <c r="J36" s="109"/>
      <c r="K36" s="270"/>
      <c r="O36" s="109" t="s">
        <v>250</v>
      </c>
      <c r="Q36" s="181">
        <v>4.2599999999999999E-2</v>
      </c>
      <c r="S36" s="109"/>
      <c r="T36" s="109"/>
      <c r="U36" s="109"/>
      <c r="V36" s="109"/>
      <c r="W36" s="109"/>
      <c r="X36" s="109"/>
      <c r="Y36" s="109"/>
      <c r="Z36" s="109"/>
    </row>
    <row r="37" spans="1:27">
      <c r="A37" s="109" t="s">
        <v>251</v>
      </c>
      <c r="C37" s="181">
        <v>4.02E-2</v>
      </c>
      <c r="E37" s="109"/>
      <c r="F37" s="109"/>
      <c r="G37" s="109"/>
      <c r="H37" s="109"/>
      <c r="I37" s="109"/>
      <c r="J37" s="109"/>
      <c r="K37" s="270"/>
      <c r="O37" s="109" t="s">
        <v>251</v>
      </c>
      <c r="Q37" s="181">
        <v>4.3200000000000002E-2</v>
      </c>
      <c r="S37" s="109"/>
      <c r="T37" s="109"/>
      <c r="U37" s="109"/>
      <c r="V37" s="109"/>
      <c r="W37" s="109"/>
      <c r="X37" s="109"/>
      <c r="Y37" s="109"/>
      <c r="Z37" s="109"/>
    </row>
    <row r="38" spans="1:27">
      <c r="A38" s="109" t="s">
        <v>252</v>
      </c>
      <c r="C38" s="181">
        <v>3.9100000000000003E-2</v>
      </c>
      <c r="E38" s="109"/>
      <c r="F38" s="109"/>
      <c r="G38" s="109"/>
      <c r="H38" s="109"/>
      <c r="I38" s="109"/>
      <c r="J38" s="109"/>
      <c r="K38" s="270"/>
      <c r="O38" s="109" t="s">
        <v>252</v>
      </c>
      <c r="Q38" s="181">
        <v>4.4499999999999998E-2</v>
      </c>
      <c r="S38" s="109"/>
      <c r="T38" s="109"/>
      <c r="U38" s="109"/>
      <c r="V38" s="109"/>
      <c r="W38" s="109"/>
      <c r="X38" s="109"/>
      <c r="Y38" s="109"/>
      <c r="Z38" s="109"/>
    </row>
    <row r="39" spans="1:27">
      <c r="A39" s="109" t="s">
        <v>253</v>
      </c>
      <c r="C39" s="181">
        <v>3.8399999999999997E-2</v>
      </c>
      <c r="E39" s="109"/>
      <c r="F39" s="109"/>
      <c r="G39" s="109"/>
      <c r="H39" s="109"/>
      <c r="I39" s="109"/>
      <c r="J39" s="109"/>
      <c r="K39" s="270"/>
      <c r="O39" s="109" t="s">
        <v>253</v>
      </c>
      <c r="Q39" s="181">
        <v>4.5199999999999997E-2</v>
      </c>
      <c r="S39" s="109"/>
      <c r="T39" s="109"/>
      <c r="U39" s="109"/>
      <c r="V39" s="109"/>
      <c r="W39" s="109"/>
      <c r="X39" s="109"/>
      <c r="Y39" s="109"/>
      <c r="Z39" s="109"/>
    </row>
    <row r="40" spans="1:27">
      <c r="A40" s="109" t="s">
        <v>254</v>
      </c>
      <c r="C40" s="181">
        <v>0.04</v>
      </c>
      <c r="E40" s="181">
        <f>AVERAGE(C29:C40)</f>
        <v>4.1300000000000003E-2</v>
      </c>
      <c r="F40" s="109"/>
      <c r="G40" s="181">
        <f>AVERAGE(C25:C37)</f>
        <v>4.242499999999999E-2</v>
      </c>
      <c r="H40" s="109"/>
      <c r="I40" s="181">
        <f>AVERAGE(C22:C34)</f>
        <v>4.4499999999999991E-2</v>
      </c>
      <c r="J40" s="109"/>
      <c r="K40" s="181">
        <f>AVERAGE(C19:C31)</f>
        <v>4.7375E-2</v>
      </c>
      <c r="M40" s="181">
        <f>AVERAGE(C16:C27)</f>
        <v>5.04E-2</v>
      </c>
      <c r="O40" s="109" t="s">
        <v>254</v>
      </c>
      <c r="Q40" s="181">
        <v>4.3700000000000003E-2</v>
      </c>
      <c r="S40" s="181">
        <f>AVERAGE(Q29:Q40)</f>
        <v>4.2491666666666671E-2</v>
      </c>
      <c r="T40" s="109"/>
      <c r="U40" s="181">
        <f>AVERAGE(Q25:Q37)</f>
        <v>4.0983333333333337E-2</v>
      </c>
      <c r="V40" s="109"/>
      <c r="W40" s="181">
        <f>AVERAGE(Q22:Q34)</f>
        <v>4.004166666666667E-2</v>
      </c>
      <c r="X40" s="109"/>
      <c r="Y40" s="181">
        <f>AVERAGE(Q19:Q31)</f>
        <v>3.9591666666666671E-2</v>
      </c>
      <c r="Z40" s="109"/>
      <c r="AA40" s="181">
        <f>AVERAGE(Q16:Q27)</f>
        <v>3.9983333333333336E-2</v>
      </c>
    </row>
    <row r="41" spans="1:27">
      <c r="A41" s="220">
        <v>2013</v>
      </c>
      <c r="C41" s="181"/>
      <c r="E41" s="109"/>
      <c r="F41" s="109"/>
      <c r="G41" s="109"/>
      <c r="H41" s="109"/>
      <c r="I41" s="109"/>
      <c r="J41" s="109"/>
      <c r="K41" s="270"/>
      <c r="O41" s="220">
        <v>2019</v>
      </c>
      <c r="Q41" s="181"/>
      <c r="S41" s="109"/>
      <c r="T41" s="109"/>
      <c r="U41" s="109"/>
      <c r="V41" s="109"/>
      <c r="W41" s="109"/>
      <c r="X41" s="109"/>
    </row>
    <row r="42" spans="1:27">
      <c r="A42" s="109" t="s">
        <v>153</v>
      </c>
      <c r="C42" s="181">
        <v>4.1500000000000002E-2</v>
      </c>
      <c r="E42" s="109"/>
      <c r="F42" s="109"/>
      <c r="G42" s="109"/>
      <c r="H42" s="109"/>
      <c r="I42" s="109"/>
      <c r="J42" s="109"/>
      <c r="K42" s="270"/>
      <c r="O42" s="109" t="s">
        <v>153</v>
      </c>
      <c r="Q42" s="181">
        <v>4.3499999999999997E-2</v>
      </c>
      <c r="S42" s="109"/>
      <c r="T42" s="109"/>
      <c r="U42" s="109"/>
      <c r="V42" s="109"/>
      <c r="W42" s="109"/>
      <c r="X42" s="109"/>
    </row>
    <row r="43" spans="1:27">
      <c r="A43" s="109" t="s">
        <v>244</v>
      </c>
      <c r="C43" s="181">
        <v>4.1799999999999997E-2</v>
      </c>
      <c r="E43" s="109"/>
      <c r="F43" s="109"/>
      <c r="G43" s="109"/>
      <c r="H43" s="109"/>
      <c r="I43" s="109"/>
      <c r="J43" s="109"/>
      <c r="K43" s="270"/>
      <c r="O43" s="109" t="s">
        <v>244</v>
      </c>
      <c r="Q43" s="181">
        <v>4.2500000000000003E-2</v>
      </c>
      <c r="S43" s="109"/>
      <c r="T43" s="109"/>
      <c r="U43" s="109"/>
      <c r="V43" s="109"/>
      <c r="W43" s="109"/>
      <c r="X43" s="109"/>
    </row>
    <row r="44" spans="1:27">
      <c r="A44" s="109" t="s">
        <v>245</v>
      </c>
      <c r="C44" s="181">
        <v>4.2000000000000003E-2</v>
      </c>
      <c r="E44" s="109"/>
      <c r="F44" s="109"/>
      <c r="G44" s="109"/>
      <c r="H44" s="109"/>
      <c r="I44" s="109"/>
      <c r="J44" s="109"/>
      <c r="K44" s="270"/>
      <c r="O44" s="109" t="s">
        <v>245</v>
      </c>
      <c r="Q44" s="181">
        <v>4.1599999999999998E-2</v>
      </c>
      <c r="S44" s="109"/>
      <c r="T44" s="109"/>
      <c r="U44" s="109"/>
      <c r="V44" s="109"/>
      <c r="W44" s="109"/>
      <c r="X44" s="109"/>
    </row>
    <row r="45" spans="1:27">
      <c r="A45" s="109" t="s">
        <v>246</v>
      </c>
      <c r="C45" s="181">
        <v>0.04</v>
      </c>
      <c r="E45" s="109"/>
      <c r="F45" s="109"/>
      <c r="G45" s="109"/>
      <c r="H45" s="109"/>
      <c r="I45" s="109"/>
      <c r="J45" s="109"/>
      <c r="K45" s="270"/>
      <c r="O45" s="109" t="s">
        <v>246</v>
      </c>
      <c r="Q45" s="181">
        <v>4.0800000000000003E-2</v>
      </c>
      <c r="S45" s="109"/>
      <c r="T45" s="109"/>
      <c r="U45" s="109"/>
      <c r="V45" s="109"/>
      <c r="W45" s="109"/>
      <c r="X45" s="109"/>
    </row>
    <row r="46" spans="1:27">
      <c r="A46" s="109" t="s">
        <v>247</v>
      </c>
      <c r="C46" s="181">
        <v>4.1700000000000001E-2</v>
      </c>
      <c r="E46" s="109"/>
      <c r="F46" s="109"/>
      <c r="G46" s="109"/>
      <c r="H46" s="109"/>
      <c r="I46" s="109"/>
      <c r="J46" s="109"/>
      <c r="K46" s="270"/>
      <c r="O46" s="109" t="s">
        <v>247</v>
      </c>
      <c r="Q46" s="181">
        <v>3.9800000000000002E-2</v>
      </c>
      <c r="S46" s="109"/>
      <c r="T46" s="109"/>
      <c r="U46" s="109"/>
      <c r="V46" s="109"/>
      <c r="W46" s="109"/>
      <c r="X46" s="109"/>
    </row>
    <row r="47" spans="1:27">
      <c r="A47" s="109" t="s">
        <v>248</v>
      </c>
      <c r="C47" s="181">
        <v>4.53E-2</v>
      </c>
      <c r="E47" s="109"/>
      <c r="F47" s="109"/>
      <c r="G47" s="109"/>
      <c r="H47" s="109"/>
      <c r="I47" s="109"/>
      <c r="J47" s="109"/>
      <c r="K47" s="270"/>
      <c r="O47" s="109" t="s">
        <v>248</v>
      </c>
      <c r="Q47" s="181">
        <v>3.8199999999999998E-2</v>
      </c>
      <c r="S47" s="109"/>
      <c r="T47" s="109"/>
      <c r="U47" s="109"/>
      <c r="V47" s="109"/>
      <c r="W47" s="109"/>
      <c r="X47" s="109"/>
    </row>
    <row r="48" spans="1:27">
      <c r="A48" s="109" t="s">
        <v>249</v>
      </c>
      <c r="C48" s="181">
        <v>4.6800000000000001E-2</v>
      </c>
      <c r="E48" s="109"/>
      <c r="F48" s="109"/>
      <c r="G48" s="109"/>
      <c r="H48" s="109"/>
      <c r="I48" s="109"/>
      <c r="J48" s="109"/>
      <c r="K48" s="270"/>
      <c r="O48" s="109" t="s">
        <v>249</v>
      </c>
      <c r="Q48" s="181">
        <v>3.6900000000000002E-2</v>
      </c>
      <c r="S48" s="109"/>
      <c r="T48" s="109"/>
      <c r="U48" s="109"/>
      <c r="V48" s="109"/>
      <c r="W48" s="109"/>
      <c r="X48" s="109"/>
    </row>
    <row r="49" spans="1:27">
      <c r="A49" s="109" t="s">
        <v>250</v>
      </c>
      <c r="C49" s="181">
        <v>4.7300000000000002E-2</v>
      </c>
      <c r="E49" s="109"/>
      <c r="F49" s="109"/>
      <c r="G49" s="109"/>
      <c r="H49" s="109"/>
      <c r="I49" s="109"/>
      <c r="J49" s="109"/>
      <c r="K49" s="270"/>
      <c r="O49" s="109" t="s">
        <v>250</v>
      </c>
      <c r="Q49" s="181">
        <v>3.2899999999999999E-2</v>
      </c>
      <c r="S49" s="109"/>
      <c r="T49" s="109"/>
      <c r="U49" s="109"/>
      <c r="V49" s="109"/>
      <c r="W49" s="109"/>
      <c r="X49" s="109"/>
    </row>
    <row r="50" spans="1:27">
      <c r="A50" s="109" t="s">
        <v>251</v>
      </c>
      <c r="C50" s="181">
        <v>4.8000000000000001E-2</v>
      </c>
      <c r="E50" s="109"/>
      <c r="F50" s="109"/>
      <c r="G50" s="109"/>
      <c r="H50" s="109"/>
      <c r="I50" s="109"/>
      <c r="J50" s="109"/>
      <c r="K50" s="270"/>
      <c r="O50" s="109" t="s">
        <v>251</v>
      </c>
      <c r="Q50" s="181">
        <v>3.3700000000000001E-2</v>
      </c>
      <c r="S50" s="109"/>
      <c r="T50" s="109"/>
      <c r="U50" s="109"/>
      <c r="V50" s="109"/>
      <c r="W50" s="109"/>
      <c r="X50" s="109"/>
    </row>
    <row r="51" spans="1:27">
      <c r="A51" s="109" t="s">
        <v>252</v>
      </c>
      <c r="C51" s="181">
        <v>4.7E-2</v>
      </c>
      <c r="E51" s="109"/>
      <c r="F51" s="109"/>
      <c r="G51" s="109"/>
      <c r="H51" s="109"/>
      <c r="I51" s="109"/>
      <c r="J51" s="109"/>
      <c r="K51" s="270"/>
      <c r="O51" s="109" t="s">
        <v>252</v>
      </c>
      <c r="Q51" s="181">
        <v>3.39E-2</v>
      </c>
      <c r="S51" s="109"/>
      <c r="T51" s="109"/>
      <c r="U51" s="109"/>
      <c r="V51" s="109"/>
      <c r="W51" s="109"/>
      <c r="X51" s="109"/>
    </row>
    <row r="52" spans="1:27">
      <c r="A52" s="109" t="s">
        <v>253</v>
      </c>
      <c r="C52" s="181">
        <v>4.7699999999999999E-2</v>
      </c>
      <c r="E52" s="109"/>
      <c r="F52" s="109"/>
      <c r="G52" s="109"/>
      <c r="H52" s="109"/>
      <c r="I52" s="109"/>
      <c r="J52" s="109"/>
      <c r="K52" s="270"/>
      <c r="O52" s="109" t="s">
        <v>253</v>
      </c>
      <c r="Q52" s="181">
        <v>3.4299999999999997E-2</v>
      </c>
      <c r="S52" s="109"/>
      <c r="T52" s="109"/>
      <c r="U52" s="109"/>
      <c r="V52" s="109"/>
      <c r="W52" s="109"/>
      <c r="X52" s="109"/>
    </row>
    <row r="53" spans="1:27">
      <c r="A53" s="109" t="s">
        <v>254</v>
      </c>
      <c r="C53" s="181">
        <v>4.8099999999999997E-2</v>
      </c>
      <c r="E53" s="181">
        <f>AVERAGE(C42:C53)</f>
        <v>4.476666666666667E-2</v>
      </c>
      <c r="F53" s="109"/>
      <c r="G53" s="181">
        <f>AVERAGE(C38:C50)</f>
        <v>4.2658333333333333E-2</v>
      </c>
      <c r="H53" s="109"/>
      <c r="I53" s="181">
        <f>AVERAGE(C35:C47)</f>
        <v>4.0774999999999999E-2</v>
      </c>
      <c r="J53" s="109"/>
      <c r="K53" s="181">
        <f>AVERAGE(C32:C44)</f>
        <v>4.0758333333333334E-2</v>
      </c>
      <c r="L53" s="109"/>
      <c r="M53" s="181">
        <f>AVERAGE(C29:C40)</f>
        <v>4.1300000000000003E-2</v>
      </c>
      <c r="O53" s="109" t="s">
        <v>254</v>
      </c>
      <c r="Q53" s="181">
        <v>3.4000000000000002E-2</v>
      </c>
      <c r="S53" s="181">
        <f>AVERAGE(Q42:Q53)</f>
        <v>3.7674999999999993E-2</v>
      </c>
      <c r="T53" s="109"/>
      <c r="U53" s="181">
        <f>AVERAGE(Q38:Q50)</f>
        <v>4.0274999999999998E-2</v>
      </c>
      <c r="V53" s="109"/>
      <c r="W53" s="181">
        <f>AVERAGE(Q35:Q47)</f>
        <v>4.2358333333333331E-2</v>
      </c>
      <c r="X53" s="109"/>
      <c r="Y53" s="181">
        <f>AVERAGE(Q32:Q44)</f>
        <v>4.305833333333333E-2</v>
      </c>
      <c r="AA53" s="181">
        <f>AVERAGE(Q29:Q40)</f>
        <v>4.2491666666666671E-2</v>
      </c>
    </row>
    <row r="54" spans="1:27">
      <c r="A54" s="220">
        <v>2014</v>
      </c>
      <c r="C54" s="181"/>
      <c r="E54" s="109"/>
      <c r="F54" s="109"/>
      <c r="G54" s="109"/>
      <c r="H54" s="109"/>
      <c r="I54" s="109"/>
      <c r="J54" s="109"/>
      <c r="K54" s="270"/>
      <c r="O54" s="220">
        <v>2020</v>
      </c>
      <c r="Q54" s="181"/>
      <c r="S54" s="109"/>
      <c r="T54" s="109"/>
      <c r="U54" s="109"/>
      <c r="V54" s="109"/>
      <c r="W54" s="109"/>
      <c r="X54" s="109"/>
    </row>
    <row r="55" spans="1:27">
      <c r="A55" s="109" t="s">
        <v>153</v>
      </c>
      <c r="C55" s="181">
        <v>4.6300000000000001E-2</v>
      </c>
      <c r="E55" s="109"/>
      <c r="F55" s="109"/>
      <c r="G55" s="109"/>
      <c r="H55" s="109"/>
      <c r="I55" s="109"/>
      <c r="J55" s="109"/>
      <c r="K55" s="270"/>
      <c r="O55" s="109" t="s">
        <v>153</v>
      </c>
      <c r="Q55" s="181">
        <v>3.2899999999999999E-2</v>
      </c>
      <c r="S55" s="109"/>
      <c r="T55" s="109"/>
      <c r="U55" s="109"/>
      <c r="V55" s="109"/>
      <c r="W55" s="109"/>
      <c r="X55" s="109"/>
    </row>
    <row r="56" spans="1:27">
      <c r="A56" s="109" t="s">
        <v>244</v>
      </c>
      <c r="C56" s="181">
        <v>4.53E-2</v>
      </c>
      <c r="E56" s="109"/>
      <c r="F56" s="109"/>
      <c r="G56" s="109"/>
      <c r="H56" s="109"/>
      <c r="I56" s="109"/>
      <c r="J56" s="109"/>
      <c r="K56" s="270"/>
      <c r="O56" s="109" t="s">
        <v>244</v>
      </c>
      <c r="Q56" s="181">
        <v>3.1099999999999999E-2</v>
      </c>
      <c r="S56" s="109"/>
      <c r="T56" s="109"/>
      <c r="U56" s="109"/>
      <c r="V56" s="109"/>
      <c r="W56" s="109"/>
      <c r="X56" s="109"/>
    </row>
    <row r="57" spans="1:27">
      <c r="A57" s="109" t="s">
        <v>245</v>
      </c>
      <c r="C57" s="181">
        <v>4.5100000000000001E-2</v>
      </c>
      <c r="E57" s="109"/>
      <c r="F57" s="109"/>
      <c r="G57" s="109"/>
      <c r="H57" s="109"/>
      <c r="I57" s="109"/>
      <c r="J57" s="109"/>
      <c r="K57" s="270"/>
      <c r="O57" s="109" t="s">
        <v>245</v>
      </c>
      <c r="Q57" s="181">
        <v>3.5000000000000003E-2</v>
      </c>
      <c r="S57" s="109"/>
      <c r="T57" s="109"/>
      <c r="U57" s="109"/>
      <c r="V57" s="109"/>
      <c r="W57" s="109"/>
      <c r="X57" s="109"/>
    </row>
    <row r="58" spans="1:27">
      <c r="A58" s="109" t="s">
        <v>246</v>
      </c>
      <c r="C58" s="181">
        <v>4.41E-2</v>
      </c>
      <c r="E58" s="109"/>
      <c r="F58" s="109"/>
      <c r="G58" s="109"/>
      <c r="H58" s="109"/>
      <c r="I58" s="109"/>
      <c r="J58" s="109"/>
      <c r="K58" s="270"/>
      <c r="O58" s="109" t="s">
        <v>246</v>
      </c>
      <c r="Q58" s="181">
        <v>3.1899999999999998E-2</v>
      </c>
      <c r="S58" s="109"/>
      <c r="T58" s="109"/>
      <c r="U58" s="109"/>
      <c r="V58" s="109"/>
      <c r="W58" s="109"/>
      <c r="X58" s="109"/>
    </row>
    <row r="59" spans="1:27">
      <c r="A59" s="109" t="s">
        <v>247</v>
      </c>
      <c r="C59" s="181">
        <v>4.2599999999999999E-2</v>
      </c>
      <c r="E59" s="109"/>
      <c r="F59" s="109"/>
      <c r="G59" s="109"/>
      <c r="H59" s="109"/>
      <c r="I59" s="109"/>
      <c r="J59" s="109"/>
      <c r="K59" s="270"/>
      <c r="O59" s="109" t="s">
        <v>247</v>
      </c>
      <c r="Q59" s="181">
        <v>3.1399999999999997E-2</v>
      </c>
      <c r="S59" s="109"/>
      <c r="T59" s="109"/>
      <c r="U59" s="109"/>
      <c r="V59" s="109"/>
      <c r="W59" s="109"/>
      <c r="X59" s="109"/>
    </row>
    <row r="60" spans="1:27">
      <c r="A60" s="109" t="s">
        <v>248</v>
      </c>
      <c r="C60" s="181">
        <v>4.2900000000000001E-2</v>
      </c>
      <c r="E60" s="109"/>
      <c r="F60" s="109"/>
      <c r="G60" s="109"/>
      <c r="H60" s="109"/>
      <c r="I60" s="109"/>
      <c r="J60" s="109"/>
      <c r="K60" s="270"/>
      <c r="O60" s="109" t="s">
        <v>248</v>
      </c>
      <c r="Q60" s="181">
        <v>3.0700000000000002E-2</v>
      </c>
      <c r="S60" s="109"/>
      <c r="T60" s="109"/>
      <c r="U60" s="109"/>
      <c r="V60" s="109"/>
      <c r="W60" s="109"/>
      <c r="X60" s="109"/>
    </row>
    <row r="61" spans="1:27">
      <c r="A61" s="109" t="s">
        <v>249</v>
      </c>
      <c r="C61" s="181">
        <v>4.2299999999999997E-2</v>
      </c>
      <c r="E61" s="109"/>
      <c r="F61" s="109"/>
      <c r="G61" s="109"/>
      <c r="H61" s="109"/>
      <c r="I61" s="109"/>
      <c r="J61" s="109"/>
      <c r="K61" s="270"/>
      <c r="O61" s="109" t="s">
        <v>249</v>
      </c>
      <c r="Q61" s="181">
        <v>2.7400000000000001E-2</v>
      </c>
      <c r="S61" s="109"/>
      <c r="T61" s="109"/>
      <c r="U61" s="109"/>
      <c r="V61" s="109"/>
      <c r="W61" s="109"/>
      <c r="X61" s="109"/>
    </row>
    <row r="62" spans="1:27">
      <c r="A62" s="109" t="s">
        <v>250</v>
      </c>
      <c r="C62" s="181">
        <v>4.1300000000000003E-2</v>
      </c>
      <c r="E62" s="109"/>
      <c r="F62" s="109"/>
      <c r="G62" s="109"/>
      <c r="H62" s="109"/>
      <c r="I62" s="109"/>
      <c r="J62" s="109"/>
      <c r="K62" s="270"/>
      <c r="O62" s="109" t="s">
        <v>250</v>
      </c>
      <c r="Q62" s="181">
        <v>2.7300000000000001E-2</v>
      </c>
      <c r="S62" s="109"/>
      <c r="T62" s="109"/>
      <c r="U62" s="109"/>
      <c r="V62" s="109"/>
      <c r="W62" s="109"/>
      <c r="X62" s="109"/>
    </row>
    <row r="63" spans="1:27">
      <c r="A63" s="109" t="s">
        <v>251</v>
      </c>
      <c r="C63" s="181">
        <v>4.24E-2</v>
      </c>
      <c r="E63" s="109"/>
      <c r="F63" s="109"/>
      <c r="G63" s="109"/>
      <c r="H63" s="109"/>
      <c r="I63" s="109"/>
      <c r="J63" s="109"/>
      <c r="K63" s="270"/>
      <c r="O63" s="109" t="s">
        <v>251</v>
      </c>
      <c r="Q63" s="181">
        <v>2.8400000000000002E-2</v>
      </c>
      <c r="S63" s="109"/>
      <c r="T63" s="109"/>
      <c r="U63" s="109"/>
      <c r="V63" s="109"/>
      <c r="W63" s="109"/>
      <c r="X63" s="109"/>
    </row>
    <row r="64" spans="1:27">
      <c r="A64" s="109" t="s">
        <v>252</v>
      </c>
      <c r="C64" s="181">
        <v>4.0599999999999997E-2</v>
      </c>
      <c r="E64" s="109"/>
      <c r="F64" s="109"/>
      <c r="G64" s="109"/>
      <c r="H64" s="109"/>
      <c r="I64" s="109"/>
      <c r="J64" s="109"/>
      <c r="K64" s="270"/>
      <c r="O64" s="109" t="s">
        <v>252</v>
      </c>
      <c r="Q64" s="181">
        <v>2.9499999999999998E-2</v>
      </c>
      <c r="S64" s="109"/>
      <c r="T64" s="109"/>
      <c r="U64" s="109"/>
      <c r="V64" s="109"/>
      <c r="W64" s="109"/>
      <c r="X64" s="109"/>
    </row>
    <row r="65" spans="1:27">
      <c r="A65" s="109" t="s">
        <v>253</v>
      </c>
      <c r="C65" s="181">
        <v>4.0899999999999999E-2</v>
      </c>
      <c r="E65" s="109"/>
      <c r="F65" s="109"/>
      <c r="G65" s="109"/>
      <c r="H65" s="109"/>
      <c r="I65" s="109"/>
      <c r="J65" s="109"/>
      <c r="K65" s="270"/>
      <c r="O65" s="109" t="s">
        <v>253</v>
      </c>
      <c r="Q65" s="181">
        <v>2.8500000000000001E-2</v>
      </c>
      <c r="S65" s="109"/>
      <c r="T65" s="109"/>
      <c r="U65" s="109"/>
      <c r="V65" s="109"/>
      <c r="W65" s="109"/>
      <c r="X65" s="109"/>
    </row>
    <row r="66" spans="1:27">
      <c r="A66" s="109" t="s">
        <v>254</v>
      </c>
      <c r="C66" s="181">
        <v>3.95E-2</v>
      </c>
      <c r="E66" s="181">
        <f>AVERAGE(C55:C66)</f>
        <v>4.2775000000000001E-2</v>
      </c>
      <c r="F66" s="109"/>
      <c r="G66" s="181">
        <f>AVERAGE(C51:C63)</f>
        <v>4.4591666666666668E-2</v>
      </c>
      <c r="H66" s="109"/>
      <c r="I66" s="181">
        <f>AVERAGE(C48:C60)</f>
        <v>4.5933333333333333E-2</v>
      </c>
      <c r="J66" s="109"/>
      <c r="K66" s="181">
        <f>AVERAGE(C45:C57)</f>
        <v>4.5716666666666662E-2</v>
      </c>
      <c r="L66" s="109"/>
      <c r="M66" s="181">
        <f>AVERAGE(C42:C53)</f>
        <v>4.476666666666667E-2</v>
      </c>
      <c r="O66" s="109" t="s">
        <v>254</v>
      </c>
      <c r="Q66" s="181">
        <v>2.7699999999999999E-2</v>
      </c>
      <c r="S66" s="181">
        <f>AVERAGE(Q55:Q66)</f>
        <v>3.015E-2</v>
      </c>
      <c r="T66" s="109"/>
      <c r="U66" s="181">
        <f>AVERAGE(Q51:Q63)</f>
        <v>3.1524999999999991E-2</v>
      </c>
      <c r="V66" s="109"/>
      <c r="W66" s="181">
        <f>AVERAGE(Q48:Q60)</f>
        <v>3.3225000000000005E-2</v>
      </c>
      <c r="X66" s="109"/>
      <c r="Y66" s="181">
        <f>AVERAGE(Q45:Q57)</f>
        <v>3.5291666666666666E-2</v>
      </c>
      <c r="Z66" s="109"/>
      <c r="AA66" s="181">
        <f>AVERAGE(Q42:Q53)</f>
        <v>3.7674999999999993E-2</v>
      </c>
    </row>
    <row r="67" spans="1:27">
      <c r="A67" s="220">
        <v>2015</v>
      </c>
      <c r="C67" s="181"/>
      <c r="E67" s="109"/>
      <c r="F67" s="109"/>
      <c r="G67" s="109"/>
      <c r="H67" s="109"/>
      <c r="I67" s="109"/>
      <c r="J67" s="109"/>
      <c r="K67" s="270"/>
      <c r="O67" s="220">
        <v>2021</v>
      </c>
      <c r="Q67" s="181"/>
      <c r="S67" s="181"/>
      <c r="T67" s="109"/>
      <c r="U67" s="181"/>
      <c r="V67" s="109"/>
      <c r="W67" s="181"/>
      <c r="X67" s="109"/>
      <c r="Y67" s="189"/>
    </row>
    <row r="68" spans="1:27">
      <c r="A68" s="109" t="s">
        <v>153</v>
      </c>
      <c r="C68" s="181">
        <v>3.5799999999999998E-2</v>
      </c>
      <c r="E68" s="109"/>
      <c r="F68" s="109"/>
      <c r="G68" s="109"/>
      <c r="H68" s="109"/>
      <c r="I68" s="109"/>
      <c r="J68" s="109"/>
      <c r="K68" s="270"/>
      <c r="O68" s="109" t="s">
        <v>153</v>
      </c>
      <c r="Q68" s="181">
        <v>2.9100000000000001E-2</v>
      </c>
      <c r="S68" s="181"/>
      <c r="T68" s="109"/>
      <c r="U68" s="181"/>
      <c r="V68" s="109"/>
      <c r="W68" s="181"/>
      <c r="X68" s="109"/>
      <c r="Y68" s="189"/>
    </row>
    <row r="69" spans="1:27">
      <c r="A69" s="109" t="s">
        <v>244</v>
      </c>
      <c r="C69" s="181">
        <v>3.6700000000000003E-2</v>
      </c>
      <c r="E69" s="109"/>
      <c r="F69" s="109"/>
      <c r="G69" s="109"/>
      <c r="H69" s="109"/>
      <c r="I69" s="109"/>
      <c r="J69" s="109"/>
      <c r="K69" s="270"/>
      <c r="O69" s="109" t="s">
        <v>244</v>
      </c>
      <c r="Q69" s="181">
        <v>3.09E-2</v>
      </c>
      <c r="S69" s="181"/>
      <c r="T69" s="109"/>
      <c r="U69" s="181"/>
      <c r="V69" s="109"/>
      <c r="W69" s="181"/>
      <c r="X69" s="109"/>
      <c r="Y69" s="189"/>
    </row>
    <row r="70" spans="1:27">
      <c r="A70" s="109" t="s">
        <v>245</v>
      </c>
      <c r="C70" s="181">
        <v>3.7400000000000003E-2</v>
      </c>
      <c r="E70" s="109"/>
      <c r="F70" s="109"/>
      <c r="G70" s="109"/>
      <c r="H70" s="109"/>
      <c r="I70" s="109"/>
      <c r="J70" s="109"/>
      <c r="K70" s="270"/>
      <c r="O70" s="109" t="s">
        <v>245</v>
      </c>
      <c r="Q70" s="181">
        <v>3.44E-2</v>
      </c>
      <c r="S70" s="181"/>
      <c r="T70" s="109"/>
      <c r="U70" s="181"/>
      <c r="V70" s="109"/>
      <c r="W70" s="181"/>
      <c r="X70" s="109"/>
      <c r="Y70" s="189"/>
    </row>
    <row r="71" spans="1:27">
      <c r="A71" s="109" t="s">
        <v>246</v>
      </c>
      <c r="C71" s="181">
        <v>3.7499999999999999E-2</v>
      </c>
      <c r="E71" s="109"/>
      <c r="F71" s="109"/>
      <c r="G71" s="109"/>
      <c r="H71" s="109"/>
      <c r="I71" s="109"/>
      <c r="J71" s="109"/>
      <c r="K71" s="270"/>
      <c r="O71" s="109" t="s">
        <v>246</v>
      </c>
      <c r="Q71" s="181">
        <v>3.3000000000000002E-2</v>
      </c>
      <c r="S71" s="181"/>
      <c r="T71" s="109"/>
      <c r="U71" s="181"/>
      <c r="V71" s="109"/>
      <c r="W71" s="181"/>
      <c r="X71" s="109"/>
      <c r="Y71" s="189"/>
    </row>
    <row r="72" spans="1:27">
      <c r="A72" s="109" t="s">
        <v>247</v>
      </c>
      <c r="C72" s="181">
        <v>4.1700000000000001E-2</v>
      </c>
      <c r="E72" s="109"/>
      <c r="F72" s="109"/>
      <c r="G72" s="109"/>
      <c r="H72" s="109"/>
      <c r="I72" s="109"/>
      <c r="J72" s="109"/>
      <c r="K72" s="270"/>
      <c r="O72" s="109" t="s">
        <v>247</v>
      </c>
      <c r="Q72" s="181">
        <v>3.3300000000000003E-2</v>
      </c>
      <c r="S72" s="181"/>
      <c r="T72" s="109"/>
      <c r="U72" s="181"/>
      <c r="V72" s="109"/>
      <c r="W72" s="181"/>
      <c r="X72" s="109"/>
      <c r="Y72" s="189"/>
    </row>
    <row r="73" spans="1:27">
      <c r="A73" s="109" t="s">
        <v>248</v>
      </c>
      <c r="C73" s="181">
        <v>4.3900000000000002E-2</v>
      </c>
      <c r="E73" s="109"/>
      <c r="F73" s="109"/>
      <c r="G73" s="109"/>
      <c r="H73" s="109"/>
      <c r="I73" s="109"/>
      <c r="J73" s="109"/>
      <c r="K73" s="270"/>
      <c r="O73" s="109" t="s">
        <v>248</v>
      </c>
      <c r="Q73" s="181">
        <v>3.1600000000000003E-2</v>
      </c>
      <c r="S73" s="181"/>
      <c r="T73" s="109"/>
      <c r="U73" s="181"/>
      <c r="V73" s="109"/>
      <c r="W73" s="181"/>
      <c r="X73" s="109"/>
      <c r="Y73" s="189"/>
    </row>
    <row r="74" spans="1:27">
      <c r="A74" s="109" t="s">
        <v>249</v>
      </c>
      <c r="C74" s="181">
        <v>4.3999999999999997E-2</v>
      </c>
      <c r="E74" s="109"/>
      <c r="F74" s="109"/>
      <c r="G74" s="109"/>
      <c r="H74" s="109"/>
      <c r="I74" s="109"/>
      <c r="J74" s="109"/>
      <c r="K74" s="270"/>
      <c r="O74" s="109" t="s">
        <v>249</v>
      </c>
      <c r="Q74" s="181">
        <v>2.9499999999999998E-2</v>
      </c>
      <c r="S74" s="181"/>
      <c r="T74" s="109"/>
      <c r="U74" s="181"/>
      <c r="V74" s="109"/>
      <c r="W74" s="181"/>
      <c r="X74" s="109"/>
      <c r="Y74" s="189"/>
    </row>
    <row r="75" spans="1:27">
      <c r="A75" s="109" t="s">
        <v>250</v>
      </c>
      <c r="C75" s="181">
        <v>4.2500000000000003E-2</v>
      </c>
      <c r="E75" s="109"/>
      <c r="F75" s="109"/>
      <c r="G75" s="109"/>
      <c r="H75" s="109"/>
      <c r="I75" s="109"/>
      <c r="J75" s="109"/>
      <c r="K75" s="270"/>
      <c r="O75" s="109" t="s">
        <v>250</v>
      </c>
      <c r="Q75" s="181">
        <v>2.9499999999999998E-2</v>
      </c>
      <c r="S75" s="181"/>
      <c r="T75" s="109"/>
      <c r="U75" s="181"/>
      <c r="V75" s="109"/>
      <c r="W75" s="181"/>
      <c r="X75" s="109"/>
      <c r="Y75" s="189"/>
    </row>
    <row r="76" spans="1:27">
      <c r="A76" s="109" t="s">
        <v>251</v>
      </c>
      <c r="C76" s="181">
        <v>4.3900000000000002E-2</v>
      </c>
      <c r="E76" s="109"/>
      <c r="F76" s="109"/>
      <c r="G76" s="109"/>
      <c r="H76" s="109"/>
      <c r="I76" s="109"/>
      <c r="J76" s="109"/>
      <c r="K76" s="270"/>
      <c r="O76" s="109" t="s">
        <v>251</v>
      </c>
      <c r="Q76" s="181">
        <v>2.9600000000000001E-2</v>
      </c>
      <c r="S76" s="181"/>
      <c r="T76" s="109"/>
      <c r="U76" s="181"/>
      <c r="V76" s="109"/>
      <c r="W76" s="181"/>
      <c r="X76" s="109"/>
      <c r="Y76" s="189"/>
    </row>
    <row r="77" spans="1:27">
      <c r="A77" s="109" t="s">
        <v>252</v>
      </c>
      <c r="C77" s="181">
        <v>4.2900000000000001E-2</v>
      </c>
      <c r="E77" s="109"/>
      <c r="F77" s="109"/>
      <c r="G77" s="109"/>
      <c r="H77" s="109"/>
      <c r="I77" s="109"/>
      <c r="J77" s="109"/>
      <c r="K77" s="270"/>
      <c r="O77" s="109" t="s">
        <v>252</v>
      </c>
      <c r="Q77" s="181">
        <v>3.09E-2</v>
      </c>
      <c r="S77" s="181"/>
      <c r="T77" s="109"/>
      <c r="U77" s="181"/>
      <c r="V77" s="109"/>
      <c r="W77" s="181"/>
      <c r="X77" s="109"/>
      <c r="Y77" s="189"/>
    </row>
    <row r="78" spans="1:27">
      <c r="A78" s="109" t="s">
        <v>253</v>
      </c>
      <c r="C78" s="181">
        <v>4.3999999999999997E-2</v>
      </c>
      <c r="E78" s="109"/>
      <c r="F78" s="109"/>
      <c r="G78" s="109"/>
      <c r="H78" s="109"/>
      <c r="I78" s="109"/>
      <c r="J78" s="109"/>
      <c r="K78" s="270"/>
      <c r="O78" s="109" t="s">
        <v>253</v>
      </c>
      <c r="Q78" s="181">
        <v>3.0200000000000001E-2</v>
      </c>
      <c r="S78" s="181"/>
      <c r="T78" s="109"/>
      <c r="U78" s="181"/>
      <c r="V78" s="109"/>
      <c r="W78" s="181"/>
      <c r="X78" s="109"/>
      <c r="Y78" s="189"/>
    </row>
    <row r="79" spans="1:27">
      <c r="A79" s="109" t="s">
        <v>254</v>
      </c>
      <c r="C79" s="181">
        <v>4.3499999999999997E-2</v>
      </c>
      <c r="E79" s="181">
        <f>AVERAGE(C68:C79)</f>
        <v>4.1149999999999992E-2</v>
      </c>
      <c r="F79" s="109"/>
      <c r="G79" s="181">
        <f>AVERAGE(C64:C76)</f>
        <v>4.0366666666666662E-2</v>
      </c>
      <c r="H79" s="109"/>
      <c r="I79" s="181">
        <f>AVERAGE(C61:C73)</f>
        <v>0.04</v>
      </c>
      <c r="J79" s="109"/>
      <c r="K79" s="181">
        <f>AVERAGE(C58:C70)</f>
        <v>4.0541666666666663E-2</v>
      </c>
      <c r="L79" s="109"/>
      <c r="M79" s="181">
        <f>AVERAGE(C55:C66)</f>
        <v>4.2775000000000001E-2</v>
      </c>
      <c r="O79" s="109" t="s">
        <v>254</v>
      </c>
      <c r="Q79" s="181">
        <v>3.1300000000000001E-2</v>
      </c>
      <c r="S79" s="181">
        <f>AVERAGE(Q68:Q79)</f>
        <v>3.1108333333333335E-2</v>
      </c>
      <c r="T79" s="109"/>
      <c r="U79" s="181">
        <f>AVERAGE(Q64:Q76)</f>
        <v>3.0549999999999997E-2</v>
      </c>
      <c r="V79" s="109"/>
      <c r="W79" s="181">
        <f>AVERAGE(Q61:Q73)</f>
        <v>3.0091666666666669E-2</v>
      </c>
      <c r="X79" s="109"/>
      <c r="Y79" s="181">
        <f>AVERAGE(Q58:Q70)</f>
        <v>2.9766666666666663E-2</v>
      </c>
      <c r="Z79" s="109"/>
      <c r="AA79" s="181">
        <f>AVERAGE(Q55:Q66)</f>
        <v>3.015E-2</v>
      </c>
    </row>
    <row r="80" spans="1:27">
      <c r="A80" s="220">
        <v>2016</v>
      </c>
      <c r="C80" s="181"/>
      <c r="E80" s="181"/>
      <c r="F80" s="109"/>
      <c r="G80" s="181"/>
      <c r="H80" s="109"/>
      <c r="I80" s="181"/>
      <c r="J80" s="109"/>
      <c r="K80" s="183"/>
    </row>
    <row r="81" spans="1:27">
      <c r="A81" s="109" t="s">
        <v>153</v>
      </c>
      <c r="C81" s="181">
        <v>4.2700000000000002E-2</v>
      </c>
      <c r="E81" s="181"/>
      <c r="F81" s="109"/>
      <c r="G81" s="181"/>
      <c r="H81" s="109"/>
      <c r="I81" s="181"/>
      <c r="J81" s="109"/>
      <c r="K81" s="183"/>
    </row>
    <row r="82" spans="1:27">
      <c r="A82" s="109" t="s">
        <v>244</v>
      </c>
      <c r="C82" s="181">
        <v>4.1099999999999998E-2</v>
      </c>
      <c r="E82" s="181"/>
      <c r="F82" s="109"/>
      <c r="G82" s="181"/>
      <c r="H82" s="109"/>
      <c r="I82" s="181"/>
      <c r="J82" s="109"/>
      <c r="K82" s="183"/>
    </row>
    <row r="83" spans="1:27">
      <c r="A83" s="109" t="s">
        <v>245</v>
      </c>
      <c r="C83" s="181">
        <v>4.1599999999999998E-2</v>
      </c>
      <c r="E83" s="181"/>
      <c r="F83" s="109"/>
      <c r="G83" s="181"/>
      <c r="H83" s="109"/>
      <c r="I83" s="181"/>
      <c r="J83" s="109"/>
      <c r="K83" s="183"/>
    </row>
    <row r="84" spans="1:27">
      <c r="A84" s="109" t="s">
        <v>246</v>
      </c>
      <c r="C84" s="181">
        <v>0.04</v>
      </c>
      <c r="E84" s="181"/>
      <c r="F84" s="109"/>
      <c r="G84" s="181"/>
      <c r="H84" s="109"/>
      <c r="I84" s="181"/>
      <c r="J84" s="109"/>
      <c r="K84" s="183"/>
    </row>
    <row r="85" spans="1:27">
      <c r="A85" s="109" t="s">
        <v>247</v>
      </c>
      <c r="C85" s="181">
        <v>3.9300000000000002E-2</v>
      </c>
      <c r="E85" s="181"/>
      <c r="F85" s="109"/>
      <c r="G85" s="181"/>
      <c r="H85" s="109"/>
      <c r="I85" s="181"/>
      <c r="J85" s="109"/>
      <c r="K85" s="183"/>
    </row>
    <row r="86" spans="1:27">
      <c r="A86" s="109" t="s">
        <v>248</v>
      </c>
      <c r="C86" s="181">
        <v>3.78E-2</v>
      </c>
      <c r="E86" s="181"/>
      <c r="F86" s="109"/>
      <c r="G86" s="181"/>
      <c r="H86" s="109"/>
      <c r="I86" s="181"/>
      <c r="J86" s="109"/>
      <c r="K86" s="183"/>
    </row>
    <row r="87" spans="1:27">
      <c r="A87" s="109" t="s">
        <v>249</v>
      </c>
      <c r="C87" s="181">
        <v>3.5700000000000003E-2</v>
      </c>
      <c r="E87" s="181"/>
      <c r="F87" s="109"/>
      <c r="G87" s="181"/>
      <c r="H87" s="109"/>
      <c r="I87" s="181"/>
      <c r="J87" s="109"/>
      <c r="K87" s="183"/>
    </row>
    <row r="88" spans="1:27">
      <c r="A88" s="109" t="s">
        <v>250</v>
      </c>
      <c r="C88" s="181">
        <v>3.5900000000000001E-2</v>
      </c>
      <c r="E88" s="181"/>
      <c r="F88" s="109"/>
      <c r="G88" s="181"/>
      <c r="H88" s="109"/>
      <c r="I88" s="181"/>
      <c r="J88" s="109"/>
      <c r="K88" s="183"/>
      <c r="Y88" s="109"/>
      <c r="Z88" s="109"/>
    </row>
    <row r="89" spans="1:27">
      <c r="A89" s="109" t="s">
        <v>251</v>
      </c>
      <c r="C89" s="181">
        <v>3.6600000000000001E-2</v>
      </c>
      <c r="E89" s="181"/>
      <c r="F89" s="109"/>
      <c r="G89" s="181"/>
      <c r="H89" s="109"/>
      <c r="I89" s="181"/>
      <c r="J89" s="109"/>
      <c r="K89" s="183"/>
      <c r="Y89" s="109"/>
      <c r="Z89" s="109"/>
    </row>
    <row r="90" spans="1:27">
      <c r="A90" s="109" t="s">
        <v>252</v>
      </c>
      <c r="C90" s="181">
        <v>3.7699999999999997E-2</v>
      </c>
      <c r="E90" s="181"/>
      <c r="F90" s="109"/>
      <c r="G90" s="181"/>
      <c r="H90" s="109"/>
      <c r="I90" s="181"/>
      <c r="J90" s="109"/>
      <c r="K90" s="183"/>
      <c r="Y90" s="109"/>
      <c r="Z90" s="109"/>
    </row>
    <row r="91" spans="1:27">
      <c r="A91" s="109" t="s">
        <v>253</v>
      </c>
      <c r="C91" s="181">
        <v>4.0800000000000003E-2</v>
      </c>
      <c r="E91" s="181"/>
      <c r="F91" s="109"/>
      <c r="G91" s="181"/>
      <c r="H91" s="109"/>
      <c r="I91" s="181"/>
      <c r="J91" s="109"/>
      <c r="K91" s="183"/>
      <c r="Y91" s="109"/>
      <c r="Z91" s="109"/>
    </row>
    <row r="92" spans="1:27">
      <c r="A92" s="109" t="s">
        <v>254</v>
      </c>
      <c r="C92" s="181">
        <v>4.2700000000000002E-2</v>
      </c>
      <c r="E92" s="181">
        <f>AVERAGE(C81:C92)</f>
        <v>3.9325000000000006E-2</v>
      </c>
      <c r="F92" s="109"/>
      <c r="G92" s="181">
        <f>AVERAGE(C77:C89)</f>
        <v>4.0091666666666671E-2</v>
      </c>
      <c r="H92" s="109"/>
      <c r="I92" s="181">
        <f>AVERAGE(C74:C86)</f>
        <v>4.1941666666666662E-2</v>
      </c>
      <c r="J92" s="109"/>
      <c r="K92" s="183">
        <f>AVERAGE(C71:C83)</f>
        <v>4.2441666666666662E-2</v>
      </c>
      <c r="M92" s="189">
        <f>AVERAGE(C68:C79)</f>
        <v>4.1149999999999992E-2</v>
      </c>
      <c r="Y92" s="109"/>
      <c r="Z92" s="109"/>
    </row>
    <row r="93" spans="1:27" ht="15.3" thickBot="1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211"/>
      <c r="Z93" s="211"/>
      <c r="AA93" s="177"/>
    </row>
    <row r="94" spans="1:27" ht="15.3" thickTop="1">
      <c r="Y94" s="109"/>
      <c r="Z94" s="109"/>
    </row>
    <row r="95" spans="1:27">
      <c r="A95" s="220" t="s">
        <v>242</v>
      </c>
      <c r="Y95" s="109"/>
      <c r="Z95" s="109"/>
    </row>
    <row r="96" spans="1:27">
      <c r="Y96" s="109"/>
      <c r="Z96" s="109"/>
    </row>
    <row r="97" spans="25:26">
      <c r="Y97" s="109"/>
      <c r="Z97" s="109"/>
    </row>
    <row r="98" spans="25:26">
      <c r="Y98" s="109"/>
      <c r="Z98" s="109"/>
    </row>
    <row r="99" spans="25:26">
      <c r="Y99" s="109"/>
      <c r="Z99" s="109"/>
    </row>
    <row r="100" spans="25:26">
      <c r="Y100" s="109"/>
      <c r="Z100" s="109"/>
    </row>
    <row r="101" spans="25:26">
      <c r="Y101" s="109"/>
      <c r="Z101" s="109"/>
    </row>
    <row r="102" spans="25:26">
      <c r="Y102" s="109"/>
      <c r="Z102" s="109"/>
    </row>
    <row r="103" spans="25:26">
      <c r="Y103" s="109"/>
      <c r="Z103" s="109"/>
    </row>
    <row r="104" spans="25:26">
      <c r="Y104" s="109"/>
      <c r="Z104" s="109"/>
    </row>
    <row r="105" spans="25:26">
      <c r="Y105" s="109"/>
      <c r="Z105" s="109"/>
    </row>
    <row r="106" spans="25:26">
      <c r="Y106" s="109"/>
      <c r="Z106" s="109"/>
    </row>
    <row r="107" spans="25:26">
      <c r="Y107" s="109"/>
      <c r="Z107" s="109"/>
    </row>
    <row r="108" spans="25:26">
      <c r="Y108" s="109"/>
      <c r="Z108" s="109"/>
    </row>
    <row r="109" spans="25:26">
      <c r="Y109" s="109"/>
      <c r="Z109" s="109"/>
    </row>
  </sheetData>
  <mergeCells count="2">
    <mergeCell ref="A5:AA5"/>
    <mergeCell ref="A6:AA6"/>
  </mergeCells>
  <printOptions horizontalCentered="1" verticalCentered="1"/>
  <pageMargins left="0.7" right="0.7" top="0.75" bottom="0.75" header="0.3" footer="0.3"/>
  <pageSetup scale="4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50FB1-8237-4361-90A3-F956DF8C348B}">
  <sheetPr>
    <pageSetUpPr fitToPage="1"/>
  </sheetPr>
  <dimension ref="A1:N56"/>
  <sheetViews>
    <sheetView topLeftCell="A22" workbookViewId="0">
      <selection activeCell="A45" sqref="A45"/>
    </sheetView>
  </sheetViews>
  <sheetFormatPr defaultRowHeight="15"/>
  <cols>
    <col min="1" max="1" width="20.81640625" customWidth="1"/>
    <col min="2" max="2" width="1.2265625" customWidth="1"/>
    <col min="3" max="13" width="8.58984375" customWidth="1"/>
  </cols>
  <sheetData>
    <row r="1" spans="1:14">
      <c r="K1" s="92" t="str">
        <f>+'DCP-15, P 2'!W1</f>
        <v>Exh. DCP-15</v>
      </c>
    </row>
    <row r="2" spans="1:14">
      <c r="K2" s="92" t="s">
        <v>330</v>
      </c>
    </row>
    <row r="3" spans="1:14">
      <c r="K3" s="92" t="str">
        <f>+'DCP-15, P 2'!W3</f>
        <v>Dockets UE-220066/UG-220067</v>
      </c>
    </row>
    <row r="5" spans="1:14" ht="17.7">
      <c r="A5" s="296" t="s">
        <v>273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</row>
    <row r="6" spans="1:14" ht="17.7">
      <c r="A6" s="296" t="s">
        <v>275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</row>
    <row r="7" spans="1:14" ht="15.3" thickBo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15.3" thickTop="1">
      <c r="H8" s="46"/>
      <c r="I8" s="46"/>
      <c r="J8" s="46"/>
      <c r="K8" s="46"/>
      <c r="L8" s="46"/>
      <c r="M8" s="46"/>
    </row>
    <row r="9" spans="1:14">
      <c r="H9" s="46"/>
      <c r="I9" s="46"/>
      <c r="J9" s="46"/>
      <c r="K9" s="46"/>
      <c r="L9" s="46"/>
      <c r="M9" s="272" t="s">
        <v>320</v>
      </c>
      <c r="N9" s="273" t="s">
        <v>321</v>
      </c>
    </row>
    <row r="10" spans="1:14">
      <c r="C10" s="27">
        <v>2012</v>
      </c>
      <c r="D10" s="27">
        <v>2013</v>
      </c>
      <c r="E10" s="27">
        <v>2014</v>
      </c>
      <c r="F10" s="27">
        <v>2015</v>
      </c>
      <c r="G10" s="27">
        <v>2016</v>
      </c>
      <c r="H10" s="27">
        <v>2017</v>
      </c>
      <c r="I10" s="27">
        <v>2018</v>
      </c>
      <c r="J10" s="27">
        <v>2019</v>
      </c>
      <c r="K10" s="27">
        <v>2020</v>
      </c>
      <c r="L10" s="27">
        <v>2021</v>
      </c>
      <c r="M10" s="46" t="s">
        <v>27</v>
      </c>
      <c r="N10" t="s">
        <v>27</v>
      </c>
    </row>
    <row r="11" spans="1:14">
      <c r="A11" s="29"/>
      <c r="B11" s="29"/>
      <c r="C11" s="29"/>
      <c r="D11" s="29"/>
      <c r="E11" s="29"/>
      <c r="F11" s="29"/>
      <c r="G11" s="29"/>
      <c r="H11" s="91"/>
      <c r="I11" s="91"/>
      <c r="J11" s="91"/>
      <c r="K11" s="91"/>
      <c r="L11" s="91"/>
      <c r="M11" s="91"/>
      <c r="N11" s="29"/>
    </row>
    <row r="12" spans="1:14">
      <c r="H12" s="46"/>
      <c r="I12" s="46"/>
      <c r="J12" s="46"/>
      <c r="K12" s="46"/>
      <c r="L12" s="46"/>
      <c r="M12" s="46"/>
    </row>
    <row r="13" spans="1:14">
      <c r="A13" s="94" t="s">
        <v>263</v>
      </c>
      <c r="H13" s="46"/>
      <c r="I13" s="46"/>
      <c r="J13" s="46"/>
      <c r="K13" s="46"/>
      <c r="L13" s="46"/>
      <c r="M13" s="46"/>
    </row>
    <row r="14" spans="1:14">
      <c r="A14" s="94" t="s">
        <v>262</v>
      </c>
      <c r="C14" s="46">
        <v>0.1002</v>
      </c>
      <c r="D14" s="46">
        <v>9.8199999999999996E-2</v>
      </c>
      <c r="E14" s="46">
        <v>9.7600000000000006E-2</v>
      </c>
      <c r="F14" s="46">
        <v>9.6000000000000002E-2</v>
      </c>
      <c r="G14" s="46">
        <v>9.6000000000000002E-2</v>
      </c>
      <c r="H14" s="46">
        <v>9.6799999999999997E-2</v>
      </c>
      <c r="I14" s="46">
        <v>9.5600000000000004E-2</v>
      </c>
      <c r="J14" s="46">
        <v>9.6500000000000002E-2</v>
      </c>
      <c r="K14" s="46">
        <v>9.3899999999999997E-2</v>
      </c>
      <c r="L14" s="46">
        <v>9.3899999999999997E-2</v>
      </c>
      <c r="M14" s="46">
        <f>AVERAGE(C14:J14)</f>
        <v>9.7112500000000004E-2</v>
      </c>
      <c r="N14" s="46">
        <f>AVERAGE(C14:M14)</f>
        <v>9.6528409090909095E-2</v>
      </c>
    </row>
    <row r="15" spans="1:14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27"/>
    </row>
    <row r="16" spans="1:14">
      <c r="A16" s="94" t="s">
        <v>264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27"/>
    </row>
    <row r="17" spans="1:14">
      <c r="A17" s="94" t="s">
        <v>331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27"/>
    </row>
    <row r="18" spans="1:14"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27"/>
    </row>
    <row r="19" spans="1:14">
      <c r="A19" s="94" t="s">
        <v>265</v>
      </c>
      <c r="C19" s="46">
        <v>4.8549999999999989E-2</v>
      </c>
      <c r="D19" s="46">
        <v>4.9833333333333334E-2</v>
      </c>
      <c r="E19" s="46">
        <v>4.7991666666666676E-2</v>
      </c>
      <c r="F19" s="46">
        <v>5.0291666666666672E-2</v>
      </c>
      <c r="G19" s="46">
        <v>4.6758333333333325E-2</v>
      </c>
      <c r="H19" s="46">
        <v>4.3783333333333334E-2</v>
      </c>
      <c r="I19" s="46">
        <v>4.6691666666666666E-2</v>
      </c>
      <c r="J19" s="46">
        <v>4.1941666666666676E-2</v>
      </c>
      <c r="K19" s="46">
        <v>3.3900000000000007E-2</v>
      </c>
      <c r="L19" s="46">
        <v>3.361666666666667E-2</v>
      </c>
      <c r="M19" s="46">
        <f>AVERAGE(C19:J19)</f>
        <v>4.6980208333333336E-2</v>
      </c>
      <c r="N19" s="46">
        <f>AVERAGE(C19:M19)</f>
        <v>4.4576231060606063E-2</v>
      </c>
    </row>
    <row r="20" spans="1:14"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4">
      <c r="A21" s="94" t="s">
        <v>266</v>
      </c>
      <c r="C21" s="46">
        <v>4.9983333333333331E-2</v>
      </c>
      <c r="D21" s="46">
        <v>4.8050000000000002E-2</v>
      </c>
      <c r="E21" s="46">
        <v>4.9274999999999992E-2</v>
      </c>
      <c r="F21" s="46">
        <v>4.8233333333333329E-2</v>
      </c>
      <c r="G21" s="46">
        <v>4.9108333333333337E-2</v>
      </c>
      <c r="H21" s="46">
        <v>4.4791666666666667E-2</v>
      </c>
      <c r="I21" s="46">
        <v>4.4775000000000009E-2</v>
      </c>
      <c r="J21" s="46">
        <v>4.498333333333334E-2</v>
      </c>
      <c r="K21" s="46">
        <v>3.5333333333333335E-2</v>
      </c>
      <c r="L21" s="46">
        <v>3.3250000000000002E-2</v>
      </c>
      <c r="M21" s="46">
        <f>AVERAGE(C21:J21)</f>
        <v>4.7399999999999998E-2</v>
      </c>
      <c r="N21" s="46">
        <f>AVERAGE(C21:M21)</f>
        <v>4.5016666666666663E-2</v>
      </c>
    </row>
    <row r="22" spans="1:14"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4">
      <c r="A23" s="94" t="s">
        <v>267</v>
      </c>
      <c r="C23" s="46">
        <v>5.1225E-2</v>
      </c>
      <c r="D23" s="46">
        <v>4.6999999999999993E-2</v>
      </c>
      <c r="E23" s="46">
        <v>5.0691666666666663E-2</v>
      </c>
      <c r="F23" s="46">
        <v>4.6758333333333339E-2</v>
      </c>
      <c r="G23" s="46">
        <v>5.1808333333333338E-2</v>
      </c>
      <c r="H23" s="46">
        <v>4.4624999999999998E-2</v>
      </c>
      <c r="I23" s="46">
        <v>4.3758333333333344E-2</v>
      </c>
      <c r="J23" s="46">
        <v>4.7133333333333333E-2</v>
      </c>
      <c r="K23" s="46">
        <v>3.7124999999999998E-2</v>
      </c>
      <c r="L23" s="46">
        <v>3.3033333333333338E-2</v>
      </c>
      <c r="M23" s="46">
        <f>AVERAGE(C23:J23)</f>
        <v>4.7875000000000001E-2</v>
      </c>
      <c r="N23" s="46">
        <f>AVERAGE(C23:M23)</f>
        <v>4.5548484848484859E-2</v>
      </c>
    </row>
    <row r="24" spans="1:14"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4">
      <c r="A25" s="94" t="s">
        <v>268</v>
      </c>
      <c r="C25" s="46">
        <v>5.3225000000000001E-2</v>
      </c>
      <c r="D25" s="46">
        <v>4.7641666666666665E-2</v>
      </c>
      <c r="E25" s="46">
        <v>5.0650000000000008E-2</v>
      </c>
      <c r="F25" s="46">
        <v>4.6525000000000004E-2</v>
      </c>
      <c r="G25" s="46">
        <v>5.241666666666666E-2</v>
      </c>
      <c r="H25" s="46">
        <v>4.5033333333333335E-2</v>
      </c>
      <c r="I25" s="46">
        <v>4.3199999999999995E-2</v>
      </c>
      <c r="J25" s="46">
        <v>4.769166666666666E-2</v>
      </c>
      <c r="K25" s="46">
        <v>3.9158333333333337E-2</v>
      </c>
      <c r="L25" s="46">
        <v>3.3308333333333336E-2</v>
      </c>
      <c r="M25" s="46">
        <f>AVERAGE(C25:J25)</f>
        <v>4.8297916666666663E-2</v>
      </c>
      <c r="N25" s="46">
        <f>AVERAGE(C25:M25)</f>
        <v>4.6104356060606054E-2</v>
      </c>
    </row>
    <row r="26" spans="1:14"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4">
      <c r="A27" s="94" t="s">
        <v>269</v>
      </c>
      <c r="C27" s="46">
        <v>5.565833333333333E-2</v>
      </c>
      <c r="D27" s="46">
        <v>4.8549999999999989E-2</v>
      </c>
      <c r="E27" s="46">
        <v>4.9833333333333334E-2</v>
      </c>
      <c r="F27" s="46">
        <v>4.7991666666666676E-2</v>
      </c>
      <c r="G27" s="46">
        <v>5.0291666666666672E-2</v>
      </c>
      <c r="H27" s="46">
        <v>4.6758333333333325E-2</v>
      </c>
      <c r="I27" s="46">
        <v>4.3783333333333334E-2</v>
      </c>
      <c r="J27" s="46">
        <v>4.6691666666666666E-2</v>
      </c>
      <c r="K27" s="46">
        <v>4.1941666666666676E-2</v>
      </c>
      <c r="L27" s="46">
        <v>3.3900000000000007E-2</v>
      </c>
      <c r="M27" s="46">
        <f>AVERAGE(C27:J27)</f>
        <v>4.8694791666666674E-2</v>
      </c>
      <c r="N27" s="46">
        <f>AVERAGE(C27:M27)</f>
        <v>4.6735890151515157E-2</v>
      </c>
    </row>
    <row r="28" spans="1:14"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4"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4">
      <c r="A30" s="94" t="s">
        <v>270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4">
      <c r="A31" s="94" t="s">
        <v>322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4"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4">
      <c r="A33" s="94" t="s">
        <v>265</v>
      </c>
      <c r="C33" s="46">
        <f>+C14-C19</f>
        <v>5.1650000000000008E-2</v>
      </c>
      <c r="D33" s="46">
        <f t="shared" ref="D33:L33" si="0">+D14-D19</f>
        <v>4.8366666666666662E-2</v>
      </c>
      <c r="E33" s="46">
        <f t="shared" si="0"/>
        <v>4.9608333333333331E-2</v>
      </c>
      <c r="F33" s="46">
        <f t="shared" si="0"/>
        <v>4.570833333333333E-2</v>
      </c>
      <c r="G33" s="46">
        <f t="shared" si="0"/>
        <v>4.9241666666666677E-2</v>
      </c>
      <c r="H33" s="46">
        <f t="shared" si="0"/>
        <v>5.3016666666666663E-2</v>
      </c>
      <c r="I33" s="46">
        <f t="shared" si="0"/>
        <v>4.8908333333333338E-2</v>
      </c>
      <c r="J33" s="46">
        <f t="shared" si="0"/>
        <v>5.4558333333333327E-2</v>
      </c>
      <c r="K33" s="46">
        <f t="shared" si="0"/>
        <v>5.9999999999999991E-2</v>
      </c>
      <c r="L33" s="46">
        <f t="shared" si="0"/>
        <v>6.0283333333333328E-2</v>
      </c>
      <c r="M33" s="46">
        <f>AVERAGE(C33:J33)</f>
        <v>5.0132291666666669E-2</v>
      </c>
      <c r="N33" s="46">
        <f>AVERAGE(C33:M33)</f>
        <v>5.1952178030303033E-2</v>
      </c>
    </row>
    <row r="34" spans="1:14"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4">
      <c r="A35" s="94" t="s">
        <v>266</v>
      </c>
      <c r="C35" s="46">
        <f>+C14-C21</f>
        <v>5.0216666666666666E-2</v>
      </c>
      <c r="D35" s="46">
        <f t="shared" ref="D35:L35" si="1">+D14-D21</f>
        <v>5.0149999999999993E-2</v>
      </c>
      <c r="E35" s="46">
        <f t="shared" si="1"/>
        <v>4.8325000000000014E-2</v>
      </c>
      <c r="F35" s="46">
        <f t="shared" si="1"/>
        <v>4.7766666666666673E-2</v>
      </c>
      <c r="G35" s="46">
        <f t="shared" si="1"/>
        <v>4.6891666666666665E-2</v>
      </c>
      <c r="H35" s="46">
        <f t="shared" si="1"/>
        <v>5.200833333333333E-2</v>
      </c>
      <c r="I35" s="46">
        <f t="shared" si="1"/>
        <v>5.0824999999999995E-2</v>
      </c>
      <c r="J35" s="46">
        <f t="shared" si="1"/>
        <v>5.1516666666666662E-2</v>
      </c>
      <c r="K35" s="46">
        <f t="shared" si="1"/>
        <v>5.8566666666666663E-2</v>
      </c>
      <c r="L35" s="46">
        <f t="shared" si="1"/>
        <v>6.0649999999999996E-2</v>
      </c>
      <c r="M35" s="46">
        <f>AVERAGE(C35:J35)</f>
        <v>4.97125E-2</v>
      </c>
      <c r="N35" s="46">
        <f>AVERAGE(C35:M35)</f>
        <v>5.1511742424242432E-2</v>
      </c>
    </row>
    <row r="36" spans="1:14"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4">
      <c r="A37" s="94" t="s">
        <v>267</v>
      </c>
      <c r="C37" s="46">
        <f>+C14-C23</f>
        <v>4.8974999999999998E-2</v>
      </c>
      <c r="D37" s="46">
        <f t="shared" ref="D37:L37" si="2">+D14-D23</f>
        <v>5.1200000000000002E-2</v>
      </c>
      <c r="E37" s="46">
        <f t="shared" si="2"/>
        <v>4.6908333333333344E-2</v>
      </c>
      <c r="F37" s="46">
        <f t="shared" si="2"/>
        <v>4.9241666666666663E-2</v>
      </c>
      <c r="G37" s="46">
        <f t="shared" si="2"/>
        <v>4.4191666666666664E-2</v>
      </c>
      <c r="H37" s="46">
        <f t="shared" si="2"/>
        <v>5.2174999999999999E-2</v>
      </c>
      <c r="I37" s="46">
        <f t="shared" si="2"/>
        <v>5.1841666666666661E-2</v>
      </c>
      <c r="J37" s="46">
        <f t="shared" si="2"/>
        <v>4.936666666666667E-2</v>
      </c>
      <c r="K37" s="46">
        <f t="shared" si="2"/>
        <v>5.6774999999999999E-2</v>
      </c>
      <c r="L37" s="46">
        <f t="shared" si="2"/>
        <v>6.0866666666666659E-2</v>
      </c>
      <c r="M37" s="46">
        <f>AVERAGE(C37:J37)</f>
        <v>4.9237500000000003E-2</v>
      </c>
      <c r="N37" s="46">
        <f>AVERAGE(C37:M37)</f>
        <v>5.097992424242425E-2</v>
      </c>
    </row>
    <row r="38" spans="1:14"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4">
      <c r="A39" s="94" t="s">
        <v>268</v>
      </c>
      <c r="C39" s="46">
        <f>+C14-C25</f>
        <v>4.6974999999999996E-2</v>
      </c>
      <c r="D39" s="46">
        <f t="shared" ref="D39:L39" si="3">+D14-D25</f>
        <v>5.055833333333333E-2</v>
      </c>
      <c r="E39" s="46">
        <f t="shared" si="3"/>
        <v>4.6949999999999999E-2</v>
      </c>
      <c r="F39" s="46">
        <f t="shared" si="3"/>
        <v>4.9474999999999998E-2</v>
      </c>
      <c r="G39" s="46">
        <f t="shared" si="3"/>
        <v>4.3583333333333342E-2</v>
      </c>
      <c r="H39" s="46">
        <f t="shared" si="3"/>
        <v>5.1766666666666662E-2</v>
      </c>
      <c r="I39" s="46">
        <f t="shared" si="3"/>
        <v>5.2400000000000009E-2</v>
      </c>
      <c r="J39" s="46">
        <f t="shared" si="3"/>
        <v>4.8808333333333342E-2</v>
      </c>
      <c r="K39" s="46">
        <f t="shared" si="3"/>
        <v>5.4741666666666661E-2</v>
      </c>
      <c r="L39" s="46">
        <f t="shared" si="3"/>
        <v>6.0591666666666662E-2</v>
      </c>
      <c r="M39" s="46">
        <f>AVERAGE(C39:J39)</f>
        <v>4.8814583333333335E-2</v>
      </c>
      <c r="N39" s="46">
        <f>AVERAGE(C39:M39)</f>
        <v>5.0424053030303034E-2</v>
      </c>
    </row>
    <row r="40" spans="1:14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4">
      <c r="A41" s="94" t="s">
        <v>269</v>
      </c>
      <c r="C41" s="46">
        <f>+C14-C27</f>
        <v>4.4541666666666667E-2</v>
      </c>
      <c r="D41" s="46">
        <f t="shared" ref="D41:L41" si="4">+D14-D27</f>
        <v>4.9650000000000007E-2</v>
      </c>
      <c r="E41" s="46">
        <f t="shared" si="4"/>
        <v>4.7766666666666673E-2</v>
      </c>
      <c r="F41" s="46">
        <f t="shared" si="4"/>
        <v>4.8008333333333326E-2</v>
      </c>
      <c r="G41" s="46">
        <f t="shared" si="4"/>
        <v>4.570833333333333E-2</v>
      </c>
      <c r="H41" s="46">
        <f t="shared" si="4"/>
        <v>5.0041666666666672E-2</v>
      </c>
      <c r="I41" s="46">
        <f t="shared" si="4"/>
        <v>5.1816666666666671E-2</v>
      </c>
      <c r="J41" s="46">
        <f t="shared" si="4"/>
        <v>4.9808333333333336E-2</v>
      </c>
      <c r="K41" s="46">
        <f t="shared" si="4"/>
        <v>5.1958333333333322E-2</v>
      </c>
      <c r="L41" s="46">
        <f t="shared" si="4"/>
        <v>5.9999999999999991E-2</v>
      </c>
      <c r="M41" s="46">
        <f>AVERAGE(C41:J41)</f>
        <v>4.8417708333333337E-2</v>
      </c>
      <c r="N41" s="46">
        <f>AVERAGE(C41:M41)</f>
        <v>4.9792518939393939E-2</v>
      </c>
    </row>
    <row r="42" spans="1:14" ht="15.3" thickBot="1">
      <c r="A42" s="74"/>
      <c r="B42" s="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74"/>
    </row>
    <row r="43" spans="1:14" ht="15.3" thickTop="1">
      <c r="H43" s="46"/>
      <c r="I43" s="46"/>
      <c r="J43" s="46"/>
      <c r="K43" s="46"/>
      <c r="L43" s="46"/>
      <c r="M43" s="46"/>
    </row>
    <row r="44" spans="1:14">
      <c r="A44" s="94" t="str">
        <f>+'DCP-15, P 1'!A44</f>
        <v>Sources:  S&amp;P Global Intelligence, provided in response to Staff DR-013 in Dockets UE-220053/UG-220054; Mergent Bond Record.</v>
      </c>
      <c r="H44" s="46"/>
      <c r="I44" s="46"/>
      <c r="J44" s="46"/>
      <c r="K44" s="46"/>
      <c r="L44" s="46"/>
      <c r="M44" s="46"/>
    </row>
    <row r="45" spans="1:14">
      <c r="H45" s="46"/>
      <c r="I45" s="46"/>
      <c r="J45" s="46"/>
      <c r="K45" s="46"/>
      <c r="L45" s="46"/>
      <c r="M45" s="46"/>
    </row>
    <row r="46" spans="1:14">
      <c r="H46" s="46"/>
      <c r="I46" s="46"/>
      <c r="J46" s="46"/>
      <c r="K46" s="46"/>
      <c r="L46" s="46"/>
      <c r="M46" s="46"/>
    </row>
    <row r="47" spans="1:14">
      <c r="H47" s="46"/>
      <c r="I47" s="46"/>
      <c r="J47" s="46"/>
      <c r="K47" s="46"/>
      <c r="L47" s="46"/>
      <c r="M47" s="46"/>
    </row>
    <row r="48" spans="1:14">
      <c r="H48" s="46"/>
      <c r="I48" s="46"/>
      <c r="J48" s="46"/>
      <c r="K48" s="46"/>
      <c r="L48" s="46"/>
      <c r="M48" s="46"/>
    </row>
    <row r="49" spans="8:13">
      <c r="H49" s="46"/>
      <c r="I49" s="46"/>
      <c r="J49" s="46"/>
      <c r="K49" s="46"/>
      <c r="L49" s="46"/>
      <c r="M49" s="46"/>
    </row>
    <row r="50" spans="8:13">
      <c r="H50" s="46"/>
      <c r="I50" s="46"/>
      <c r="J50" s="46"/>
      <c r="K50" s="46"/>
      <c r="L50" s="46"/>
      <c r="M50" s="46"/>
    </row>
    <row r="51" spans="8:13">
      <c r="H51" s="46"/>
      <c r="I51" s="46"/>
      <c r="J51" s="46"/>
      <c r="K51" s="46"/>
      <c r="L51" s="46"/>
      <c r="M51" s="46"/>
    </row>
    <row r="52" spans="8:13">
      <c r="H52" s="46"/>
      <c r="I52" s="46"/>
      <c r="J52" s="46"/>
      <c r="K52" s="46"/>
      <c r="L52" s="46"/>
      <c r="M52" s="46"/>
    </row>
    <row r="53" spans="8:13">
      <c r="H53" s="46"/>
      <c r="I53" s="46"/>
      <c r="J53" s="46"/>
      <c r="K53" s="46"/>
      <c r="L53" s="46"/>
      <c r="M53" s="46"/>
    </row>
    <row r="54" spans="8:13">
      <c r="H54" s="46"/>
      <c r="I54" s="46"/>
      <c r="J54" s="46"/>
      <c r="K54" s="46"/>
      <c r="L54" s="46"/>
      <c r="M54" s="46"/>
    </row>
    <row r="55" spans="8:13">
      <c r="H55" s="46"/>
      <c r="I55" s="46"/>
      <c r="J55" s="46"/>
      <c r="K55" s="46"/>
      <c r="L55" s="46"/>
      <c r="M55" s="46"/>
    </row>
    <row r="56" spans="8:13">
      <c r="H56" s="46"/>
      <c r="I56" s="46"/>
      <c r="J56" s="46"/>
      <c r="K56" s="46"/>
      <c r="L56" s="46"/>
      <c r="M56" s="46"/>
    </row>
  </sheetData>
  <mergeCells count="2">
    <mergeCell ref="A5:M5"/>
    <mergeCell ref="A6:M6"/>
  </mergeCells>
  <pageMargins left="0.7" right="0.7" top="0.75" bottom="0.75" header="0.3" footer="0.3"/>
  <pageSetup scale="6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30D36-27D9-45AE-8E2E-A4F2396B1F60}">
  <sheetPr>
    <pageSetUpPr fitToPage="1"/>
  </sheetPr>
  <dimension ref="A1:AA109"/>
  <sheetViews>
    <sheetView workbookViewId="0">
      <selection activeCell="W2" sqref="W2"/>
    </sheetView>
  </sheetViews>
  <sheetFormatPr defaultRowHeight="15"/>
  <cols>
    <col min="1" max="1" width="10.54296875" customWidth="1"/>
    <col min="2" max="2" width="1.76953125" customWidth="1"/>
    <col min="4" max="4" width="2.453125" customWidth="1"/>
    <col min="6" max="6" width="1.453125" customWidth="1"/>
    <col min="8" max="8" width="1.36328125" customWidth="1"/>
    <col min="10" max="10" width="1.54296875" customWidth="1"/>
    <col min="12" max="12" width="1.1328125" customWidth="1"/>
    <col min="14" max="14" width="1.54296875" customWidth="1"/>
    <col min="16" max="16" width="2" customWidth="1"/>
    <col min="18" max="18" width="1.6796875" customWidth="1"/>
    <col min="20" max="20" width="1.58984375" customWidth="1"/>
    <col min="22" max="22" width="1.6796875" customWidth="1"/>
    <col min="24" max="24" width="2.1328125" customWidth="1"/>
    <col min="26" max="26" width="1" customWidth="1"/>
  </cols>
  <sheetData>
    <row r="1" spans="1:27">
      <c r="W1" s="92" t="str">
        <f>+'DCP-15, P 3'!K1</f>
        <v>Exh. DCP-15</v>
      </c>
    </row>
    <row r="2" spans="1:27">
      <c r="W2" s="92" t="s">
        <v>332</v>
      </c>
    </row>
    <row r="3" spans="1:27">
      <c r="W3" s="92" t="str">
        <f>+'DCP-15, P 3'!K3</f>
        <v>Dockets UE-220066/UG-220067</v>
      </c>
    </row>
    <row r="5" spans="1:27" ht="17.7">
      <c r="A5" s="296" t="s">
        <v>273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</row>
    <row r="6" spans="1:27" ht="17.7">
      <c r="A6" s="296" t="s">
        <v>333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</row>
    <row r="7" spans="1:27" ht="15.3" thickBo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1:27" ht="15.3" thickTop="1"/>
    <row r="9" spans="1:27">
      <c r="G9" s="229" t="s">
        <v>257</v>
      </c>
      <c r="I9" s="229" t="s">
        <v>259</v>
      </c>
      <c r="K9" s="229" t="s">
        <v>260</v>
      </c>
      <c r="M9" s="229" t="s">
        <v>261</v>
      </c>
      <c r="U9" s="229" t="s">
        <v>257</v>
      </c>
      <c r="W9" s="229" t="s">
        <v>259</v>
      </c>
      <c r="Y9" s="229" t="s">
        <v>260</v>
      </c>
      <c r="AA9" s="229" t="s">
        <v>261</v>
      </c>
    </row>
    <row r="10" spans="1:27">
      <c r="E10" s="229" t="s">
        <v>256</v>
      </c>
      <c r="G10" s="229" t="s">
        <v>258</v>
      </c>
      <c r="I10" s="229" t="s">
        <v>258</v>
      </c>
      <c r="K10" s="229" t="s">
        <v>258</v>
      </c>
      <c r="M10" s="229" t="s">
        <v>258</v>
      </c>
      <c r="S10" s="229" t="s">
        <v>256</v>
      </c>
      <c r="U10" s="229" t="s">
        <v>258</v>
      </c>
      <c r="W10" s="229" t="s">
        <v>258</v>
      </c>
      <c r="Y10" s="229" t="s">
        <v>258</v>
      </c>
      <c r="AA10" s="229" t="s">
        <v>258</v>
      </c>
    </row>
    <row r="11" spans="1:27">
      <c r="E11" s="229" t="s">
        <v>27</v>
      </c>
      <c r="G11" s="229" t="s">
        <v>27</v>
      </c>
      <c r="I11" s="229" t="s">
        <v>27</v>
      </c>
      <c r="K11" s="229" t="s">
        <v>27</v>
      </c>
      <c r="M11" s="229" t="s">
        <v>27</v>
      </c>
      <c r="S11" s="229" t="s">
        <v>27</v>
      </c>
      <c r="U11" s="229" t="s">
        <v>27</v>
      </c>
      <c r="W11" s="229" t="s">
        <v>27</v>
      </c>
      <c r="Y11" s="229" t="s">
        <v>27</v>
      </c>
      <c r="AA11" s="229" t="s">
        <v>27</v>
      </c>
    </row>
    <row r="12" spans="1:27">
      <c r="A12" t="s">
        <v>243</v>
      </c>
      <c r="C12" s="46" t="s">
        <v>255</v>
      </c>
      <c r="E12" s="229" t="s">
        <v>255</v>
      </c>
      <c r="F12" s="27"/>
      <c r="G12" s="229" t="s">
        <v>255</v>
      </c>
      <c r="H12" s="27"/>
      <c r="I12" s="229" t="s">
        <v>255</v>
      </c>
      <c r="J12" s="27"/>
      <c r="K12" s="229" t="s">
        <v>255</v>
      </c>
      <c r="M12" s="229" t="s">
        <v>255</v>
      </c>
      <c r="Q12" s="46" t="s">
        <v>255</v>
      </c>
      <c r="S12" s="229" t="s">
        <v>255</v>
      </c>
      <c r="T12" s="27"/>
      <c r="U12" s="229" t="s">
        <v>255</v>
      </c>
      <c r="V12" s="27"/>
      <c r="W12" s="229" t="s">
        <v>255</v>
      </c>
      <c r="X12" s="27"/>
      <c r="Y12" s="229" t="s">
        <v>255</v>
      </c>
      <c r="AA12" s="229" t="s">
        <v>255</v>
      </c>
    </row>
    <row r="13" spans="1:27">
      <c r="A13" s="29"/>
      <c r="B13" s="29"/>
      <c r="C13" s="91"/>
      <c r="D13" s="275"/>
      <c r="E13" s="275"/>
      <c r="F13" s="276"/>
      <c r="G13" s="275"/>
      <c r="H13" s="276"/>
      <c r="I13" s="276"/>
      <c r="J13" s="276"/>
      <c r="K13" s="275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>
      <c r="C14" s="46"/>
      <c r="E14" s="27"/>
      <c r="F14" s="27"/>
      <c r="G14" s="27"/>
      <c r="H14" s="27"/>
      <c r="I14" s="27"/>
      <c r="J14" s="27"/>
    </row>
    <row r="15" spans="1:27">
      <c r="A15" s="277">
        <v>2011</v>
      </c>
      <c r="C15" s="46"/>
      <c r="E15" s="27"/>
      <c r="F15" s="27"/>
      <c r="G15" s="27"/>
      <c r="H15" s="27"/>
      <c r="I15" s="27"/>
      <c r="J15" s="27"/>
      <c r="K15" s="278"/>
      <c r="O15" s="277">
        <v>2017</v>
      </c>
      <c r="Q15" s="46"/>
      <c r="S15" s="27"/>
      <c r="T15" s="27"/>
      <c r="U15" s="27"/>
      <c r="V15" s="27"/>
      <c r="W15" s="27"/>
      <c r="X15" s="27"/>
      <c r="Y15" s="278"/>
    </row>
    <row r="16" spans="1:27">
      <c r="A16" s="27" t="s">
        <v>153</v>
      </c>
      <c r="C16" s="46">
        <v>6.0600000000000001E-2</v>
      </c>
      <c r="E16" s="27"/>
      <c r="F16" s="27"/>
      <c r="G16" s="27"/>
      <c r="H16" s="27"/>
      <c r="I16" s="27"/>
      <c r="J16" s="27"/>
      <c r="K16" s="278"/>
      <c r="O16" s="27" t="s">
        <v>153</v>
      </c>
      <c r="Q16" s="46">
        <v>4.6199999999999998E-2</v>
      </c>
      <c r="S16" s="27"/>
      <c r="T16" s="27"/>
      <c r="U16" s="27"/>
      <c r="V16" s="27"/>
      <c r="W16" s="27"/>
      <c r="X16" s="27"/>
      <c r="Y16" s="278"/>
    </row>
    <row r="17" spans="1:27">
      <c r="A17" s="27" t="s">
        <v>244</v>
      </c>
      <c r="C17" s="46">
        <v>6.0999999999999999E-2</v>
      </c>
      <c r="E17" s="27"/>
      <c r="F17" s="27"/>
      <c r="G17" s="27"/>
      <c r="H17" s="27"/>
      <c r="I17" s="27"/>
      <c r="J17" s="27"/>
      <c r="K17" s="278"/>
      <c r="O17" s="27" t="s">
        <v>244</v>
      </c>
      <c r="Q17" s="46">
        <v>4.58E-2</v>
      </c>
      <c r="S17" s="27"/>
      <c r="T17" s="27"/>
      <c r="U17" s="27"/>
      <c r="V17" s="27"/>
      <c r="W17" s="27"/>
      <c r="X17" s="27"/>
      <c r="Y17" s="278"/>
    </row>
    <row r="18" spans="1:27">
      <c r="A18" s="27" t="s">
        <v>245</v>
      </c>
      <c r="C18" s="46">
        <v>5.9700000000000003E-2</v>
      </c>
      <c r="E18" s="27"/>
      <c r="F18" s="27"/>
      <c r="G18" s="27"/>
      <c r="H18" s="27"/>
      <c r="I18" s="27"/>
      <c r="J18" s="27"/>
      <c r="K18" s="278"/>
      <c r="O18" s="27" t="s">
        <v>245</v>
      </c>
      <c r="Q18" s="46">
        <v>4.6199999999999998E-2</v>
      </c>
      <c r="S18" s="27"/>
      <c r="T18" s="27"/>
      <c r="U18" s="27"/>
      <c r="V18" s="27"/>
      <c r="W18" s="27"/>
      <c r="X18" s="27"/>
      <c r="Y18" s="278"/>
    </row>
    <row r="19" spans="1:27">
      <c r="A19" s="27" t="s">
        <v>246</v>
      </c>
      <c r="C19" s="46">
        <v>5.9799999999999999E-2</v>
      </c>
      <c r="E19" s="27"/>
      <c r="F19" s="27"/>
      <c r="G19" s="27"/>
      <c r="H19" s="27"/>
      <c r="I19" s="27"/>
      <c r="J19" s="27"/>
      <c r="K19" s="278"/>
      <c r="O19" s="27" t="s">
        <v>246</v>
      </c>
      <c r="Q19" s="46">
        <v>4.5100000000000001E-2</v>
      </c>
      <c r="S19" s="27"/>
      <c r="T19" s="27"/>
      <c r="U19" s="27"/>
      <c r="V19" s="27"/>
      <c r="W19" s="27"/>
      <c r="X19" s="27"/>
      <c r="Y19" s="278"/>
    </row>
    <row r="20" spans="1:27">
      <c r="A20" s="27" t="s">
        <v>247</v>
      </c>
      <c r="C20" s="46">
        <v>5.74E-2</v>
      </c>
      <c r="E20" s="27"/>
      <c r="F20" s="27"/>
      <c r="G20" s="27"/>
      <c r="H20" s="27"/>
      <c r="I20" s="27"/>
      <c r="J20" s="27"/>
      <c r="K20" s="278"/>
      <c r="O20" s="27" t="s">
        <v>247</v>
      </c>
      <c r="Q20" s="46">
        <v>4.4999999999999998E-2</v>
      </c>
      <c r="S20" s="27"/>
      <c r="T20" s="27"/>
      <c r="U20" s="27"/>
      <c r="V20" s="27"/>
      <c r="W20" s="27"/>
      <c r="X20" s="27"/>
      <c r="Y20" s="278"/>
    </row>
    <row r="21" spans="1:27">
      <c r="A21" s="27" t="s">
        <v>248</v>
      </c>
      <c r="C21" s="46">
        <v>5.67E-2</v>
      </c>
      <c r="E21" s="27"/>
      <c r="F21" s="27"/>
      <c r="G21" s="27"/>
      <c r="H21" s="27"/>
      <c r="I21" s="27"/>
      <c r="J21" s="27"/>
      <c r="K21" s="278"/>
      <c r="O21" s="27" t="s">
        <v>248</v>
      </c>
      <c r="Q21" s="46">
        <v>4.3200000000000002E-2</v>
      </c>
      <c r="S21" s="27"/>
      <c r="T21" s="27"/>
      <c r="U21" s="27"/>
      <c r="V21" s="27"/>
      <c r="W21" s="27"/>
      <c r="X21" s="27"/>
      <c r="Y21" s="278"/>
    </row>
    <row r="22" spans="1:27">
      <c r="A22" s="27" t="s">
        <v>249</v>
      </c>
      <c r="C22" s="46">
        <v>5.7000000000000002E-2</v>
      </c>
      <c r="E22" s="27"/>
      <c r="F22" s="27"/>
      <c r="G22" s="27"/>
      <c r="H22" s="27"/>
      <c r="I22" s="27"/>
      <c r="J22" s="27"/>
      <c r="K22" s="278"/>
      <c r="O22" s="27" t="s">
        <v>249</v>
      </c>
      <c r="Q22" s="46">
        <v>4.36E-2</v>
      </c>
      <c r="S22" s="27"/>
      <c r="T22" s="27"/>
      <c r="U22" s="27"/>
      <c r="V22" s="27"/>
      <c r="W22" s="27"/>
      <c r="X22" s="27"/>
      <c r="Y22" s="278"/>
    </row>
    <row r="23" spans="1:27">
      <c r="A23" s="27" t="s">
        <v>250</v>
      </c>
      <c r="C23" s="46">
        <v>5.2200000000000003E-2</v>
      </c>
      <c r="E23" s="27"/>
      <c r="F23" s="27"/>
      <c r="G23" s="27"/>
      <c r="H23" s="27"/>
      <c r="I23" s="27"/>
      <c r="J23" s="27"/>
      <c r="K23" s="278"/>
      <c r="O23" s="27" t="s">
        <v>250</v>
      </c>
      <c r="Q23" s="46">
        <v>4.2299999999999997E-2</v>
      </c>
      <c r="S23" s="27"/>
      <c r="T23" s="27"/>
      <c r="U23" s="27"/>
      <c r="V23" s="27"/>
      <c r="W23" s="27"/>
      <c r="X23" s="27"/>
      <c r="Y23" s="278"/>
    </row>
    <row r="24" spans="1:27">
      <c r="A24" s="27" t="s">
        <v>251</v>
      </c>
      <c r="C24" s="46">
        <v>5.11E-2</v>
      </c>
      <c r="E24" s="27"/>
      <c r="F24" s="27"/>
      <c r="G24" s="27"/>
      <c r="H24" s="27"/>
      <c r="I24" s="27"/>
      <c r="J24" s="27"/>
      <c r="K24" s="278"/>
      <c r="O24" s="27" t="s">
        <v>251</v>
      </c>
      <c r="Q24" s="46">
        <v>4.24E-2</v>
      </c>
      <c r="S24" s="27"/>
      <c r="T24" s="27"/>
      <c r="U24" s="27"/>
      <c r="V24" s="27"/>
      <c r="W24" s="27"/>
      <c r="X24" s="27"/>
      <c r="Y24" s="278"/>
    </row>
    <row r="25" spans="1:27">
      <c r="A25" s="27" t="s">
        <v>252</v>
      </c>
      <c r="C25" s="46">
        <v>5.2400000000000002E-2</v>
      </c>
      <c r="E25" s="27"/>
      <c r="F25" s="27"/>
      <c r="G25" s="27"/>
      <c r="H25" s="27"/>
      <c r="I25" s="27"/>
      <c r="J25" s="27"/>
      <c r="K25" s="278"/>
      <c r="O25" s="27" t="s">
        <v>252</v>
      </c>
      <c r="Q25" s="46">
        <v>4.2599999999999999E-2</v>
      </c>
      <c r="S25" s="27"/>
      <c r="T25" s="27"/>
      <c r="U25" s="27"/>
      <c r="V25" s="27"/>
      <c r="W25" s="27"/>
      <c r="X25" s="27"/>
      <c r="Y25" s="278"/>
    </row>
    <row r="26" spans="1:27">
      <c r="A26" s="27" t="s">
        <v>253</v>
      </c>
      <c r="C26" s="46">
        <v>4.9299999999999997E-2</v>
      </c>
      <c r="E26" s="27"/>
      <c r="F26" s="27"/>
      <c r="G26" s="27"/>
      <c r="H26" s="27"/>
      <c r="I26" s="27"/>
      <c r="J26" s="27"/>
      <c r="K26" s="278"/>
      <c r="O26" s="27" t="s">
        <v>253</v>
      </c>
      <c r="Q26" s="46">
        <v>4.1599999999999998E-2</v>
      </c>
      <c r="S26" s="27"/>
      <c r="T26" s="27"/>
      <c r="U26" s="27"/>
      <c r="V26" s="27"/>
      <c r="W26" s="27"/>
      <c r="X26" s="27"/>
      <c r="Y26" s="278"/>
    </row>
    <row r="27" spans="1:27">
      <c r="A27" s="27" t="s">
        <v>254</v>
      </c>
      <c r="C27" s="46">
        <v>5.0700000000000002E-2</v>
      </c>
      <c r="E27" s="46">
        <f>AVERAGE(C16:C27)</f>
        <v>5.565833333333333E-2</v>
      </c>
      <c r="F27" s="27"/>
      <c r="G27" s="46"/>
      <c r="H27" s="27"/>
      <c r="I27" s="46"/>
      <c r="J27" s="27"/>
      <c r="K27" s="279"/>
      <c r="M27" s="71"/>
      <c r="O27" s="27" t="s">
        <v>254</v>
      </c>
      <c r="Q27" s="46">
        <v>4.1399999999999999E-2</v>
      </c>
      <c r="S27" s="46">
        <f>AVERAGE(Q16:Q27)</f>
        <v>4.3783333333333334E-2</v>
      </c>
      <c r="T27" s="27"/>
      <c r="U27" s="46">
        <f>AVERAGE(C90:C92,Q16:Q24)</f>
        <v>4.4791666666666667E-2</v>
      </c>
      <c r="V27" s="27"/>
      <c r="W27" s="46">
        <f>AVERAGE(C87:C92,Q16:Q21)</f>
        <v>4.4624999999999998E-2</v>
      </c>
      <c r="X27" s="27"/>
      <c r="Y27" s="46">
        <f>AVERAGE(C84:C92,Q16:Q18)</f>
        <v>4.5033333333333335E-2</v>
      </c>
      <c r="Z27" s="27"/>
      <c r="AA27" s="71">
        <f>AVERAGE(C81:C92)</f>
        <v>4.6758333333333325E-2</v>
      </c>
    </row>
    <row r="28" spans="1:27">
      <c r="A28" s="277">
        <v>2012</v>
      </c>
      <c r="C28" s="46"/>
      <c r="E28" s="27"/>
      <c r="F28" s="27"/>
      <c r="G28" s="27"/>
      <c r="H28" s="27"/>
      <c r="I28" s="27"/>
      <c r="J28" s="27"/>
      <c r="K28" s="278"/>
      <c r="O28" s="277">
        <v>2018</v>
      </c>
      <c r="Q28" s="46"/>
      <c r="S28" s="27"/>
      <c r="T28" s="27"/>
      <c r="U28" s="27"/>
      <c r="V28" s="27"/>
      <c r="W28" s="27"/>
      <c r="X28" s="27"/>
      <c r="Y28" s="27"/>
      <c r="Z28" s="27"/>
    </row>
    <row r="29" spans="1:27">
      <c r="A29" s="27" t="s">
        <v>153</v>
      </c>
      <c r="C29" s="46">
        <v>5.0599999999999999E-2</v>
      </c>
      <c r="E29" s="27"/>
      <c r="F29" s="27"/>
      <c r="G29" s="27"/>
      <c r="H29" s="27"/>
      <c r="I29" s="27"/>
      <c r="J29" s="27"/>
      <c r="K29" s="278"/>
      <c r="O29" s="27" t="s">
        <v>153</v>
      </c>
      <c r="Q29" s="46">
        <v>4.1799999999999997E-2</v>
      </c>
      <c r="S29" s="27"/>
      <c r="T29" s="27"/>
      <c r="U29" s="27"/>
      <c r="V29" s="27"/>
      <c r="W29" s="27"/>
      <c r="X29" s="27"/>
      <c r="Y29" s="27"/>
      <c r="Z29" s="27"/>
    </row>
    <row r="30" spans="1:27">
      <c r="A30" s="27" t="s">
        <v>244</v>
      </c>
      <c r="C30" s="46">
        <v>5.0200000000000002E-2</v>
      </c>
      <c r="E30" s="27"/>
      <c r="F30" s="27"/>
      <c r="G30" s="27"/>
      <c r="H30" s="27"/>
      <c r="I30" s="27"/>
      <c r="J30" s="27"/>
      <c r="K30" s="278"/>
      <c r="O30" s="27" t="s">
        <v>244</v>
      </c>
      <c r="Q30" s="46">
        <v>4.4200000000000003E-2</v>
      </c>
      <c r="S30" s="27"/>
      <c r="T30" s="27"/>
      <c r="U30" s="27"/>
      <c r="V30" s="27"/>
      <c r="W30" s="27"/>
      <c r="X30" s="27"/>
      <c r="Y30" s="27"/>
      <c r="Z30" s="27"/>
    </row>
    <row r="31" spans="1:27">
      <c r="A31" s="27" t="s">
        <v>245</v>
      </c>
      <c r="C31" s="46">
        <v>5.1299999999999998E-2</v>
      </c>
      <c r="E31" s="27"/>
      <c r="F31" s="27"/>
      <c r="G31" s="27"/>
      <c r="H31" s="27"/>
      <c r="I31" s="27"/>
      <c r="J31" s="27"/>
      <c r="K31" s="278"/>
      <c r="O31" s="27" t="s">
        <v>245</v>
      </c>
      <c r="Q31" s="46">
        <v>4.5199999999999997E-2</v>
      </c>
      <c r="S31" s="27"/>
      <c r="T31" s="27"/>
      <c r="U31" s="27"/>
      <c r="V31" s="27"/>
      <c r="W31" s="27"/>
      <c r="X31" s="27"/>
      <c r="Y31" s="27"/>
      <c r="Z31" s="27"/>
    </row>
    <row r="32" spans="1:27">
      <c r="A32" s="27" t="s">
        <v>246</v>
      </c>
      <c r="C32" s="46">
        <v>5.11E-2</v>
      </c>
      <c r="E32" s="27"/>
      <c r="F32" s="27"/>
      <c r="G32" s="27"/>
      <c r="H32" s="27"/>
      <c r="I32" s="27"/>
      <c r="J32" s="27"/>
      <c r="K32" s="278"/>
      <c r="O32" s="27" t="s">
        <v>246</v>
      </c>
      <c r="Q32" s="46">
        <v>4.58E-2</v>
      </c>
      <c r="S32" s="27"/>
      <c r="T32" s="27"/>
      <c r="U32" s="27"/>
      <c r="V32" s="27"/>
      <c r="W32" s="27"/>
      <c r="X32" s="27"/>
      <c r="Y32" s="27"/>
      <c r="Z32" s="27"/>
    </row>
    <row r="33" spans="1:27">
      <c r="A33" s="27" t="s">
        <v>247</v>
      </c>
      <c r="C33" s="46">
        <v>4.9700000000000001E-2</v>
      </c>
      <c r="E33" s="27"/>
      <c r="F33" s="27"/>
      <c r="G33" s="27"/>
      <c r="H33" s="27"/>
      <c r="I33" s="27"/>
      <c r="J33" s="27"/>
      <c r="K33" s="278"/>
      <c r="O33" s="27" t="s">
        <v>247</v>
      </c>
      <c r="Q33" s="46">
        <v>4.7100000000000003E-2</v>
      </c>
      <c r="S33" s="27"/>
      <c r="T33" s="27"/>
      <c r="U33" s="27"/>
      <c r="V33" s="27"/>
      <c r="W33" s="27"/>
      <c r="X33" s="27"/>
      <c r="Y33" s="27"/>
      <c r="Z33" s="27"/>
    </row>
    <row r="34" spans="1:27">
      <c r="A34" s="27" t="s">
        <v>248</v>
      </c>
      <c r="C34" s="46">
        <v>4.9099999999999998E-2</v>
      </c>
      <c r="E34" s="27"/>
      <c r="F34" s="27"/>
      <c r="G34" s="27"/>
      <c r="H34" s="27"/>
      <c r="I34" s="27"/>
      <c r="J34" s="27"/>
      <c r="K34" s="278"/>
      <c r="O34" s="27" t="s">
        <v>248</v>
      </c>
      <c r="Q34" s="46">
        <v>4.7100000000000003E-2</v>
      </c>
      <c r="S34" s="27"/>
      <c r="T34" s="27"/>
      <c r="U34" s="27"/>
      <c r="V34" s="27"/>
      <c r="W34" s="27"/>
      <c r="X34" s="27"/>
      <c r="Y34" s="27"/>
      <c r="Z34" s="27"/>
    </row>
    <row r="35" spans="1:27">
      <c r="A35" s="27" t="s">
        <v>249</v>
      </c>
      <c r="C35" s="46">
        <v>4.8500000000000001E-2</v>
      </c>
      <c r="E35" s="27"/>
      <c r="F35" s="27"/>
      <c r="G35" s="27"/>
      <c r="H35" s="27"/>
      <c r="I35" s="27"/>
      <c r="J35" s="27"/>
      <c r="K35" s="278"/>
      <c r="O35" s="27" t="s">
        <v>249</v>
      </c>
      <c r="Q35" s="46">
        <v>4.6699999999999998E-2</v>
      </c>
      <c r="S35" s="27"/>
      <c r="T35" s="27"/>
      <c r="U35" s="27"/>
      <c r="V35" s="27"/>
      <c r="W35" s="27"/>
      <c r="X35" s="27"/>
      <c r="Y35" s="27"/>
      <c r="Z35" s="27"/>
    </row>
    <row r="36" spans="1:27">
      <c r="A36" s="27" t="s">
        <v>250</v>
      </c>
      <c r="C36" s="46">
        <v>4.8800000000000003E-2</v>
      </c>
      <c r="E36" s="27"/>
      <c r="F36" s="27"/>
      <c r="G36" s="27"/>
      <c r="H36" s="27"/>
      <c r="I36" s="27"/>
      <c r="J36" s="27"/>
      <c r="K36" s="278"/>
      <c r="O36" s="27" t="s">
        <v>250</v>
      </c>
      <c r="Q36" s="46">
        <v>4.6399999999999997E-2</v>
      </c>
      <c r="S36" s="27"/>
      <c r="T36" s="27"/>
      <c r="U36" s="27"/>
      <c r="V36" s="27"/>
      <c r="W36" s="27"/>
      <c r="X36" s="27"/>
      <c r="Y36" s="27"/>
      <c r="Z36" s="27"/>
    </row>
    <row r="37" spans="1:27">
      <c r="A37" s="27" t="s">
        <v>251</v>
      </c>
      <c r="C37" s="46">
        <v>4.8099999999999997E-2</v>
      </c>
      <c r="E37" s="27"/>
      <c r="F37" s="27"/>
      <c r="G37" s="27"/>
      <c r="H37" s="27"/>
      <c r="I37" s="27"/>
      <c r="J37" s="27"/>
      <c r="K37" s="278"/>
      <c r="O37" s="27" t="s">
        <v>251</v>
      </c>
      <c r="Q37" s="46">
        <v>4.7399999999999998E-2</v>
      </c>
      <c r="S37" s="27"/>
      <c r="T37" s="27"/>
      <c r="U37" s="27"/>
      <c r="V37" s="27"/>
      <c r="W37" s="27"/>
      <c r="X37" s="27"/>
      <c r="Y37" s="27"/>
      <c r="Z37" s="27"/>
    </row>
    <row r="38" spans="1:27">
      <c r="A38" s="27" t="s">
        <v>252</v>
      </c>
      <c r="C38" s="46">
        <v>4.5400000000000003E-2</v>
      </c>
      <c r="E38" s="27"/>
      <c r="F38" s="27"/>
      <c r="G38" s="27"/>
      <c r="H38" s="27"/>
      <c r="I38" s="27"/>
      <c r="J38" s="27"/>
      <c r="K38" s="278"/>
      <c r="O38" s="27" t="s">
        <v>252</v>
      </c>
      <c r="Q38" s="46">
        <v>4.9099999999999998E-2</v>
      </c>
      <c r="S38" s="27"/>
      <c r="T38" s="27"/>
      <c r="U38" s="27"/>
      <c r="V38" s="27"/>
      <c r="W38" s="27"/>
      <c r="X38" s="27"/>
      <c r="Y38" s="27"/>
      <c r="Z38" s="27"/>
    </row>
    <row r="39" spans="1:27">
      <c r="A39" s="27" t="s">
        <v>253</v>
      </c>
      <c r="C39" s="46">
        <v>4.4200000000000003E-2</v>
      </c>
      <c r="E39" s="27"/>
      <c r="F39" s="27"/>
      <c r="G39" s="27"/>
      <c r="H39" s="27"/>
      <c r="I39" s="27"/>
      <c r="J39" s="27"/>
      <c r="K39" s="278"/>
      <c r="O39" s="27" t="s">
        <v>253</v>
      </c>
      <c r="Q39" s="46">
        <v>5.0299999999999997E-2</v>
      </c>
      <c r="S39" s="27"/>
      <c r="T39" s="27"/>
      <c r="U39" s="27"/>
      <c r="V39" s="27"/>
      <c r="W39" s="27"/>
      <c r="X39" s="27"/>
      <c r="Y39" s="27"/>
      <c r="Z39" s="27"/>
    </row>
    <row r="40" spans="1:27">
      <c r="A40" s="27" t="s">
        <v>254</v>
      </c>
      <c r="C40" s="46">
        <v>4.5600000000000002E-2</v>
      </c>
      <c r="E40" s="46">
        <f>AVERAGE(C29:C40)</f>
        <v>4.8549999999999989E-2</v>
      </c>
      <c r="F40" s="27"/>
      <c r="G40" s="46">
        <f>AVERAGE(C25:C37)</f>
        <v>4.9983333333333331E-2</v>
      </c>
      <c r="H40" s="27"/>
      <c r="I40" s="46">
        <f>AVERAGE(C22:C34)</f>
        <v>5.1225E-2</v>
      </c>
      <c r="J40" s="27"/>
      <c r="K40" s="46">
        <f>AVERAGE(C19:C31)</f>
        <v>5.3225000000000001E-2</v>
      </c>
      <c r="M40" s="46">
        <f>AVERAGE(C16:C27)</f>
        <v>5.565833333333333E-2</v>
      </c>
      <c r="O40" s="27" t="s">
        <v>254</v>
      </c>
      <c r="Q40" s="46">
        <v>4.9200000000000001E-2</v>
      </c>
      <c r="S40" s="46">
        <f>AVERAGE(Q29:Q40)</f>
        <v>4.6691666666666666E-2</v>
      </c>
      <c r="T40" s="27"/>
      <c r="U40" s="46">
        <f>AVERAGE(Q25:Q37)</f>
        <v>4.4775000000000009E-2</v>
      </c>
      <c r="V40" s="27"/>
      <c r="W40" s="46">
        <f>AVERAGE(Q22:Q34)</f>
        <v>4.3758333333333344E-2</v>
      </c>
      <c r="X40" s="27"/>
      <c r="Y40" s="46">
        <f>AVERAGE(Q19:Q31)</f>
        <v>4.3199999999999995E-2</v>
      </c>
      <c r="Z40" s="27"/>
      <c r="AA40" s="46">
        <f>AVERAGE(Q16:Q27)</f>
        <v>4.3783333333333334E-2</v>
      </c>
    </row>
    <row r="41" spans="1:27">
      <c r="A41" s="277">
        <v>2013</v>
      </c>
      <c r="C41" s="46"/>
      <c r="E41" s="27"/>
      <c r="F41" s="27"/>
      <c r="G41" s="27"/>
      <c r="H41" s="27"/>
      <c r="I41" s="27"/>
      <c r="J41" s="27"/>
      <c r="K41" s="278"/>
      <c r="O41" s="277">
        <v>2019</v>
      </c>
      <c r="Q41" s="46"/>
      <c r="S41" s="27"/>
      <c r="T41" s="27"/>
      <c r="U41" s="27"/>
      <c r="V41" s="27"/>
      <c r="W41" s="27"/>
      <c r="X41" s="27"/>
    </row>
    <row r="42" spans="1:27">
      <c r="A42" s="27" t="s">
        <v>153</v>
      </c>
      <c r="C42" s="46">
        <v>4.6600000000000003E-2</v>
      </c>
      <c r="E42" s="27"/>
      <c r="F42" s="27"/>
      <c r="G42" s="27"/>
      <c r="H42" s="27"/>
      <c r="I42" s="27"/>
      <c r="J42" s="27"/>
      <c r="K42" s="278"/>
      <c r="O42" s="27" t="s">
        <v>153</v>
      </c>
      <c r="Q42" s="46">
        <v>4.9099999999999998E-2</v>
      </c>
      <c r="S42" s="27"/>
      <c r="T42" s="27"/>
      <c r="U42" s="27"/>
      <c r="V42" s="27"/>
      <c r="W42" s="27"/>
      <c r="X42" s="27"/>
    </row>
    <row r="43" spans="1:27">
      <c r="A43" s="27" t="s">
        <v>244</v>
      </c>
      <c r="C43" s="46">
        <v>4.7399999999999998E-2</v>
      </c>
      <c r="E43" s="27"/>
      <c r="F43" s="27"/>
      <c r="G43" s="27"/>
      <c r="H43" s="27"/>
      <c r="I43" s="27"/>
      <c r="J43" s="27"/>
      <c r="K43" s="278"/>
      <c r="O43" s="27" t="s">
        <v>244</v>
      </c>
      <c r="Q43" s="46">
        <v>4.7600000000000003E-2</v>
      </c>
      <c r="S43" s="27"/>
      <c r="T43" s="27"/>
      <c r="U43" s="27"/>
      <c r="V43" s="27"/>
      <c r="W43" s="27"/>
      <c r="X43" s="27"/>
    </row>
    <row r="44" spans="1:27">
      <c r="A44" s="27" t="s">
        <v>245</v>
      </c>
      <c r="C44" s="46">
        <v>4.7199999999999999E-2</v>
      </c>
      <c r="E44" s="27"/>
      <c r="F44" s="27"/>
      <c r="G44" s="27"/>
      <c r="H44" s="27"/>
      <c r="I44" s="27"/>
      <c r="J44" s="27"/>
      <c r="K44" s="278"/>
      <c r="O44" s="27" t="s">
        <v>245</v>
      </c>
      <c r="Q44" s="46">
        <v>4.65E-2</v>
      </c>
      <c r="S44" s="27"/>
      <c r="T44" s="27"/>
      <c r="U44" s="27"/>
      <c r="V44" s="27"/>
      <c r="W44" s="27"/>
      <c r="X44" s="27"/>
    </row>
    <row r="45" spans="1:27">
      <c r="A45" s="27" t="s">
        <v>246</v>
      </c>
      <c r="C45" s="46">
        <v>4.4900000000000002E-2</v>
      </c>
      <c r="E45" s="27"/>
      <c r="F45" s="27"/>
      <c r="G45" s="27"/>
      <c r="H45" s="27"/>
      <c r="I45" s="27"/>
      <c r="J45" s="27"/>
      <c r="K45" s="278"/>
      <c r="O45" s="27" t="s">
        <v>246</v>
      </c>
      <c r="Q45" s="46">
        <v>4.5499999999999999E-2</v>
      </c>
      <c r="S45" s="27"/>
      <c r="T45" s="27"/>
      <c r="U45" s="27"/>
      <c r="V45" s="27"/>
      <c r="W45" s="27"/>
      <c r="X45" s="27"/>
    </row>
    <row r="46" spans="1:27">
      <c r="A46" s="27" t="s">
        <v>247</v>
      </c>
      <c r="C46" s="46">
        <v>4.65E-2</v>
      </c>
      <c r="E46" s="27"/>
      <c r="F46" s="27"/>
      <c r="G46" s="27"/>
      <c r="H46" s="27"/>
      <c r="I46" s="27"/>
      <c r="J46" s="27"/>
      <c r="K46" s="278"/>
      <c r="O46" s="27" t="s">
        <v>247</v>
      </c>
      <c r="Q46" s="46">
        <v>4.4699999999999997E-2</v>
      </c>
      <c r="S46" s="27"/>
      <c r="T46" s="27"/>
      <c r="U46" s="27"/>
      <c r="V46" s="27"/>
      <c r="W46" s="27"/>
      <c r="X46" s="27"/>
    </row>
    <row r="47" spans="1:27">
      <c r="A47" s="27" t="s">
        <v>248</v>
      </c>
      <c r="C47" s="46">
        <v>5.0799999999999998E-2</v>
      </c>
      <c r="E47" s="27"/>
      <c r="F47" s="27"/>
      <c r="G47" s="27"/>
      <c r="H47" s="27"/>
      <c r="I47" s="27"/>
      <c r="J47" s="27"/>
      <c r="K47" s="278"/>
      <c r="O47" s="27" t="s">
        <v>248</v>
      </c>
      <c r="Q47" s="46">
        <v>4.3099999999999999E-2</v>
      </c>
      <c r="S47" s="27"/>
      <c r="T47" s="27"/>
      <c r="U47" s="27"/>
      <c r="V47" s="27"/>
      <c r="W47" s="27"/>
      <c r="X47" s="27"/>
    </row>
    <row r="48" spans="1:27">
      <c r="A48" s="27" t="s">
        <v>249</v>
      </c>
      <c r="C48" s="46">
        <v>5.21E-2</v>
      </c>
      <c r="E48" s="27"/>
      <c r="F48" s="27"/>
      <c r="G48" s="27"/>
      <c r="H48" s="27"/>
      <c r="I48" s="27"/>
      <c r="J48" s="27"/>
      <c r="K48" s="278"/>
      <c r="O48" s="27" t="s">
        <v>249</v>
      </c>
      <c r="Q48" s="46">
        <v>4.1300000000000003E-2</v>
      </c>
      <c r="S48" s="27"/>
      <c r="T48" s="27"/>
      <c r="U48" s="27"/>
      <c r="V48" s="27"/>
      <c r="W48" s="27"/>
      <c r="X48" s="27"/>
    </row>
    <row r="49" spans="1:27">
      <c r="A49" s="27" t="s">
        <v>250</v>
      </c>
      <c r="C49" s="46">
        <v>5.28E-2</v>
      </c>
      <c r="E49" s="27"/>
      <c r="F49" s="27"/>
      <c r="G49" s="27"/>
      <c r="H49" s="27"/>
      <c r="I49" s="27"/>
      <c r="J49" s="27"/>
      <c r="K49" s="278"/>
      <c r="O49" s="27" t="s">
        <v>250</v>
      </c>
      <c r="Q49" s="46">
        <v>3.6299999999999999E-2</v>
      </c>
      <c r="S49" s="27"/>
      <c r="T49" s="27"/>
      <c r="U49" s="27"/>
      <c r="V49" s="27"/>
      <c r="W49" s="27"/>
      <c r="X49" s="27"/>
    </row>
    <row r="50" spans="1:27">
      <c r="A50" s="27" t="s">
        <v>251</v>
      </c>
      <c r="C50" s="46">
        <v>5.3100000000000001E-2</v>
      </c>
      <c r="E50" s="27"/>
      <c r="F50" s="27"/>
      <c r="G50" s="27"/>
      <c r="H50" s="27"/>
      <c r="I50" s="27"/>
      <c r="J50" s="27"/>
      <c r="K50" s="278"/>
      <c r="O50" s="27" t="s">
        <v>251</v>
      </c>
      <c r="Q50" s="46">
        <v>3.7100000000000001E-2</v>
      </c>
      <c r="S50" s="27"/>
      <c r="T50" s="27"/>
      <c r="U50" s="27"/>
      <c r="V50" s="27"/>
      <c r="W50" s="27"/>
      <c r="X50" s="27"/>
    </row>
    <row r="51" spans="1:27">
      <c r="A51" s="27" t="s">
        <v>252</v>
      </c>
      <c r="C51" s="46">
        <v>5.1700000000000003E-2</v>
      </c>
      <c r="E51" s="27"/>
      <c r="F51" s="27"/>
      <c r="G51" s="27"/>
      <c r="H51" s="27"/>
      <c r="I51" s="27"/>
      <c r="J51" s="27"/>
      <c r="K51" s="278"/>
      <c r="O51" s="27" t="s">
        <v>252</v>
      </c>
      <c r="Q51" s="46">
        <v>3.7199999999999997E-2</v>
      </c>
      <c r="S51" s="27"/>
      <c r="T51" s="27"/>
      <c r="U51" s="27"/>
      <c r="V51" s="27"/>
      <c r="W51" s="27"/>
      <c r="X51" s="27"/>
    </row>
    <row r="52" spans="1:27">
      <c r="A52" s="27" t="s">
        <v>253</v>
      </c>
      <c r="C52" s="46">
        <v>5.2400000000000002E-2</v>
      </c>
      <c r="E52" s="27"/>
      <c r="F52" s="27"/>
      <c r="G52" s="27"/>
      <c r="H52" s="27"/>
      <c r="I52" s="27"/>
      <c r="J52" s="27"/>
      <c r="K52" s="278"/>
      <c r="O52" s="27" t="s">
        <v>253</v>
      </c>
      <c r="Q52" s="46">
        <v>3.7600000000000001E-2</v>
      </c>
      <c r="S52" s="27"/>
      <c r="T52" s="27"/>
      <c r="U52" s="27"/>
      <c r="V52" s="27"/>
      <c r="W52" s="27"/>
      <c r="X52" s="27"/>
    </row>
    <row r="53" spans="1:27">
      <c r="A53" s="27" t="s">
        <v>254</v>
      </c>
      <c r="C53" s="46">
        <v>5.2499999999999998E-2</v>
      </c>
      <c r="E53" s="46">
        <f>AVERAGE(C42:C53)</f>
        <v>4.9833333333333334E-2</v>
      </c>
      <c r="F53" s="27"/>
      <c r="G53" s="46">
        <f>AVERAGE(C38:C50)</f>
        <v>4.8050000000000002E-2</v>
      </c>
      <c r="H53" s="27"/>
      <c r="I53" s="46">
        <f>AVERAGE(C35:C47)</f>
        <v>4.6999999999999993E-2</v>
      </c>
      <c r="J53" s="27"/>
      <c r="K53" s="46">
        <f>AVERAGE(C32:C44)</f>
        <v>4.7641666666666665E-2</v>
      </c>
      <c r="L53" s="27"/>
      <c r="M53" s="46">
        <f>AVERAGE(C29:C40)</f>
        <v>4.8549999999999989E-2</v>
      </c>
      <c r="O53" s="27" t="s">
        <v>254</v>
      </c>
      <c r="Q53" s="46">
        <v>3.73E-2</v>
      </c>
      <c r="S53" s="46">
        <f>AVERAGE(Q42:Q53)</f>
        <v>4.1941666666666676E-2</v>
      </c>
      <c r="T53" s="27"/>
      <c r="U53" s="46">
        <f>AVERAGE(Q38:Q50)</f>
        <v>4.498333333333334E-2</v>
      </c>
      <c r="V53" s="27"/>
      <c r="W53" s="46">
        <f>AVERAGE(Q35:Q47)</f>
        <v>4.7133333333333333E-2</v>
      </c>
      <c r="X53" s="27"/>
      <c r="Y53" s="46">
        <f>AVERAGE(Q32:Q44)</f>
        <v>4.769166666666666E-2</v>
      </c>
      <c r="AA53" s="46">
        <f>AVERAGE(Q29:Q40)</f>
        <v>4.6691666666666666E-2</v>
      </c>
    </row>
    <row r="54" spans="1:27">
      <c r="A54" s="277">
        <v>2014</v>
      </c>
      <c r="C54" s="46"/>
      <c r="E54" s="27"/>
      <c r="F54" s="27"/>
      <c r="G54" s="27"/>
      <c r="H54" s="27"/>
      <c r="I54" s="27"/>
      <c r="J54" s="27"/>
      <c r="K54" s="278"/>
      <c r="O54" s="277">
        <v>2020</v>
      </c>
      <c r="Q54" s="46"/>
      <c r="S54" s="27"/>
      <c r="T54" s="27"/>
      <c r="U54" s="27"/>
      <c r="V54" s="27"/>
      <c r="W54" s="27"/>
      <c r="X54" s="27"/>
    </row>
    <row r="55" spans="1:27">
      <c r="A55" s="27" t="s">
        <v>153</v>
      </c>
      <c r="C55" s="46">
        <v>5.0900000000000001E-2</v>
      </c>
      <c r="E55" s="27"/>
      <c r="F55" s="27"/>
      <c r="G55" s="27"/>
      <c r="H55" s="27"/>
      <c r="I55" s="27"/>
      <c r="J55" s="27"/>
      <c r="K55" s="278"/>
      <c r="O55" s="27" t="s">
        <v>153</v>
      </c>
      <c r="Q55" s="46">
        <v>3.5999999999999997E-2</v>
      </c>
      <c r="S55" s="27"/>
      <c r="T55" s="27"/>
      <c r="U55" s="27"/>
      <c r="V55" s="27"/>
      <c r="W55" s="27"/>
      <c r="X55" s="27"/>
    </row>
    <row r="56" spans="1:27">
      <c r="A56" s="27" t="s">
        <v>244</v>
      </c>
      <c r="C56" s="46">
        <v>5.0099999999999999E-2</v>
      </c>
      <c r="E56" s="27"/>
      <c r="F56" s="27"/>
      <c r="G56" s="27"/>
      <c r="H56" s="27"/>
      <c r="I56" s="27"/>
      <c r="J56" s="27"/>
      <c r="K56" s="278"/>
      <c r="O56" s="27" t="s">
        <v>244</v>
      </c>
      <c r="Q56" s="46">
        <v>3.4200000000000001E-2</v>
      </c>
      <c r="S56" s="27"/>
      <c r="T56" s="27"/>
      <c r="U56" s="27"/>
      <c r="V56" s="27"/>
      <c r="W56" s="27"/>
      <c r="X56" s="27"/>
    </row>
    <row r="57" spans="1:27">
      <c r="A57" s="27" t="s">
        <v>245</v>
      </c>
      <c r="C57" s="46">
        <v>0.05</v>
      </c>
      <c r="E57" s="27"/>
      <c r="F57" s="27"/>
      <c r="G57" s="27"/>
      <c r="H57" s="27"/>
      <c r="I57" s="27"/>
      <c r="J57" s="27"/>
      <c r="K57" s="278"/>
      <c r="O57" s="27" t="s">
        <v>245</v>
      </c>
      <c r="Q57" s="46">
        <v>3.9600000000000003E-2</v>
      </c>
      <c r="S57" s="27"/>
      <c r="T57" s="27"/>
      <c r="U57" s="27"/>
      <c r="V57" s="27"/>
      <c r="W57" s="27"/>
      <c r="X57" s="27"/>
    </row>
    <row r="58" spans="1:27">
      <c r="A58" s="27" t="s">
        <v>246</v>
      </c>
      <c r="C58" s="46">
        <v>4.8500000000000001E-2</v>
      </c>
      <c r="E58" s="27"/>
      <c r="F58" s="27"/>
      <c r="G58" s="27"/>
      <c r="H58" s="27"/>
      <c r="I58" s="27"/>
      <c r="J58" s="27"/>
      <c r="K58" s="278"/>
      <c r="O58" s="27" t="s">
        <v>246</v>
      </c>
      <c r="Q58" s="46">
        <v>3.8199999999999998E-2</v>
      </c>
      <c r="S58" s="27"/>
      <c r="T58" s="27"/>
      <c r="U58" s="27"/>
      <c r="V58" s="27"/>
      <c r="W58" s="27"/>
      <c r="X58" s="27"/>
    </row>
    <row r="59" spans="1:27">
      <c r="A59" s="27" t="s">
        <v>247</v>
      </c>
      <c r="C59" s="46">
        <v>4.6899999999999997E-2</v>
      </c>
      <c r="E59" s="27"/>
      <c r="F59" s="27"/>
      <c r="G59" s="27"/>
      <c r="H59" s="27"/>
      <c r="I59" s="27"/>
      <c r="J59" s="27"/>
      <c r="K59" s="278"/>
      <c r="O59" s="27" t="s">
        <v>247</v>
      </c>
      <c r="Q59" s="46">
        <v>3.6299999999999999E-2</v>
      </c>
      <c r="S59" s="27"/>
      <c r="T59" s="27"/>
      <c r="U59" s="27"/>
      <c r="V59" s="27"/>
      <c r="W59" s="27"/>
      <c r="X59" s="27"/>
    </row>
    <row r="60" spans="1:27">
      <c r="A60" s="27" t="s">
        <v>248</v>
      </c>
      <c r="C60" s="46">
        <v>4.7300000000000002E-2</v>
      </c>
      <c r="E60" s="27"/>
      <c r="F60" s="27"/>
      <c r="G60" s="27"/>
      <c r="H60" s="27"/>
      <c r="I60" s="27"/>
      <c r="J60" s="27"/>
      <c r="K60" s="278"/>
      <c r="O60" s="27" t="s">
        <v>248</v>
      </c>
      <c r="Q60" s="46">
        <v>3.44E-2</v>
      </c>
      <c r="S60" s="27"/>
      <c r="T60" s="27"/>
      <c r="U60" s="27"/>
      <c r="V60" s="27"/>
      <c r="W60" s="27"/>
      <c r="X60" s="27"/>
    </row>
    <row r="61" spans="1:27">
      <c r="A61" s="27" t="s">
        <v>249</v>
      </c>
      <c r="C61" s="46">
        <v>4.6600000000000003E-2</v>
      </c>
      <c r="E61" s="27"/>
      <c r="F61" s="27"/>
      <c r="G61" s="27"/>
      <c r="H61" s="27"/>
      <c r="I61" s="27"/>
      <c r="J61" s="27"/>
      <c r="K61" s="278"/>
      <c r="O61" s="27" t="s">
        <v>249</v>
      </c>
      <c r="Q61" s="46">
        <v>3.09E-2</v>
      </c>
      <c r="S61" s="27"/>
      <c r="T61" s="27"/>
      <c r="U61" s="27"/>
      <c r="V61" s="27"/>
      <c r="W61" s="27"/>
      <c r="X61" s="27"/>
    </row>
    <row r="62" spans="1:27">
      <c r="A62" s="27" t="s">
        <v>250</v>
      </c>
      <c r="C62" s="46">
        <v>4.65E-2</v>
      </c>
      <c r="E62" s="27"/>
      <c r="F62" s="27"/>
      <c r="G62" s="27"/>
      <c r="H62" s="27"/>
      <c r="I62" s="27"/>
      <c r="J62" s="27"/>
      <c r="K62" s="278"/>
      <c r="O62" s="27" t="s">
        <v>250</v>
      </c>
      <c r="Q62" s="46">
        <v>3.0599999999999999E-2</v>
      </c>
      <c r="S62" s="27"/>
      <c r="T62" s="27"/>
      <c r="U62" s="27"/>
      <c r="V62" s="27"/>
      <c r="W62" s="27"/>
      <c r="X62" s="27"/>
    </row>
    <row r="63" spans="1:27">
      <c r="A63" s="27" t="s">
        <v>251</v>
      </c>
      <c r="C63" s="46">
        <v>4.7899999999999998E-2</v>
      </c>
      <c r="E63" s="27"/>
      <c r="F63" s="27"/>
      <c r="G63" s="27"/>
      <c r="H63" s="27"/>
      <c r="I63" s="27"/>
      <c r="J63" s="27"/>
      <c r="K63" s="278"/>
      <c r="O63" s="27" t="s">
        <v>251</v>
      </c>
      <c r="Q63" s="46">
        <v>3.1699999999999999E-2</v>
      </c>
      <c r="S63" s="27"/>
      <c r="T63" s="27"/>
      <c r="U63" s="27"/>
      <c r="V63" s="27"/>
      <c r="W63" s="27"/>
      <c r="X63" s="27"/>
    </row>
    <row r="64" spans="1:27">
      <c r="A64" s="27" t="s">
        <v>252</v>
      </c>
      <c r="C64" s="46">
        <v>4.6699999999999998E-2</v>
      </c>
      <c r="E64" s="27"/>
      <c r="F64" s="27"/>
      <c r="G64" s="27"/>
      <c r="H64" s="27"/>
      <c r="I64" s="27"/>
      <c r="J64" s="27"/>
      <c r="K64" s="278"/>
      <c r="O64" s="27" t="s">
        <v>252</v>
      </c>
      <c r="Q64" s="46">
        <v>3.27E-2</v>
      </c>
      <c r="S64" s="27"/>
      <c r="T64" s="27"/>
      <c r="U64" s="27"/>
      <c r="V64" s="27"/>
      <c r="W64" s="27"/>
      <c r="X64" s="27"/>
    </row>
    <row r="65" spans="1:27">
      <c r="A65" s="27" t="s">
        <v>253</v>
      </c>
      <c r="C65" s="46">
        <v>4.7500000000000001E-2</v>
      </c>
      <c r="E65" s="27"/>
      <c r="F65" s="27"/>
      <c r="G65" s="27"/>
      <c r="H65" s="27"/>
      <c r="I65" s="27"/>
      <c r="J65" s="27"/>
      <c r="K65" s="278"/>
      <c r="O65" s="27" t="s">
        <v>253</v>
      </c>
      <c r="Q65" s="46">
        <v>3.1699999999999999E-2</v>
      </c>
      <c r="S65" s="27"/>
      <c r="T65" s="27"/>
      <c r="U65" s="27"/>
      <c r="V65" s="27"/>
      <c r="W65" s="27"/>
      <c r="X65" s="27"/>
    </row>
    <row r="66" spans="1:27">
      <c r="A66" s="27" t="s">
        <v>254</v>
      </c>
      <c r="C66" s="46">
        <v>4.7E-2</v>
      </c>
      <c r="E66" s="46">
        <f>AVERAGE(C55:C66)</f>
        <v>4.7991666666666676E-2</v>
      </c>
      <c r="F66" s="27"/>
      <c r="G66" s="46">
        <f>AVERAGE(C51:C63)</f>
        <v>4.9274999999999992E-2</v>
      </c>
      <c r="H66" s="27"/>
      <c r="I66" s="46">
        <f>AVERAGE(C48:C60)</f>
        <v>5.0691666666666663E-2</v>
      </c>
      <c r="J66" s="27"/>
      <c r="K66" s="46">
        <f>AVERAGE(C45:C57)</f>
        <v>5.0650000000000008E-2</v>
      </c>
      <c r="L66" s="27"/>
      <c r="M66" s="46">
        <f>AVERAGE(C42:C53)</f>
        <v>4.9833333333333334E-2</v>
      </c>
      <c r="O66" s="27" t="s">
        <v>254</v>
      </c>
      <c r="Q66" s="46">
        <v>3.0499999999999999E-2</v>
      </c>
      <c r="S66" s="46">
        <f>AVERAGE(Q55:Q66)</f>
        <v>3.3900000000000007E-2</v>
      </c>
      <c r="T66" s="27"/>
      <c r="U66" s="46">
        <f>AVERAGE(Q51:Q63)</f>
        <v>3.5333333333333335E-2</v>
      </c>
      <c r="V66" s="27"/>
      <c r="W66" s="46">
        <f>AVERAGE(Q48:Q60)</f>
        <v>3.7124999999999998E-2</v>
      </c>
      <c r="X66" s="27"/>
      <c r="Y66" s="46">
        <f>AVERAGE(Q45:Q57)</f>
        <v>3.9158333333333337E-2</v>
      </c>
      <c r="Z66" s="27"/>
      <c r="AA66" s="46">
        <f>AVERAGE(Q42:Q53)</f>
        <v>4.1941666666666676E-2</v>
      </c>
    </row>
    <row r="67" spans="1:27">
      <c r="A67" s="277">
        <v>2015</v>
      </c>
      <c r="C67" s="46"/>
      <c r="E67" s="27"/>
      <c r="F67" s="27"/>
      <c r="G67" s="27"/>
      <c r="H67" s="27"/>
      <c r="I67" s="27"/>
      <c r="J67" s="27"/>
      <c r="K67" s="278"/>
      <c r="O67" s="277">
        <v>2021</v>
      </c>
      <c r="Q67" s="46"/>
      <c r="S67" s="46"/>
      <c r="T67" s="27"/>
      <c r="U67" s="46"/>
      <c r="V67" s="27"/>
      <c r="W67" s="46"/>
      <c r="X67" s="27"/>
      <c r="Y67" s="71"/>
    </row>
    <row r="68" spans="1:27">
      <c r="A68" s="27" t="s">
        <v>153</v>
      </c>
      <c r="C68" s="46">
        <v>4.3900000000000002E-2</v>
      </c>
      <c r="E68" s="27"/>
      <c r="F68" s="27"/>
      <c r="G68" s="27"/>
      <c r="H68" s="27"/>
      <c r="I68" s="27"/>
      <c r="J68" s="27"/>
      <c r="K68" s="278"/>
      <c r="O68" s="27" t="s">
        <v>153</v>
      </c>
      <c r="Q68" s="46">
        <v>3.1800000000000002E-2</v>
      </c>
      <c r="S68" s="46"/>
      <c r="T68" s="27"/>
      <c r="U68" s="46"/>
      <c r="V68" s="27"/>
      <c r="W68" s="46"/>
      <c r="X68" s="27"/>
      <c r="Y68" s="71"/>
    </row>
    <row r="69" spans="1:27">
      <c r="A69" s="27" t="s">
        <v>244</v>
      </c>
      <c r="C69" s="46">
        <v>4.4400000000000002E-2</v>
      </c>
      <c r="E69" s="27"/>
      <c r="F69" s="27"/>
      <c r="G69" s="27"/>
      <c r="H69" s="27"/>
      <c r="I69" s="27"/>
      <c r="J69" s="27"/>
      <c r="K69" s="278"/>
      <c r="O69" s="27" t="s">
        <v>244</v>
      </c>
      <c r="Q69" s="46">
        <v>3.3700000000000001E-2</v>
      </c>
      <c r="S69" s="46"/>
      <c r="T69" s="27"/>
      <c r="U69" s="46"/>
      <c r="V69" s="27"/>
      <c r="W69" s="46"/>
      <c r="X69" s="27"/>
      <c r="Y69" s="71"/>
    </row>
    <row r="70" spans="1:27">
      <c r="A70" s="27" t="s">
        <v>245</v>
      </c>
      <c r="C70" s="46">
        <v>4.5100000000000001E-2</v>
      </c>
      <c r="E70" s="27"/>
      <c r="F70" s="27"/>
      <c r="G70" s="27"/>
      <c r="H70" s="27"/>
      <c r="I70" s="27"/>
      <c r="J70" s="27"/>
      <c r="K70" s="278"/>
      <c r="O70" s="27" t="s">
        <v>245</v>
      </c>
      <c r="Q70" s="46">
        <v>3.7199999999999997E-2</v>
      </c>
      <c r="S70" s="46"/>
      <c r="T70" s="27"/>
      <c r="U70" s="46"/>
      <c r="V70" s="27"/>
      <c r="W70" s="46"/>
      <c r="X70" s="27"/>
      <c r="Y70" s="71"/>
    </row>
    <row r="71" spans="1:27">
      <c r="A71" s="27" t="s">
        <v>246</v>
      </c>
      <c r="C71" s="46">
        <v>4.5100000000000001E-2</v>
      </c>
      <c r="E71" s="27"/>
      <c r="F71" s="27"/>
      <c r="G71" s="27"/>
      <c r="H71" s="27"/>
      <c r="I71" s="27"/>
      <c r="J71" s="27"/>
      <c r="K71" s="278"/>
      <c r="O71" s="27" t="s">
        <v>246</v>
      </c>
      <c r="Q71" s="46">
        <v>3.5700000000000003E-2</v>
      </c>
      <c r="S71" s="46"/>
      <c r="T71" s="27"/>
      <c r="U71" s="46"/>
      <c r="V71" s="27"/>
      <c r="W71" s="46"/>
      <c r="X71" s="27"/>
      <c r="Y71" s="71"/>
    </row>
    <row r="72" spans="1:27">
      <c r="A72" s="27" t="s">
        <v>247</v>
      </c>
      <c r="C72" s="46">
        <v>4.9099999999999998E-2</v>
      </c>
      <c r="E72" s="27"/>
      <c r="F72" s="27"/>
      <c r="G72" s="27"/>
      <c r="H72" s="27"/>
      <c r="I72" s="27"/>
      <c r="J72" s="27"/>
      <c r="K72" s="278"/>
      <c r="O72" s="27" t="s">
        <v>247</v>
      </c>
      <c r="Q72" s="46">
        <v>3.5799999999999998E-2</v>
      </c>
      <c r="S72" s="46"/>
      <c r="T72" s="27"/>
      <c r="U72" s="46"/>
      <c r="V72" s="27"/>
      <c r="W72" s="46"/>
      <c r="X72" s="27"/>
      <c r="Y72" s="71"/>
    </row>
    <row r="73" spans="1:27">
      <c r="A73" s="27" t="s">
        <v>248</v>
      </c>
      <c r="C73" s="46">
        <v>5.1299999999999998E-2</v>
      </c>
      <c r="E73" s="27"/>
      <c r="F73" s="27"/>
      <c r="G73" s="27"/>
      <c r="H73" s="27"/>
      <c r="I73" s="27"/>
      <c r="J73" s="27"/>
      <c r="K73" s="278"/>
      <c r="O73" s="27" t="s">
        <v>248</v>
      </c>
      <c r="Q73" s="46">
        <v>3.4099999999999998E-2</v>
      </c>
      <c r="S73" s="46"/>
      <c r="T73" s="27"/>
      <c r="U73" s="46"/>
      <c r="V73" s="27"/>
      <c r="W73" s="46"/>
      <c r="X73" s="27"/>
      <c r="Y73" s="71"/>
    </row>
    <row r="74" spans="1:27">
      <c r="A74" s="27" t="s">
        <v>249</v>
      </c>
      <c r="C74" s="46">
        <v>5.2200000000000003E-2</v>
      </c>
      <c r="E74" s="27"/>
      <c r="F74" s="27"/>
      <c r="G74" s="27"/>
      <c r="H74" s="27"/>
      <c r="I74" s="27"/>
      <c r="J74" s="27"/>
      <c r="K74" s="278"/>
      <c r="O74" s="27" t="s">
        <v>249</v>
      </c>
      <c r="Q74" s="46">
        <v>3.2000000000000001E-2</v>
      </c>
      <c r="S74" s="46"/>
      <c r="T74" s="27"/>
      <c r="U74" s="46"/>
      <c r="V74" s="27"/>
      <c r="W74" s="46"/>
      <c r="X74" s="27"/>
      <c r="Y74" s="71"/>
    </row>
    <row r="75" spans="1:27">
      <c r="A75" s="27" t="s">
        <v>250</v>
      </c>
      <c r="C75" s="46">
        <v>5.2299999999999999E-2</v>
      </c>
      <c r="E75" s="27"/>
      <c r="F75" s="27"/>
      <c r="G75" s="27"/>
      <c r="H75" s="27"/>
      <c r="I75" s="27"/>
      <c r="J75" s="27"/>
      <c r="K75" s="278"/>
      <c r="O75" s="27" t="s">
        <v>250</v>
      </c>
      <c r="Q75" s="46">
        <v>3.1899999999999998E-2</v>
      </c>
      <c r="S75" s="46"/>
      <c r="T75" s="27"/>
      <c r="U75" s="46"/>
      <c r="V75" s="27"/>
      <c r="W75" s="46"/>
      <c r="X75" s="27"/>
      <c r="Y75" s="71"/>
    </row>
    <row r="76" spans="1:27">
      <c r="A76" s="27" t="s">
        <v>251</v>
      </c>
      <c r="C76" s="46">
        <v>5.4199999999999998E-2</v>
      </c>
      <c r="E76" s="27"/>
      <c r="F76" s="27"/>
      <c r="G76" s="27"/>
      <c r="H76" s="27"/>
      <c r="I76" s="27"/>
      <c r="J76" s="27"/>
      <c r="K76" s="278"/>
      <c r="O76" s="27" t="s">
        <v>251</v>
      </c>
      <c r="Q76" s="46">
        <v>3.1899999999999998E-2</v>
      </c>
      <c r="S76" s="46"/>
      <c r="T76" s="27"/>
      <c r="U76" s="46"/>
      <c r="V76" s="27"/>
      <c r="W76" s="46"/>
      <c r="X76" s="27"/>
      <c r="Y76" s="71"/>
    </row>
    <row r="77" spans="1:27">
      <c r="A77" s="27" t="s">
        <v>252</v>
      </c>
      <c r="C77" s="46">
        <v>5.4699999999999999E-2</v>
      </c>
      <c r="E77" s="27"/>
      <c r="F77" s="27"/>
      <c r="G77" s="27"/>
      <c r="H77" s="27"/>
      <c r="I77" s="27"/>
      <c r="J77" s="27"/>
      <c r="K77" s="278"/>
      <c r="O77" s="27" t="s">
        <v>252</v>
      </c>
      <c r="Q77" s="46">
        <v>3.32E-2</v>
      </c>
      <c r="S77" s="46"/>
      <c r="T77" s="27"/>
      <c r="U77" s="46"/>
      <c r="V77" s="27"/>
      <c r="W77" s="46"/>
      <c r="X77" s="27"/>
      <c r="Y77" s="71"/>
    </row>
    <row r="78" spans="1:27">
      <c r="A78" s="27" t="s">
        <v>253</v>
      </c>
      <c r="C78" s="46">
        <v>5.57E-2</v>
      </c>
      <c r="E78" s="27"/>
      <c r="F78" s="27"/>
      <c r="G78" s="27"/>
      <c r="H78" s="27"/>
      <c r="I78" s="27"/>
      <c r="J78" s="27"/>
      <c r="K78" s="278"/>
      <c r="O78" s="27" t="s">
        <v>253</v>
      </c>
      <c r="Q78" s="46">
        <v>3.2500000000000001E-2</v>
      </c>
      <c r="S78" s="46"/>
      <c r="T78" s="27"/>
      <c r="U78" s="46"/>
      <c r="V78" s="27"/>
      <c r="W78" s="46"/>
      <c r="X78" s="27"/>
      <c r="Y78" s="71"/>
    </row>
    <row r="79" spans="1:27">
      <c r="A79" s="27" t="s">
        <v>254</v>
      </c>
      <c r="C79" s="46">
        <v>5.5500000000000001E-2</v>
      </c>
      <c r="E79" s="46">
        <f>AVERAGE(C68:C79)</f>
        <v>5.0291666666666672E-2</v>
      </c>
      <c r="F79" s="27"/>
      <c r="G79" s="46">
        <f>AVERAGE(C64:C76)</f>
        <v>4.8233333333333329E-2</v>
      </c>
      <c r="H79" s="27"/>
      <c r="I79" s="46">
        <f>AVERAGE(C61:C73)</f>
        <v>4.6758333333333339E-2</v>
      </c>
      <c r="J79" s="27"/>
      <c r="K79" s="46">
        <f>AVERAGE(C58:C70)</f>
        <v>4.6525000000000004E-2</v>
      </c>
      <c r="L79" s="27"/>
      <c r="M79" s="46">
        <f>AVERAGE(C55:C66)</f>
        <v>4.7991666666666676E-2</v>
      </c>
      <c r="O79" s="27" t="s">
        <v>254</v>
      </c>
      <c r="Q79" s="46">
        <v>3.3599999999999998E-2</v>
      </c>
      <c r="S79" s="46">
        <f>AVERAGE(Q68:Q79)</f>
        <v>3.361666666666667E-2</v>
      </c>
      <c r="T79" s="27"/>
      <c r="U79" s="46">
        <f>AVERAGE(Q64:Q76)</f>
        <v>3.3250000000000002E-2</v>
      </c>
      <c r="V79" s="27"/>
      <c r="W79" s="46">
        <f>AVERAGE(Q61:Q73)</f>
        <v>3.3033333333333338E-2</v>
      </c>
      <c r="X79" s="27"/>
      <c r="Y79" s="46">
        <f>AVERAGE(Q58:Q70)</f>
        <v>3.3308333333333336E-2</v>
      </c>
      <c r="Z79" s="27"/>
      <c r="AA79" s="46">
        <f>AVERAGE(Q55:Q66)</f>
        <v>3.3900000000000007E-2</v>
      </c>
    </row>
    <row r="80" spans="1:27">
      <c r="A80" s="277">
        <v>2016</v>
      </c>
      <c r="C80" s="46"/>
      <c r="E80" s="46"/>
      <c r="F80" s="27"/>
      <c r="G80" s="46"/>
      <c r="H80" s="27"/>
      <c r="I80" s="46"/>
      <c r="J80" s="27"/>
      <c r="K80" s="279"/>
    </row>
    <row r="81" spans="1:26">
      <c r="A81" s="27" t="s">
        <v>153</v>
      </c>
      <c r="C81" s="46">
        <v>5.4899999999999997E-2</v>
      </c>
      <c r="E81" s="46"/>
      <c r="F81" s="27"/>
      <c r="G81" s="46"/>
      <c r="H81" s="27"/>
      <c r="I81" s="46"/>
      <c r="J81" s="27"/>
      <c r="K81" s="279"/>
    </row>
    <row r="82" spans="1:26">
      <c r="A82" s="27" t="s">
        <v>244</v>
      </c>
      <c r="C82" s="46">
        <v>5.28E-2</v>
      </c>
      <c r="E82" s="46"/>
      <c r="F82" s="27"/>
      <c r="G82" s="46"/>
      <c r="H82" s="27"/>
      <c r="I82" s="46"/>
      <c r="J82" s="27"/>
      <c r="K82" s="279"/>
    </row>
    <row r="83" spans="1:26">
      <c r="A83" s="27" t="s">
        <v>245</v>
      </c>
      <c r="C83" s="46">
        <v>5.1200000000000002E-2</v>
      </c>
      <c r="E83" s="46"/>
      <c r="F83" s="27"/>
      <c r="G83" s="46"/>
      <c r="H83" s="27"/>
      <c r="I83" s="46"/>
      <c r="J83" s="27"/>
      <c r="K83" s="279"/>
    </row>
    <row r="84" spans="1:26">
      <c r="A84" s="27" t="s">
        <v>246</v>
      </c>
      <c r="C84" s="46">
        <v>4.7500000000000001E-2</v>
      </c>
      <c r="E84" s="46"/>
      <c r="F84" s="27"/>
      <c r="G84" s="46"/>
      <c r="H84" s="27"/>
      <c r="I84" s="46"/>
      <c r="J84" s="27"/>
      <c r="K84" s="279"/>
    </row>
    <row r="85" spans="1:26">
      <c r="A85" s="27" t="s">
        <v>247</v>
      </c>
      <c r="C85" s="46">
        <v>4.5999999999999999E-2</v>
      </c>
      <c r="E85" s="46"/>
      <c r="F85" s="27"/>
      <c r="G85" s="46"/>
      <c r="H85" s="27"/>
      <c r="I85" s="46"/>
      <c r="J85" s="27"/>
      <c r="K85" s="279"/>
    </row>
    <row r="86" spans="1:26">
      <c r="A86" s="27" t="s">
        <v>248</v>
      </c>
      <c r="C86" s="46">
        <v>4.4699999999999997E-2</v>
      </c>
      <c r="E86" s="46"/>
      <c r="F86" s="27"/>
      <c r="G86" s="46"/>
      <c r="H86" s="27"/>
      <c r="I86" s="46"/>
      <c r="J86" s="27"/>
      <c r="K86" s="279"/>
    </row>
    <row r="87" spans="1:26">
      <c r="A87" s="27" t="s">
        <v>249</v>
      </c>
      <c r="C87" s="46">
        <v>4.1599999999999998E-2</v>
      </c>
      <c r="E87" s="46"/>
      <c r="F87" s="27"/>
      <c r="G87" s="46"/>
      <c r="H87" s="27"/>
      <c r="I87" s="46"/>
      <c r="J87" s="27"/>
      <c r="K87" s="279"/>
    </row>
    <row r="88" spans="1:26">
      <c r="A88" s="27" t="s">
        <v>250</v>
      </c>
      <c r="C88" s="46">
        <v>4.2000000000000003E-2</v>
      </c>
      <c r="E88" s="46"/>
      <c r="F88" s="27"/>
      <c r="G88" s="46"/>
      <c r="H88" s="27"/>
      <c r="I88" s="46"/>
      <c r="J88" s="27"/>
      <c r="K88" s="279"/>
      <c r="Y88" s="27"/>
      <c r="Z88" s="27"/>
    </row>
    <row r="89" spans="1:26">
      <c r="A89" s="27" t="s">
        <v>251</v>
      </c>
      <c r="C89" s="46">
        <v>4.2700000000000002E-2</v>
      </c>
      <c r="E89" s="46"/>
      <c r="F89" s="27"/>
      <c r="G89" s="46"/>
      <c r="H89" s="27"/>
      <c r="I89" s="46"/>
      <c r="J89" s="27"/>
      <c r="K89" s="279"/>
      <c r="Y89" s="27"/>
      <c r="Z89" s="27"/>
    </row>
    <row r="90" spans="1:26">
      <c r="A90" s="27" t="s">
        <v>252</v>
      </c>
      <c r="C90" s="46">
        <v>4.3400000000000001E-2</v>
      </c>
      <c r="E90" s="46"/>
      <c r="F90" s="27"/>
      <c r="G90" s="46"/>
      <c r="H90" s="27"/>
      <c r="I90" s="46"/>
      <c r="J90" s="27"/>
      <c r="K90" s="279"/>
      <c r="Y90" s="27"/>
      <c r="Z90" s="27"/>
    </row>
    <row r="91" spans="1:26">
      <c r="A91" s="27" t="s">
        <v>253</v>
      </c>
      <c r="C91" s="46">
        <v>4.6399999999999997E-2</v>
      </c>
      <c r="E91" s="46"/>
      <c r="F91" s="27"/>
      <c r="G91" s="46"/>
      <c r="H91" s="27"/>
      <c r="I91" s="46"/>
      <c r="J91" s="27"/>
      <c r="K91" s="279"/>
      <c r="Y91" s="27"/>
      <c r="Z91" s="27"/>
    </row>
    <row r="92" spans="1:26">
      <c r="A92" s="27" t="s">
        <v>254</v>
      </c>
      <c r="C92" s="46">
        <v>4.7899999999999998E-2</v>
      </c>
      <c r="E92" s="46">
        <f>AVERAGE(C81:C92)</f>
        <v>4.6758333333333325E-2</v>
      </c>
      <c r="F92" s="27"/>
      <c r="G92" s="46">
        <f>AVERAGE(C77:C89)</f>
        <v>4.9108333333333337E-2</v>
      </c>
      <c r="H92" s="27"/>
      <c r="I92" s="46">
        <f>AVERAGE(C74:C86)</f>
        <v>5.1808333333333338E-2</v>
      </c>
      <c r="J92" s="27"/>
      <c r="K92" s="279">
        <f>AVERAGE(C71:C83)</f>
        <v>5.241666666666666E-2</v>
      </c>
      <c r="M92" s="71">
        <f>AVERAGE(C68:C79)</f>
        <v>5.0291666666666672E-2</v>
      </c>
      <c r="Y92" s="27"/>
      <c r="Z92" s="27"/>
    </row>
    <row r="93" spans="1:26" ht="15.3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5"/>
      <c r="Z93" s="27"/>
    </row>
    <row r="94" spans="1:26" ht="15.3" thickTop="1">
      <c r="Y94" s="27"/>
      <c r="Z94" s="27"/>
    </row>
    <row r="95" spans="1:26">
      <c r="A95" s="277" t="s">
        <v>242</v>
      </c>
      <c r="Y95" s="27"/>
      <c r="Z95" s="27"/>
    </row>
    <row r="96" spans="1:26">
      <c r="Y96" s="27"/>
      <c r="Z96" s="27"/>
    </row>
    <row r="97" spans="25:26">
      <c r="Y97" s="27"/>
      <c r="Z97" s="27"/>
    </row>
    <row r="98" spans="25:26">
      <c r="Y98" s="27"/>
      <c r="Z98" s="27"/>
    </row>
    <row r="99" spans="25:26">
      <c r="Y99" s="27"/>
      <c r="Z99" s="27"/>
    </row>
    <row r="100" spans="25:26">
      <c r="Y100" s="27"/>
      <c r="Z100" s="27"/>
    </row>
    <row r="101" spans="25:26">
      <c r="Y101" s="27"/>
      <c r="Z101" s="27"/>
    </row>
    <row r="102" spans="25:26">
      <c r="Y102" s="27"/>
      <c r="Z102" s="27"/>
    </row>
    <row r="103" spans="25:26">
      <c r="Y103" s="27"/>
      <c r="Z103" s="27"/>
    </row>
    <row r="104" spans="25:26">
      <c r="Y104" s="27"/>
      <c r="Z104" s="27"/>
    </row>
    <row r="105" spans="25:26">
      <c r="Y105" s="27"/>
      <c r="Z105" s="27"/>
    </row>
    <row r="106" spans="25:26">
      <c r="Y106" s="27"/>
      <c r="Z106" s="27"/>
    </row>
    <row r="107" spans="25:26">
      <c r="Y107" s="27"/>
      <c r="Z107" s="27"/>
    </row>
    <row r="108" spans="25:26">
      <c r="Y108" s="27"/>
      <c r="Z108" s="27"/>
    </row>
    <row r="109" spans="25:26">
      <c r="Y109" s="27"/>
      <c r="Z109" s="27"/>
    </row>
  </sheetData>
  <mergeCells count="2">
    <mergeCell ref="A5:AA5"/>
    <mergeCell ref="A6:AA6"/>
  </mergeCells>
  <printOptions horizontalCentered="1" verticalCentered="1"/>
  <pageMargins left="0.7" right="0.7" top="0.75" bottom="0.75" header="0.3" footer="0.3"/>
  <pageSetup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7C641-A6F2-4E90-BC92-A4F42F92EA80}">
  <sheetPr>
    <pageSetUpPr fitToPage="1"/>
  </sheetPr>
  <dimension ref="A1:J42"/>
  <sheetViews>
    <sheetView topLeftCell="A13" zoomScaleNormal="100" workbookViewId="0">
      <selection activeCell="H15" sqref="H15"/>
    </sheetView>
  </sheetViews>
  <sheetFormatPr defaultColWidth="8.76953125" defaultRowHeight="15"/>
  <cols>
    <col min="1" max="1" width="17.6796875" style="107" customWidth="1"/>
    <col min="2" max="2" width="14.76953125" style="107" customWidth="1"/>
    <col min="3" max="3" width="2.76953125" style="107" customWidth="1"/>
    <col min="4" max="4" width="13.453125" style="107" bestFit="1" customWidth="1"/>
    <col min="5" max="5" width="7.76953125" style="107" customWidth="1"/>
    <col min="6" max="6" width="9" style="107" bestFit="1" customWidth="1"/>
    <col min="7" max="7" width="8.76953125" style="107"/>
    <col min="8" max="8" width="6" style="107" customWidth="1"/>
    <col min="9" max="16384" width="8.76953125" style="107"/>
  </cols>
  <sheetData>
    <row r="1" spans="1:10">
      <c r="G1" s="108" t="s">
        <v>215</v>
      </c>
    </row>
    <row r="2" spans="1:10">
      <c r="G2" s="108" t="s">
        <v>202</v>
      </c>
    </row>
    <row r="3" spans="1:10">
      <c r="G3" s="108" t="s">
        <v>299</v>
      </c>
    </row>
    <row r="5" spans="1:10" ht="20.100000000000001">
      <c r="A5" s="283" t="s">
        <v>304</v>
      </c>
      <c r="B5" s="283"/>
      <c r="C5" s="283"/>
      <c r="D5" s="283"/>
      <c r="E5" s="283"/>
      <c r="F5" s="283"/>
      <c r="G5" s="283"/>
      <c r="H5" s="283"/>
      <c r="I5" s="283"/>
    </row>
    <row r="6" spans="1:10" ht="20.100000000000001">
      <c r="A6" s="283" t="s">
        <v>163</v>
      </c>
      <c r="B6" s="283"/>
      <c r="C6" s="283"/>
      <c r="D6" s="283"/>
      <c r="E6" s="283"/>
      <c r="F6" s="283"/>
      <c r="G6" s="283"/>
      <c r="H6" s="283"/>
      <c r="I6" s="283"/>
    </row>
    <row r="7" spans="1:10" ht="20.100000000000001">
      <c r="A7" s="284" t="s">
        <v>309</v>
      </c>
      <c r="B7" s="283"/>
      <c r="C7" s="283"/>
      <c r="D7" s="283"/>
      <c r="E7" s="283"/>
      <c r="F7" s="283"/>
      <c r="G7" s="283"/>
      <c r="H7" s="283"/>
      <c r="I7" s="283"/>
    </row>
    <row r="8" spans="1:10" ht="15.3" thickBot="1">
      <c r="A8" s="177"/>
      <c r="B8" s="177"/>
      <c r="C8" s="177"/>
      <c r="D8" s="177"/>
      <c r="E8" s="177"/>
      <c r="F8" s="177"/>
      <c r="G8" s="177"/>
      <c r="H8" s="177"/>
      <c r="I8" s="177"/>
    </row>
    <row r="9" spans="1:10" ht="15.3" thickTop="1"/>
    <row r="10" spans="1:10">
      <c r="A10" s="178" t="s">
        <v>164</v>
      </c>
      <c r="B10" s="178" t="s">
        <v>169</v>
      </c>
      <c r="C10" s="178"/>
      <c r="D10" s="285" t="s">
        <v>165</v>
      </c>
      <c r="E10" s="285"/>
      <c r="F10" s="285"/>
      <c r="G10" s="285" t="s">
        <v>166</v>
      </c>
      <c r="H10" s="285"/>
      <c r="I10" s="285"/>
      <c r="J10" s="108"/>
    </row>
    <row r="11" spans="1:10">
      <c r="A11" s="179"/>
      <c r="B11" s="179"/>
      <c r="C11" s="179"/>
      <c r="D11" s="179"/>
      <c r="E11" s="260"/>
      <c r="F11" s="179"/>
      <c r="G11" s="179"/>
      <c r="H11" s="179"/>
      <c r="I11" s="179"/>
    </row>
    <row r="12" spans="1:10">
      <c r="A12" s="111"/>
      <c r="B12" s="111"/>
      <c r="C12" s="111"/>
      <c r="D12" s="111"/>
      <c r="E12" s="110"/>
      <c r="F12" s="111"/>
      <c r="G12" s="111"/>
      <c r="H12" s="111"/>
      <c r="I12" s="111"/>
    </row>
    <row r="13" spans="1:10">
      <c r="A13" s="107" t="s">
        <v>207</v>
      </c>
      <c r="B13" s="181">
        <f>+F30</f>
        <v>1.9570000000000001E-2</v>
      </c>
      <c r="C13" s="184" t="s">
        <v>173</v>
      </c>
      <c r="E13" s="181">
        <v>3.1399999999999997E-2</v>
      </c>
      <c r="F13" s="182" t="s">
        <v>212</v>
      </c>
      <c r="H13" s="181">
        <f>+(B13*E13)+0.0002</f>
        <v>8.1449799999999998E-4</v>
      </c>
      <c r="I13" s="107" t="s">
        <v>335</v>
      </c>
    </row>
    <row r="14" spans="1:10">
      <c r="B14" s="181"/>
      <c r="C14" s="184"/>
      <c r="E14" s="181"/>
      <c r="F14" s="182"/>
      <c r="H14" s="181"/>
    </row>
    <row r="15" spans="1:10">
      <c r="A15" s="107" t="s">
        <v>208</v>
      </c>
      <c r="B15" s="181">
        <f>+F31</f>
        <v>0.49542999999999998</v>
      </c>
      <c r="C15" s="184" t="s">
        <v>173</v>
      </c>
      <c r="E15" s="181">
        <v>5.0799999999999998E-2</v>
      </c>
      <c r="F15" s="107" t="s">
        <v>212</v>
      </c>
      <c r="H15" s="181">
        <f>+(B15*E15)+0.0002</f>
        <v>2.5367843999999997E-2</v>
      </c>
      <c r="I15" s="107" t="s">
        <v>337</v>
      </c>
    </row>
    <row r="16" spans="1:10">
      <c r="B16" s="181"/>
      <c r="C16" s="181"/>
      <c r="D16" s="181"/>
      <c r="E16" s="181"/>
      <c r="H16" s="181"/>
    </row>
    <row r="17" spans="1:9">
      <c r="A17" s="107" t="s">
        <v>167</v>
      </c>
      <c r="B17" s="181">
        <v>0.48499999999999999</v>
      </c>
      <c r="C17" s="182" t="s">
        <v>209</v>
      </c>
      <c r="D17" s="183">
        <v>0.09</v>
      </c>
      <c r="E17" s="181">
        <v>9.2499999999999999E-2</v>
      </c>
      <c r="F17" s="184">
        <v>9.5000000000000001E-2</v>
      </c>
      <c r="G17" s="183">
        <f>+B17*D17</f>
        <v>4.3649999999999994E-2</v>
      </c>
      <c r="H17" s="181">
        <f>+B17*E17</f>
        <v>4.48625E-2</v>
      </c>
      <c r="I17" s="184">
        <f>+B17*F17</f>
        <v>4.6074999999999998E-2</v>
      </c>
    </row>
    <row r="18" spans="1:9">
      <c r="B18" s="179"/>
      <c r="C18" s="111"/>
      <c r="E18" s="109"/>
      <c r="G18" s="185"/>
      <c r="H18" s="179"/>
      <c r="I18" s="186"/>
    </row>
    <row r="19" spans="1:9">
      <c r="B19" s="111"/>
      <c r="C19" s="111"/>
      <c r="E19" s="109"/>
      <c r="G19" s="187"/>
      <c r="I19" s="188"/>
    </row>
    <row r="20" spans="1:9">
      <c r="A20" s="107" t="s">
        <v>168</v>
      </c>
      <c r="B20" s="181">
        <f>SUM(B13:B17)</f>
        <v>1</v>
      </c>
      <c r="C20" s="181"/>
      <c r="D20" s="189"/>
      <c r="E20" s="109"/>
      <c r="G20" s="183">
        <f>+H13+H15+G17</f>
        <v>6.9832341999999992E-2</v>
      </c>
      <c r="H20" s="109"/>
      <c r="I20" s="184">
        <f>+H13+H15+I17</f>
        <v>7.2257342000000002E-2</v>
      </c>
    </row>
    <row r="21" spans="1:9">
      <c r="B21" s="181"/>
      <c r="C21" s="181"/>
      <c r="D21" s="189"/>
      <c r="E21" s="109"/>
      <c r="G21" s="183"/>
      <c r="H21" s="181">
        <f>+H13+H15+H17</f>
        <v>7.1044841999999997E-2</v>
      </c>
      <c r="I21" s="184"/>
    </row>
    <row r="22" spans="1:9">
      <c r="B22" s="181"/>
      <c r="C22" s="181"/>
      <c r="D22" s="189"/>
      <c r="E22" s="109"/>
      <c r="G22" s="183"/>
      <c r="H22" s="109"/>
      <c r="I22" s="184"/>
    </row>
    <row r="23" spans="1:9" ht="15.3" thickBot="1">
      <c r="A23" s="177"/>
      <c r="B23" s="177"/>
      <c r="C23" s="177"/>
      <c r="D23" s="177"/>
      <c r="E23" s="177"/>
      <c r="F23" s="177"/>
      <c r="G23" s="177"/>
      <c r="H23" s="177"/>
      <c r="I23" s="177"/>
    </row>
    <row r="24" spans="1:9" ht="15.3" thickTop="1">
      <c r="G24" s="108"/>
      <c r="H24" s="190"/>
      <c r="I24" s="108"/>
    </row>
    <row r="25" spans="1:9">
      <c r="A25" s="107" t="s">
        <v>210</v>
      </c>
      <c r="G25" s="108"/>
      <c r="H25" s="190"/>
      <c r="I25" s="108"/>
    </row>
    <row r="26" spans="1:9">
      <c r="A26" s="107" t="s">
        <v>314</v>
      </c>
      <c r="G26" s="108"/>
      <c r="H26" s="190"/>
      <c r="I26" s="108"/>
    </row>
    <row r="27" spans="1:9">
      <c r="F27" s="109" t="s">
        <v>91</v>
      </c>
      <c r="G27" s="108"/>
      <c r="H27" s="190"/>
      <c r="I27" s="108"/>
    </row>
    <row r="28" spans="1:9">
      <c r="D28" s="260" t="s">
        <v>199</v>
      </c>
      <c r="F28" s="260" t="s">
        <v>211</v>
      </c>
      <c r="G28" s="108"/>
      <c r="H28" s="190"/>
      <c r="I28" s="108"/>
    </row>
    <row r="29" spans="1:9">
      <c r="D29" s="109"/>
      <c r="G29" s="108"/>
      <c r="H29" s="190"/>
      <c r="I29" s="108"/>
    </row>
    <row r="30" spans="1:9">
      <c r="A30" s="182"/>
      <c r="B30" s="107" t="s">
        <v>207</v>
      </c>
      <c r="D30" s="181">
        <v>1.9E-2</v>
      </c>
      <c r="E30" s="189">
        <f>+D30/D32</f>
        <v>3.7999999999999999E-2</v>
      </c>
      <c r="F30" s="181">
        <f>+E30*F32</f>
        <v>1.9570000000000001E-2</v>
      </c>
    </row>
    <row r="31" spans="1:9">
      <c r="A31" s="182"/>
      <c r="B31" s="107" t="s">
        <v>208</v>
      </c>
      <c r="D31" s="219">
        <v>0.48099999999999998</v>
      </c>
      <c r="E31" s="261">
        <f>+D31/D32</f>
        <v>0.96199999999999997</v>
      </c>
      <c r="F31" s="219">
        <f>+E31*F32</f>
        <v>0.49542999999999998</v>
      </c>
    </row>
    <row r="32" spans="1:9">
      <c r="B32" s="107" t="s">
        <v>198</v>
      </c>
      <c r="D32" s="181">
        <f>+D30+D31</f>
        <v>0.5</v>
      </c>
      <c r="E32" s="189">
        <f>+E30+E31</f>
        <v>1</v>
      </c>
      <c r="F32" s="181">
        <v>0.51500000000000001</v>
      </c>
    </row>
    <row r="33" spans="1:7">
      <c r="D33" s="214"/>
      <c r="F33" s="181"/>
    </row>
    <row r="34" spans="1:7">
      <c r="A34" s="107" t="s">
        <v>311</v>
      </c>
      <c r="D34" s="214"/>
      <c r="F34" s="181"/>
    </row>
    <row r="35" spans="1:7">
      <c r="A35" s="107" t="s">
        <v>312</v>
      </c>
      <c r="G35" s="203"/>
    </row>
    <row r="36" spans="1:7">
      <c r="G36" s="203"/>
    </row>
    <row r="37" spans="1:7">
      <c r="A37" s="107" t="s">
        <v>346</v>
      </c>
    </row>
    <row r="38" spans="1:7">
      <c r="D38" s="181"/>
      <c r="E38" s="181"/>
      <c r="F38" s="181"/>
      <c r="G38" s="181"/>
    </row>
    <row r="39" spans="1:7">
      <c r="A39" s="107" t="s">
        <v>336</v>
      </c>
      <c r="D39" s="181"/>
      <c r="E39" s="181"/>
      <c r="F39" s="181"/>
      <c r="G39" s="181"/>
    </row>
    <row r="40" spans="1:7">
      <c r="A40" s="107" t="s">
        <v>342</v>
      </c>
      <c r="D40" s="223"/>
      <c r="E40" s="181"/>
      <c r="F40" s="181"/>
      <c r="G40" s="181"/>
    </row>
    <row r="41" spans="1:7">
      <c r="D41" s="223"/>
      <c r="E41" s="181"/>
      <c r="F41" s="181"/>
      <c r="G41" s="181"/>
    </row>
    <row r="42" spans="1:7">
      <c r="A42" s="107" t="s">
        <v>343</v>
      </c>
      <c r="B42" s="212"/>
      <c r="C42" s="182"/>
      <c r="D42" s="181"/>
      <c r="E42" s="181"/>
      <c r="F42" s="181"/>
      <c r="G42" s="181"/>
    </row>
  </sheetData>
  <mergeCells count="5">
    <mergeCell ref="A5:I5"/>
    <mergeCell ref="A6:I6"/>
    <mergeCell ref="A7:I7"/>
    <mergeCell ref="D10:F10"/>
    <mergeCell ref="G10:I10"/>
  </mergeCells>
  <pageMargins left="0.75" right="0.75" top="1" bottom="1" header="0.5" footer="0.5"/>
  <pageSetup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7"/>
  <sheetViews>
    <sheetView topLeftCell="A70" zoomScaleNormal="100" workbookViewId="0">
      <selection activeCell="H78" sqref="H78"/>
    </sheetView>
  </sheetViews>
  <sheetFormatPr defaultColWidth="8.81640625" defaultRowHeight="15"/>
  <cols>
    <col min="1" max="2" width="9.76953125" style="114" customWidth="1"/>
    <col min="3" max="3" width="2.76953125" style="114" customWidth="1"/>
    <col min="4" max="4" width="9.76953125" style="114" customWidth="1"/>
    <col min="5" max="5" width="2.76953125" style="114" customWidth="1"/>
    <col min="6" max="6" width="9.76953125" style="114" customWidth="1"/>
    <col min="7" max="7" width="2.76953125" style="114" customWidth="1"/>
    <col min="8" max="8" width="9.76953125" style="114" customWidth="1"/>
    <col min="9" max="9" width="3.6796875" style="114" customWidth="1"/>
    <col min="10" max="10" width="7.31640625" style="116" customWidth="1"/>
    <col min="11" max="11" width="9.76953125" style="114" customWidth="1"/>
    <col min="12" max="12" width="10.6796875" style="114" customWidth="1"/>
    <col min="13" max="16384" width="8.81640625" style="114"/>
  </cols>
  <sheetData>
    <row r="1" spans="1:11">
      <c r="F1" s="115" t="s">
        <v>216</v>
      </c>
    </row>
    <row r="2" spans="1:11">
      <c r="F2" s="115" t="s">
        <v>200</v>
      </c>
    </row>
    <row r="3" spans="1:11">
      <c r="F3" s="115" t="str">
        <f>+'DCP-3, P 1'!G3</f>
        <v>Dockets UE-220066/UG-220067</v>
      </c>
    </row>
    <row r="4" spans="1:11">
      <c r="H4" s="115"/>
      <c r="I4" s="115"/>
    </row>
    <row r="5" spans="1:11" ht="20.100000000000001">
      <c r="A5" s="287" t="s">
        <v>106</v>
      </c>
      <c r="B5" s="287"/>
      <c r="C5" s="287"/>
      <c r="D5" s="287"/>
      <c r="E5" s="287"/>
      <c r="F5" s="287"/>
      <c r="G5" s="287"/>
      <c r="H5" s="287"/>
      <c r="I5" s="287"/>
    </row>
    <row r="6" spans="1:11" ht="15.3" thickBot="1">
      <c r="J6" s="117"/>
    </row>
    <row r="7" spans="1:11" ht="16.5" customHeight="1" thickTop="1">
      <c r="A7" s="118"/>
      <c r="B7" s="118"/>
      <c r="C7" s="118"/>
      <c r="D7" s="118"/>
      <c r="E7" s="118"/>
      <c r="F7" s="118"/>
      <c r="G7" s="118"/>
      <c r="H7" s="118"/>
      <c r="I7" s="118"/>
    </row>
    <row r="8" spans="1:11">
      <c r="A8" s="116"/>
      <c r="B8" s="119" t="s">
        <v>107</v>
      </c>
      <c r="C8" s="116"/>
      <c r="D8" s="119" t="s">
        <v>108</v>
      </c>
      <c r="E8" s="116"/>
      <c r="F8" s="120" t="s">
        <v>109</v>
      </c>
      <c r="G8" s="116"/>
      <c r="H8" s="116"/>
      <c r="I8" s="116"/>
    </row>
    <row r="9" spans="1:11">
      <c r="A9" s="116"/>
      <c r="B9" s="119" t="s">
        <v>110</v>
      </c>
      <c r="C9" s="116"/>
      <c r="D9" s="119" t="s">
        <v>111</v>
      </c>
      <c r="E9" s="116"/>
      <c r="F9" s="119" t="s">
        <v>112</v>
      </c>
      <c r="G9" s="116"/>
      <c r="H9" s="120" t="s">
        <v>113</v>
      </c>
      <c r="I9" s="116"/>
    </row>
    <row r="10" spans="1:11">
      <c r="A10" s="119" t="s">
        <v>10</v>
      </c>
      <c r="B10" s="119" t="s">
        <v>114</v>
      </c>
      <c r="C10" s="116"/>
      <c r="D10" s="119" t="s">
        <v>114</v>
      </c>
      <c r="E10" s="116"/>
      <c r="F10" s="119" t="s">
        <v>81</v>
      </c>
      <c r="G10" s="116"/>
      <c r="H10" s="119" t="s">
        <v>115</v>
      </c>
      <c r="I10" s="116"/>
    </row>
    <row r="11" spans="1:11">
      <c r="A11" s="121"/>
      <c r="B11" s="121"/>
      <c r="C11" s="122"/>
      <c r="D11" s="121"/>
      <c r="E11" s="122"/>
      <c r="F11" s="121"/>
      <c r="G11" s="122"/>
      <c r="H11" s="121"/>
      <c r="I11" s="122"/>
    </row>
    <row r="12" spans="1:11" ht="1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</row>
    <row r="13" spans="1:11" ht="15" customHeight="1">
      <c r="A13" s="288" t="s">
        <v>116</v>
      </c>
      <c r="B13" s="288"/>
      <c r="C13" s="288"/>
      <c r="D13" s="288"/>
      <c r="E13" s="288"/>
      <c r="F13" s="288"/>
      <c r="G13" s="288"/>
      <c r="H13" s="288"/>
      <c r="I13" s="288"/>
      <c r="J13" s="117"/>
    </row>
    <row r="14" spans="1:11" ht="15" customHeight="1">
      <c r="A14" s="124" t="s">
        <v>117</v>
      </c>
      <c r="B14" s="125">
        <v>-1.0999999999999999E-2</v>
      </c>
      <c r="C14" s="125"/>
      <c r="D14" s="125">
        <v>-8.8999999999999996E-2</v>
      </c>
      <c r="E14" s="125"/>
      <c r="F14" s="125">
        <v>8.5000000000000006E-2</v>
      </c>
      <c r="G14" s="125"/>
      <c r="H14" s="125">
        <v>7.0000000000000007E-2</v>
      </c>
      <c r="I14" s="125"/>
      <c r="J14" s="126"/>
    </row>
    <row r="15" spans="1:11" ht="15" customHeight="1">
      <c r="A15" s="124" t="s">
        <v>118</v>
      </c>
      <c r="B15" s="125">
        <v>5.3999999999999999E-2</v>
      </c>
      <c r="C15" s="125"/>
      <c r="D15" s="125">
        <v>0.108</v>
      </c>
      <c r="E15" s="125"/>
      <c r="F15" s="125">
        <v>7.6999999999999999E-2</v>
      </c>
      <c r="G15" s="125"/>
      <c r="H15" s="125">
        <v>4.8000000000000001E-2</v>
      </c>
      <c r="I15" s="125"/>
    </row>
    <row r="16" spans="1:11" ht="15" customHeight="1">
      <c r="A16" s="124" t="s">
        <v>119</v>
      </c>
      <c r="B16" s="125">
        <v>5.5E-2</v>
      </c>
      <c r="C16" s="125"/>
      <c r="D16" s="125">
        <v>5.8999999999999997E-2</v>
      </c>
      <c r="E16" s="125"/>
      <c r="F16" s="125">
        <v>7.0000000000000007E-2</v>
      </c>
      <c r="G16" s="125"/>
      <c r="H16" s="125">
        <v>6.8000000000000005E-2</v>
      </c>
      <c r="I16" s="125"/>
      <c r="J16" s="127"/>
      <c r="K16" s="128"/>
    </row>
    <row r="17" spans="1:11" ht="15" customHeight="1">
      <c r="A17" s="124" t="s">
        <v>120</v>
      </c>
      <c r="B17" s="125">
        <v>0.05</v>
      </c>
      <c r="C17" s="125"/>
      <c r="D17" s="125">
        <v>5.7000000000000002E-2</v>
      </c>
      <c r="E17" s="125"/>
      <c r="F17" s="125">
        <v>0.06</v>
      </c>
      <c r="G17" s="125"/>
      <c r="H17" s="125">
        <v>0.09</v>
      </c>
      <c r="I17" s="125"/>
      <c r="J17" s="127"/>
      <c r="K17" s="128"/>
    </row>
    <row r="18" spans="1:11" ht="15" customHeight="1">
      <c r="A18" s="124" t="s">
        <v>121</v>
      </c>
      <c r="B18" s="125">
        <v>2.8000000000000001E-2</v>
      </c>
      <c r="C18" s="125"/>
      <c r="D18" s="125">
        <v>4.3999999999999997E-2</v>
      </c>
      <c r="E18" s="125"/>
      <c r="F18" s="125">
        <v>5.8000000000000003E-2</v>
      </c>
      <c r="G18" s="125"/>
      <c r="H18" s="125">
        <v>0.13300000000000001</v>
      </c>
      <c r="I18" s="125"/>
    </row>
    <row r="19" spans="1:11" ht="15" customHeight="1">
      <c r="A19" s="124" t="s">
        <v>122</v>
      </c>
      <c r="B19" s="125">
        <v>-2E-3</v>
      </c>
      <c r="C19" s="125"/>
      <c r="D19" s="125">
        <v>-1.9E-2</v>
      </c>
      <c r="E19" s="125"/>
      <c r="F19" s="125">
        <v>7.0000000000000007E-2</v>
      </c>
      <c r="G19" s="125"/>
      <c r="H19" s="125">
        <v>0.124</v>
      </c>
      <c r="I19" s="125"/>
      <c r="J19" s="127"/>
      <c r="K19" s="128"/>
    </row>
    <row r="20" spans="1:11" ht="15" customHeight="1">
      <c r="A20" s="124" t="s">
        <v>123</v>
      </c>
      <c r="B20" s="125">
        <v>1.7999999999999999E-2</v>
      </c>
      <c r="C20" s="125"/>
      <c r="D20" s="125">
        <v>1.9E-2</v>
      </c>
      <c r="E20" s="125"/>
      <c r="F20" s="125">
        <v>7.4999999999999997E-2</v>
      </c>
      <c r="G20" s="125"/>
      <c r="H20" s="125">
        <v>8.8999999999999996E-2</v>
      </c>
      <c r="I20" s="125"/>
      <c r="J20" s="127"/>
      <c r="K20" s="128"/>
    </row>
    <row r="21" spans="1:11" ht="15" customHeight="1">
      <c r="A21" s="124" t="s">
        <v>124</v>
      </c>
      <c r="B21" s="125">
        <v>-2.1000000000000001E-2</v>
      </c>
      <c r="C21" s="125"/>
      <c r="D21" s="125">
        <v>-4.3999999999999997E-2</v>
      </c>
      <c r="E21" s="125"/>
      <c r="F21" s="125">
        <v>9.5000000000000001E-2</v>
      </c>
      <c r="G21" s="125"/>
      <c r="H21" s="125">
        <v>3.7999999999999999E-2</v>
      </c>
      <c r="I21" s="125"/>
      <c r="J21" s="127"/>
      <c r="K21" s="128"/>
    </row>
    <row r="22" spans="1:11" ht="15" customHeight="1">
      <c r="A22" s="249" t="s">
        <v>284</v>
      </c>
      <c r="B22" s="252">
        <f>AVERAGE(B14:B21)</f>
        <v>2.1375000000000002E-2</v>
      </c>
      <c r="C22" s="252"/>
      <c r="D22" s="252">
        <f t="shared" ref="D22:H22" si="0">AVERAGE(D14:D21)</f>
        <v>1.6875000000000001E-2</v>
      </c>
      <c r="E22" s="252"/>
      <c r="F22" s="252">
        <f t="shared" si="0"/>
        <v>7.375000000000001E-2</v>
      </c>
      <c r="G22" s="252"/>
      <c r="H22" s="252">
        <f t="shared" si="0"/>
        <v>8.2500000000000004E-2</v>
      </c>
      <c r="I22" s="125"/>
      <c r="J22" s="127"/>
      <c r="K22" s="128"/>
    </row>
    <row r="23" spans="1:11" ht="15" customHeight="1">
      <c r="A23" s="124"/>
      <c r="B23" s="125"/>
      <c r="C23" s="125"/>
      <c r="D23" s="125"/>
      <c r="E23" s="125"/>
      <c r="F23" s="125"/>
      <c r="G23" s="125"/>
      <c r="H23" s="125"/>
      <c r="I23" s="125"/>
      <c r="J23" s="127"/>
      <c r="K23" s="128"/>
    </row>
    <row r="24" spans="1:11" ht="15" customHeight="1">
      <c r="A24" s="289" t="s">
        <v>125</v>
      </c>
      <c r="B24" s="289"/>
      <c r="C24" s="289"/>
      <c r="D24" s="289"/>
      <c r="E24" s="289"/>
      <c r="F24" s="289"/>
      <c r="G24" s="289"/>
      <c r="H24" s="289"/>
      <c r="I24" s="289"/>
      <c r="J24" s="129"/>
      <c r="K24" s="128"/>
    </row>
    <row r="25" spans="1:11" ht="15" customHeight="1">
      <c r="A25" s="124" t="s">
        <v>126</v>
      </c>
      <c r="B25" s="125">
        <v>0.04</v>
      </c>
      <c r="C25" s="125"/>
      <c r="D25" s="125">
        <v>3.6999999999999998E-2</v>
      </c>
      <c r="E25" s="125"/>
      <c r="F25" s="125">
        <v>9.5000000000000001E-2</v>
      </c>
      <c r="G25" s="125"/>
      <c r="H25" s="125">
        <v>3.7999999999999999E-2</v>
      </c>
      <c r="I25" s="125"/>
      <c r="J25" s="127"/>
      <c r="K25" s="128"/>
    </row>
    <row r="26" spans="1:11" ht="15" customHeight="1">
      <c r="A26" s="124" t="s">
        <v>127</v>
      </c>
      <c r="B26" s="125">
        <v>6.8000000000000005E-2</v>
      </c>
      <c r="C26" s="125"/>
      <c r="D26" s="125">
        <v>9.2999999999999999E-2</v>
      </c>
      <c r="E26" s="125"/>
      <c r="F26" s="125">
        <v>7.4999999999999997E-2</v>
      </c>
      <c r="G26" s="125"/>
      <c r="H26" s="125">
        <v>3.9E-2</v>
      </c>
      <c r="I26" s="125"/>
      <c r="J26" s="127"/>
      <c r="K26" s="128"/>
    </row>
    <row r="27" spans="1:11" ht="15" customHeight="1">
      <c r="A27" s="124" t="s">
        <v>128</v>
      </c>
      <c r="B27" s="125">
        <v>3.6999999999999998E-2</v>
      </c>
      <c r="C27" s="125"/>
      <c r="D27" s="125">
        <v>1.7000000000000001E-2</v>
      </c>
      <c r="E27" s="125"/>
      <c r="F27" s="125">
        <v>7.1999999999999995E-2</v>
      </c>
      <c r="G27" s="125"/>
      <c r="H27" s="125">
        <v>3.7999999999999999E-2</v>
      </c>
      <c r="I27" s="125"/>
      <c r="J27" s="127"/>
      <c r="K27" s="128"/>
    </row>
    <row r="28" spans="1:11" ht="15" customHeight="1">
      <c r="A28" s="124" t="s">
        <v>129</v>
      </c>
      <c r="B28" s="125">
        <v>3.1E-2</v>
      </c>
      <c r="C28" s="125"/>
      <c r="D28" s="125">
        <v>8.9999999999999993E-3</v>
      </c>
      <c r="E28" s="125"/>
      <c r="F28" s="125">
        <v>7.0000000000000007E-2</v>
      </c>
      <c r="G28" s="125"/>
      <c r="H28" s="125">
        <v>1.0999999999999999E-2</v>
      </c>
      <c r="I28" s="125"/>
      <c r="J28" s="127"/>
      <c r="K28" s="128"/>
    </row>
    <row r="29" spans="1:11" ht="15" customHeight="1">
      <c r="A29" s="124" t="s">
        <v>130</v>
      </c>
      <c r="B29" s="125">
        <v>2.9000000000000001E-2</v>
      </c>
      <c r="C29" s="125"/>
      <c r="D29" s="125">
        <v>4.9000000000000002E-2</v>
      </c>
      <c r="E29" s="125"/>
      <c r="F29" s="125">
        <v>6.2E-2</v>
      </c>
      <c r="G29" s="125"/>
      <c r="H29" s="125">
        <v>4.3999999999999997E-2</v>
      </c>
      <c r="I29" s="125"/>
      <c r="J29" s="127"/>
      <c r="K29" s="128"/>
    </row>
    <row r="30" spans="1:11" ht="15" customHeight="1">
      <c r="A30" s="124" t="s">
        <v>131</v>
      </c>
      <c r="B30" s="125">
        <v>3.7999999999999999E-2</v>
      </c>
      <c r="C30" s="125"/>
      <c r="D30" s="125">
        <v>4.4999999999999998E-2</v>
      </c>
      <c r="E30" s="125"/>
      <c r="F30" s="125">
        <v>5.5E-2</v>
      </c>
      <c r="G30" s="125"/>
      <c r="H30" s="125">
        <v>4.3999999999999997E-2</v>
      </c>
      <c r="I30" s="125"/>
      <c r="J30" s="127"/>
      <c r="K30" s="128"/>
    </row>
    <row r="31" spans="1:11" ht="15" customHeight="1">
      <c r="A31" s="124" t="s">
        <v>132</v>
      </c>
      <c r="B31" s="125">
        <v>3.5000000000000003E-2</v>
      </c>
      <c r="C31" s="125"/>
      <c r="D31" s="125">
        <v>1.7999999999999999E-2</v>
      </c>
      <c r="E31" s="125"/>
      <c r="F31" s="125">
        <v>5.2999999999999999E-2</v>
      </c>
      <c r="G31" s="125"/>
      <c r="H31" s="125">
        <v>4.5999999999999999E-2</v>
      </c>
      <c r="I31" s="125"/>
      <c r="J31" s="127"/>
      <c r="K31" s="128"/>
    </row>
    <row r="32" spans="1:11" ht="15" customHeight="1">
      <c r="A32" s="124" t="s">
        <v>133</v>
      </c>
      <c r="B32" s="125">
        <v>1.7999999999999999E-2</v>
      </c>
      <c r="C32" s="125"/>
      <c r="D32" s="125">
        <v>-2E-3</v>
      </c>
      <c r="E32" s="125"/>
      <c r="F32" s="125">
        <v>5.6000000000000001E-2</v>
      </c>
      <c r="G32" s="125"/>
      <c r="H32" s="125">
        <v>6.0999999999999999E-2</v>
      </c>
      <c r="I32" s="125"/>
      <c r="J32" s="127"/>
      <c r="K32" s="128"/>
    </row>
    <row r="33" spans="1:11" ht="15" customHeight="1">
      <c r="A33" s="124" t="s">
        <v>134</v>
      </c>
      <c r="B33" s="125">
        <v>-5.0000000000000001E-3</v>
      </c>
      <c r="C33" s="125"/>
      <c r="D33" s="125">
        <v>-0.02</v>
      </c>
      <c r="E33" s="125"/>
      <c r="F33" s="125">
        <v>6.8000000000000005E-2</v>
      </c>
      <c r="G33" s="125"/>
      <c r="H33" s="125">
        <v>3.1E-2</v>
      </c>
      <c r="I33" s="125"/>
      <c r="J33" s="127"/>
      <c r="K33" s="128"/>
    </row>
    <row r="34" spans="1:11" ht="15" customHeight="1">
      <c r="A34" s="249" t="s">
        <v>284</v>
      </c>
      <c r="B34" s="252">
        <f>AVERAGE(B25:B33)</f>
        <v>3.2333333333333339E-2</v>
      </c>
      <c r="C34" s="252"/>
      <c r="D34" s="252">
        <f t="shared" ref="D34:H34" si="1">AVERAGE(D25:D33)</f>
        <v>2.7333333333333334E-2</v>
      </c>
      <c r="E34" s="252"/>
      <c r="F34" s="252">
        <f t="shared" si="1"/>
        <v>6.7333333333333342E-2</v>
      </c>
      <c r="G34" s="252"/>
      <c r="H34" s="252">
        <f t="shared" si="1"/>
        <v>3.911111111111111E-2</v>
      </c>
      <c r="I34" s="125"/>
      <c r="J34" s="127"/>
      <c r="K34" s="128"/>
    </row>
    <row r="35" spans="1:11" ht="15" customHeight="1">
      <c r="A35" s="124"/>
      <c r="B35" s="125"/>
      <c r="C35" s="125"/>
      <c r="D35" s="125"/>
      <c r="E35" s="125"/>
      <c r="F35" s="125"/>
      <c r="G35" s="125"/>
      <c r="H35" s="125"/>
      <c r="I35" s="125"/>
      <c r="J35" s="127"/>
      <c r="K35" s="128"/>
    </row>
    <row r="36" spans="1:11" ht="15" customHeight="1">
      <c r="A36" s="288" t="s">
        <v>135</v>
      </c>
      <c r="B36" s="288"/>
      <c r="C36" s="288"/>
      <c r="D36" s="288"/>
      <c r="E36" s="288"/>
      <c r="F36" s="288"/>
      <c r="G36" s="288"/>
      <c r="H36" s="288"/>
      <c r="I36" s="288"/>
      <c r="J36" s="117"/>
    </row>
    <row r="37" spans="1:11" ht="15" customHeight="1">
      <c r="A37" s="124" t="s">
        <v>1</v>
      </c>
      <c r="B37" s="125">
        <v>0.03</v>
      </c>
      <c r="C37" s="125" t="s">
        <v>136</v>
      </c>
      <c r="D37" s="125">
        <v>3.1E-2</v>
      </c>
      <c r="E37" s="125"/>
      <c r="F37" s="125">
        <v>7.4999999999999997E-2</v>
      </c>
      <c r="G37" s="125"/>
      <c r="H37" s="125">
        <v>2.9000000000000001E-2</v>
      </c>
      <c r="I37" s="125"/>
    </row>
    <row r="38" spans="1:11" ht="15" customHeight="1">
      <c r="A38" s="124" t="s">
        <v>2</v>
      </c>
      <c r="B38" s="125">
        <v>2.7E-2</v>
      </c>
      <c r="C38" s="125"/>
      <c r="D38" s="125">
        <v>3.4000000000000002E-2</v>
      </c>
      <c r="E38" s="125"/>
      <c r="F38" s="125">
        <v>6.9000000000000006E-2</v>
      </c>
      <c r="G38" s="125"/>
      <c r="H38" s="125">
        <v>2.7E-2</v>
      </c>
      <c r="I38" s="125"/>
    </row>
    <row r="39" spans="1:11" ht="15" customHeight="1">
      <c r="A39" s="124" t="s">
        <v>3</v>
      </c>
      <c r="B39" s="125">
        <v>0.04</v>
      </c>
      <c r="C39" s="125"/>
      <c r="D39" s="125">
        <v>5.5E-2</v>
      </c>
      <c r="E39" s="125"/>
      <c r="F39" s="125">
        <v>6.0999999999999999E-2</v>
      </c>
      <c r="G39" s="125"/>
      <c r="H39" s="125">
        <v>2.7E-2</v>
      </c>
      <c r="I39" s="125"/>
    </row>
    <row r="40" spans="1:11" ht="15" customHeight="1">
      <c r="A40" s="124" t="s">
        <v>4</v>
      </c>
      <c r="B40" s="125">
        <v>3.6999999999999998E-2</v>
      </c>
      <c r="C40" s="125"/>
      <c r="D40" s="125">
        <v>4.8000000000000001E-2</v>
      </c>
      <c r="E40" s="125"/>
      <c r="F40" s="125">
        <v>5.6000000000000001E-2</v>
      </c>
      <c r="G40" s="125"/>
      <c r="H40" s="125">
        <v>2.5000000000000001E-2</v>
      </c>
      <c r="I40" s="125"/>
    </row>
    <row r="41" spans="1:11" ht="15" customHeight="1">
      <c r="A41" s="124" t="s">
        <v>5</v>
      </c>
      <c r="B41" s="125">
        <v>4.4999999999999998E-2</v>
      </c>
      <c r="C41" s="125"/>
      <c r="D41" s="125">
        <v>4.2999999999999997E-2</v>
      </c>
      <c r="E41" s="125"/>
      <c r="F41" s="125">
        <v>5.3999999999999999E-2</v>
      </c>
      <c r="G41" s="125"/>
      <c r="H41" s="125">
        <v>3.3000000000000002E-2</v>
      </c>
      <c r="I41" s="125"/>
    </row>
    <row r="42" spans="1:11" ht="15" customHeight="1">
      <c r="A42" s="124" t="s">
        <v>6</v>
      </c>
      <c r="B42" s="125">
        <v>4.4999999999999998E-2</v>
      </c>
      <c r="C42" s="125"/>
      <c r="D42" s="125">
        <v>7.2999999999999995E-2</v>
      </c>
      <c r="E42" s="125"/>
      <c r="F42" s="125">
        <v>4.9000000000000002E-2</v>
      </c>
      <c r="G42" s="125"/>
      <c r="H42" s="125">
        <v>1.7000000000000001E-2</v>
      </c>
      <c r="I42" s="125"/>
    </row>
    <row r="43" spans="1:11" ht="15" customHeight="1">
      <c r="A43" s="130">
        <v>1998</v>
      </c>
      <c r="B43" s="125">
        <v>4.2000000000000003E-2</v>
      </c>
      <c r="C43" s="125"/>
      <c r="D43" s="125">
        <v>5.8000000000000003E-2</v>
      </c>
      <c r="E43" s="125"/>
      <c r="F43" s="125">
        <v>4.4999999999999998E-2</v>
      </c>
      <c r="G43" s="125"/>
      <c r="H43" s="125">
        <v>1.6E-2</v>
      </c>
      <c r="I43" s="125"/>
      <c r="J43" s="127"/>
      <c r="K43" s="128"/>
    </row>
    <row r="44" spans="1:11" ht="15" customHeight="1">
      <c r="A44" s="130">
        <v>1999</v>
      </c>
      <c r="B44" s="125">
        <v>3.6999999999999998E-2</v>
      </c>
      <c r="C44" s="125"/>
      <c r="D44" s="125">
        <v>4.4999999999999998E-2</v>
      </c>
      <c r="E44" s="125"/>
      <c r="F44" s="125">
        <v>4.2000000000000003E-2</v>
      </c>
      <c r="G44" s="125"/>
      <c r="H44" s="125">
        <v>2.7E-2</v>
      </c>
      <c r="I44" s="125"/>
    </row>
    <row r="45" spans="1:11" ht="15" customHeight="1">
      <c r="A45" s="130">
        <v>2000</v>
      </c>
      <c r="B45" s="125">
        <v>4.1000000000000002E-2</v>
      </c>
      <c r="C45" s="125"/>
      <c r="D45" s="125">
        <v>0.04</v>
      </c>
      <c r="E45" s="125"/>
      <c r="F45" s="125">
        <v>0.04</v>
      </c>
      <c r="G45" s="125"/>
      <c r="H45" s="125">
        <v>3.4000000000000002E-2</v>
      </c>
      <c r="I45" s="125"/>
    </row>
    <row r="46" spans="1:11" ht="15" customHeight="1">
      <c r="A46" s="130">
        <v>2001</v>
      </c>
      <c r="B46" s="125">
        <v>1.0999999999999999E-2</v>
      </c>
      <c r="C46" s="125"/>
      <c r="D46" s="125">
        <v>-3.4000000000000002E-2</v>
      </c>
      <c r="E46" s="125"/>
      <c r="F46" s="125">
        <v>4.7E-2</v>
      </c>
      <c r="G46" s="125"/>
      <c r="H46" s="125">
        <v>1.6E-2</v>
      </c>
      <c r="I46" s="125"/>
    </row>
    <row r="47" spans="1:11" ht="15" customHeight="1">
      <c r="A47" s="249" t="s">
        <v>284</v>
      </c>
      <c r="B47" s="252">
        <f>AVERAGE(B37:B46)</f>
        <v>3.549999999999999E-2</v>
      </c>
      <c r="C47" s="125"/>
      <c r="D47" s="252">
        <f t="shared" ref="D47:H47" si="2">AVERAGE(D37:D46)</f>
        <v>3.9299999999999988E-2</v>
      </c>
      <c r="E47" s="252"/>
      <c r="F47" s="252">
        <f t="shared" si="2"/>
        <v>5.3799999999999994E-2</v>
      </c>
      <c r="G47" s="252"/>
      <c r="H47" s="252">
        <f t="shared" si="2"/>
        <v>2.5100000000000004E-2</v>
      </c>
      <c r="I47" s="125"/>
    </row>
    <row r="48" spans="1:11" ht="15" customHeight="1">
      <c r="A48" s="124"/>
      <c r="B48" s="125"/>
      <c r="C48" s="125"/>
      <c r="D48" s="125"/>
      <c r="E48" s="125"/>
      <c r="F48" s="125"/>
      <c r="G48" s="125"/>
      <c r="H48" s="125"/>
      <c r="I48" s="125"/>
    </row>
    <row r="49" spans="1:10" ht="15" customHeight="1">
      <c r="A49" s="288" t="s">
        <v>137</v>
      </c>
      <c r="B49" s="288"/>
      <c r="C49" s="288"/>
      <c r="D49" s="288"/>
      <c r="E49" s="288"/>
      <c r="F49" s="288"/>
      <c r="G49" s="288"/>
      <c r="H49" s="288"/>
      <c r="I49" s="288"/>
      <c r="J49" s="115"/>
    </row>
    <row r="50" spans="1:10" ht="15" customHeight="1">
      <c r="A50" s="130">
        <v>2002</v>
      </c>
      <c r="B50" s="125">
        <v>1.7999999999999999E-2</v>
      </c>
      <c r="C50" s="125"/>
      <c r="D50" s="196">
        <v>2E-3</v>
      </c>
      <c r="E50" s="125"/>
      <c r="F50" s="125">
        <v>5.8000000000000003E-2</v>
      </c>
      <c r="G50" s="125"/>
      <c r="H50" s="196">
        <v>2.4E-2</v>
      </c>
      <c r="I50" s="196"/>
      <c r="J50" s="196"/>
    </row>
    <row r="51" spans="1:10" ht="15" customHeight="1">
      <c r="A51" s="130">
        <v>2003</v>
      </c>
      <c r="B51" s="125">
        <v>2.8000000000000001E-2</v>
      </c>
      <c r="C51" s="125"/>
      <c r="D51" s="196">
        <v>1.2E-2</v>
      </c>
      <c r="E51" s="125"/>
      <c r="F51" s="125">
        <v>0.06</v>
      </c>
      <c r="G51" s="125"/>
      <c r="H51" s="196">
        <v>1.9E-2</v>
      </c>
      <c r="I51" s="196"/>
      <c r="J51" s="196"/>
    </row>
    <row r="52" spans="1:10" ht="15" customHeight="1">
      <c r="A52" s="130">
        <v>2004</v>
      </c>
      <c r="B52" s="125">
        <v>3.7999999999999999E-2</v>
      </c>
      <c r="C52" s="125"/>
      <c r="D52" s="196">
        <v>2.3E-2</v>
      </c>
      <c r="E52" s="125"/>
      <c r="F52" s="125">
        <v>5.5E-2</v>
      </c>
      <c r="G52" s="125"/>
      <c r="H52" s="196">
        <v>3.3000000000000002E-2</v>
      </c>
      <c r="I52" s="196"/>
      <c r="J52" s="196"/>
    </row>
    <row r="53" spans="1:10" ht="15" customHeight="1">
      <c r="A53" s="130">
        <v>2005</v>
      </c>
      <c r="B53" s="125">
        <v>3.3000000000000002E-2</v>
      </c>
      <c r="C53" s="125"/>
      <c r="D53" s="196">
        <v>3.2000000000000001E-2</v>
      </c>
      <c r="E53" s="125"/>
      <c r="F53" s="125">
        <v>5.0999999999999997E-2</v>
      </c>
      <c r="G53" s="125"/>
      <c r="H53" s="196">
        <v>3.4000000000000002E-2</v>
      </c>
      <c r="I53" s="196"/>
      <c r="J53" s="196"/>
    </row>
    <row r="54" spans="1:10" ht="15" customHeight="1">
      <c r="A54" s="130">
        <v>2006</v>
      </c>
      <c r="B54" s="125">
        <v>2.7E-2</v>
      </c>
      <c r="C54" s="125"/>
      <c r="D54" s="196">
        <v>2.1999999999999999E-2</v>
      </c>
      <c r="E54" s="125"/>
      <c r="F54" s="125">
        <v>4.5999999999999999E-2</v>
      </c>
      <c r="G54" s="125"/>
      <c r="H54" s="196">
        <v>2.5000000000000001E-2</v>
      </c>
      <c r="I54" s="196"/>
      <c r="J54" s="196"/>
    </row>
    <row r="55" spans="1:10" ht="15" customHeight="1">
      <c r="A55" s="130">
        <v>2007</v>
      </c>
      <c r="B55" s="125">
        <v>1.7999999999999999E-2</v>
      </c>
      <c r="C55" s="125"/>
      <c r="D55" s="196">
        <v>2.5000000000000001E-2</v>
      </c>
      <c r="E55" s="125"/>
      <c r="F55" s="125">
        <v>4.5999999999999999E-2</v>
      </c>
      <c r="G55" s="125"/>
      <c r="H55" s="196">
        <v>4.1000000000000002E-2</v>
      </c>
      <c r="I55" s="196"/>
      <c r="J55" s="196"/>
    </row>
    <row r="56" spans="1:10" ht="15" customHeight="1">
      <c r="A56" s="130">
        <v>2008</v>
      </c>
      <c r="B56" s="125">
        <v>-3.0000000000000001E-3</v>
      </c>
      <c r="C56" s="125"/>
      <c r="D56" s="196">
        <v>-3.5999999999999997E-2</v>
      </c>
      <c r="E56" s="125"/>
      <c r="F56" s="125">
        <v>5.8000000000000003E-2</v>
      </c>
      <c r="G56" s="125"/>
      <c r="H56" s="196">
        <v>1E-3</v>
      </c>
      <c r="I56" s="196"/>
      <c r="J56" s="196"/>
    </row>
    <row r="57" spans="1:10" ht="15" customHeight="1">
      <c r="A57" s="131">
        <v>2009</v>
      </c>
      <c r="B57" s="132">
        <v>-2.5000000000000001E-2</v>
      </c>
      <c r="C57" s="132"/>
      <c r="D57" s="197">
        <v>-0.115</v>
      </c>
      <c r="E57" s="132"/>
      <c r="F57" s="132">
        <v>9.2999999999999999E-2</v>
      </c>
      <c r="G57" s="132"/>
      <c r="H57" s="197">
        <v>2.7E-2</v>
      </c>
      <c r="I57" s="197"/>
      <c r="J57" s="197"/>
    </row>
    <row r="58" spans="1:10" ht="15" customHeight="1">
      <c r="A58" s="249" t="s">
        <v>284</v>
      </c>
      <c r="B58" s="253">
        <f>AVERAGE(B50:B57)</f>
        <v>1.6749999999999998E-2</v>
      </c>
      <c r="C58" s="132"/>
      <c r="D58" s="253">
        <f t="shared" ref="D58:H58" si="3">AVERAGE(D50:D57)</f>
        <v>-4.3750000000000022E-3</v>
      </c>
      <c r="E58" s="253"/>
      <c r="F58" s="253">
        <f t="shared" si="3"/>
        <v>5.8374999999999996E-2</v>
      </c>
      <c r="G58" s="253"/>
      <c r="H58" s="253">
        <f t="shared" si="3"/>
        <v>2.5500000000000002E-2</v>
      </c>
      <c r="I58" s="197"/>
      <c r="J58" s="197"/>
    </row>
    <row r="59" spans="1:10" ht="15" customHeight="1">
      <c r="A59" s="131"/>
      <c r="B59" s="132"/>
      <c r="C59" s="132"/>
      <c r="D59" s="197"/>
      <c r="E59" s="132"/>
      <c r="F59" s="132"/>
      <c r="G59" s="132"/>
      <c r="H59" s="197"/>
      <c r="I59" s="197"/>
      <c r="J59" s="197"/>
    </row>
    <row r="60" spans="1:10" ht="15" customHeight="1">
      <c r="B60" s="256"/>
      <c r="C60" s="256"/>
      <c r="D60" s="256" t="s">
        <v>285</v>
      </c>
      <c r="E60" s="256"/>
      <c r="F60" s="256"/>
      <c r="G60" s="256"/>
      <c r="H60" s="256"/>
      <c r="I60" s="256"/>
      <c r="J60" s="197"/>
    </row>
    <row r="61" spans="1:10" ht="15" customHeight="1">
      <c r="A61" s="131">
        <v>2010</v>
      </c>
      <c r="B61" s="132">
        <v>2.5000000000000001E-2</v>
      </c>
      <c r="C61" s="132"/>
      <c r="D61" s="197">
        <v>5.5E-2</v>
      </c>
      <c r="E61" s="132"/>
      <c r="F61" s="132">
        <v>9.6000000000000002E-2</v>
      </c>
      <c r="G61" s="132"/>
      <c r="H61" s="197">
        <v>1.4999999999999999E-2</v>
      </c>
      <c r="I61" s="197"/>
    </row>
    <row r="62" spans="1:10" ht="15" customHeight="1">
      <c r="A62" s="131">
        <v>2011</v>
      </c>
      <c r="B62" s="132">
        <v>1.4999999999999999E-2</v>
      </c>
      <c r="C62" s="132"/>
      <c r="D62" s="197">
        <v>3.1E-2</v>
      </c>
      <c r="E62" s="132"/>
      <c r="F62" s="132">
        <v>8.8999999999999996E-2</v>
      </c>
      <c r="G62" s="132"/>
      <c r="H62" s="197">
        <v>0.03</v>
      </c>
      <c r="I62" s="197"/>
    </row>
    <row r="63" spans="1:10" ht="15" customHeight="1">
      <c r="A63" s="131">
        <v>2012</v>
      </c>
      <c r="B63" s="132">
        <v>2.3E-2</v>
      </c>
      <c r="C63" s="132"/>
      <c r="D63" s="197">
        <v>0.03</v>
      </c>
      <c r="E63" s="132"/>
      <c r="F63" s="132">
        <v>8.1000000000000003E-2</v>
      </c>
      <c r="G63" s="132"/>
      <c r="H63" s="197">
        <v>1.7000000000000001E-2</v>
      </c>
      <c r="I63" s="197"/>
    </row>
    <row r="64" spans="1:10" ht="15" customHeight="1">
      <c r="A64" s="131">
        <v>2013</v>
      </c>
      <c r="B64" s="132">
        <v>1.7999999999999999E-2</v>
      </c>
      <c r="C64" s="132"/>
      <c r="D64" s="197">
        <v>0.02</v>
      </c>
      <c r="E64" s="132"/>
      <c r="F64" s="132">
        <v>7.3999999999999996E-2</v>
      </c>
      <c r="G64" s="132"/>
      <c r="H64" s="197">
        <v>1.4999999999999999E-2</v>
      </c>
      <c r="I64" s="197"/>
    </row>
    <row r="65" spans="1:10" ht="15" customHeight="1">
      <c r="A65" s="131">
        <v>2014</v>
      </c>
      <c r="B65" s="132">
        <v>2.3E-2</v>
      </c>
      <c r="C65" s="132"/>
      <c r="D65" s="197">
        <v>0.03</v>
      </c>
      <c r="E65" s="132"/>
      <c r="F65" s="132">
        <v>6.2E-2</v>
      </c>
      <c r="G65" s="132"/>
      <c r="H65" s="197">
        <v>8.0000000000000002E-3</v>
      </c>
      <c r="I65" s="197"/>
    </row>
    <row r="66" spans="1:10" ht="15" customHeight="1">
      <c r="A66" s="131">
        <v>2015</v>
      </c>
      <c r="B66" s="132">
        <v>2.7E-2</v>
      </c>
      <c r="C66" s="132"/>
      <c r="D66" s="197">
        <v>-1.4E-2</v>
      </c>
      <c r="E66" s="132"/>
      <c r="F66" s="132">
        <v>5.2999999999999999E-2</v>
      </c>
      <c r="G66" s="132"/>
      <c r="H66" s="197">
        <v>7.0000000000000001E-3</v>
      </c>
      <c r="I66" s="197"/>
    </row>
    <row r="67" spans="1:10" ht="15" customHeight="1">
      <c r="A67" s="131">
        <v>2016</v>
      </c>
      <c r="B67" s="132">
        <v>1.7000000000000001E-2</v>
      </c>
      <c r="C67" s="132"/>
      <c r="D67" s="197">
        <v>-2.1999999999999999E-2</v>
      </c>
      <c r="E67" s="132"/>
      <c r="F67" s="132">
        <v>4.9000000000000002E-2</v>
      </c>
      <c r="G67" s="132"/>
      <c r="H67" s="197">
        <v>2.1000000000000001E-2</v>
      </c>
      <c r="I67" s="197"/>
    </row>
    <row r="68" spans="1:10" ht="15" customHeight="1">
      <c r="A68" s="131">
        <v>2017</v>
      </c>
      <c r="B68" s="132">
        <v>2.3E-2</v>
      </c>
      <c r="C68" s="132"/>
      <c r="D68" s="197">
        <v>1.2999999999999999E-2</v>
      </c>
      <c r="E68" s="132"/>
      <c r="F68" s="132">
        <v>4.3999999999999997E-2</v>
      </c>
      <c r="G68" s="132"/>
      <c r="H68" s="197">
        <v>2.1000000000000001E-2</v>
      </c>
      <c r="I68" s="197"/>
    </row>
    <row r="69" spans="1:10" ht="15" customHeight="1">
      <c r="A69" s="131">
        <v>2018</v>
      </c>
      <c r="B69" s="132">
        <v>2.9000000000000001E-2</v>
      </c>
      <c r="C69" s="132"/>
      <c r="D69" s="197">
        <v>3.2000000000000001E-2</v>
      </c>
      <c r="E69" s="132"/>
      <c r="F69" s="132">
        <v>3.9E-2</v>
      </c>
      <c r="G69" s="132"/>
      <c r="H69" s="197">
        <v>1.9E-2</v>
      </c>
      <c r="I69" s="197"/>
    </row>
    <row r="70" spans="1:10" ht="15" customHeight="1">
      <c r="A70" s="131">
        <v>2019</v>
      </c>
      <c r="B70" s="132">
        <v>2.3E-2</v>
      </c>
      <c r="C70" s="132"/>
      <c r="D70" s="197">
        <v>-8.0000000000000002E-3</v>
      </c>
      <c r="E70" s="132"/>
      <c r="F70" s="132">
        <v>3.6999999999999998E-2</v>
      </c>
      <c r="G70" s="132"/>
      <c r="H70" s="197">
        <v>2.3E-2</v>
      </c>
      <c r="I70" s="197"/>
    </row>
    <row r="71" spans="1:10" ht="15" customHeight="1">
      <c r="A71" s="131">
        <v>2020</v>
      </c>
      <c r="B71" s="132">
        <v>-3.4000000000000002E-2</v>
      </c>
      <c r="C71" s="132"/>
      <c r="D71" s="197">
        <v>-7.1999999999999995E-2</v>
      </c>
      <c r="E71" s="132"/>
      <c r="F71" s="132">
        <v>8.1000000000000003E-2</v>
      </c>
      <c r="G71" s="132"/>
      <c r="H71" s="197">
        <v>1.4E-2</v>
      </c>
      <c r="I71" s="197"/>
    </row>
    <row r="72" spans="1:10" ht="15" customHeight="1">
      <c r="A72" s="249" t="s">
        <v>284</v>
      </c>
      <c r="B72" s="253">
        <f>AVERAGE(B61:B71)</f>
        <v>1.7181818181818184E-2</v>
      </c>
      <c r="C72" s="132"/>
      <c r="D72" s="253">
        <f t="shared" ref="D72:H72" si="4">AVERAGE(D61:D71)</f>
        <v>8.6363636363636347E-3</v>
      </c>
      <c r="E72" s="253"/>
      <c r="F72" s="253">
        <f t="shared" si="4"/>
        <v>6.4090909090909101E-2</v>
      </c>
      <c r="G72" s="253"/>
      <c r="H72" s="253">
        <f t="shared" si="4"/>
        <v>1.7272727272727273E-2</v>
      </c>
      <c r="I72" s="197"/>
    </row>
    <row r="73" spans="1:10" ht="15" customHeight="1">
      <c r="A73" s="131"/>
      <c r="B73" s="132"/>
      <c r="C73" s="132"/>
      <c r="D73" s="197"/>
      <c r="E73" s="132"/>
      <c r="F73" s="132"/>
      <c r="G73" s="132"/>
      <c r="H73" s="197"/>
      <c r="I73" s="197"/>
    </row>
    <row r="74" spans="1:10" ht="15" customHeight="1">
      <c r="A74" s="286" t="s">
        <v>138</v>
      </c>
      <c r="B74" s="286"/>
      <c r="C74" s="286"/>
      <c r="D74" s="286"/>
      <c r="E74" s="286"/>
      <c r="F74" s="286"/>
      <c r="G74" s="286"/>
      <c r="H74" s="286"/>
      <c r="I74" s="286"/>
    </row>
    <row r="75" spans="1:10" ht="15" customHeight="1">
      <c r="A75" s="131">
        <v>2021</v>
      </c>
      <c r="B75" s="132">
        <v>5.7000000000000002E-2</v>
      </c>
      <c r="C75" s="132"/>
      <c r="D75" s="197">
        <v>5.6000000000000001E-2</v>
      </c>
      <c r="E75" s="132"/>
      <c r="F75" s="132">
        <v>5.2999999999999999E-2</v>
      </c>
      <c r="G75" s="132"/>
      <c r="H75" s="197">
        <v>7.0000000000000007E-2</v>
      </c>
      <c r="I75" s="197"/>
    </row>
    <row r="76" spans="1:10" ht="15" customHeight="1">
      <c r="A76" s="131">
        <v>2022</v>
      </c>
      <c r="B76" s="132"/>
      <c r="C76" s="132"/>
      <c r="D76" s="197"/>
      <c r="E76" s="132"/>
      <c r="F76" s="132"/>
      <c r="G76" s="132"/>
      <c r="H76" s="197"/>
      <c r="I76" s="197"/>
    </row>
    <row r="77" spans="1:10" ht="15" customHeight="1">
      <c r="A77" s="131" t="s">
        <v>271</v>
      </c>
      <c r="B77" s="132">
        <v>-1.4999999999999999E-2</v>
      </c>
      <c r="C77" s="132"/>
      <c r="D77" s="197">
        <v>5.3999999999999999E-2</v>
      </c>
      <c r="E77" s="132"/>
      <c r="F77" s="132">
        <v>3.7999999999999999E-2</v>
      </c>
      <c r="G77" s="132"/>
      <c r="H77" s="197">
        <v>0.104</v>
      </c>
      <c r="I77" s="197"/>
    </row>
    <row r="78" spans="1:10" ht="15" customHeight="1">
      <c r="A78" s="131" t="s">
        <v>316</v>
      </c>
      <c r="B78" s="132"/>
      <c r="C78" s="132"/>
      <c r="D78" s="197"/>
      <c r="E78" s="132"/>
      <c r="F78" s="132"/>
      <c r="G78" s="132"/>
      <c r="H78" s="197"/>
      <c r="I78" s="197"/>
    </row>
    <row r="79" spans="1:10" ht="15" customHeight="1" thickBot="1">
      <c r="A79" s="133"/>
      <c r="B79" s="134"/>
      <c r="C79" s="134"/>
      <c r="D79" s="134"/>
      <c r="E79" s="134"/>
      <c r="F79" s="134"/>
      <c r="G79" s="134"/>
      <c r="H79" s="134"/>
      <c r="I79" s="134"/>
    </row>
    <row r="80" spans="1:10" ht="15" customHeight="1" thickTop="1">
      <c r="A80" s="123"/>
      <c r="B80" s="132"/>
      <c r="C80" s="132"/>
      <c r="D80" s="132"/>
      <c r="E80" s="132"/>
      <c r="F80" s="132"/>
      <c r="G80" s="132"/>
      <c r="H80" s="132"/>
      <c r="I80" s="132"/>
      <c r="J80" s="123"/>
    </row>
    <row r="81" spans="1:10">
      <c r="A81" s="114" t="s">
        <v>139</v>
      </c>
      <c r="J81" s="123"/>
    </row>
    <row r="82" spans="1:10">
      <c r="J82" s="123"/>
    </row>
    <row r="83" spans="1:10">
      <c r="A83" s="114" t="s">
        <v>184</v>
      </c>
      <c r="J83" s="123"/>
    </row>
    <row r="84" spans="1:10">
      <c r="J84" s="123"/>
    </row>
    <row r="85" spans="1:10">
      <c r="A85" s="114" t="s">
        <v>185</v>
      </c>
      <c r="B85" s="125"/>
      <c r="C85" s="125"/>
      <c r="D85" s="125"/>
      <c r="E85" s="125"/>
      <c r="F85" s="125"/>
      <c r="G85" s="125"/>
      <c r="H85" s="125"/>
      <c r="I85" s="125"/>
    </row>
    <row r="86" spans="1:10">
      <c r="A86" s="114" t="s">
        <v>186</v>
      </c>
      <c r="B86" s="125"/>
      <c r="C86" s="125"/>
      <c r="D86" s="125"/>
      <c r="E86" s="125"/>
      <c r="F86" s="125"/>
      <c r="G86" s="125"/>
      <c r="H86" s="125"/>
      <c r="I86" s="125"/>
    </row>
    <row r="87" spans="1:10">
      <c r="B87" s="125"/>
      <c r="C87" s="125"/>
      <c r="D87" s="125"/>
      <c r="E87" s="125"/>
      <c r="F87" s="125"/>
      <c r="G87" s="125"/>
      <c r="H87" s="125"/>
      <c r="I87" s="125"/>
    </row>
  </sheetData>
  <mergeCells count="6">
    <mergeCell ref="A74:I74"/>
    <mergeCell ref="A5:I5"/>
    <mergeCell ref="A13:I13"/>
    <mergeCell ref="A24:I24"/>
    <mergeCell ref="A36:I36"/>
    <mergeCell ref="A49:I49"/>
  </mergeCells>
  <printOptions horizontalCentered="1" verticalCentered="1"/>
  <pageMargins left="0.5" right="0.5" top="0.5" bottom="0.5" header="0.5" footer="0.5"/>
  <pageSetup scale="5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32"/>
  <sheetViews>
    <sheetView topLeftCell="A64" zoomScaleNormal="100" workbookViewId="0">
      <selection activeCell="A82" sqref="A82"/>
    </sheetView>
  </sheetViews>
  <sheetFormatPr defaultColWidth="9.76953125" defaultRowHeight="15"/>
  <cols>
    <col min="1" max="1" width="9.76953125" style="114" customWidth="1"/>
    <col min="2" max="2" width="7.76953125" style="114" customWidth="1"/>
    <col min="3" max="3" width="2.76953125" style="114" customWidth="1"/>
    <col min="4" max="4" width="10.81640625" style="114" customWidth="1"/>
    <col min="5" max="5" width="2.76953125" style="114" customWidth="1"/>
    <col min="6" max="6" width="10.81640625" style="114" customWidth="1"/>
    <col min="7" max="8" width="2.76953125" style="114" customWidth="1"/>
    <col min="9" max="9" width="7.76953125" style="114" customWidth="1"/>
    <col min="10" max="10" width="2.76953125" style="114" customWidth="1"/>
    <col min="11" max="11" width="7.76953125" style="114" customWidth="1"/>
    <col min="12" max="12" width="2.76953125" style="114" customWidth="1"/>
    <col min="13" max="13" width="7.76953125" style="114" customWidth="1"/>
    <col min="14" max="14" width="2.76953125" style="116" customWidth="1"/>
    <col min="15" max="16384" width="9.76953125" style="114"/>
  </cols>
  <sheetData>
    <row r="1" spans="1:15">
      <c r="J1" s="115" t="str">
        <f>+'DCP-4, P 1'!F1</f>
        <v>Exh. DCP-4</v>
      </c>
    </row>
    <row r="2" spans="1:15">
      <c r="J2" s="115" t="s">
        <v>201</v>
      </c>
    </row>
    <row r="3" spans="1:15">
      <c r="J3" s="115" t="str">
        <f>+'DCP-4, P 1'!F3</f>
        <v>Dockets UE-220066/UG-220067</v>
      </c>
    </row>
    <row r="4" spans="1:15">
      <c r="O4" s="115"/>
    </row>
    <row r="5" spans="1:15" ht="20.100000000000001">
      <c r="A5" s="287" t="s">
        <v>141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117"/>
    </row>
    <row r="6" spans="1:15" ht="20.399999999999999" thickBot="1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17"/>
    </row>
    <row r="7" spans="1:15" ht="15.3" thickTop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1:15">
      <c r="A8" s="119"/>
      <c r="B8" s="119"/>
      <c r="C8" s="119"/>
      <c r="D8" s="119" t="s">
        <v>142</v>
      </c>
      <c r="E8" s="119"/>
      <c r="F8" s="119" t="s">
        <v>142</v>
      </c>
      <c r="G8" s="119"/>
      <c r="H8" s="119"/>
      <c r="I8" s="119" t="s">
        <v>143</v>
      </c>
      <c r="J8" s="119"/>
      <c r="K8" s="119" t="s">
        <v>143</v>
      </c>
      <c r="L8" s="119"/>
      <c r="M8" s="119" t="s">
        <v>143</v>
      </c>
    </row>
    <row r="9" spans="1:15">
      <c r="A9" s="119"/>
      <c r="B9" s="119" t="s">
        <v>144</v>
      </c>
      <c r="C9" s="119"/>
      <c r="D9" s="119" t="s">
        <v>145</v>
      </c>
      <c r="E9" s="119"/>
      <c r="F9" s="119" t="s">
        <v>146</v>
      </c>
      <c r="G9" s="119"/>
      <c r="H9" s="119"/>
      <c r="I9" s="119" t="s">
        <v>147</v>
      </c>
      <c r="J9" s="119"/>
      <c r="K9" s="119" t="s">
        <v>147</v>
      </c>
      <c r="L9" s="119"/>
      <c r="M9" s="119" t="s">
        <v>147</v>
      </c>
    </row>
    <row r="10" spans="1:15">
      <c r="A10" s="119" t="s">
        <v>10</v>
      </c>
      <c r="B10" s="119" t="s">
        <v>81</v>
      </c>
      <c r="C10" s="119"/>
      <c r="D10" s="119" t="s">
        <v>148</v>
      </c>
      <c r="E10" s="119"/>
      <c r="F10" s="119" t="s">
        <v>149</v>
      </c>
      <c r="G10" s="119"/>
      <c r="H10" s="119"/>
      <c r="I10" s="120" t="s">
        <v>150</v>
      </c>
      <c r="J10" s="119"/>
      <c r="K10" s="120" t="s">
        <v>151</v>
      </c>
      <c r="L10" s="119"/>
      <c r="M10" s="120" t="s">
        <v>152</v>
      </c>
    </row>
    <row r="11" spans="1:1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5" ht="1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1:15" ht="15" customHeight="1">
      <c r="A13" s="288" t="s">
        <v>116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117"/>
    </row>
    <row r="14" spans="1:15" ht="15" customHeight="1">
      <c r="A14" s="124" t="s">
        <v>117</v>
      </c>
      <c r="B14" s="137">
        <v>7.8600000000000003E-2</v>
      </c>
      <c r="C14" s="137"/>
      <c r="D14" s="137">
        <v>5.8400000000000001E-2</v>
      </c>
      <c r="E14" s="137"/>
      <c r="F14" s="137">
        <v>7.9899999999999999E-2</v>
      </c>
      <c r="G14" s="137"/>
      <c r="H14" s="137"/>
      <c r="I14" s="137">
        <v>9.4399999999999998E-2</v>
      </c>
      <c r="J14" s="137"/>
      <c r="K14" s="137">
        <v>0.1009</v>
      </c>
      <c r="L14" s="137"/>
      <c r="M14" s="137">
        <v>0.1096</v>
      </c>
    </row>
    <row r="15" spans="1:15" ht="15" customHeight="1">
      <c r="A15" s="124" t="s">
        <v>118</v>
      </c>
      <c r="B15" s="137">
        <v>6.8400000000000002E-2</v>
      </c>
      <c r="C15" s="137"/>
      <c r="D15" s="137">
        <v>4.99E-2</v>
      </c>
      <c r="E15" s="137"/>
      <c r="F15" s="137">
        <v>7.6100000000000001E-2</v>
      </c>
      <c r="G15" s="137"/>
      <c r="H15" s="137"/>
      <c r="I15" s="137">
        <v>8.9200000000000002E-2</v>
      </c>
      <c r="J15" s="137"/>
      <c r="K15" s="137">
        <v>9.2899999999999996E-2</v>
      </c>
      <c r="L15" s="137"/>
      <c r="M15" s="137">
        <v>9.8199999999999996E-2</v>
      </c>
    </row>
    <row r="16" spans="1:15" ht="15" customHeight="1">
      <c r="A16" s="124" t="s">
        <v>119</v>
      </c>
      <c r="B16" s="137">
        <v>6.83E-2</v>
      </c>
      <c r="C16" s="137"/>
      <c r="D16" s="137">
        <v>5.2699999999999997E-2</v>
      </c>
      <c r="E16" s="137"/>
      <c r="F16" s="137">
        <v>7.4200000000000002E-2</v>
      </c>
      <c r="G16" s="137"/>
      <c r="H16" s="137"/>
      <c r="I16" s="137">
        <v>8.43E-2</v>
      </c>
      <c r="J16" s="137"/>
      <c r="K16" s="137">
        <v>8.6099999999999996E-2</v>
      </c>
      <c r="L16" s="137"/>
      <c r="M16" s="137">
        <v>9.06E-2</v>
      </c>
    </row>
    <row r="17" spans="1:14" ht="15" customHeight="1">
      <c r="A17" s="124" t="s">
        <v>120</v>
      </c>
      <c r="B17" s="137">
        <v>9.06E-2</v>
      </c>
      <c r="C17" s="137"/>
      <c r="D17" s="137">
        <v>7.22E-2</v>
      </c>
      <c r="E17" s="137"/>
      <c r="F17" s="137">
        <v>8.4099999999999994E-2</v>
      </c>
      <c r="G17" s="137"/>
      <c r="H17" s="137"/>
      <c r="I17" s="137">
        <v>9.0999999999999998E-2</v>
      </c>
      <c r="J17" s="137"/>
      <c r="K17" s="137">
        <v>9.2899999999999996E-2</v>
      </c>
      <c r="L17" s="137"/>
      <c r="M17" s="137">
        <v>9.6199999999999994E-2</v>
      </c>
    </row>
    <row r="18" spans="1:14" ht="15" customHeight="1">
      <c r="A18" s="124" t="s">
        <v>121</v>
      </c>
      <c r="B18" s="137">
        <v>0.12670000000000001</v>
      </c>
      <c r="C18" s="137"/>
      <c r="D18" s="137">
        <v>0.1004</v>
      </c>
      <c r="E18" s="137"/>
      <c r="F18" s="137">
        <v>9.4399999999999998E-2</v>
      </c>
      <c r="G18" s="137"/>
      <c r="H18" s="137"/>
      <c r="I18" s="137">
        <v>0.1022</v>
      </c>
      <c r="J18" s="137"/>
      <c r="K18" s="137">
        <v>0.10489999999999999</v>
      </c>
      <c r="L18" s="137"/>
      <c r="M18" s="137">
        <v>0.1096</v>
      </c>
    </row>
    <row r="19" spans="1:14" ht="15" customHeight="1">
      <c r="A19" s="124" t="s">
        <v>122</v>
      </c>
      <c r="B19" s="137">
        <v>0.1527</v>
      </c>
      <c r="C19" s="137"/>
      <c r="D19" s="137">
        <v>0.11509999999999999</v>
      </c>
      <c r="E19" s="137"/>
      <c r="F19" s="137">
        <v>0.11459999999999999</v>
      </c>
      <c r="G19" s="137"/>
      <c r="H19" s="137"/>
      <c r="I19" s="137">
        <v>0.13</v>
      </c>
      <c r="J19" s="137"/>
      <c r="K19" s="137">
        <v>0.13339999999999999</v>
      </c>
      <c r="L19" s="137"/>
      <c r="M19" s="137">
        <v>0.13950000000000001</v>
      </c>
    </row>
    <row r="20" spans="1:14" ht="15" customHeight="1">
      <c r="A20" s="124" t="s">
        <v>123</v>
      </c>
      <c r="B20" s="137">
        <v>0.18890000000000001</v>
      </c>
      <c r="C20" s="137"/>
      <c r="D20" s="137">
        <v>0.14030000000000001</v>
      </c>
      <c r="E20" s="137"/>
      <c r="F20" s="137">
        <v>0.13930000000000001</v>
      </c>
      <c r="G20" s="137"/>
      <c r="H20" s="137"/>
      <c r="I20" s="137">
        <v>0.153</v>
      </c>
      <c r="J20" s="137"/>
      <c r="K20" s="137">
        <v>0.1595</v>
      </c>
      <c r="L20" s="137"/>
      <c r="M20" s="137">
        <v>0.16600000000000001</v>
      </c>
    </row>
    <row r="21" spans="1:14" ht="15" customHeight="1">
      <c r="A21" s="124" t="s">
        <v>124</v>
      </c>
      <c r="B21" s="137">
        <v>0.14860000000000001</v>
      </c>
      <c r="C21" s="137"/>
      <c r="D21" s="137">
        <v>0.1069</v>
      </c>
      <c r="E21" s="137"/>
      <c r="F21" s="137">
        <v>0.13</v>
      </c>
      <c r="G21" s="137"/>
      <c r="H21" s="137"/>
      <c r="I21" s="137">
        <v>0.1479</v>
      </c>
      <c r="J21" s="137"/>
      <c r="K21" s="137">
        <v>0.15859999999999999</v>
      </c>
      <c r="L21" s="137"/>
      <c r="M21" s="137">
        <v>0.16450000000000001</v>
      </c>
    </row>
    <row r="22" spans="1:14" ht="15" customHeight="1">
      <c r="A22" s="249" t="s">
        <v>284</v>
      </c>
      <c r="B22" s="254">
        <f>AVERAGE(B14:B21)</f>
        <v>0.11535000000000001</v>
      </c>
      <c r="C22" s="137"/>
      <c r="D22" s="254">
        <f t="shared" ref="D22:M22" si="0">AVERAGE(D14:D21)</f>
        <v>8.6987499999999995E-2</v>
      </c>
      <c r="E22" s="254"/>
      <c r="F22" s="254">
        <f t="shared" si="0"/>
        <v>9.9074999999999996E-2</v>
      </c>
      <c r="G22" s="254"/>
      <c r="H22" s="254"/>
      <c r="I22" s="254">
        <f t="shared" si="0"/>
        <v>0.1115</v>
      </c>
      <c r="J22" s="254"/>
      <c r="K22" s="254">
        <f t="shared" si="0"/>
        <v>0.11614999999999999</v>
      </c>
      <c r="L22" s="254"/>
      <c r="M22" s="254">
        <f t="shared" si="0"/>
        <v>0.12177499999999999</v>
      </c>
    </row>
    <row r="23" spans="1:14" ht="15" customHeight="1">
      <c r="A23" s="124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</row>
    <row r="24" spans="1:14" ht="15" customHeight="1">
      <c r="A24" s="290" t="s">
        <v>125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117"/>
    </row>
    <row r="25" spans="1:14" ht="15" customHeight="1">
      <c r="A25" s="124" t="s">
        <v>126</v>
      </c>
      <c r="B25" s="137">
        <v>0.1079</v>
      </c>
      <c r="C25" s="137"/>
      <c r="D25" s="137">
        <v>8.6300000000000002E-2</v>
      </c>
      <c r="E25" s="137"/>
      <c r="F25" s="137">
        <v>0.111</v>
      </c>
      <c r="G25" s="137"/>
      <c r="H25" s="137"/>
      <c r="I25" s="137">
        <v>0.1283</v>
      </c>
      <c r="J25" s="137"/>
      <c r="K25" s="137">
        <v>0.1366</v>
      </c>
      <c r="L25" s="137"/>
      <c r="M25" s="137">
        <v>0.14199999999999999</v>
      </c>
    </row>
    <row r="26" spans="1:14" ht="15" customHeight="1">
      <c r="A26" s="124" t="s">
        <v>127</v>
      </c>
      <c r="B26" s="137">
        <v>0.12039999999999999</v>
      </c>
      <c r="C26" s="137"/>
      <c r="D26" s="137">
        <v>9.5799999999999996E-2</v>
      </c>
      <c r="E26" s="137"/>
      <c r="F26" s="137">
        <v>0.1244</v>
      </c>
      <c r="G26" s="137"/>
      <c r="H26" s="137"/>
      <c r="I26" s="137">
        <v>0.1366</v>
      </c>
      <c r="J26" s="137"/>
      <c r="K26" s="137">
        <v>0.14030000000000001</v>
      </c>
      <c r="L26" s="137"/>
      <c r="M26" s="137">
        <v>0.14530000000000001</v>
      </c>
    </row>
    <row r="27" spans="1:14" ht="15" customHeight="1">
      <c r="A27" s="124" t="s">
        <v>128</v>
      </c>
      <c r="B27" s="137">
        <v>9.9299999999999999E-2</v>
      </c>
      <c r="C27" s="137"/>
      <c r="D27" s="137">
        <v>7.4800000000000005E-2</v>
      </c>
      <c r="E27" s="137"/>
      <c r="F27" s="137">
        <v>0.1062</v>
      </c>
      <c r="G27" s="137"/>
      <c r="H27" s="137"/>
      <c r="I27" s="137">
        <v>0.1206</v>
      </c>
      <c r="J27" s="137"/>
      <c r="K27" s="137">
        <v>0.12470000000000001</v>
      </c>
      <c r="L27" s="137"/>
      <c r="M27" s="137">
        <v>0.12959999999999999</v>
      </c>
    </row>
    <row r="28" spans="1:14" ht="15" customHeight="1">
      <c r="A28" s="124" t="s">
        <v>129</v>
      </c>
      <c r="B28" s="137">
        <v>8.3299999999999999E-2</v>
      </c>
      <c r="C28" s="137"/>
      <c r="D28" s="137">
        <v>5.9799999999999999E-2</v>
      </c>
      <c r="E28" s="137"/>
      <c r="F28" s="137">
        <v>7.6799999999999993E-2</v>
      </c>
      <c r="G28" s="137"/>
      <c r="H28" s="137"/>
      <c r="I28" s="137">
        <v>9.2999999999999999E-2</v>
      </c>
      <c r="J28" s="137"/>
      <c r="K28" s="137">
        <v>9.5799999999999996E-2</v>
      </c>
      <c r="L28" s="137"/>
      <c r="M28" s="137">
        <v>0.1</v>
      </c>
    </row>
    <row r="29" spans="1:14" ht="15" customHeight="1">
      <c r="A29" s="124" t="s">
        <v>130</v>
      </c>
      <c r="B29" s="137">
        <v>8.2100000000000006E-2</v>
      </c>
      <c r="C29" s="137"/>
      <c r="D29" s="137">
        <v>5.8200000000000002E-2</v>
      </c>
      <c r="E29" s="137"/>
      <c r="F29" s="137">
        <v>8.3900000000000002E-2</v>
      </c>
      <c r="G29" s="137"/>
      <c r="H29" s="137"/>
      <c r="I29" s="137">
        <v>9.7699999999999995E-2</v>
      </c>
      <c r="J29" s="137"/>
      <c r="K29" s="137">
        <v>0.10100000000000001</v>
      </c>
      <c r="L29" s="137"/>
      <c r="M29" s="137">
        <v>0.1053</v>
      </c>
    </row>
    <row r="30" spans="1:14" ht="15" customHeight="1">
      <c r="A30" s="124" t="s">
        <v>131</v>
      </c>
      <c r="B30" s="137">
        <v>9.3200000000000005E-2</v>
      </c>
      <c r="C30" s="137"/>
      <c r="D30" s="137">
        <v>6.6900000000000001E-2</v>
      </c>
      <c r="E30" s="137"/>
      <c r="F30" s="137">
        <v>8.8499999999999995E-2</v>
      </c>
      <c r="G30" s="137"/>
      <c r="H30" s="137"/>
      <c r="I30" s="137">
        <v>0.1026</v>
      </c>
      <c r="J30" s="137"/>
      <c r="K30" s="137">
        <v>0.10489999999999999</v>
      </c>
      <c r="L30" s="137"/>
      <c r="M30" s="137">
        <v>0.11</v>
      </c>
    </row>
    <row r="31" spans="1:14" ht="15" customHeight="1">
      <c r="A31" s="124" t="s">
        <v>132</v>
      </c>
      <c r="B31" s="137">
        <v>0.1087</v>
      </c>
      <c r="C31" s="137"/>
      <c r="D31" s="137">
        <v>8.1199999999999994E-2</v>
      </c>
      <c r="E31" s="137"/>
      <c r="F31" s="137">
        <v>8.4900000000000003E-2</v>
      </c>
      <c r="G31" s="137"/>
      <c r="H31" s="137"/>
      <c r="I31" s="137">
        <v>9.5600000000000004E-2</v>
      </c>
      <c r="J31" s="137"/>
      <c r="K31" s="137">
        <v>9.7699999999999995E-2</v>
      </c>
      <c r="L31" s="137"/>
      <c r="M31" s="137">
        <v>9.9699999999999997E-2</v>
      </c>
    </row>
    <row r="32" spans="1:14" ht="15" customHeight="1">
      <c r="A32" s="124" t="s">
        <v>133</v>
      </c>
      <c r="B32" s="137">
        <v>0.10009999999999999</v>
      </c>
      <c r="C32" s="137"/>
      <c r="D32" s="137">
        <v>7.51E-2</v>
      </c>
      <c r="E32" s="137"/>
      <c r="F32" s="137">
        <v>8.5500000000000007E-2</v>
      </c>
      <c r="G32" s="137"/>
      <c r="H32" s="137"/>
      <c r="I32" s="137">
        <v>9.6500000000000002E-2</v>
      </c>
      <c r="J32" s="137"/>
      <c r="K32" s="137">
        <v>9.8599999999999993E-2</v>
      </c>
      <c r="L32" s="137"/>
      <c r="M32" s="137">
        <v>0.10059999999999999</v>
      </c>
    </row>
    <row r="33" spans="1:14" ht="15" customHeight="1">
      <c r="A33" s="124" t="s">
        <v>134</v>
      </c>
      <c r="B33" s="137">
        <v>8.4599999999999995E-2</v>
      </c>
      <c r="C33" s="137"/>
      <c r="D33" s="137">
        <v>5.4199999999999998E-2</v>
      </c>
      <c r="E33" s="137"/>
      <c r="F33" s="137">
        <v>7.8600000000000003E-2</v>
      </c>
      <c r="G33" s="137"/>
      <c r="H33" s="137"/>
      <c r="I33" s="137">
        <v>9.0899999999999995E-2</v>
      </c>
      <c r="J33" s="137"/>
      <c r="K33" s="137">
        <v>9.3600000000000003E-2</v>
      </c>
      <c r="L33" s="137"/>
      <c r="M33" s="137">
        <v>9.5500000000000002E-2</v>
      </c>
    </row>
    <row r="34" spans="1:14" ht="15" customHeight="1">
      <c r="A34" s="249" t="s">
        <v>284</v>
      </c>
      <c r="B34" s="254">
        <f>AVERAGE(B25:B33)</f>
        <v>9.7733333333333339E-2</v>
      </c>
      <c r="C34" s="137"/>
      <c r="D34" s="254">
        <f>AVERAGE(D25:D33)</f>
        <v>7.2477777777777794E-2</v>
      </c>
      <c r="E34" s="137"/>
      <c r="F34" s="254">
        <f>AVERAGE(F25:F33)</f>
        <v>9.3311111111111109E-2</v>
      </c>
      <c r="G34" s="137"/>
      <c r="H34" s="137"/>
      <c r="I34" s="254">
        <f>AVERAGE(I25:I33)</f>
        <v>0.10686666666666668</v>
      </c>
      <c r="J34" s="137"/>
      <c r="K34" s="254">
        <f>AVERAGE(K25:K33)</f>
        <v>0.11035555555555557</v>
      </c>
      <c r="L34" s="137"/>
      <c r="M34" s="254">
        <f>AVERAGE(M25:M33)</f>
        <v>0.11422222222222222</v>
      </c>
    </row>
    <row r="35" spans="1:14" ht="15" customHeight="1">
      <c r="A35" s="124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</row>
    <row r="36" spans="1:14" ht="15" customHeight="1">
      <c r="A36" s="288" t="s">
        <v>135</v>
      </c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117"/>
    </row>
    <row r="37" spans="1:14" ht="15" customHeight="1">
      <c r="A37" s="124" t="s">
        <v>1</v>
      </c>
      <c r="B37" s="137">
        <v>6.25E-2</v>
      </c>
      <c r="C37" s="137"/>
      <c r="D37" s="137">
        <v>3.4500000000000003E-2</v>
      </c>
      <c r="E37" s="137"/>
      <c r="F37" s="137">
        <v>7.0099999999999996E-2</v>
      </c>
      <c r="G37" s="137"/>
      <c r="H37" s="137"/>
      <c r="I37" s="137">
        <v>8.5500000000000007E-2</v>
      </c>
      <c r="J37" s="137"/>
      <c r="K37" s="137">
        <v>8.6900000000000005E-2</v>
      </c>
      <c r="L37" s="137"/>
      <c r="M37" s="137">
        <v>8.8599999999999998E-2</v>
      </c>
    </row>
    <row r="38" spans="1:14" ht="15" customHeight="1">
      <c r="A38" s="124" t="s">
        <v>2</v>
      </c>
      <c r="B38" s="137">
        <v>0.06</v>
      </c>
      <c r="C38" s="137"/>
      <c r="D38" s="137">
        <v>3.0200000000000001E-2</v>
      </c>
      <c r="E38" s="137"/>
      <c r="F38" s="137">
        <v>5.8700000000000002E-2</v>
      </c>
      <c r="G38" s="137"/>
      <c r="H38" s="137"/>
      <c r="I38" s="137">
        <v>7.4399999999999994E-2</v>
      </c>
      <c r="J38" s="137"/>
      <c r="K38" s="137">
        <v>7.5899999999999995E-2</v>
      </c>
      <c r="L38" s="137"/>
      <c r="M38" s="137">
        <v>7.9100000000000004E-2</v>
      </c>
    </row>
    <row r="39" spans="1:14" ht="15" customHeight="1">
      <c r="A39" s="124" t="s">
        <v>3</v>
      </c>
      <c r="B39" s="137">
        <v>7.1499999999999994E-2</v>
      </c>
      <c r="C39" s="137"/>
      <c r="D39" s="137">
        <v>4.2900000000000001E-2</v>
      </c>
      <c r="E39" s="137"/>
      <c r="F39" s="137">
        <v>7.0900000000000005E-2</v>
      </c>
      <c r="G39" s="137"/>
      <c r="H39" s="137"/>
      <c r="I39" s="137">
        <v>8.2100000000000006E-2</v>
      </c>
      <c r="J39" s="137"/>
      <c r="K39" s="137">
        <v>8.3099999999999993E-2</v>
      </c>
      <c r="L39" s="137"/>
      <c r="M39" s="137">
        <v>8.6300000000000002E-2</v>
      </c>
    </row>
    <row r="40" spans="1:14" ht="15" customHeight="1">
      <c r="A40" s="124" t="s">
        <v>4</v>
      </c>
      <c r="B40" s="137">
        <v>8.8300000000000003E-2</v>
      </c>
      <c r="C40" s="137"/>
      <c r="D40" s="137">
        <v>5.5100000000000003E-2</v>
      </c>
      <c r="E40" s="137"/>
      <c r="F40" s="137">
        <v>6.5699999999999995E-2</v>
      </c>
      <c r="G40" s="137"/>
      <c r="H40" s="137"/>
      <c r="I40" s="137">
        <v>7.7700000000000005E-2</v>
      </c>
      <c r="J40" s="137"/>
      <c r="K40" s="137">
        <v>7.8899999999999998E-2</v>
      </c>
      <c r="L40" s="137"/>
      <c r="M40" s="137">
        <v>8.2900000000000001E-2</v>
      </c>
    </row>
    <row r="41" spans="1:14" ht="15" customHeight="1">
      <c r="A41" s="124" t="s">
        <v>5</v>
      </c>
      <c r="B41" s="137">
        <v>8.2699999999999996E-2</v>
      </c>
      <c r="C41" s="137"/>
      <c r="D41" s="137">
        <v>5.0200000000000002E-2</v>
      </c>
      <c r="E41" s="137"/>
      <c r="F41" s="137">
        <v>6.4399999999999999E-2</v>
      </c>
      <c r="G41" s="137"/>
      <c r="H41" s="137"/>
      <c r="I41" s="137">
        <v>7.5700000000000003E-2</v>
      </c>
      <c r="J41" s="137"/>
      <c r="K41" s="137">
        <v>7.7499999999999999E-2</v>
      </c>
      <c r="L41" s="137"/>
      <c r="M41" s="137">
        <v>8.1600000000000006E-2</v>
      </c>
    </row>
    <row r="42" spans="1:14" ht="15" customHeight="1">
      <c r="A42" s="124" t="s">
        <v>6</v>
      </c>
      <c r="B42" s="137">
        <v>8.4400000000000003E-2</v>
      </c>
      <c r="C42" s="137"/>
      <c r="D42" s="137">
        <v>5.0700000000000002E-2</v>
      </c>
      <c r="E42" s="137"/>
      <c r="F42" s="137">
        <v>6.3500000000000001E-2</v>
      </c>
      <c r="G42" s="137"/>
      <c r="H42" s="137"/>
      <c r="I42" s="137">
        <v>7.5399999999999995E-2</v>
      </c>
      <c r="J42" s="137"/>
      <c r="K42" s="137">
        <v>7.5999999999999998E-2</v>
      </c>
      <c r="L42" s="137"/>
      <c r="M42" s="137">
        <v>7.9500000000000001E-2</v>
      </c>
    </row>
    <row r="43" spans="1:14" ht="15" customHeight="1">
      <c r="A43" s="130">
        <v>1998</v>
      </c>
      <c r="B43" s="137">
        <v>8.3500000000000005E-2</v>
      </c>
      <c r="C43" s="137"/>
      <c r="D43" s="137">
        <v>4.8099999999999997E-2</v>
      </c>
      <c r="E43" s="137"/>
      <c r="F43" s="137">
        <v>5.2600000000000001E-2</v>
      </c>
      <c r="G43" s="137"/>
      <c r="H43" s="137"/>
      <c r="I43" s="137">
        <v>6.9099999999999995E-2</v>
      </c>
      <c r="J43" s="137"/>
      <c r="K43" s="137">
        <v>7.0400000000000004E-2</v>
      </c>
      <c r="L43" s="137"/>
      <c r="M43" s="137">
        <v>7.2599999999999998E-2</v>
      </c>
    </row>
    <row r="44" spans="1:14" ht="15" customHeight="1">
      <c r="A44" s="130">
        <v>1999</v>
      </c>
      <c r="B44" s="137">
        <v>0.08</v>
      </c>
      <c r="C44" s="137"/>
      <c r="D44" s="137">
        <v>4.6600000000000003E-2</v>
      </c>
      <c r="E44" s="137"/>
      <c r="F44" s="137">
        <v>5.6500000000000002E-2</v>
      </c>
      <c r="G44" s="137"/>
      <c r="H44" s="137"/>
      <c r="I44" s="137">
        <v>7.51E-2</v>
      </c>
      <c r="J44" s="137"/>
      <c r="K44" s="137">
        <v>7.6200000000000004E-2</v>
      </c>
      <c r="L44" s="137"/>
      <c r="M44" s="137">
        <v>7.8799999999999995E-2</v>
      </c>
    </row>
    <row r="45" spans="1:14" ht="15" customHeight="1">
      <c r="A45" s="130">
        <v>2000</v>
      </c>
      <c r="B45" s="137">
        <v>9.2299999999999993E-2</v>
      </c>
      <c r="C45" s="137"/>
      <c r="D45" s="137">
        <v>5.8500000000000003E-2</v>
      </c>
      <c r="E45" s="137"/>
      <c r="F45" s="137">
        <v>6.0299999999999999E-2</v>
      </c>
      <c r="G45" s="137"/>
      <c r="H45" s="137"/>
      <c r="I45" s="137">
        <v>8.0600000000000005E-2</v>
      </c>
      <c r="J45" s="137"/>
      <c r="K45" s="137">
        <v>8.2400000000000001E-2</v>
      </c>
      <c r="L45" s="137"/>
      <c r="M45" s="137">
        <v>8.3599999999999994E-2</v>
      </c>
    </row>
    <row r="46" spans="1:14" ht="15" customHeight="1">
      <c r="A46" s="130">
        <v>2001</v>
      </c>
      <c r="B46" s="137">
        <v>6.9099999999999995E-2</v>
      </c>
      <c r="C46" s="137"/>
      <c r="D46" s="137">
        <v>3.44E-2</v>
      </c>
      <c r="E46" s="137"/>
      <c r="F46" s="137">
        <v>5.0200000000000002E-2</v>
      </c>
      <c r="G46" s="137"/>
      <c r="H46" s="137"/>
      <c r="I46" s="137">
        <v>7.5899999999999995E-2</v>
      </c>
      <c r="J46" s="137"/>
      <c r="K46" s="137">
        <v>7.7799999999999994E-2</v>
      </c>
      <c r="L46" s="137"/>
      <c r="M46" s="137">
        <v>8.0199999999999994E-2</v>
      </c>
    </row>
    <row r="47" spans="1:14" ht="15" customHeight="1">
      <c r="A47" s="249" t="s">
        <v>284</v>
      </c>
      <c r="B47" s="254">
        <f>AVERAGE(B37:B46)</f>
        <v>7.7429999999999999E-2</v>
      </c>
      <c r="C47" s="137"/>
      <c r="D47" s="254">
        <f>AVERAGE(D37:D46)</f>
        <v>4.5119999999999993E-2</v>
      </c>
      <c r="E47" s="137"/>
      <c r="F47" s="254">
        <f>AVERAGE(F37:F46)</f>
        <v>6.1289999999999997E-2</v>
      </c>
      <c r="G47" s="137"/>
      <c r="H47" s="137"/>
      <c r="I47" s="254">
        <f>AVERAGE(I37:I46)</f>
        <v>7.7149999999999996E-2</v>
      </c>
      <c r="J47" s="137"/>
      <c r="K47" s="254">
        <f>AVERAGE(K37:K46)</f>
        <v>7.8509999999999996E-2</v>
      </c>
      <c r="L47" s="137"/>
      <c r="M47" s="254">
        <f>AVERAGE(M37:M46)</f>
        <v>8.131999999999999E-2</v>
      </c>
    </row>
    <row r="48" spans="1:14" ht="15" customHeight="1">
      <c r="A48" s="130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</row>
    <row r="49" spans="1:15" ht="15" customHeight="1">
      <c r="A49" s="288" t="s">
        <v>137</v>
      </c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</row>
    <row r="50" spans="1:15" ht="15" customHeight="1">
      <c r="A50" s="130">
        <v>2002</v>
      </c>
      <c r="B50" s="137">
        <v>4.6699999999999998E-2</v>
      </c>
      <c r="C50" s="137"/>
      <c r="D50" s="137">
        <v>1.6199999999999999E-2</v>
      </c>
      <c r="E50" s="137"/>
      <c r="F50" s="137">
        <v>4.6100000000000002E-2</v>
      </c>
      <c r="G50" s="137"/>
      <c r="I50" s="137">
        <v>7.1900000000000006E-2</v>
      </c>
      <c r="J50" s="137"/>
      <c r="K50" s="137">
        <v>7.3700000000000002E-2</v>
      </c>
      <c r="L50" s="137"/>
      <c r="M50" s="137">
        <v>8.0199999999999994E-2</v>
      </c>
    </row>
    <row r="51" spans="1:15" ht="15" customHeight="1">
      <c r="A51" s="130">
        <v>2003</v>
      </c>
      <c r="B51" s="137">
        <v>4.1200000000000001E-2</v>
      </c>
      <c r="C51" s="137"/>
      <c r="D51" s="137">
        <v>1.01E-2</v>
      </c>
      <c r="E51" s="137"/>
      <c r="F51" s="137">
        <v>4.0099999999999997E-2</v>
      </c>
      <c r="G51" s="137"/>
      <c r="H51" s="137"/>
      <c r="I51" s="137">
        <v>6.4000000000000001E-2</v>
      </c>
      <c r="J51" s="137"/>
      <c r="K51" s="137">
        <v>6.5799999999999997E-2</v>
      </c>
      <c r="L51" s="137"/>
      <c r="M51" s="137">
        <v>6.8400000000000002E-2</v>
      </c>
    </row>
    <row r="52" spans="1:15" ht="15" customHeight="1">
      <c r="A52" s="130">
        <v>2004</v>
      </c>
      <c r="B52" s="137">
        <v>4.3400000000000001E-2</v>
      </c>
      <c r="C52" s="137"/>
      <c r="D52" s="137">
        <v>1.38E-2</v>
      </c>
      <c r="E52" s="137"/>
      <c r="F52" s="137">
        <v>4.2700000000000002E-2</v>
      </c>
      <c r="G52" s="137"/>
      <c r="H52" s="137"/>
      <c r="I52" s="137">
        <v>6.0400000000000002E-2</v>
      </c>
      <c r="J52" s="137"/>
      <c r="K52" s="137">
        <v>6.1600000000000002E-2</v>
      </c>
      <c r="L52" s="137"/>
      <c r="M52" s="137">
        <v>6.4000000000000001E-2</v>
      </c>
    </row>
    <row r="53" spans="1:15" s="116" customFormat="1" ht="15" customHeight="1">
      <c r="A53" s="130">
        <v>2005</v>
      </c>
      <c r="B53" s="137">
        <v>6.1899999999999997E-2</v>
      </c>
      <c r="C53" s="137"/>
      <c r="D53" s="137">
        <v>3.1600000000000003E-2</v>
      </c>
      <c r="E53" s="137"/>
      <c r="F53" s="137">
        <v>4.2900000000000001E-2</v>
      </c>
      <c r="G53" s="137"/>
      <c r="H53" s="137"/>
      <c r="I53" s="137">
        <v>5.4399999999999997E-2</v>
      </c>
      <c r="J53" s="137"/>
      <c r="K53" s="137">
        <v>5.6500000000000002E-2</v>
      </c>
      <c r="L53" s="137"/>
      <c r="M53" s="137">
        <v>5.9299999999999999E-2</v>
      </c>
      <c r="O53" s="114"/>
    </row>
    <row r="54" spans="1:15" s="116" customFormat="1" ht="15" customHeight="1">
      <c r="A54" s="130">
        <v>2006</v>
      </c>
      <c r="B54" s="137">
        <v>7.9600000000000004E-2</v>
      </c>
      <c r="C54" s="137"/>
      <c r="D54" s="137">
        <v>4.7300000000000002E-2</v>
      </c>
      <c r="E54" s="137"/>
      <c r="F54" s="137">
        <v>4.8000000000000001E-2</v>
      </c>
      <c r="G54" s="137"/>
      <c r="H54" s="137"/>
      <c r="I54" s="137">
        <v>5.8400000000000001E-2</v>
      </c>
      <c r="J54" s="137"/>
      <c r="K54" s="137">
        <v>6.0699999999999997E-2</v>
      </c>
      <c r="L54" s="137"/>
      <c r="M54" s="137">
        <v>6.3200000000000006E-2</v>
      </c>
      <c r="O54" s="114"/>
    </row>
    <row r="55" spans="1:15" s="116" customFormat="1" ht="15" customHeight="1">
      <c r="A55" s="130">
        <v>2007</v>
      </c>
      <c r="B55" s="137">
        <v>8.0500000000000002E-2</v>
      </c>
      <c r="C55" s="137"/>
      <c r="D55" s="137">
        <v>4.41E-2</v>
      </c>
      <c r="E55" s="137"/>
      <c r="F55" s="137">
        <v>4.6300000000000001E-2</v>
      </c>
      <c r="G55" s="137"/>
      <c r="H55" s="137"/>
      <c r="I55" s="137">
        <v>5.9400000000000001E-2</v>
      </c>
      <c r="J55" s="137"/>
      <c r="K55" s="137">
        <v>6.0699999999999997E-2</v>
      </c>
      <c r="L55" s="137"/>
      <c r="M55" s="137">
        <v>6.3299999999999995E-2</v>
      </c>
      <c r="O55" s="114"/>
    </row>
    <row r="56" spans="1:15" s="116" customFormat="1" ht="15" customHeight="1">
      <c r="A56" s="130">
        <v>2008</v>
      </c>
      <c r="B56" s="138">
        <v>5.0900000000000001E-2</v>
      </c>
      <c r="C56" s="138"/>
      <c r="D56" s="138">
        <v>1.4800000000000001E-2</v>
      </c>
      <c r="E56" s="138"/>
      <c r="F56" s="138">
        <v>3.6600000000000001E-2</v>
      </c>
      <c r="G56" s="138"/>
      <c r="H56" s="138"/>
      <c r="I56" s="138">
        <v>6.1800000000000001E-2</v>
      </c>
      <c r="J56" s="138"/>
      <c r="K56" s="138">
        <v>6.5299999999999997E-2</v>
      </c>
      <c r="L56" s="138"/>
      <c r="M56" s="138">
        <v>7.2499999999999995E-2</v>
      </c>
      <c r="O56" s="114"/>
    </row>
    <row r="57" spans="1:15" s="116" customFormat="1" ht="15" customHeight="1">
      <c r="A57" s="131">
        <v>2009</v>
      </c>
      <c r="B57" s="138">
        <v>3.2500000000000001E-2</v>
      </c>
      <c r="C57" s="138"/>
      <c r="D57" s="138">
        <v>1.6000000000000001E-3</v>
      </c>
      <c r="E57" s="138"/>
      <c r="F57" s="138">
        <v>3.2599999999999997E-2</v>
      </c>
      <c r="G57" s="138"/>
      <c r="H57" s="138"/>
      <c r="I57" s="138">
        <v>5.7508333333333349E-2</v>
      </c>
      <c r="J57" s="138"/>
      <c r="K57" s="138">
        <v>6.0391666666666656E-2</v>
      </c>
      <c r="L57" s="138"/>
      <c r="M57" s="138">
        <v>7.0550000000000002E-2</v>
      </c>
      <c r="O57" s="114"/>
    </row>
    <row r="58" spans="1:15" s="116" customFormat="1" ht="15" customHeight="1">
      <c r="A58" s="249" t="s">
        <v>284</v>
      </c>
      <c r="B58" s="255">
        <f>AVERAGE(B50:B57)</f>
        <v>5.4587499999999997E-2</v>
      </c>
      <c r="C58" s="138"/>
      <c r="D58" s="255">
        <f>AVERAGE(D50:D57)</f>
        <v>2.2437499999999999E-2</v>
      </c>
      <c r="E58" s="138"/>
      <c r="F58" s="255">
        <f>AVERAGE(F50:F57)</f>
        <v>4.1912500000000005E-2</v>
      </c>
      <c r="G58" s="138"/>
      <c r="H58" s="138"/>
      <c r="I58" s="255">
        <f>AVERAGE(I50:I57)</f>
        <v>6.0976041666666675E-2</v>
      </c>
      <c r="J58" s="138"/>
      <c r="K58" s="255">
        <f>AVERAGE(K50:K57)</f>
        <v>6.3086458333333317E-2</v>
      </c>
      <c r="L58" s="138"/>
      <c r="M58" s="255">
        <f>AVERAGE(M50:M57)</f>
        <v>6.7681250000000012E-2</v>
      </c>
      <c r="O58" s="114"/>
    </row>
    <row r="59" spans="1:15" s="116" customFormat="1" ht="15" customHeight="1">
      <c r="A59" s="131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O59" s="114"/>
    </row>
    <row r="60" spans="1:15" s="116" customFormat="1" ht="15" customHeight="1">
      <c r="A60" s="115"/>
      <c r="B60" s="115"/>
      <c r="C60" s="115"/>
      <c r="D60" s="115"/>
      <c r="E60" s="115"/>
      <c r="F60" s="115" t="s">
        <v>285</v>
      </c>
      <c r="G60" s="115"/>
      <c r="H60" s="115"/>
      <c r="I60" s="115"/>
      <c r="J60" s="115"/>
      <c r="K60" s="115"/>
      <c r="L60" s="115"/>
      <c r="M60" s="115"/>
      <c r="O60" s="114"/>
    </row>
    <row r="61" spans="1:15" s="116" customFormat="1" ht="15" customHeight="1">
      <c r="A61" s="131">
        <v>2010</v>
      </c>
      <c r="B61" s="138">
        <v>3.2499999999999994E-2</v>
      </c>
      <c r="C61" s="138"/>
      <c r="D61" s="138">
        <v>1.4E-3</v>
      </c>
      <c r="E61" s="138"/>
      <c r="F61" s="138">
        <v>3.2199999999999999E-2</v>
      </c>
      <c r="G61" s="138"/>
      <c r="H61" s="138"/>
      <c r="I61" s="138">
        <v>5.2400000000000002E-2</v>
      </c>
      <c r="J61" s="138"/>
      <c r="K61" s="138">
        <v>5.4600000000000003E-2</v>
      </c>
      <c r="L61" s="138"/>
      <c r="M61" s="138">
        <v>5.96E-2</v>
      </c>
      <c r="O61" s="114"/>
    </row>
    <row r="62" spans="1:15" s="116" customFormat="1" ht="15" customHeight="1">
      <c r="A62" s="131">
        <v>2011</v>
      </c>
      <c r="B62" s="138">
        <v>3.2500000000000001E-2</v>
      </c>
      <c r="C62" s="138"/>
      <c r="D62" s="138">
        <v>5.9999999999999995E-4</v>
      </c>
      <c r="E62" s="138"/>
      <c r="F62" s="138">
        <v>2.7799999999999998E-2</v>
      </c>
      <c r="G62" s="138"/>
      <c r="H62" s="138"/>
      <c r="I62" s="138">
        <v>4.7800000000000002E-2</v>
      </c>
      <c r="J62" s="138"/>
      <c r="K62" s="138">
        <v>5.04E-2</v>
      </c>
      <c r="L62" s="138"/>
      <c r="M62" s="138">
        <v>5.57E-2</v>
      </c>
      <c r="O62" s="114"/>
    </row>
    <row r="63" spans="1:15" s="116" customFormat="1" ht="15" customHeight="1">
      <c r="A63" s="131">
        <v>2012</v>
      </c>
      <c r="B63" s="138">
        <v>3.2500000000000001E-2</v>
      </c>
      <c r="C63" s="138"/>
      <c r="D63" s="138">
        <v>8.9999999999999998E-4</v>
      </c>
      <c r="E63" s="138"/>
      <c r="F63" s="138">
        <v>1.7999999999999999E-2</v>
      </c>
      <c r="G63" s="138"/>
      <c r="H63" s="138"/>
      <c r="I63" s="138">
        <v>3.8300000000000001E-2</v>
      </c>
      <c r="J63" s="138"/>
      <c r="K63" s="138">
        <v>4.1300000000000003E-2</v>
      </c>
      <c r="L63" s="138"/>
      <c r="M63" s="138">
        <v>4.8599999999999997E-2</v>
      </c>
      <c r="O63" s="114"/>
    </row>
    <row r="64" spans="1:15" s="116" customFormat="1" ht="15" customHeight="1">
      <c r="A64" s="131">
        <v>2013</v>
      </c>
      <c r="B64" s="138">
        <v>3.2500000000000001E-2</v>
      </c>
      <c r="C64" s="138"/>
      <c r="D64" s="138">
        <v>5.9999999999999995E-4</v>
      </c>
      <c r="E64" s="138"/>
      <c r="F64" s="138">
        <v>2.35E-2</v>
      </c>
      <c r="G64" s="138"/>
      <c r="H64" s="138"/>
      <c r="I64" s="138">
        <v>4.24E-2</v>
      </c>
      <c r="J64" s="138"/>
      <c r="K64" s="138">
        <v>4.4699999999999997E-2</v>
      </c>
      <c r="L64" s="138"/>
      <c r="M64" s="138">
        <v>4.9799999999999997E-2</v>
      </c>
      <c r="O64" s="114"/>
    </row>
    <row r="65" spans="1:15" s="116" customFormat="1" ht="15" customHeight="1">
      <c r="A65" s="131">
        <v>2014</v>
      </c>
      <c r="B65" s="138">
        <v>3.2500000000000001E-2</v>
      </c>
      <c r="C65" s="138"/>
      <c r="D65" s="138">
        <v>2.9999999999999997E-4</v>
      </c>
      <c r="E65" s="138"/>
      <c r="F65" s="138">
        <v>2.5399999999999999E-2</v>
      </c>
      <c r="G65" s="138"/>
      <c r="H65" s="138"/>
      <c r="I65" s="138">
        <v>4.19E-2</v>
      </c>
      <c r="J65" s="138"/>
      <c r="K65" s="138">
        <v>4.2799999999999998E-2</v>
      </c>
      <c r="L65" s="138"/>
      <c r="M65" s="138">
        <v>4.8000000000000001E-2</v>
      </c>
      <c r="O65" s="114"/>
    </row>
    <row r="66" spans="1:15" s="116" customFormat="1" ht="15" customHeight="1">
      <c r="A66" s="131">
        <v>2015</v>
      </c>
      <c r="B66" s="138">
        <v>3.2599999999999997E-2</v>
      </c>
      <c r="C66" s="138"/>
      <c r="D66" s="138">
        <v>5.9999999999999995E-4</v>
      </c>
      <c r="E66" s="138"/>
      <c r="F66" s="138">
        <v>2.1399999999999999E-2</v>
      </c>
      <c r="G66" s="138"/>
      <c r="H66" s="138"/>
      <c r="I66" s="138">
        <v>0.04</v>
      </c>
      <c r="J66" s="138"/>
      <c r="K66" s="138">
        <v>4.1200000000000001E-2</v>
      </c>
      <c r="L66" s="138"/>
      <c r="M66" s="138">
        <v>5.0299999999999997E-2</v>
      </c>
      <c r="O66" s="114"/>
    </row>
    <row r="67" spans="1:15" s="116" customFormat="1" ht="15" customHeight="1">
      <c r="A67" s="131">
        <v>2016</v>
      </c>
      <c r="B67" s="138">
        <v>3.5099999999999999E-2</v>
      </c>
      <c r="C67" s="138"/>
      <c r="D67" s="138">
        <v>3.3E-3</v>
      </c>
      <c r="E67" s="138"/>
      <c r="F67" s="138">
        <v>1.84E-2</v>
      </c>
      <c r="G67" s="138"/>
      <c r="H67" s="138"/>
      <c r="I67" s="138">
        <v>3.73E-2</v>
      </c>
      <c r="J67" s="138"/>
      <c r="K67" s="138">
        <v>3.9300000000000002E-2</v>
      </c>
      <c r="L67" s="138"/>
      <c r="M67" s="138">
        <v>4.6899999999999997E-2</v>
      </c>
      <c r="O67" s="114"/>
    </row>
    <row r="68" spans="1:15" s="116" customFormat="1" ht="15" customHeight="1">
      <c r="A68" s="131">
        <v>2017</v>
      </c>
      <c r="B68" s="138">
        <v>4.1000000000000002E-2</v>
      </c>
      <c r="C68" s="138"/>
      <c r="D68" s="138">
        <v>9.4000000000000004E-3</v>
      </c>
      <c r="E68" s="138"/>
      <c r="F68" s="138">
        <v>2.3300000000000001E-2</v>
      </c>
      <c r="G68" s="138"/>
      <c r="H68" s="138"/>
      <c r="I68" s="138">
        <v>3.8199999999999998E-2</v>
      </c>
      <c r="J68" s="138"/>
      <c r="K68" s="138">
        <v>0.04</v>
      </c>
      <c r="L68" s="138"/>
      <c r="M68" s="138">
        <v>4.3799999999999999E-2</v>
      </c>
      <c r="O68" s="114"/>
    </row>
    <row r="69" spans="1:15" s="116" customFormat="1" ht="15" customHeight="1">
      <c r="A69" s="131">
        <v>2018</v>
      </c>
      <c r="B69" s="138">
        <v>4.9099999999999998E-2</v>
      </c>
      <c r="C69" s="138"/>
      <c r="D69" s="138">
        <v>1.9400000000000001E-2</v>
      </c>
      <c r="E69" s="138"/>
      <c r="F69" s="138">
        <v>2.9100000000000001E-2</v>
      </c>
      <c r="G69" s="138"/>
      <c r="H69" s="138"/>
      <c r="I69" s="138">
        <v>4.0899999999999999E-2</v>
      </c>
      <c r="J69" s="138"/>
      <c r="K69" s="138">
        <v>4.2500000000000003E-2</v>
      </c>
      <c r="L69" s="138"/>
      <c r="M69" s="138">
        <v>4.6699999999999998E-2</v>
      </c>
      <c r="O69" s="114"/>
    </row>
    <row r="70" spans="1:15" s="116" customFormat="1" ht="15" customHeight="1">
      <c r="A70" s="131">
        <v>2019</v>
      </c>
      <c r="B70" s="138">
        <v>5.28E-2</v>
      </c>
      <c r="C70" s="138"/>
      <c r="D70" s="138">
        <v>2.0799999999999999E-2</v>
      </c>
      <c r="E70" s="138"/>
      <c r="F70" s="138">
        <v>2.1399999999999999E-2</v>
      </c>
      <c r="G70" s="138"/>
      <c r="H70" s="138"/>
      <c r="I70" s="138">
        <v>3.61E-2</v>
      </c>
      <c r="J70" s="138"/>
      <c r="K70" s="138">
        <v>3.7699999999999997E-2</v>
      </c>
      <c r="L70" s="138"/>
      <c r="M70" s="138">
        <v>4.19E-2</v>
      </c>
      <c r="O70" s="114"/>
    </row>
    <row r="71" spans="1:15" s="116" customFormat="1" ht="15" customHeight="1">
      <c r="A71" s="131">
        <v>2020</v>
      </c>
      <c r="B71" s="138">
        <v>3.5400000000000001E-2</v>
      </c>
      <c r="C71" s="138"/>
      <c r="D71" s="138">
        <v>3.8E-3</v>
      </c>
      <c r="E71" s="138"/>
      <c r="F71" s="138">
        <v>8.8999999999999999E-3</v>
      </c>
      <c r="G71" s="138"/>
      <c r="H71" s="138"/>
      <c r="I71" s="138">
        <v>2.7900000000000001E-2</v>
      </c>
      <c r="J71" s="138"/>
      <c r="K71" s="138">
        <v>3.0200000000000001E-2</v>
      </c>
      <c r="L71" s="138"/>
      <c r="M71" s="138">
        <v>3.39E-2</v>
      </c>
      <c r="O71" s="114"/>
    </row>
    <row r="72" spans="1:15" s="116" customFormat="1" ht="15" customHeight="1">
      <c r="A72" s="249" t="s">
        <v>284</v>
      </c>
      <c r="B72" s="255">
        <f>AVERAGE(B61:B71)</f>
        <v>3.7136363636363634E-2</v>
      </c>
      <c r="C72" s="138"/>
      <c r="D72" s="255">
        <f t="shared" ref="D72:M72" si="1">AVERAGE(D61:D71)</f>
        <v>5.5545454545454544E-3</v>
      </c>
      <c r="E72" s="255"/>
      <c r="F72" s="255">
        <f t="shared" si="1"/>
        <v>2.2672727272727275E-2</v>
      </c>
      <c r="G72" s="255"/>
      <c r="H72" s="255"/>
      <c r="I72" s="255">
        <f t="shared" si="1"/>
        <v>4.0290909090909093E-2</v>
      </c>
      <c r="J72" s="255"/>
      <c r="K72" s="255">
        <f t="shared" si="1"/>
        <v>4.2245454545454544E-2</v>
      </c>
      <c r="L72" s="255"/>
      <c r="M72" s="255">
        <f t="shared" si="1"/>
        <v>4.7745454545454542E-2</v>
      </c>
      <c r="O72" s="114"/>
    </row>
    <row r="73" spans="1:15" s="116" customFormat="1" ht="15" customHeight="1">
      <c r="A73" s="131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O73" s="114"/>
    </row>
    <row r="74" spans="1:15" s="116" customFormat="1" ht="15" customHeight="1">
      <c r="A74" s="131"/>
      <c r="B74" s="138"/>
      <c r="C74" s="138"/>
      <c r="D74" s="138"/>
      <c r="E74" s="138"/>
      <c r="F74" s="255" t="s">
        <v>138</v>
      </c>
      <c r="G74" s="138"/>
      <c r="H74" s="138"/>
      <c r="I74" s="138"/>
      <c r="J74" s="138"/>
      <c r="K74" s="138"/>
      <c r="L74" s="138"/>
      <c r="M74" s="138"/>
      <c r="O74" s="114"/>
    </row>
    <row r="75" spans="1:15" s="116" customFormat="1" ht="15" customHeight="1">
      <c r="A75" s="131">
        <v>2021</v>
      </c>
      <c r="B75" s="138">
        <v>3.2500000000000001E-2</v>
      </c>
      <c r="C75" s="138"/>
      <c r="D75" s="138">
        <v>4.0000000000000002E-4</v>
      </c>
      <c r="E75" s="138"/>
      <c r="F75" s="138">
        <v>1.4500000000000001E-2</v>
      </c>
      <c r="G75" s="138"/>
      <c r="H75" s="138"/>
      <c r="I75" s="138">
        <v>2.9700000000000001E-2</v>
      </c>
      <c r="J75" s="138"/>
      <c r="K75" s="138">
        <v>3.1099999999999999E-2</v>
      </c>
      <c r="L75" s="138"/>
      <c r="M75" s="138">
        <v>3.3599999999999998E-2</v>
      </c>
      <c r="O75" s="114"/>
    </row>
    <row r="76" spans="1:15" s="116" customFormat="1" ht="15" customHeight="1">
      <c r="A76" s="131">
        <v>2022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O76" s="114"/>
    </row>
    <row r="77" spans="1:15" s="116" customFormat="1" ht="15" customHeight="1">
      <c r="A77" s="131" t="s">
        <v>153</v>
      </c>
      <c r="B77" s="138">
        <v>3.2500000000000001E-2</v>
      </c>
      <c r="C77" s="138"/>
      <c r="D77" s="138">
        <v>1.4E-3</v>
      </c>
      <c r="E77" s="138"/>
      <c r="F77" s="138">
        <v>1.7600000000000001E-2</v>
      </c>
      <c r="G77" s="138"/>
      <c r="H77" s="138"/>
      <c r="I77" s="138">
        <v>3.1899999999999998E-2</v>
      </c>
      <c r="J77" s="138"/>
      <c r="K77" s="138">
        <v>3.3300000000000003E-2</v>
      </c>
      <c r="L77" s="138"/>
      <c r="M77" s="138">
        <v>3.5700000000000003E-2</v>
      </c>
      <c r="O77" s="114"/>
    </row>
    <row r="78" spans="1:15" s="116" customFormat="1" ht="15" customHeight="1">
      <c r="A78" s="131" t="s">
        <v>244</v>
      </c>
      <c r="B78" s="138">
        <v>3.2500000000000001E-2</v>
      </c>
      <c r="C78" s="138"/>
      <c r="D78" s="138">
        <v>3.3999999999999998E-3</v>
      </c>
      <c r="E78" s="138"/>
      <c r="F78" s="138">
        <v>1.9300000000000001E-2</v>
      </c>
      <c r="G78" s="138"/>
      <c r="H78" s="138"/>
      <c r="I78" s="138">
        <v>3.56E-2</v>
      </c>
      <c r="J78" s="138"/>
      <c r="K78" s="138">
        <v>3.6799999999999999E-2</v>
      </c>
      <c r="L78" s="138"/>
      <c r="M78" s="138">
        <v>3.95E-2</v>
      </c>
      <c r="O78" s="114"/>
    </row>
    <row r="79" spans="1:15" s="116" customFormat="1" ht="15" customHeight="1">
      <c r="A79" s="131" t="s">
        <v>245</v>
      </c>
      <c r="B79" s="138">
        <v>3.5000000000000003E-2</v>
      </c>
      <c r="C79" s="138"/>
      <c r="D79" s="138">
        <v>4.5999999999999999E-3</v>
      </c>
      <c r="E79" s="138"/>
      <c r="F79" s="138">
        <v>2.1299999999999999E-2</v>
      </c>
      <c r="G79" s="138"/>
      <c r="H79" s="138"/>
      <c r="I79" s="138">
        <v>3.8100000000000002E-2</v>
      </c>
      <c r="J79" s="138"/>
      <c r="K79" s="138">
        <v>3.9800000000000002E-2</v>
      </c>
      <c r="L79" s="138"/>
      <c r="M79" s="138">
        <v>4.2799999999999998E-2</v>
      </c>
      <c r="O79" s="114"/>
    </row>
    <row r="80" spans="1:15" s="116" customFormat="1" ht="15" customHeight="1">
      <c r="A80" s="131" t="s">
        <v>246</v>
      </c>
      <c r="B80" s="138">
        <v>3.5000000000000003E-2</v>
      </c>
      <c r="C80" s="138"/>
      <c r="D80" s="138">
        <v>8.0000000000000002E-3</v>
      </c>
      <c r="E80" s="138"/>
      <c r="F80" s="138">
        <v>2.75E-2</v>
      </c>
      <c r="G80" s="138"/>
      <c r="H80" s="138"/>
      <c r="I80" s="138">
        <v>4.1000000000000002E-2</v>
      </c>
      <c r="J80" s="138"/>
      <c r="K80" s="138">
        <v>4.3200000000000002E-2</v>
      </c>
      <c r="L80" s="138"/>
      <c r="M80" s="138">
        <v>4.6100000000000002E-2</v>
      </c>
      <c r="O80" s="114"/>
    </row>
    <row r="81" spans="1:15" s="116" customFormat="1" ht="15" customHeight="1">
      <c r="A81" s="131" t="s">
        <v>247</v>
      </c>
      <c r="B81" s="138">
        <v>0.04</v>
      </c>
      <c r="C81" s="138"/>
      <c r="D81" s="138">
        <v>9.7999999999999997E-3</v>
      </c>
      <c r="E81" s="138"/>
      <c r="F81" s="138">
        <v>2.92E-2</v>
      </c>
      <c r="G81" s="138"/>
      <c r="H81" s="138"/>
      <c r="I81" s="138">
        <v>4.5499999999999999E-2</v>
      </c>
      <c r="J81" s="138"/>
      <c r="K81" s="138">
        <v>4.7500000000000001E-2</v>
      </c>
      <c r="L81" s="138"/>
      <c r="M81" s="138">
        <v>5.0700000000000002E-2</v>
      </c>
      <c r="O81" s="114"/>
    </row>
    <row r="82" spans="1:15" s="116" customFormat="1" ht="15" customHeight="1" thickBot="1">
      <c r="A82" s="133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O82" s="114"/>
    </row>
    <row r="83" spans="1:15" s="116" customFormat="1" ht="15" customHeight="1" thickTop="1"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O83" s="114"/>
    </row>
    <row r="84" spans="1:15" s="116" customFormat="1" ht="15" customHeight="1">
      <c r="A84" s="114" t="s">
        <v>187</v>
      </c>
      <c r="B84" s="140"/>
      <c r="C84" s="114"/>
      <c r="D84" s="140"/>
      <c r="E84" s="114"/>
      <c r="F84" s="140"/>
      <c r="G84" s="114"/>
      <c r="H84" s="114"/>
      <c r="I84" s="140"/>
      <c r="J84" s="114"/>
      <c r="K84" s="140"/>
      <c r="L84" s="114"/>
      <c r="M84" s="140"/>
      <c r="O84" s="114"/>
    </row>
    <row r="85" spans="1:15" s="116" customFormat="1" ht="15" customHeight="1">
      <c r="A85" s="114"/>
      <c r="B85" s="140"/>
      <c r="C85" s="114"/>
      <c r="D85" s="140"/>
      <c r="E85" s="114"/>
      <c r="F85" s="140"/>
      <c r="G85" s="114"/>
      <c r="H85" s="114"/>
      <c r="I85" s="140"/>
      <c r="J85" s="114"/>
      <c r="K85" s="140"/>
      <c r="L85" s="114"/>
      <c r="M85" s="140"/>
      <c r="O85" s="114"/>
    </row>
    <row r="86" spans="1:15" s="116" customFormat="1" ht="15" customHeight="1">
      <c r="A86" s="114"/>
      <c r="B86" s="140"/>
      <c r="C86" s="114"/>
      <c r="D86" s="140"/>
      <c r="E86" s="114"/>
      <c r="F86" s="140"/>
      <c r="G86" s="114"/>
      <c r="H86" s="114"/>
      <c r="I86" s="140"/>
      <c r="J86" s="114"/>
      <c r="K86" s="140"/>
      <c r="L86" s="114"/>
      <c r="M86" s="140"/>
      <c r="O86" s="114"/>
    </row>
    <row r="87" spans="1:15" ht="15" customHeight="1">
      <c r="K87" s="140"/>
    </row>
    <row r="88" spans="1:15" ht="15" customHeight="1">
      <c r="K88" s="140"/>
    </row>
    <row r="89" spans="1:15" ht="15" customHeight="1">
      <c r="K89" s="140"/>
    </row>
    <row r="90" spans="1:15" ht="15" customHeight="1">
      <c r="K90" s="140"/>
    </row>
    <row r="91" spans="1:15" ht="15" customHeight="1"/>
    <row r="92" spans="1:15" ht="15" customHeight="1"/>
    <row r="93" spans="1:15" ht="15" customHeight="1"/>
    <row r="94" spans="1:15" ht="15" customHeight="1"/>
    <row r="95" spans="1:15" ht="15" customHeight="1"/>
    <row r="96" spans="1:15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</sheetData>
  <mergeCells count="5">
    <mergeCell ref="A5:M5"/>
    <mergeCell ref="A13:M13"/>
    <mergeCell ref="A24:M24"/>
    <mergeCell ref="A36:M36"/>
    <mergeCell ref="A49:M49"/>
  </mergeCells>
  <printOptions horizontalCentered="1" verticalCentered="1"/>
  <pageMargins left="0.5" right="0.5" top="0.5" bottom="0.5" header="0.5" footer="0.5"/>
  <pageSetup scale="5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14"/>
  <sheetViews>
    <sheetView zoomScaleNormal="100" workbookViewId="0">
      <selection activeCell="E75" sqref="E75"/>
    </sheetView>
  </sheetViews>
  <sheetFormatPr defaultColWidth="9.76953125" defaultRowHeight="15"/>
  <cols>
    <col min="1" max="1" width="11.76953125" style="141" customWidth="1"/>
    <col min="2" max="2" width="12.54296875" style="141" customWidth="1"/>
    <col min="3" max="3" width="12.2265625" style="141" customWidth="1"/>
    <col min="4" max="4" width="11.76953125" style="141" customWidth="1"/>
    <col min="5" max="5" width="10.6796875" style="141" customWidth="1"/>
    <col min="6" max="16384" width="9.76953125" style="141"/>
  </cols>
  <sheetData>
    <row r="1" spans="1:5">
      <c r="D1" s="208" t="str">
        <f>+'DCP-4, P 2'!J1</f>
        <v>Exh. DCP-4</v>
      </c>
    </row>
    <row r="2" spans="1:5">
      <c r="D2" s="208" t="s">
        <v>202</v>
      </c>
    </row>
    <row r="3" spans="1:5">
      <c r="D3" s="208" t="str">
        <f>+'DCP-4, P 2'!J3</f>
        <v>Dockets UE-220066/UG-220067</v>
      </c>
    </row>
    <row r="5" spans="1:5" ht="20.100000000000001">
      <c r="A5" s="287" t="s">
        <v>154</v>
      </c>
      <c r="B5" s="287"/>
      <c r="C5" s="287"/>
      <c r="D5" s="287"/>
      <c r="E5" s="287"/>
    </row>
    <row r="6" spans="1:5" ht="20.399999999999999" thickBot="1">
      <c r="A6" s="195"/>
      <c r="B6" s="195"/>
      <c r="C6" s="195"/>
      <c r="D6" s="195"/>
      <c r="E6" s="195"/>
    </row>
    <row r="7" spans="1:5" ht="16.5" customHeight="1" thickTop="1">
      <c r="A7" s="142"/>
      <c r="B7" s="142"/>
      <c r="C7" s="142"/>
      <c r="D7" s="142"/>
      <c r="E7" s="142"/>
    </row>
    <row r="8" spans="1:5">
      <c r="A8" s="119"/>
      <c r="B8" s="119" t="s">
        <v>9</v>
      </c>
      <c r="C8" s="119" t="s">
        <v>155</v>
      </c>
      <c r="D8" s="119"/>
      <c r="E8" s="119" t="s">
        <v>9</v>
      </c>
    </row>
    <row r="9" spans="1:5">
      <c r="A9" s="119"/>
      <c r="B9" s="119" t="s">
        <v>156</v>
      </c>
      <c r="C9" s="119" t="s">
        <v>156</v>
      </c>
      <c r="D9" s="119" t="s">
        <v>157</v>
      </c>
      <c r="E9" s="119" t="s">
        <v>158</v>
      </c>
    </row>
    <row r="10" spans="1:5">
      <c r="A10" s="121"/>
      <c r="B10" s="121"/>
      <c r="C10" s="121"/>
      <c r="D10" s="121"/>
      <c r="E10" s="121"/>
    </row>
    <row r="11" spans="1:5" ht="15" customHeight="1">
      <c r="A11" s="143"/>
      <c r="B11" s="143"/>
      <c r="C11" s="143"/>
      <c r="D11" s="143"/>
      <c r="E11" s="143"/>
    </row>
    <row r="12" spans="1:5" ht="15" customHeight="1">
      <c r="A12" s="288" t="s">
        <v>116</v>
      </c>
      <c r="B12" s="288"/>
      <c r="C12" s="288"/>
      <c r="D12" s="288"/>
      <c r="E12" s="288"/>
    </row>
    <row r="13" spans="1:5" ht="15" customHeight="1">
      <c r="A13" s="124" t="s">
        <v>117</v>
      </c>
      <c r="B13" s="124"/>
      <c r="C13" s="144"/>
      <c r="D13" s="145">
        <v>802.49</v>
      </c>
      <c r="E13" s="137">
        <v>9.1499999999999998E-2</v>
      </c>
    </row>
    <row r="14" spans="1:5" ht="15" customHeight="1">
      <c r="A14" s="124" t="s">
        <v>118</v>
      </c>
      <c r="B14" s="144"/>
      <c r="C14" s="144"/>
      <c r="D14" s="145">
        <v>974.92</v>
      </c>
      <c r="E14" s="137">
        <v>8.8999999999999996E-2</v>
      </c>
    </row>
    <row r="15" spans="1:5" ht="15" customHeight="1">
      <c r="A15" s="124" t="s">
        <v>119</v>
      </c>
      <c r="B15" s="144"/>
      <c r="C15" s="144"/>
      <c r="D15" s="145">
        <v>894.63</v>
      </c>
      <c r="E15" s="137">
        <v>0.1079</v>
      </c>
    </row>
    <row r="16" spans="1:5" ht="15" customHeight="1">
      <c r="A16" s="124" t="s">
        <v>120</v>
      </c>
      <c r="B16" s="144"/>
      <c r="C16" s="144"/>
      <c r="D16" s="145">
        <v>820.23</v>
      </c>
      <c r="E16" s="137">
        <v>0.1203</v>
      </c>
    </row>
    <row r="17" spans="1:5" ht="15" customHeight="1">
      <c r="A17" s="124" t="s">
        <v>121</v>
      </c>
      <c r="B17" s="144"/>
      <c r="C17" s="144"/>
      <c r="D17" s="145">
        <v>844.4</v>
      </c>
      <c r="E17" s="137">
        <v>0.1346</v>
      </c>
    </row>
    <row r="18" spans="1:5" ht="15" customHeight="1">
      <c r="A18" s="124" t="s">
        <v>122</v>
      </c>
      <c r="B18" s="144"/>
      <c r="C18" s="144"/>
      <c r="D18" s="145">
        <v>891.41</v>
      </c>
      <c r="E18" s="137">
        <v>0.12659999999999999</v>
      </c>
    </row>
    <row r="19" spans="1:5" ht="15" customHeight="1">
      <c r="A19" s="124" t="s">
        <v>123</v>
      </c>
      <c r="B19" s="144"/>
      <c r="C19" s="144"/>
      <c r="D19" s="145">
        <v>932.92</v>
      </c>
      <c r="E19" s="137">
        <v>0.1196</v>
      </c>
    </row>
    <row r="20" spans="1:5" ht="15" customHeight="1">
      <c r="A20" s="124" t="s">
        <v>124</v>
      </c>
      <c r="B20" s="144"/>
      <c r="C20" s="144"/>
      <c r="D20" s="145">
        <v>884.36</v>
      </c>
      <c r="E20" s="137">
        <v>0.11600000000000001</v>
      </c>
    </row>
    <row r="21" spans="1:5" ht="15" customHeight="1">
      <c r="A21" s="249" t="s">
        <v>284</v>
      </c>
      <c r="B21" s="144"/>
      <c r="C21" s="144"/>
      <c r="D21" s="251">
        <f>AVERAGE(D13:D20)</f>
        <v>880.67</v>
      </c>
      <c r="E21" s="254">
        <f>AVERAGE(E13:E20)</f>
        <v>0.1131875</v>
      </c>
    </row>
    <row r="22" spans="1:5" ht="15" customHeight="1">
      <c r="A22" s="124"/>
      <c r="B22" s="144"/>
      <c r="C22" s="144"/>
      <c r="D22" s="145"/>
      <c r="E22" s="137"/>
    </row>
    <row r="23" spans="1:5" ht="15" customHeight="1">
      <c r="A23" s="290" t="s">
        <v>125</v>
      </c>
      <c r="B23" s="290"/>
      <c r="C23" s="290"/>
      <c r="D23" s="290"/>
      <c r="E23" s="290"/>
    </row>
    <row r="24" spans="1:5" ht="15" customHeight="1">
      <c r="A24" s="124" t="s">
        <v>126</v>
      </c>
      <c r="B24" s="144"/>
      <c r="C24" s="144"/>
      <c r="D24" s="145">
        <v>1190.3399999999999</v>
      </c>
      <c r="E24" s="137">
        <v>8.0299999999999996E-2</v>
      </c>
    </row>
    <row r="25" spans="1:5" ht="15" customHeight="1">
      <c r="A25" s="124" t="s">
        <v>127</v>
      </c>
      <c r="B25" s="144"/>
      <c r="C25" s="144"/>
      <c r="D25" s="145">
        <v>1178.48</v>
      </c>
      <c r="E25" s="137">
        <v>0.1002</v>
      </c>
    </row>
    <row r="26" spans="1:5" ht="15" customHeight="1">
      <c r="A26" s="124" t="s">
        <v>128</v>
      </c>
      <c r="B26" s="144"/>
      <c r="C26" s="144"/>
      <c r="D26" s="145">
        <v>1328.23</v>
      </c>
      <c r="E26" s="137">
        <v>8.1199999999999994E-2</v>
      </c>
    </row>
    <row r="27" spans="1:5" ht="15" customHeight="1">
      <c r="A27" s="124" t="s">
        <v>129</v>
      </c>
      <c r="B27" s="144"/>
      <c r="C27" s="144"/>
      <c r="D27" s="145">
        <v>1792.76</v>
      </c>
      <c r="E27" s="137">
        <v>6.0900000000000003E-2</v>
      </c>
    </row>
    <row r="28" spans="1:5" ht="15" customHeight="1">
      <c r="A28" s="124" t="s">
        <v>130</v>
      </c>
      <c r="B28" s="144"/>
      <c r="C28" s="144"/>
      <c r="D28" s="145">
        <v>2275.9899999999998</v>
      </c>
      <c r="E28" s="137">
        <v>5.4800000000000001E-2</v>
      </c>
    </row>
    <row r="29" spans="1:5" ht="15" customHeight="1">
      <c r="A29" s="124" t="s">
        <v>131</v>
      </c>
      <c r="B29" s="257" t="s">
        <v>286</v>
      </c>
      <c r="C29" s="257" t="s">
        <v>286</v>
      </c>
      <c r="D29" s="145">
        <v>2060.8200000000002</v>
      </c>
      <c r="E29" s="137">
        <v>8.0100000000000005E-2</v>
      </c>
    </row>
    <row r="30" spans="1:5" ht="15" customHeight="1">
      <c r="A30" s="124" t="s">
        <v>132</v>
      </c>
      <c r="B30" s="144">
        <v>322.83999999999997</v>
      </c>
      <c r="C30" s="144"/>
      <c r="D30" s="145">
        <v>2508.91</v>
      </c>
      <c r="E30" s="137">
        <v>7.4200000000000002E-2</v>
      </c>
    </row>
    <row r="31" spans="1:5" ht="15" customHeight="1">
      <c r="A31" s="124" t="s">
        <v>133</v>
      </c>
      <c r="B31" s="144">
        <v>334.59</v>
      </c>
      <c r="C31" s="144"/>
      <c r="D31" s="145">
        <v>2678.94</v>
      </c>
      <c r="E31" s="137">
        <v>6.4699999999999994E-2</v>
      </c>
    </row>
    <row r="32" spans="1:5" ht="15" customHeight="1">
      <c r="A32" s="124" t="s">
        <v>134</v>
      </c>
      <c r="B32" s="144">
        <v>376.18</v>
      </c>
      <c r="C32" s="144">
        <v>491.69</v>
      </c>
      <c r="D32" s="145">
        <v>2929.33</v>
      </c>
      <c r="E32" s="137">
        <v>4.7899999999999998E-2</v>
      </c>
    </row>
    <row r="33" spans="1:5" ht="15" customHeight="1">
      <c r="A33" s="249" t="s">
        <v>284</v>
      </c>
      <c r="B33" s="250"/>
      <c r="C33" s="144"/>
      <c r="D33" s="251">
        <f>AVERAGE(D24:D32)</f>
        <v>1993.7555555555555</v>
      </c>
      <c r="E33" s="254">
        <f>AVERAGE(E24:E32)</f>
        <v>7.1588888888888896E-2</v>
      </c>
    </row>
    <row r="34" spans="1:5" ht="15" customHeight="1">
      <c r="A34" s="124"/>
      <c r="B34" s="144"/>
      <c r="C34" s="144"/>
      <c r="D34" s="145"/>
      <c r="E34" s="137"/>
    </row>
    <row r="35" spans="1:5" ht="15" customHeight="1">
      <c r="A35" s="288" t="s">
        <v>135</v>
      </c>
      <c r="B35" s="288"/>
      <c r="C35" s="288"/>
      <c r="D35" s="288"/>
      <c r="E35" s="288"/>
    </row>
    <row r="36" spans="1:5" ht="15" customHeight="1">
      <c r="A36" s="124" t="s">
        <v>1</v>
      </c>
      <c r="B36" s="145">
        <v>415.74</v>
      </c>
      <c r="C36" s="124">
        <v>599.26</v>
      </c>
      <c r="D36" s="145">
        <v>3284.29</v>
      </c>
      <c r="E36" s="137">
        <v>4.2200000000000001E-2</v>
      </c>
    </row>
    <row r="37" spans="1:5" ht="15" customHeight="1">
      <c r="A37" s="124" t="s">
        <v>2</v>
      </c>
      <c r="B37" s="145">
        <v>451.41</v>
      </c>
      <c r="C37" s="144">
        <v>715.16</v>
      </c>
      <c r="D37" s="145">
        <v>3522.06</v>
      </c>
      <c r="E37" s="137">
        <v>4.4600000000000001E-2</v>
      </c>
    </row>
    <row r="38" spans="1:5" ht="15" customHeight="1">
      <c r="A38" s="124" t="s">
        <v>3</v>
      </c>
      <c r="B38" s="145">
        <v>460.33</v>
      </c>
      <c r="C38" s="144">
        <v>751.65</v>
      </c>
      <c r="D38" s="145">
        <v>3793.77</v>
      </c>
      <c r="E38" s="137">
        <v>5.8299999999999998E-2</v>
      </c>
    </row>
    <row r="39" spans="1:5" ht="15" customHeight="1">
      <c r="A39" s="145" t="s">
        <v>4</v>
      </c>
      <c r="B39" s="145">
        <v>541.64</v>
      </c>
      <c r="C39" s="145">
        <v>925.19</v>
      </c>
      <c r="D39" s="145">
        <v>4493.76</v>
      </c>
      <c r="E39" s="137">
        <v>6.0900000000000003E-2</v>
      </c>
    </row>
    <row r="40" spans="1:5" ht="15" customHeight="1">
      <c r="A40" s="145" t="s">
        <v>5</v>
      </c>
      <c r="B40" s="145">
        <v>670.83</v>
      </c>
      <c r="C40" s="145">
        <v>1164.96</v>
      </c>
      <c r="D40" s="145">
        <v>5742.89</v>
      </c>
      <c r="E40" s="137">
        <v>5.2400000000000002E-2</v>
      </c>
    </row>
    <row r="41" spans="1:5" ht="15" customHeight="1">
      <c r="A41" s="145" t="s">
        <v>6</v>
      </c>
      <c r="B41" s="145">
        <v>872.72</v>
      </c>
      <c r="C41" s="145">
        <v>1469.49</v>
      </c>
      <c r="D41" s="145">
        <v>7441.15</v>
      </c>
      <c r="E41" s="137">
        <v>4.5699999999999998E-2</v>
      </c>
    </row>
    <row r="42" spans="1:5" ht="15" customHeight="1">
      <c r="A42" s="130">
        <v>1998</v>
      </c>
      <c r="B42" s="145">
        <v>1085.5</v>
      </c>
      <c r="C42" s="145">
        <v>1794.91</v>
      </c>
      <c r="D42" s="145">
        <v>8625.52</v>
      </c>
      <c r="E42" s="137">
        <v>3.4599999999999999E-2</v>
      </c>
    </row>
    <row r="43" spans="1:5" ht="15" customHeight="1">
      <c r="A43" s="130">
        <v>1999</v>
      </c>
      <c r="B43" s="145">
        <v>1327.33</v>
      </c>
      <c r="C43" s="145">
        <v>2728.15</v>
      </c>
      <c r="D43" s="145">
        <v>10464.879999999999</v>
      </c>
      <c r="E43" s="137">
        <v>3.1699999999999999E-2</v>
      </c>
    </row>
    <row r="44" spans="1:5" ht="15" customHeight="1">
      <c r="A44" s="130">
        <v>2000</v>
      </c>
      <c r="B44" s="145">
        <v>1427.22</v>
      </c>
      <c r="C44" s="145">
        <v>2783.67</v>
      </c>
      <c r="D44" s="145">
        <v>10734.9</v>
      </c>
      <c r="E44" s="137">
        <v>3.6299999999999999E-2</v>
      </c>
    </row>
    <row r="45" spans="1:5" ht="15" customHeight="1">
      <c r="A45" s="130">
        <v>2001</v>
      </c>
      <c r="B45" s="145">
        <v>1194.18</v>
      </c>
      <c r="C45" s="145">
        <v>2035</v>
      </c>
      <c r="D45" s="145">
        <v>10189.129999999999</v>
      </c>
      <c r="E45" s="137">
        <v>2.9499999999999998E-2</v>
      </c>
    </row>
    <row r="46" spans="1:5" ht="15" customHeight="1">
      <c r="A46" s="249" t="s">
        <v>284</v>
      </c>
      <c r="B46" s="251">
        <f>AVERAGE(B36:B45)</f>
        <v>844.68999999999994</v>
      </c>
      <c r="C46" s="251">
        <f>AVERAGE(C36:C45)</f>
        <v>1496.7440000000001</v>
      </c>
      <c r="D46" s="251">
        <f>AVERAGE(D36:D45)</f>
        <v>6829.2350000000006</v>
      </c>
      <c r="E46" s="254">
        <f>AVERAGE(E36:E45)</f>
        <v>4.3620000000000006E-2</v>
      </c>
    </row>
    <row r="47" spans="1:5" ht="15" customHeight="1">
      <c r="A47" s="130"/>
      <c r="B47" s="145"/>
      <c r="C47" s="145"/>
      <c r="D47" s="145"/>
      <c r="E47" s="137"/>
    </row>
    <row r="48" spans="1:5" ht="15" customHeight="1">
      <c r="A48" s="291" t="s">
        <v>137</v>
      </c>
      <c r="B48" s="291"/>
      <c r="C48" s="291"/>
      <c r="D48" s="291"/>
      <c r="E48" s="291"/>
    </row>
    <row r="49" spans="1:5" ht="15" customHeight="1">
      <c r="A49" s="130">
        <v>2002</v>
      </c>
      <c r="B49" s="145">
        <v>993.94</v>
      </c>
      <c r="C49" s="145">
        <v>1539.73</v>
      </c>
      <c r="D49" s="145">
        <v>9226.43</v>
      </c>
      <c r="E49" s="137">
        <v>2.92E-2</v>
      </c>
    </row>
    <row r="50" spans="1:5" ht="15" customHeight="1">
      <c r="A50" s="130">
        <v>2003</v>
      </c>
      <c r="B50" s="145">
        <v>965.23</v>
      </c>
      <c r="C50" s="145">
        <v>1647.17</v>
      </c>
      <c r="D50" s="145">
        <v>8993.59</v>
      </c>
      <c r="E50" s="137">
        <v>3.8399999999999997E-2</v>
      </c>
    </row>
    <row r="51" spans="1:5" ht="15" customHeight="1">
      <c r="A51" s="130">
        <v>2004</v>
      </c>
      <c r="B51" s="145">
        <v>1130.6500000000001</v>
      </c>
      <c r="C51" s="145">
        <v>1986.53</v>
      </c>
      <c r="D51" s="145">
        <v>10317.39</v>
      </c>
      <c r="E51" s="137">
        <v>4.8899999999999999E-2</v>
      </c>
    </row>
    <row r="52" spans="1:5" ht="15" customHeight="1">
      <c r="A52" s="130">
        <v>2005</v>
      </c>
      <c r="B52" s="145">
        <v>1207.06</v>
      </c>
      <c r="C52" s="145">
        <v>2099.0300000000002</v>
      </c>
      <c r="D52" s="145">
        <v>10547.67</v>
      </c>
      <c r="E52" s="137">
        <v>5.3600000000000002E-2</v>
      </c>
    </row>
    <row r="53" spans="1:5" ht="15" customHeight="1">
      <c r="A53" s="131">
        <v>2006</v>
      </c>
      <c r="B53" s="146">
        <v>1310.67</v>
      </c>
      <c r="C53" s="146">
        <v>2265.17</v>
      </c>
      <c r="D53" s="146">
        <v>11408.67</v>
      </c>
      <c r="E53" s="138">
        <v>5.7799999999999997E-2</v>
      </c>
    </row>
    <row r="54" spans="1:5" ht="15" customHeight="1">
      <c r="A54" s="131">
        <v>2007</v>
      </c>
      <c r="B54" s="146">
        <v>1476.66</v>
      </c>
      <c r="C54" s="146">
        <v>2577.12</v>
      </c>
      <c r="D54" s="146">
        <v>13169.98</v>
      </c>
      <c r="E54" s="138">
        <v>5.2900000000000003E-2</v>
      </c>
    </row>
    <row r="55" spans="1:5" ht="15" customHeight="1">
      <c r="A55" s="131">
        <v>2008</v>
      </c>
      <c r="B55" s="146">
        <v>1220.8900000000001</v>
      </c>
      <c r="C55" s="146">
        <v>2162.46</v>
      </c>
      <c r="D55" s="146">
        <v>11252.61</v>
      </c>
      <c r="E55" s="138">
        <v>3.5400000000000001E-2</v>
      </c>
    </row>
    <row r="56" spans="1:5" ht="15" customHeight="1">
      <c r="A56" s="131">
        <v>2009</v>
      </c>
      <c r="B56" s="146">
        <v>946.73</v>
      </c>
      <c r="C56" s="146">
        <v>1841.03</v>
      </c>
      <c r="D56" s="146">
        <v>8876.15</v>
      </c>
      <c r="E56" s="147">
        <v>1.8599999999999998E-2</v>
      </c>
    </row>
    <row r="57" spans="1:5" ht="15" customHeight="1">
      <c r="A57" s="249" t="s">
        <v>284</v>
      </c>
      <c r="B57" s="258">
        <f>AVERAGE(B49:B56)</f>
        <v>1156.47875</v>
      </c>
      <c r="C57" s="258">
        <f>AVERAGE(C49:C56)</f>
        <v>2014.78</v>
      </c>
      <c r="D57" s="258">
        <f>AVERAGE(D49:D56)</f>
        <v>10474.061249999999</v>
      </c>
      <c r="E57" s="255">
        <f>AVERAGE(E49:E56)</f>
        <v>4.1849999999999998E-2</v>
      </c>
    </row>
    <row r="58" spans="1:5" ht="15" customHeight="1">
      <c r="A58" s="131"/>
      <c r="B58" s="146"/>
      <c r="C58" s="146"/>
      <c r="D58" s="146"/>
      <c r="E58" s="147"/>
    </row>
    <row r="59" spans="1:5" ht="15" customHeight="1">
      <c r="A59" s="256"/>
      <c r="B59" s="256"/>
      <c r="C59" s="256" t="s">
        <v>285</v>
      </c>
      <c r="D59" s="256"/>
      <c r="E59" s="256"/>
    </row>
    <row r="60" spans="1:5" ht="15" customHeight="1">
      <c r="A60" s="131">
        <v>2010</v>
      </c>
      <c r="B60" s="146">
        <v>1139.31</v>
      </c>
      <c r="C60" s="146">
        <v>2347.6999999999998</v>
      </c>
      <c r="D60" s="146">
        <v>10662.8</v>
      </c>
      <c r="E60" s="147">
        <v>6.0400000000000002E-2</v>
      </c>
    </row>
    <row r="61" spans="1:5" ht="15" customHeight="1">
      <c r="A61" s="131">
        <v>2011</v>
      </c>
      <c r="B61" s="146">
        <v>1268.8900000000001</v>
      </c>
      <c r="C61" s="146">
        <v>2680.42</v>
      </c>
      <c r="D61" s="146">
        <v>11966.36</v>
      </c>
      <c r="E61" s="147">
        <v>6.7699999999999996E-2</v>
      </c>
    </row>
    <row r="62" spans="1:5" ht="15" customHeight="1">
      <c r="A62" s="131">
        <v>2012</v>
      </c>
      <c r="B62" s="146">
        <v>1379.56</v>
      </c>
      <c r="C62" s="146">
        <v>2965.77</v>
      </c>
      <c r="D62" s="146">
        <v>12967.08</v>
      </c>
      <c r="E62" s="147">
        <v>6.2E-2</v>
      </c>
    </row>
    <row r="63" spans="1:5" ht="15" customHeight="1">
      <c r="A63" s="131">
        <v>2013</v>
      </c>
      <c r="B63" s="146">
        <v>1642.51</v>
      </c>
      <c r="C63" s="146">
        <v>3537.69</v>
      </c>
      <c r="D63" s="146">
        <v>14999.67</v>
      </c>
      <c r="E63" s="147">
        <v>5.57E-2</v>
      </c>
    </row>
    <row r="64" spans="1:5" ht="15" customHeight="1">
      <c r="A64" s="131">
        <v>2014</v>
      </c>
      <c r="B64" s="146">
        <v>1930.67</v>
      </c>
      <c r="C64" s="146">
        <v>4374.3100000000004</v>
      </c>
      <c r="D64" s="146">
        <v>16773.990000000002</v>
      </c>
      <c r="E64" s="147">
        <v>5.2499999999999998E-2</v>
      </c>
    </row>
    <row r="65" spans="1:5" ht="15" customHeight="1">
      <c r="A65" s="131">
        <v>2015</v>
      </c>
      <c r="B65" s="146">
        <v>2061.1999999999998</v>
      </c>
      <c r="C65" s="146">
        <v>4943.49</v>
      </c>
      <c r="D65" s="146">
        <v>17590.61</v>
      </c>
      <c r="E65" s="147">
        <v>4.5900000000000003E-2</v>
      </c>
    </row>
    <row r="66" spans="1:5" ht="15" customHeight="1">
      <c r="A66" s="131">
        <v>2016</v>
      </c>
      <c r="B66" s="146">
        <v>2092.39</v>
      </c>
      <c r="C66" s="146">
        <v>4982.49</v>
      </c>
      <c r="D66" s="146">
        <v>17908.080000000002</v>
      </c>
      <c r="E66" s="147">
        <v>4.1700000000000001E-2</v>
      </c>
    </row>
    <row r="67" spans="1:5" ht="15" customHeight="1">
      <c r="A67" s="131">
        <v>2017</v>
      </c>
      <c r="B67" s="146">
        <v>2448.2199999999998</v>
      </c>
      <c r="C67" s="146">
        <v>6231.28</v>
      </c>
      <c r="D67" s="146">
        <v>21741.91</v>
      </c>
      <c r="E67" s="147">
        <v>4.2200000000000001E-2</v>
      </c>
    </row>
    <row r="68" spans="1:5" ht="15" customHeight="1">
      <c r="A68" s="131">
        <v>2018</v>
      </c>
      <c r="B68" s="146">
        <v>2744.68</v>
      </c>
      <c r="C68" s="146">
        <v>7419.27</v>
      </c>
      <c r="D68" s="146">
        <v>25045.75</v>
      </c>
      <c r="E68" s="147">
        <v>4.6600000000000003E-2</v>
      </c>
    </row>
    <row r="69" spans="1:5" ht="15" customHeight="1">
      <c r="A69" s="131">
        <v>2019</v>
      </c>
      <c r="B69" s="146">
        <v>2912.5</v>
      </c>
      <c r="C69" s="146">
        <v>7936.85</v>
      </c>
      <c r="D69" s="146">
        <v>26378.41</v>
      </c>
      <c r="E69" s="147">
        <v>4.53E-2</v>
      </c>
    </row>
    <row r="70" spans="1:5" ht="15" customHeight="1">
      <c r="A70" s="131">
        <v>2020</v>
      </c>
      <c r="B70" s="146">
        <v>3218.5</v>
      </c>
      <c r="C70" s="146">
        <v>10192.67</v>
      </c>
      <c r="D70" s="146">
        <v>26906.89</v>
      </c>
      <c r="E70" s="147">
        <v>3.2599999999999997E-2</v>
      </c>
    </row>
    <row r="71" spans="1:5" ht="15" customHeight="1">
      <c r="A71" s="249" t="s">
        <v>284</v>
      </c>
      <c r="B71" s="258">
        <f>AVERAGE(B60:B70)</f>
        <v>2076.2209090909087</v>
      </c>
      <c r="C71" s="258">
        <f>AVERAGE(C60:C70)</f>
        <v>5237.44909090909</v>
      </c>
      <c r="D71" s="258">
        <f>AVERAGE(D60:D70)</f>
        <v>18449.231818181815</v>
      </c>
      <c r="E71" s="255">
        <f>AVERAGE(E60:E70)</f>
        <v>5.0236363636363635E-2</v>
      </c>
    </row>
    <row r="72" spans="1:5" ht="15" customHeight="1">
      <c r="A72" s="131"/>
      <c r="B72" s="146"/>
      <c r="C72" s="146"/>
      <c r="D72" s="146"/>
      <c r="E72" s="147"/>
    </row>
    <row r="73" spans="1:5" ht="15" customHeight="1">
      <c r="A73" s="131"/>
      <c r="B73" s="146"/>
      <c r="C73" s="258" t="s">
        <v>138</v>
      </c>
      <c r="D73" s="146"/>
      <c r="E73" s="147"/>
    </row>
    <row r="74" spans="1:5" ht="15" customHeight="1">
      <c r="A74" s="131">
        <v>2021</v>
      </c>
      <c r="B74" s="146">
        <v>4266.8</v>
      </c>
      <c r="C74" s="146">
        <v>14358.18</v>
      </c>
      <c r="D74" s="146">
        <v>34009.89</v>
      </c>
      <c r="E74" s="147">
        <v>3.7900000000000003E-2</v>
      </c>
    </row>
    <row r="75" spans="1:5" ht="15" customHeight="1">
      <c r="A75" s="131">
        <v>2022</v>
      </c>
      <c r="B75" s="146"/>
      <c r="C75" s="146"/>
      <c r="D75" s="146"/>
      <c r="E75" s="147"/>
    </row>
    <row r="76" spans="1:5" ht="15" customHeight="1">
      <c r="A76" s="131" t="s">
        <v>271</v>
      </c>
      <c r="B76" s="146">
        <v>4467.0200000000004</v>
      </c>
      <c r="C76" s="146">
        <v>14017.79</v>
      </c>
      <c r="D76" s="146">
        <v>34711.46</v>
      </c>
      <c r="E76" s="147">
        <v>4.3900000000000002E-2</v>
      </c>
    </row>
    <row r="77" spans="1:5" ht="15" customHeight="1" thickBot="1">
      <c r="A77" s="135"/>
      <c r="B77" s="148"/>
      <c r="C77" s="148"/>
      <c r="D77" s="148"/>
      <c r="E77" s="139"/>
    </row>
    <row r="78" spans="1:5" ht="15" customHeight="1" thickTop="1">
      <c r="A78" s="143"/>
      <c r="B78" s="149"/>
      <c r="C78" s="149"/>
      <c r="D78" s="146"/>
      <c r="E78" s="138"/>
    </row>
    <row r="79" spans="1:5" ht="15" customHeight="1">
      <c r="A79" s="143" t="s">
        <v>159</v>
      </c>
      <c r="B79" s="149"/>
      <c r="C79" s="149"/>
      <c r="D79" s="146"/>
      <c r="E79" s="138"/>
    </row>
    <row r="80" spans="1:5" ht="15" customHeight="1">
      <c r="A80" s="143" t="s">
        <v>160</v>
      </c>
      <c r="B80" s="149"/>
      <c r="C80" s="149"/>
      <c r="D80" s="146"/>
      <c r="E80" s="138"/>
    </row>
    <row r="81" spans="1:5" ht="15" customHeight="1">
      <c r="A81" s="143"/>
      <c r="B81" s="149"/>
      <c r="C81" s="149"/>
      <c r="D81" s="146"/>
      <c r="E81" s="138"/>
    </row>
    <row r="82" spans="1:5" ht="15" customHeight="1">
      <c r="A82" s="114" t="s">
        <v>140</v>
      </c>
      <c r="B82" s="144"/>
      <c r="C82" s="144"/>
      <c r="D82" s="145"/>
      <c r="E82" s="137"/>
    </row>
    <row r="83" spans="1:5" ht="15" customHeight="1">
      <c r="B83" s="144"/>
      <c r="C83" s="144"/>
      <c r="D83" s="145"/>
      <c r="E83" s="144"/>
    </row>
    <row r="84" spans="1:5" ht="15" customHeight="1">
      <c r="B84" s="124"/>
      <c r="C84" s="124"/>
      <c r="D84" s="145"/>
      <c r="E84" s="124"/>
    </row>
    <row r="85" spans="1:5" ht="15" customHeight="1">
      <c r="B85" s="124"/>
      <c r="C85" s="124"/>
      <c r="D85" s="145"/>
      <c r="E85" s="124"/>
    </row>
    <row r="86" spans="1:5" ht="15" customHeight="1">
      <c r="B86" s="124"/>
      <c r="C86" s="124"/>
      <c r="D86" s="145"/>
      <c r="E86" s="124"/>
    </row>
    <row r="87" spans="1:5" ht="15" customHeight="1">
      <c r="B87" s="124"/>
      <c r="C87" s="124"/>
      <c r="D87" s="124"/>
      <c r="E87" s="124"/>
    </row>
    <row r="88" spans="1:5" ht="15" customHeight="1">
      <c r="B88" s="124"/>
      <c r="C88" s="124"/>
      <c r="D88" s="124"/>
      <c r="E88" s="124"/>
    </row>
    <row r="89" spans="1:5" ht="15" customHeight="1"/>
    <row r="90" spans="1:5" ht="15" customHeight="1"/>
    <row r="91" spans="1:5" ht="15" customHeight="1"/>
    <row r="92" spans="1:5" ht="15" customHeight="1"/>
    <row r="93" spans="1:5" ht="15" customHeight="1"/>
    <row r="94" spans="1:5" ht="15" customHeight="1"/>
    <row r="95" spans="1:5" ht="15" customHeight="1"/>
    <row r="96" spans="1:5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mergeCells count="5">
    <mergeCell ref="A5:E5"/>
    <mergeCell ref="A12:E12"/>
    <mergeCell ref="A23:E23"/>
    <mergeCell ref="A35:E35"/>
    <mergeCell ref="A48:E48"/>
  </mergeCells>
  <printOptions horizontalCentered="1" verticalCentered="1"/>
  <pageMargins left="0.5" right="0.5" top="0.5" bottom="0.5" header="0.5" footer="0.5"/>
  <pageSetup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3"/>
  <sheetViews>
    <sheetView workbookViewId="0">
      <selection activeCell="K1" sqref="K1"/>
    </sheetView>
  </sheetViews>
  <sheetFormatPr defaultColWidth="8.76953125" defaultRowHeight="15"/>
  <cols>
    <col min="1" max="2" width="8.76953125" style="107"/>
    <col min="3" max="3" width="12.76953125" style="107" customWidth="1"/>
    <col min="4" max="4" width="13.31640625" style="107" customWidth="1"/>
    <col min="5" max="5" width="2.31640625" style="107" customWidth="1"/>
    <col min="6" max="6" width="10.6796875" style="107" customWidth="1"/>
    <col min="7" max="7" width="12.6796875" style="107" customWidth="1"/>
    <col min="8" max="8" width="1.81640625" style="107" customWidth="1"/>
    <col min="9" max="9" width="11.08984375" style="107" customWidth="1"/>
    <col min="10" max="10" width="11.453125" style="107" customWidth="1"/>
    <col min="11" max="11" width="1.81640625" style="107" customWidth="1"/>
    <col min="12" max="12" width="10.76953125" style="107" customWidth="1"/>
    <col min="13" max="13" width="12.58984375" style="107" customWidth="1"/>
    <col min="14" max="16384" width="8.76953125" style="107"/>
  </cols>
  <sheetData>
    <row r="1" spans="1:13">
      <c r="K1" s="108" t="s">
        <v>217</v>
      </c>
    </row>
    <row r="2" spans="1:13">
      <c r="K2" s="108" t="str">
        <f>+'DCP-4, P 3'!D3</f>
        <v>Dockets UE-220066/UG-220067</v>
      </c>
    </row>
    <row r="3" spans="1:13">
      <c r="G3" s="108"/>
    </row>
    <row r="4" spans="1:13" ht="17.7">
      <c r="A4" s="294" t="s">
        <v>301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spans="1:13" ht="17.7">
      <c r="A5" s="294" t="s">
        <v>206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</row>
    <row r="6" spans="1:13" ht="18" thickBot="1">
      <c r="A6" s="213"/>
      <c r="B6" s="213"/>
      <c r="C6" s="213"/>
      <c r="D6" s="213"/>
      <c r="E6" s="177"/>
      <c r="F6" s="177"/>
      <c r="G6" s="177"/>
      <c r="H6" s="177"/>
      <c r="I6" s="177"/>
      <c r="J6" s="177"/>
      <c r="K6" s="177"/>
      <c r="L6" s="177"/>
      <c r="M6" s="177"/>
    </row>
    <row r="7" spans="1:13" ht="15.3" thickTop="1"/>
    <row r="8" spans="1:13">
      <c r="C8" s="292" t="s">
        <v>298</v>
      </c>
      <c r="D8" s="292"/>
      <c r="E8" s="292"/>
      <c r="F8" s="292"/>
      <c r="G8" s="292"/>
      <c r="I8" s="292" t="s">
        <v>300</v>
      </c>
      <c r="J8" s="292"/>
      <c r="K8" s="292"/>
      <c r="L8" s="292"/>
      <c r="M8" s="292"/>
    </row>
    <row r="9" spans="1:13">
      <c r="C9" s="293" t="s">
        <v>205</v>
      </c>
      <c r="D9" s="293"/>
      <c r="F9" s="292" t="s">
        <v>84</v>
      </c>
      <c r="G9" s="292"/>
      <c r="I9" s="293" t="s">
        <v>205</v>
      </c>
      <c r="J9" s="293"/>
      <c r="L9" s="292" t="s">
        <v>84</v>
      </c>
      <c r="M9" s="292"/>
    </row>
    <row r="10" spans="1:13">
      <c r="A10" s="109" t="s">
        <v>224</v>
      </c>
      <c r="C10" s="109" t="s">
        <v>276</v>
      </c>
      <c r="D10" s="109" t="s">
        <v>204</v>
      </c>
      <c r="F10" s="109" t="s">
        <v>276</v>
      </c>
      <c r="G10" s="109" t="s">
        <v>204</v>
      </c>
      <c r="I10" s="109" t="s">
        <v>276</v>
      </c>
      <c r="J10" s="109" t="s">
        <v>204</v>
      </c>
      <c r="L10" s="109" t="s">
        <v>276</v>
      </c>
      <c r="M10" s="109" t="s">
        <v>204</v>
      </c>
    </row>
    <row r="11" spans="1:13">
      <c r="A11" s="179"/>
      <c r="B11" s="179"/>
      <c r="C11" s="179"/>
      <c r="D11" s="179"/>
      <c r="E11" s="179"/>
      <c r="F11" s="179"/>
      <c r="G11" s="179"/>
      <c r="I11" s="179"/>
      <c r="J11" s="179"/>
      <c r="K11" s="179"/>
      <c r="L11" s="179"/>
      <c r="M11" s="179"/>
    </row>
    <row r="12" spans="1:13">
      <c r="A12" s="111"/>
      <c r="B12" s="111"/>
      <c r="C12" s="111"/>
      <c r="D12" s="111"/>
      <c r="E12" s="111"/>
      <c r="F12" s="111"/>
      <c r="G12" s="111"/>
      <c r="I12" s="111"/>
      <c r="J12" s="111"/>
      <c r="K12" s="111"/>
      <c r="L12" s="111"/>
      <c r="M12" s="111"/>
    </row>
    <row r="13" spans="1:13">
      <c r="A13" s="109">
        <v>2017</v>
      </c>
      <c r="C13" s="212" t="s">
        <v>203</v>
      </c>
      <c r="D13" s="109" t="s">
        <v>16</v>
      </c>
      <c r="F13" s="109" t="s">
        <v>162</v>
      </c>
      <c r="G13" s="109" t="s">
        <v>191</v>
      </c>
      <c r="I13" s="212" t="s">
        <v>176</v>
      </c>
      <c r="J13" s="109" t="s">
        <v>176</v>
      </c>
      <c r="L13" s="109" t="s">
        <v>177</v>
      </c>
      <c r="M13" s="109" t="s">
        <v>177</v>
      </c>
    </row>
    <row r="14" spans="1:13">
      <c r="A14" s="109">
        <v>2018</v>
      </c>
      <c r="C14" s="212" t="s">
        <v>203</v>
      </c>
      <c r="D14" s="109" t="s">
        <v>16</v>
      </c>
      <c r="F14" s="109" t="s">
        <v>162</v>
      </c>
      <c r="G14" s="109" t="s">
        <v>191</v>
      </c>
      <c r="I14" s="212" t="s">
        <v>176</v>
      </c>
      <c r="J14" s="109" t="s">
        <v>176</v>
      </c>
      <c r="L14" s="109" t="s">
        <v>177</v>
      </c>
      <c r="M14" s="109" t="s">
        <v>177</v>
      </c>
    </row>
    <row r="15" spans="1:13">
      <c r="A15" s="109">
        <v>2019</v>
      </c>
      <c r="C15" s="212" t="s">
        <v>203</v>
      </c>
      <c r="D15" s="109" t="s">
        <v>16</v>
      </c>
      <c r="F15" s="109" t="s">
        <v>162</v>
      </c>
      <c r="G15" s="109" t="s">
        <v>191</v>
      </c>
      <c r="I15" s="212" t="s">
        <v>176</v>
      </c>
      <c r="J15" s="109" t="s">
        <v>176</v>
      </c>
      <c r="L15" s="109" t="s">
        <v>177</v>
      </c>
      <c r="M15" s="109" t="s">
        <v>177</v>
      </c>
    </row>
    <row r="16" spans="1:13">
      <c r="A16" s="109">
        <v>2020</v>
      </c>
      <c r="C16" s="212" t="s">
        <v>203</v>
      </c>
      <c r="D16" s="109" t="s">
        <v>16</v>
      </c>
      <c r="F16" s="109" t="s">
        <v>162</v>
      </c>
      <c r="G16" s="109" t="s">
        <v>191</v>
      </c>
      <c r="I16" s="212" t="s">
        <v>176</v>
      </c>
      <c r="J16" s="109" t="s">
        <v>176</v>
      </c>
      <c r="L16" s="109" t="s">
        <v>177</v>
      </c>
      <c r="M16" s="109" t="s">
        <v>177</v>
      </c>
    </row>
    <row r="17" spans="1:13">
      <c r="A17" s="109">
        <v>2021</v>
      </c>
      <c r="C17" s="212" t="s">
        <v>203</v>
      </c>
      <c r="D17" s="109" t="s">
        <v>16</v>
      </c>
      <c r="F17" s="109" t="s">
        <v>162</v>
      </c>
      <c r="G17" s="109" t="s">
        <v>191</v>
      </c>
      <c r="I17" s="212" t="s">
        <v>176</v>
      </c>
      <c r="J17" s="109" t="s">
        <v>176</v>
      </c>
      <c r="L17" s="109" t="s">
        <v>177</v>
      </c>
      <c r="M17" s="109" t="s">
        <v>177</v>
      </c>
    </row>
    <row r="18" spans="1:13">
      <c r="A18" s="109">
        <v>2022</v>
      </c>
      <c r="C18" s="212" t="s">
        <v>76</v>
      </c>
      <c r="D18" s="109" t="s">
        <v>16</v>
      </c>
      <c r="F18" s="109" t="s">
        <v>162</v>
      </c>
      <c r="G18" s="109" t="s">
        <v>191</v>
      </c>
      <c r="I18" s="212" t="s">
        <v>176</v>
      </c>
      <c r="J18" s="109" t="s">
        <v>176</v>
      </c>
      <c r="L18" s="109" t="s">
        <v>177</v>
      </c>
      <c r="M18" s="109" t="s">
        <v>177</v>
      </c>
    </row>
    <row r="19" spans="1:13" ht="15.3" thickBot="1">
      <c r="A19" s="211"/>
      <c r="B19" s="177"/>
      <c r="C19" s="210"/>
      <c r="D19" s="210"/>
      <c r="E19" s="177"/>
      <c r="F19" s="177"/>
      <c r="G19" s="177"/>
      <c r="H19" s="177"/>
      <c r="I19" s="177"/>
      <c r="J19" s="177"/>
      <c r="K19" s="177"/>
      <c r="L19" s="177"/>
      <c r="M19" s="177"/>
    </row>
    <row r="20" spans="1:13" ht="15.3" thickTop="1">
      <c r="A20" s="109"/>
      <c r="C20" s="109"/>
      <c r="D20" s="109"/>
    </row>
    <row r="21" spans="1:13">
      <c r="A21" s="209" t="s">
        <v>302</v>
      </c>
      <c r="C21" s="109"/>
      <c r="D21" s="109"/>
    </row>
    <row r="22" spans="1:13">
      <c r="A22" s="220"/>
      <c r="C22" s="109"/>
      <c r="D22" s="109"/>
    </row>
    <row r="23" spans="1:13">
      <c r="C23" s="109"/>
      <c r="D23" s="109"/>
    </row>
  </sheetData>
  <mergeCells count="8">
    <mergeCell ref="I8:M8"/>
    <mergeCell ref="I9:J9"/>
    <mergeCell ref="L9:M9"/>
    <mergeCell ref="A5:M5"/>
    <mergeCell ref="A4:M4"/>
    <mergeCell ref="C9:D9"/>
    <mergeCell ref="F9:G9"/>
    <mergeCell ref="C8:G8"/>
  </mergeCells>
  <pageMargins left="0.75" right="0.75" top="1" bottom="1" header="0.5" footer="0.5"/>
  <pageSetup scale="5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9"/>
  <sheetViews>
    <sheetView zoomScaleNormal="100" workbookViewId="0">
      <selection activeCell="E3" sqref="E3"/>
    </sheetView>
  </sheetViews>
  <sheetFormatPr defaultColWidth="8.81640625" defaultRowHeight="15"/>
  <cols>
    <col min="1" max="1" width="8.81640625" style="94"/>
    <col min="2" max="2" width="13.76953125" style="94" customWidth="1"/>
    <col min="3" max="3" width="21.81640625" style="94" customWidth="1"/>
    <col min="4" max="4" width="20.2265625" style="94" customWidth="1"/>
    <col min="5" max="5" width="22.6796875" style="94" customWidth="1"/>
    <col min="6" max="16384" width="8.81640625" style="94"/>
  </cols>
  <sheetData>
    <row r="1" spans="1:6">
      <c r="A1" s="4"/>
      <c r="B1" s="4"/>
      <c r="C1" s="4"/>
      <c r="D1" s="4"/>
      <c r="E1" s="1" t="s">
        <v>236</v>
      </c>
    </row>
    <row r="2" spans="1:6">
      <c r="A2" s="4"/>
      <c r="B2" s="4"/>
      <c r="C2" s="4"/>
      <c r="D2" s="4"/>
      <c r="E2" s="1" t="s">
        <v>200</v>
      </c>
    </row>
    <row r="3" spans="1:6">
      <c r="A3" s="4"/>
      <c r="B3" s="4"/>
      <c r="C3" s="4"/>
      <c r="D3" s="4"/>
      <c r="E3" s="1" t="str">
        <f>+'DCP-5'!K2</f>
        <v>Dockets UE-220066/UG-220067</v>
      </c>
    </row>
    <row r="4" spans="1:6">
      <c r="A4" s="4"/>
      <c r="B4" s="4"/>
      <c r="C4" s="4"/>
      <c r="D4" s="4"/>
      <c r="E4" s="1"/>
    </row>
    <row r="5" spans="1:6" ht="20.100000000000001">
      <c r="A5" s="4"/>
      <c r="B5" s="295" t="s">
        <v>304</v>
      </c>
      <c r="C5" s="295"/>
      <c r="D5" s="295"/>
      <c r="E5" s="295"/>
    </row>
    <row r="6" spans="1:6" ht="20.100000000000001">
      <c r="A6" s="4"/>
      <c r="B6" s="2" t="s">
        <v>11</v>
      </c>
      <c r="C6" s="3"/>
      <c r="D6" s="3"/>
      <c r="E6" s="3"/>
    </row>
    <row r="7" spans="1:6" ht="23.4" customHeight="1">
      <c r="A7" s="4"/>
      <c r="B7" s="295" t="s">
        <v>347</v>
      </c>
      <c r="C7" s="295"/>
      <c r="D7" s="295"/>
      <c r="E7" s="295"/>
    </row>
    <row r="8" spans="1:6" ht="20.100000000000001">
      <c r="A8" s="4"/>
      <c r="B8" s="2" t="s">
        <v>303</v>
      </c>
      <c r="C8" s="3"/>
      <c r="D8" s="3"/>
      <c r="E8" s="3"/>
    </row>
    <row r="9" spans="1:6" ht="20.100000000000001">
      <c r="A9" s="4"/>
      <c r="B9" s="153" t="s">
        <v>161</v>
      </c>
      <c r="C9" s="3"/>
      <c r="D9" s="3"/>
      <c r="E9" s="3"/>
    </row>
    <row r="10" spans="1:6" ht="15.3" thickBot="1">
      <c r="A10" s="4"/>
      <c r="B10" s="154"/>
      <c r="C10" s="154"/>
      <c r="D10" s="154"/>
      <c r="E10" s="154"/>
    </row>
    <row r="11" spans="1:6" ht="15.3" thickTop="1">
      <c r="A11" s="4"/>
      <c r="B11" s="82"/>
      <c r="C11" s="82"/>
      <c r="D11" s="82"/>
      <c r="E11" s="82"/>
    </row>
    <row r="12" spans="1:6">
      <c r="A12" s="4"/>
      <c r="B12" s="82"/>
      <c r="C12" s="32" t="s">
        <v>12</v>
      </c>
      <c r="D12" s="32" t="s">
        <v>13</v>
      </c>
      <c r="E12" s="32" t="s">
        <v>14</v>
      </c>
    </row>
    <row r="13" spans="1:6">
      <c r="A13" s="4"/>
      <c r="B13" s="32" t="s">
        <v>0</v>
      </c>
      <c r="C13" s="32" t="s">
        <v>181</v>
      </c>
      <c r="D13" s="32" t="s">
        <v>182</v>
      </c>
      <c r="E13" s="32" t="s">
        <v>183</v>
      </c>
      <c r="F13" s="95"/>
    </row>
    <row r="14" spans="1:6">
      <c r="A14" s="4"/>
      <c r="B14" s="155"/>
      <c r="C14" s="155"/>
      <c r="D14" s="155"/>
      <c r="E14" s="155"/>
      <c r="F14" s="95"/>
    </row>
    <row r="15" spans="1:6">
      <c r="A15" s="4"/>
      <c r="B15" s="4"/>
      <c r="C15" s="6"/>
      <c r="D15" s="6"/>
      <c r="E15" s="157"/>
    </row>
    <row r="16" spans="1:6">
      <c r="A16" s="4"/>
      <c r="B16" s="32">
        <v>2017</v>
      </c>
      <c r="C16" s="156">
        <v>3794000</v>
      </c>
      <c r="D16" s="156">
        <v>3746215</v>
      </c>
      <c r="E16" s="156">
        <v>81637</v>
      </c>
      <c r="F16" s="96"/>
    </row>
    <row r="17" spans="1:6">
      <c r="A17" s="4"/>
      <c r="B17" s="32"/>
      <c r="C17" s="6">
        <f>+C16/SUM(C16:E16)</f>
        <v>0.49777927989155391</v>
      </c>
      <c r="D17" s="6">
        <f>+D16/SUM(C16:E16)</f>
        <v>0.49150980627805418</v>
      </c>
      <c r="E17" s="6">
        <f>+E16/SUM(C16:E16)</f>
        <v>1.0710913830391879E-2</v>
      </c>
      <c r="F17" s="96"/>
    </row>
    <row r="18" spans="1:6">
      <c r="A18" s="4"/>
      <c r="B18" s="32"/>
      <c r="C18" s="6">
        <f>+C16/(SUM(C16:D16))</f>
        <v>0.50316867622474959</v>
      </c>
      <c r="D18" s="6">
        <f>+D16/(SUM(C16:D16))</f>
        <v>0.49683132377525047</v>
      </c>
      <c r="E18" s="157"/>
      <c r="F18" s="96"/>
    </row>
    <row r="19" spans="1:6">
      <c r="A19" s="4"/>
      <c r="B19" s="32"/>
      <c r="C19" s="156"/>
      <c r="D19" s="156"/>
      <c r="E19" s="156"/>
      <c r="F19" s="96"/>
    </row>
    <row r="20" spans="1:6">
      <c r="A20" s="4"/>
      <c r="B20" s="32">
        <v>2018</v>
      </c>
      <c r="C20" s="156">
        <v>3852192</v>
      </c>
      <c r="D20" s="156">
        <v>3768264</v>
      </c>
      <c r="E20" s="156">
        <v>240410</v>
      </c>
      <c r="F20" s="96"/>
    </row>
    <row r="21" spans="1:6">
      <c r="A21" s="4"/>
      <c r="B21" s="82"/>
      <c r="C21" s="6">
        <f>+C20/SUM(C20:E20)</f>
        <v>0.49004677092829213</v>
      </c>
      <c r="D21" s="6">
        <f>+D20/SUM(C20:E20)</f>
        <v>0.47937008467006054</v>
      </c>
      <c r="E21" s="6">
        <f>+E20/SUM(C20:E20)</f>
        <v>3.058314440164735E-2</v>
      </c>
      <c r="F21" s="96"/>
    </row>
    <row r="22" spans="1:6">
      <c r="A22" s="4"/>
      <c r="B22" s="82"/>
      <c r="C22" s="6">
        <f>+C20/(SUM(C20:D20))</f>
        <v>0.50550675707595449</v>
      </c>
      <c r="D22" s="6">
        <f>+D20/(SUM(C20:D20))</f>
        <v>0.49449324292404551</v>
      </c>
      <c r="E22" s="157"/>
      <c r="F22" s="96"/>
    </row>
    <row r="23" spans="1:6">
      <c r="A23" s="4"/>
      <c r="B23" s="82"/>
      <c r="C23" s="6"/>
      <c r="D23" s="6"/>
      <c r="E23" s="157"/>
      <c r="F23" s="96"/>
    </row>
    <row r="24" spans="1:6">
      <c r="A24" s="4"/>
      <c r="B24" s="32">
        <v>2019</v>
      </c>
      <c r="C24" s="227">
        <v>4009572</v>
      </c>
      <c r="D24" s="227">
        <v>4059142</v>
      </c>
      <c r="E24" s="227">
        <v>341629</v>
      </c>
      <c r="F24" s="228"/>
    </row>
    <row r="25" spans="1:6">
      <c r="A25" s="4"/>
      <c r="B25" s="32"/>
      <c r="C25" s="6">
        <f>+C24/SUM(C24:E24)</f>
        <v>0.47674298182606822</v>
      </c>
      <c r="D25" s="6">
        <f>+D24/SUM(C24:E24)</f>
        <v>0.48263691504615208</v>
      </c>
      <c r="E25" s="6">
        <f>+E24/SUM(C24:E24)</f>
        <v>4.0620103127779687E-2</v>
      </c>
      <c r="F25" s="228"/>
    </row>
    <row r="26" spans="1:6">
      <c r="A26" s="4"/>
      <c r="B26" s="32"/>
      <c r="C26" s="6">
        <f>+C24/(SUM(C24:D24))</f>
        <v>0.49692825895179826</v>
      </c>
      <c r="D26" s="6">
        <f>+D24/(SUM(C24:D24))</f>
        <v>0.50307174104820174</v>
      </c>
      <c r="E26" s="157"/>
      <c r="F26" s="228"/>
    </row>
    <row r="27" spans="1:6">
      <c r="A27" s="4"/>
      <c r="B27" s="32"/>
      <c r="C27" s="227"/>
      <c r="D27" s="227"/>
      <c r="E27" s="227"/>
      <c r="F27" s="228"/>
    </row>
    <row r="28" spans="1:6">
      <c r="A28" s="4"/>
      <c r="B28" s="32">
        <v>2020</v>
      </c>
      <c r="C28" s="227">
        <v>4297150</v>
      </c>
      <c r="D28" s="227">
        <v>4337089</v>
      </c>
      <c r="E28" s="227">
        <v>167423</v>
      </c>
      <c r="F28" s="228"/>
    </row>
    <row r="29" spans="1:6">
      <c r="A29" s="4"/>
      <c r="B29" s="82"/>
      <c r="C29" s="6">
        <f>+C28/SUM(C28:E28)</f>
        <v>0.48822029294012881</v>
      </c>
      <c r="D29" s="6">
        <f>+D28/SUM(C28:E28)</f>
        <v>0.49275795866735167</v>
      </c>
      <c r="E29" s="6">
        <f>+E28/SUM(C28:E28)</f>
        <v>1.9021748392519505E-2</v>
      </c>
      <c r="F29" s="96"/>
    </row>
    <row r="30" spans="1:6">
      <c r="A30" s="4"/>
      <c r="B30" s="82"/>
      <c r="C30" s="6">
        <f>+C28/(SUM(C28:D28))</f>
        <v>0.49768717312550648</v>
      </c>
      <c r="D30" s="6">
        <f>+D28/(SUM(C28:D28))</f>
        <v>0.50231282687449352</v>
      </c>
      <c r="E30" s="157"/>
      <c r="F30" s="96"/>
    </row>
    <row r="31" spans="1:6">
      <c r="A31" s="4"/>
      <c r="B31" s="82"/>
      <c r="C31" s="6"/>
      <c r="D31" s="6"/>
      <c r="E31" s="157"/>
      <c r="F31" s="96"/>
    </row>
    <row r="32" spans="1:6">
      <c r="A32" s="4"/>
      <c r="B32" s="32">
        <v>2021</v>
      </c>
      <c r="C32" s="156">
        <v>4471264</v>
      </c>
      <c r="D32" s="156">
        <v>4468766</v>
      </c>
      <c r="E32" s="156">
        <v>178375</v>
      </c>
      <c r="F32" s="96"/>
    </row>
    <row r="33" spans="1:6">
      <c r="A33" s="4"/>
      <c r="B33" s="82"/>
      <c r="C33" s="6">
        <f>+C32/SUM(C32:E32)</f>
        <v>0.49035593395994148</v>
      </c>
      <c r="D33" s="6">
        <f>+D32/SUM(C32:E32)</f>
        <v>0.49008198253970953</v>
      </c>
      <c r="E33" s="6">
        <f>+E32/SUM(C32:E32)</f>
        <v>1.956208350034902E-2</v>
      </c>
      <c r="F33" s="96"/>
    </row>
    <row r="34" spans="1:6">
      <c r="A34" s="4"/>
      <c r="B34" s="82"/>
      <c r="C34" s="6">
        <f>+C32/(SUM(C32:D32))</f>
        <v>0.50013970870343838</v>
      </c>
      <c r="D34" s="6">
        <f>+D32/(SUM(C32:D32))</f>
        <v>0.49986029129656162</v>
      </c>
      <c r="E34" s="157"/>
      <c r="F34" s="96"/>
    </row>
    <row r="35" spans="1:6" ht="15.3" thickBot="1">
      <c r="A35" s="4"/>
      <c r="B35" s="154"/>
      <c r="C35" s="158"/>
      <c r="D35" s="158"/>
      <c r="E35" s="158"/>
      <c r="F35" s="159"/>
    </row>
    <row r="36" spans="1:6" ht="15.3" thickTop="1">
      <c r="A36" s="4"/>
      <c r="B36" s="4"/>
      <c r="C36" s="160"/>
      <c r="D36" s="160"/>
      <c r="E36" s="160"/>
      <c r="F36" s="159"/>
    </row>
    <row r="37" spans="1:6">
      <c r="A37" s="4"/>
      <c r="B37" s="4" t="s">
        <v>229</v>
      </c>
      <c r="C37" s="4"/>
      <c r="D37" s="4"/>
      <c r="E37" s="4"/>
    </row>
    <row r="39" spans="1:6">
      <c r="B39" s="4" t="s">
        <v>307</v>
      </c>
    </row>
  </sheetData>
  <mergeCells count="2">
    <mergeCell ref="B5:E5"/>
    <mergeCell ref="B7:E7"/>
  </mergeCells>
  <pageMargins left="0.75" right="0.75" top="1" bottom="1" header="0.5" footer="0.5"/>
  <pageSetup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8AA46-6CA2-4B84-B00D-B49FDBDFE4AD}">
  <sheetPr>
    <pageSetUpPr fitToPage="1"/>
  </sheetPr>
  <dimension ref="A1:F39"/>
  <sheetViews>
    <sheetView zoomScaleNormal="100" workbookViewId="0">
      <selection activeCell="C35" sqref="C35"/>
    </sheetView>
  </sheetViews>
  <sheetFormatPr defaultColWidth="8.81640625" defaultRowHeight="15"/>
  <cols>
    <col min="1" max="1" width="8.81640625" style="94"/>
    <col min="2" max="2" width="13.76953125" style="94" customWidth="1"/>
    <col min="3" max="3" width="21.81640625" style="94" customWidth="1"/>
    <col min="4" max="4" width="20.2265625" style="94" customWidth="1"/>
    <col min="5" max="5" width="22.6796875" style="94" customWidth="1"/>
    <col min="6" max="16384" width="8.81640625" style="94"/>
  </cols>
  <sheetData>
    <row r="1" spans="1:6">
      <c r="A1" s="4"/>
      <c r="B1" s="4"/>
      <c r="C1" s="4"/>
      <c r="D1" s="4"/>
      <c r="E1" s="1" t="s">
        <v>236</v>
      </c>
    </row>
    <row r="2" spans="1:6">
      <c r="A2" s="4"/>
      <c r="B2" s="4"/>
      <c r="C2" s="4"/>
      <c r="D2" s="4"/>
      <c r="E2" s="1" t="s">
        <v>201</v>
      </c>
    </row>
    <row r="3" spans="1:6">
      <c r="A3" s="4"/>
      <c r="B3" s="4"/>
      <c r="C3" s="4"/>
      <c r="D3" s="4"/>
      <c r="E3" s="1" t="str">
        <f>+'DCP-5'!K2</f>
        <v>Dockets UE-220066/UG-220067</v>
      </c>
    </row>
    <row r="4" spans="1:6">
      <c r="A4" s="4"/>
      <c r="B4" s="4"/>
      <c r="C4" s="4"/>
      <c r="D4" s="4"/>
      <c r="E4" s="1"/>
    </row>
    <row r="5" spans="1:6" ht="20.100000000000001">
      <c r="A5" s="4"/>
      <c r="B5" s="295" t="s">
        <v>304</v>
      </c>
      <c r="C5" s="295"/>
      <c r="D5" s="295"/>
      <c r="E5" s="295"/>
    </row>
    <row r="6" spans="1:6" ht="20.100000000000001">
      <c r="A6" s="4"/>
      <c r="B6" s="2" t="s">
        <v>11</v>
      </c>
      <c r="C6" s="3"/>
      <c r="D6" s="3"/>
      <c r="E6" s="3"/>
    </row>
    <row r="7" spans="1:6" ht="23.4" customHeight="1">
      <c r="A7" s="4"/>
      <c r="B7" s="295" t="s">
        <v>348</v>
      </c>
      <c r="C7" s="295"/>
      <c r="D7" s="295"/>
      <c r="E7" s="295"/>
    </row>
    <row r="8" spans="1:6" ht="20.100000000000001">
      <c r="A8" s="4"/>
      <c r="B8" s="2" t="s">
        <v>303</v>
      </c>
      <c r="C8" s="3"/>
      <c r="D8" s="3"/>
      <c r="E8" s="3"/>
    </row>
    <row r="9" spans="1:6" ht="20.100000000000001">
      <c r="A9" s="4"/>
      <c r="B9" s="153" t="s">
        <v>161</v>
      </c>
      <c r="C9" s="3"/>
      <c r="D9" s="3"/>
      <c r="E9" s="3"/>
    </row>
    <row r="10" spans="1:6" ht="15.3" thickBot="1">
      <c r="A10" s="4"/>
      <c r="B10" s="154"/>
      <c r="C10" s="154"/>
      <c r="D10" s="154"/>
      <c r="E10" s="154"/>
    </row>
    <row r="11" spans="1:6" ht="15.3" thickTop="1">
      <c r="A11" s="4"/>
      <c r="B11" s="82"/>
      <c r="C11" s="82"/>
      <c r="D11" s="82"/>
      <c r="E11" s="82"/>
    </row>
    <row r="12" spans="1:6">
      <c r="A12" s="4"/>
      <c r="B12" s="82"/>
      <c r="C12" s="32" t="s">
        <v>12</v>
      </c>
      <c r="D12" s="32" t="s">
        <v>13</v>
      </c>
      <c r="E12" s="32" t="s">
        <v>14</v>
      </c>
    </row>
    <row r="13" spans="1:6">
      <c r="A13" s="4"/>
      <c r="B13" s="32" t="s">
        <v>0</v>
      </c>
      <c r="C13" s="32" t="s">
        <v>181</v>
      </c>
      <c r="D13" s="32" t="s">
        <v>182</v>
      </c>
      <c r="E13" s="32" t="s">
        <v>183</v>
      </c>
      <c r="F13" s="95"/>
    </row>
    <row r="14" spans="1:6">
      <c r="A14" s="4"/>
      <c r="B14" s="155"/>
      <c r="C14" s="155"/>
      <c r="D14" s="155"/>
      <c r="E14" s="155"/>
      <c r="F14" s="95"/>
    </row>
    <row r="15" spans="1:6">
      <c r="A15" s="4"/>
      <c r="B15" s="4"/>
      <c r="C15" s="6"/>
      <c r="D15" s="6"/>
      <c r="E15" s="157"/>
    </row>
    <row r="16" spans="1:6">
      <c r="A16" s="4"/>
      <c r="B16" s="32">
        <v>2017</v>
      </c>
      <c r="C16" s="156">
        <v>3601124</v>
      </c>
      <c r="D16" s="156">
        <v>3749911</v>
      </c>
      <c r="E16" s="156">
        <v>329463</v>
      </c>
      <c r="F16" s="96"/>
    </row>
    <row r="17" spans="1:6">
      <c r="A17" s="4"/>
      <c r="B17" s="32"/>
      <c r="C17" s="6">
        <f>+C16/SUM(C16:E16)</f>
        <v>0.4688659511401474</v>
      </c>
      <c r="D17" s="6">
        <f>+D16/SUM(C16:E16)</f>
        <v>0.48823800227537328</v>
      </c>
      <c r="E17" s="6">
        <f>+E16/SUM(C16:E16)</f>
        <v>4.2896046584479285E-2</v>
      </c>
      <c r="F17" s="96"/>
    </row>
    <row r="18" spans="1:6">
      <c r="A18" s="4"/>
      <c r="B18" s="32"/>
      <c r="C18" s="6">
        <f>+C16/(SUM(C16:D16))</f>
        <v>0.48987986045502435</v>
      </c>
      <c r="D18" s="6">
        <f>+D16/(SUM(C16:D16))</f>
        <v>0.51012013954497559</v>
      </c>
      <c r="E18" s="157"/>
      <c r="F18" s="96"/>
    </row>
    <row r="19" spans="1:6">
      <c r="A19" s="4"/>
      <c r="B19" s="32"/>
      <c r="C19" s="156"/>
      <c r="D19" s="156"/>
      <c r="E19" s="156"/>
      <c r="F19" s="96"/>
    </row>
    <row r="20" spans="1:6">
      <c r="A20" s="4"/>
      <c r="B20" s="32">
        <v>2018</v>
      </c>
      <c r="C20" s="156">
        <v>3707924</v>
      </c>
      <c r="D20" s="156">
        <v>3894860</v>
      </c>
      <c r="E20" s="156">
        <v>379297</v>
      </c>
      <c r="F20" s="96"/>
    </row>
    <row r="21" spans="1:6">
      <c r="A21" s="4"/>
      <c r="B21" s="82"/>
      <c r="C21" s="6">
        <f>+C20/SUM(C20:E20)</f>
        <v>0.46453099135425963</v>
      </c>
      <c r="D21" s="6">
        <f>+D20/SUM(C20:E20)</f>
        <v>0.4879504480097358</v>
      </c>
      <c r="E21" s="6">
        <f>+E20/SUM(C20:E20)</f>
        <v>4.751856063600457E-2</v>
      </c>
      <c r="F21" s="96"/>
    </row>
    <row r="22" spans="1:6">
      <c r="A22" s="4"/>
      <c r="B22" s="82"/>
      <c r="C22" s="6">
        <f>+C20/(SUM(C20:D20))</f>
        <v>0.4877060824034985</v>
      </c>
      <c r="D22" s="6">
        <f>+D20/(SUM(C20:D20))</f>
        <v>0.51229391759650145</v>
      </c>
      <c r="E22" s="157"/>
      <c r="F22" s="96"/>
    </row>
    <row r="23" spans="1:6">
      <c r="A23" s="4"/>
      <c r="B23" s="82"/>
      <c r="C23" s="6"/>
      <c r="D23" s="6"/>
      <c r="E23" s="157"/>
      <c r="F23" s="96"/>
    </row>
    <row r="24" spans="1:6">
      <c r="A24" s="4"/>
      <c r="B24" s="32">
        <v>2019</v>
      </c>
      <c r="C24" s="227">
        <v>4048680</v>
      </c>
      <c r="D24" s="227">
        <v>4336142</v>
      </c>
      <c r="E24" s="227">
        <v>178412</v>
      </c>
      <c r="F24" s="228"/>
    </row>
    <row r="25" spans="1:6">
      <c r="A25" s="4"/>
      <c r="B25" s="32"/>
      <c r="C25" s="6">
        <f>+C24/SUM(C24:E24)</f>
        <v>0.47279801065812288</v>
      </c>
      <c r="D25" s="6">
        <f>+D24/SUM(C24:E24)</f>
        <v>0.5063673373867863</v>
      </c>
      <c r="E25" s="6">
        <f>+E24/SUM(C24:E24)</f>
        <v>2.0834651955090797E-2</v>
      </c>
      <c r="F25" s="228"/>
    </row>
    <row r="26" spans="1:6">
      <c r="A26" s="4"/>
      <c r="B26" s="32"/>
      <c r="C26" s="6">
        <f>+C24/(SUM(C24:D24))</f>
        <v>0.48285819305406841</v>
      </c>
      <c r="D26" s="6">
        <f>+D24/(SUM(C24:D24))</f>
        <v>0.51714180694593159</v>
      </c>
      <c r="E26" s="157"/>
      <c r="F26" s="228"/>
    </row>
    <row r="27" spans="1:6">
      <c r="A27" s="4"/>
      <c r="B27" s="32"/>
      <c r="C27" s="227"/>
      <c r="D27" s="227"/>
      <c r="E27" s="227"/>
      <c r="F27" s="228"/>
    </row>
    <row r="28" spans="1:6">
      <c r="A28" s="4"/>
      <c r="B28" s="32">
        <v>2020</v>
      </c>
      <c r="C28" s="227">
        <v>4181409</v>
      </c>
      <c r="D28" s="227">
        <v>4338044</v>
      </c>
      <c r="E28" s="227">
        <f>373800+2412</f>
        <v>376212</v>
      </c>
      <c r="F28" s="228"/>
    </row>
    <row r="29" spans="1:6">
      <c r="A29" s="4"/>
      <c r="B29" s="82"/>
      <c r="C29" s="6">
        <f>+C28/SUM(C28:E28)</f>
        <v>0.47005018736654314</v>
      </c>
      <c r="D29" s="6">
        <f>+D28/SUM(C28:E28)</f>
        <v>0.48765820205684451</v>
      </c>
      <c r="E29" s="6">
        <f>+E28/SUM(C28:E28)</f>
        <v>4.2291610576612314E-2</v>
      </c>
      <c r="F29" s="96"/>
    </row>
    <row r="30" spans="1:6">
      <c r="A30" s="4"/>
      <c r="B30" s="82"/>
      <c r="C30" s="6">
        <f>+C28/(SUM(C28:D28))</f>
        <v>0.49080721497025687</v>
      </c>
      <c r="D30" s="6">
        <f>+D28/(SUM(C28:D28))</f>
        <v>0.50919278502974308</v>
      </c>
      <c r="E30" s="157"/>
      <c r="F30" s="96"/>
    </row>
    <row r="31" spans="1:6">
      <c r="A31" s="4"/>
      <c r="B31" s="82"/>
      <c r="C31" s="6"/>
      <c r="D31" s="6"/>
      <c r="E31" s="157"/>
      <c r="F31" s="96"/>
    </row>
    <row r="32" spans="1:6">
      <c r="A32" s="4"/>
      <c r="B32" s="32">
        <v>2021</v>
      </c>
      <c r="C32" s="156">
        <v>4355430</v>
      </c>
      <c r="D32" s="156">
        <v>4784719</v>
      </c>
      <c r="E32" s="156">
        <v>140000</v>
      </c>
      <c r="F32" s="96"/>
    </row>
    <row r="33" spans="1:6">
      <c r="A33" s="4"/>
      <c r="B33" s="82"/>
      <c r="C33" s="6">
        <f>+C32/SUM(C32:E32)</f>
        <v>0.46932759377031552</v>
      </c>
      <c r="D33" s="6">
        <f>+D32/SUM(C32:E32)</f>
        <v>0.51558644155390176</v>
      </c>
      <c r="E33" s="6">
        <f>+E32/SUM(C32:E32)</f>
        <v>1.5085964675782684E-2</v>
      </c>
      <c r="F33" s="96"/>
    </row>
    <row r="34" spans="1:6">
      <c r="A34" s="4"/>
      <c r="B34" s="82"/>
      <c r="C34" s="6">
        <f>+C32/(SUM(C32:D32))</f>
        <v>0.47651630186772664</v>
      </c>
      <c r="D34" s="6">
        <f>+D32/(SUM(C32:D32))</f>
        <v>0.52348369813227336</v>
      </c>
      <c r="E34" s="157"/>
      <c r="F34" s="96"/>
    </row>
    <row r="35" spans="1:6" ht="15.3" thickBot="1">
      <c r="A35" s="4"/>
      <c r="B35" s="154"/>
      <c r="C35" s="158"/>
      <c r="D35" s="158"/>
      <c r="E35" s="158"/>
      <c r="F35" s="159"/>
    </row>
    <row r="36" spans="1:6" ht="15.3" thickTop="1">
      <c r="A36" s="4"/>
      <c r="B36" s="4"/>
      <c r="C36" s="160"/>
      <c r="D36" s="160"/>
      <c r="E36" s="160"/>
      <c r="F36" s="159"/>
    </row>
    <row r="37" spans="1:6">
      <c r="A37" s="4"/>
      <c r="B37" s="4" t="s">
        <v>229</v>
      </c>
      <c r="C37" s="4"/>
      <c r="D37" s="4"/>
      <c r="E37" s="4"/>
    </row>
    <row r="39" spans="1:6">
      <c r="B39" s="4" t="s">
        <v>349</v>
      </c>
    </row>
  </sheetData>
  <mergeCells count="2">
    <mergeCell ref="B5:E5"/>
    <mergeCell ref="B7:E7"/>
  </mergeCells>
  <pageMargins left="0.75" right="0.75" top="1" bottom="1" header="0.5" footer="0.5"/>
  <pageSetup scale="7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Date1 xmlns="dc463f71-b30c-4ab2-9473-d307f9d35888">2022-07-28T19:25:32+00:00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177FF2-47D1-4056-93C4-D6669A1E9EEF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6c82624b-015b-4741-a0e7-93241e8a1b4b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A0D68A2-47EA-47B9-BE0A-7F51B4930B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643A9A-F813-44BC-B7A5-A8F54CBE45B2}"/>
</file>

<file path=customXml/itemProps4.xml><?xml version="1.0" encoding="utf-8"?>
<ds:datastoreItem xmlns:ds="http://schemas.openxmlformats.org/officeDocument/2006/customXml" ds:itemID="{241F9390-F904-4275-BD54-EF6F808C52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16</vt:i4>
      </vt:variant>
    </vt:vector>
  </HeadingPairs>
  <TitlesOfParts>
    <vt:vector size="44" baseType="lpstr">
      <vt:lpstr>DCP-3, P 1</vt:lpstr>
      <vt:lpstr>DCP-3, P 2</vt:lpstr>
      <vt:lpstr>DCP-3, P 3</vt:lpstr>
      <vt:lpstr>DCP-4, P 1</vt:lpstr>
      <vt:lpstr>DCP-4, P 2</vt:lpstr>
      <vt:lpstr>DCP-4, P 3</vt:lpstr>
      <vt:lpstr>DCP-5</vt:lpstr>
      <vt:lpstr>DCP-6, P 1</vt:lpstr>
      <vt:lpstr>DCP-6, P 2</vt:lpstr>
      <vt:lpstr>DCP-6, P 3</vt:lpstr>
      <vt:lpstr>DCP-7</vt:lpstr>
      <vt:lpstr>DCP-8</vt:lpstr>
      <vt:lpstr>DCP-9, P 1</vt:lpstr>
      <vt:lpstr>DCP-9, P 2</vt:lpstr>
      <vt:lpstr>DCP-9, P 3</vt:lpstr>
      <vt:lpstr>DCP-9, P 4</vt:lpstr>
      <vt:lpstr>DCP-9, P 5</vt:lpstr>
      <vt:lpstr>DCP-10</vt:lpstr>
      <vt:lpstr>DCP-11</vt:lpstr>
      <vt:lpstr>DCP-12, P 1</vt:lpstr>
      <vt:lpstr>DCP-12, P 2</vt:lpstr>
      <vt:lpstr>DCP-13</vt:lpstr>
      <vt:lpstr>DCP-14,P 1</vt:lpstr>
      <vt:lpstr>DCP-14, P 2</vt:lpstr>
      <vt:lpstr>DCP-15, P 1</vt:lpstr>
      <vt:lpstr>DCP-15, P 2</vt:lpstr>
      <vt:lpstr>DCP-15, P 3</vt:lpstr>
      <vt:lpstr>DCP-15, P 4</vt:lpstr>
      <vt:lpstr>'DCP-4, P 1'!AAA</vt:lpstr>
      <vt:lpstr>'DCP-4, P 2'!BBB</vt:lpstr>
      <vt:lpstr>'DCP-4, P 3'!CCC</vt:lpstr>
      <vt:lpstr>'DCP-13'!PPP</vt:lpstr>
      <vt:lpstr>'DCP-12, P 1'!Print_Area</vt:lpstr>
      <vt:lpstr>'DCP-12, P 2'!Print_Area</vt:lpstr>
      <vt:lpstr>'DCP-4, P 1'!Print_Area</vt:lpstr>
      <vt:lpstr>'DCP-4, P 2'!Print_Area</vt:lpstr>
      <vt:lpstr>'DCP-4, P 3'!Print_Area</vt:lpstr>
      <vt:lpstr>'DCP-7'!Print_Area</vt:lpstr>
      <vt:lpstr>'DCP-9, P 2'!Print_Area</vt:lpstr>
      <vt:lpstr>'DCP-9, P 3'!Print_Area</vt:lpstr>
      <vt:lpstr>'DCP-4, P 1'!Print_Titles</vt:lpstr>
      <vt:lpstr>'DCP-4, P 2'!Print_Titles</vt:lpstr>
      <vt:lpstr>'DCP-4, P 3'!Print_Titles</vt:lpstr>
      <vt:lpstr>RRR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gaw</dc:creator>
  <cp:lastModifiedBy>David Parcell</cp:lastModifiedBy>
  <cp:lastPrinted>2022-06-17T15:30:12Z</cp:lastPrinted>
  <dcterms:created xsi:type="dcterms:W3CDTF">2001-11-16T16:54:37Z</dcterms:created>
  <dcterms:modified xsi:type="dcterms:W3CDTF">2022-06-17T20:38:45Z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