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7\2017_ WA Elec and Gas GRC\Compliance Filing - Final Order\"/>
    </mc:Choice>
  </mc:AlternateContent>
  <bookViews>
    <workbookView xWindow="0" yWindow="0" windowWidth="28800" windowHeight="12435"/>
  </bookViews>
  <sheets>
    <sheet name="Sheet 1" sheetId="1" r:id="rId1"/>
  </sheets>
  <definedNames>
    <definedName name="_xlnm.Print_Area" localSheetId="0">'Sheet 1'!$A$1:$N$50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D30" i="1"/>
  <c r="E30" i="1"/>
  <c r="F30" i="1"/>
  <c r="F32" i="1" s="1"/>
  <c r="G30" i="1"/>
  <c r="H30" i="1"/>
  <c r="I30" i="1"/>
  <c r="J30" i="1"/>
  <c r="K30" i="1"/>
  <c r="L30" i="1"/>
  <c r="M30" i="1"/>
  <c r="N30" i="1"/>
  <c r="N32" i="1" s="1"/>
  <c r="C30" i="1"/>
  <c r="B30" i="1" s="1"/>
  <c r="H32" i="1"/>
  <c r="J32" i="1"/>
  <c r="L32" i="1"/>
  <c r="B41" i="1"/>
  <c r="N39" i="1"/>
  <c r="M39" i="1"/>
  <c r="L39" i="1"/>
  <c r="K39" i="1"/>
  <c r="J39" i="1"/>
  <c r="I39" i="1"/>
  <c r="H39" i="1"/>
  <c r="G39" i="1"/>
  <c r="F39" i="1"/>
  <c r="E39" i="1"/>
  <c r="D39" i="1"/>
  <c r="C39" i="1"/>
  <c r="B24" i="1"/>
  <c r="B22" i="1"/>
  <c r="B20" i="1"/>
  <c r="N18" i="1"/>
  <c r="N26" i="1" s="1"/>
  <c r="N28" i="1" s="1"/>
  <c r="M18" i="1"/>
  <c r="M26" i="1" s="1"/>
  <c r="M28" i="1" s="1"/>
  <c r="M32" i="1" s="1"/>
  <c r="L18" i="1"/>
  <c r="L26" i="1" s="1"/>
  <c r="L28" i="1" s="1"/>
  <c r="K18" i="1"/>
  <c r="K26" i="1" s="1"/>
  <c r="K28" i="1" s="1"/>
  <c r="J18" i="1"/>
  <c r="J26" i="1" s="1"/>
  <c r="J28" i="1" s="1"/>
  <c r="I18" i="1"/>
  <c r="I26" i="1" s="1"/>
  <c r="I28" i="1" s="1"/>
  <c r="I32" i="1" s="1"/>
  <c r="H18" i="1"/>
  <c r="H26" i="1" s="1"/>
  <c r="H28" i="1" s="1"/>
  <c r="G18" i="1"/>
  <c r="G26" i="1" s="1"/>
  <c r="G28" i="1" s="1"/>
  <c r="F18" i="1"/>
  <c r="F26" i="1" s="1"/>
  <c r="F28" i="1" s="1"/>
  <c r="E18" i="1"/>
  <c r="E26" i="1" s="1"/>
  <c r="E28" i="1" s="1"/>
  <c r="E32" i="1" s="1"/>
  <c r="D18" i="1"/>
  <c r="C18" i="1"/>
  <c r="C26" i="1" s="1"/>
  <c r="B16" i="1"/>
  <c r="B14" i="1"/>
  <c r="B12" i="1"/>
  <c r="B10" i="1"/>
  <c r="G32" i="1" l="1"/>
  <c r="K32" i="1"/>
  <c r="B18" i="1"/>
  <c r="B26" i="1"/>
  <c r="C28" i="1"/>
  <c r="D26" i="1"/>
  <c r="D28" i="1" s="1"/>
  <c r="D32" i="1" s="1"/>
  <c r="B28" i="1" l="1"/>
  <c r="C32" i="1"/>
  <c r="B32" i="1" l="1"/>
</calcChain>
</file>

<file path=xl/sharedStrings.xml><?xml version="1.0" encoding="utf-8"?>
<sst xmlns="http://schemas.openxmlformats.org/spreadsheetml/2006/main" count="39" uniqueCount="38">
  <si>
    <t>Avista Corp</t>
  </si>
  <si>
    <t>P/T ratio</t>
  </si>
  <si>
    <t>Pro forma May 2018 - April 2019</t>
  </si>
  <si>
    <t>ERM Authorized Expense and Retail Sales</t>
  </si>
  <si>
    <t>January through December 2016 Historic Normalized Loads</t>
  </si>
  <si>
    <t>ERM Authorized Power Supply Expense - System Numbers (1)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</si>
  <si>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</si>
  <si>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</si>
  <si>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</si>
  <si>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</si>
  <si>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</si>
  <si>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</si>
  <si>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</si>
  <si>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</si>
  <si>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</si>
  <si>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</si>
  <si>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</si>
  <si>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</si>
  <si>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</si>
  <si>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555 - Purchased Power</t>
  </si>
  <si>
    <t>Account 501 - Thermal Fuel</t>
  </si>
  <si>
    <t>Account 547 - Natural Gas Fuel</t>
  </si>
  <si>
    <t>Account 447 - Sale for Resale</t>
  </si>
  <si>
    <t>Power Supply Expense</t>
  </si>
  <si>
    <t>Transmission Expense</t>
  </si>
  <si>
    <t>Transmission Revenue</t>
  </si>
  <si>
    <t>Broker Fees</t>
  </si>
  <si>
    <t xml:space="preserve">     Total</t>
  </si>
  <si>
    <t>WA Share of System Costs</t>
  </si>
  <si>
    <t>ERM Authorized Washington Retail Sales (2)</t>
  </si>
  <si>
    <t>Total Retail Sales, MWh (2)</t>
  </si>
  <si>
    <t>Retail Revenue Adjustment Rate</t>
  </si>
  <si>
    <t>/MWh</t>
  </si>
  <si>
    <t>(1)  Multiply system numbers by 65.73% to determine Washington share.</t>
  </si>
  <si>
    <t>(2)  Twelve months ended December 2016 normalized monthly WA Retail Sales.</t>
  </si>
  <si>
    <t>Total WA Share of System Costs</t>
  </si>
  <si>
    <t>WA Only Adjustment (3)</t>
  </si>
  <si>
    <t>(3) Adjustment per final order No 07 UE-170485 to match revenue requirement of $14.519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</si>
</sst>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>
    <font>
      <sz val="10"/>
      <name val="Geneva"/>
    </font>
    <font>
      <sz val="10"/>
      <name val="Geneva"/>
    </font>
    <font>
      <b/>
      <sz val="12"/>
      <name val="Geneva"/>
    </font>
    <font>
      <b/>
      <u/>
      <sz val="10"/>
      <name val="Geneva"/>
    </font>
    <font>
      <u/>
      <sz val="10"/>
      <name val="Geneva"/>
    </font>
    <font>
      <b/>
      <sz val="10"/>
      <name val="Geneva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0" fontId="0" fillId="0" borderId="0" xfId="0" applyFill="1"/>
    <xf numFmtId="10" fontId="0" fillId="2" borderId="0" xfId="1" applyNumberFormat="1" applyFont="1" applyFill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64" fontId="0" fillId="0" borderId="0" xfId="0" applyNumberFormat="1" applyFill="1"/>
    <xf numFmtId="0" fontId="0" fillId="0" borderId="1" xfId="0" applyFill="1" applyBorder="1"/>
    <xf numFmtId="164" fontId="0" fillId="0" borderId="1" xfId="0" applyNumberFormat="1" applyFill="1" applyBorder="1"/>
    <xf numFmtId="0" fontId="5" fillId="0" borderId="0" xfId="0" applyFont="1" applyFill="1"/>
    <xf numFmtId="164" fontId="1" fillId="0" borderId="0" xfId="0" applyNumberFormat="1" applyFont="1" applyFill="1"/>
    <xf numFmtId="0" fontId="0" fillId="0" borderId="2" xfId="0" applyFill="1" applyBorder="1"/>
    <xf numFmtId="3" fontId="0" fillId="0" borderId="0" xfId="0" applyNumberFormat="1" applyFill="1"/>
    <xf numFmtId="165" fontId="0" fillId="0" borderId="0" xfId="0" applyNumberFormat="1" applyFill="1"/>
    <xf numFmtId="0" fontId="0" fillId="0" borderId="0" xfId="0" quotePrefix="1" applyFill="1"/>
    <xf numFmtId="0" fontId="5" fillId="0" borderId="0" xfId="0" applyFont="1" applyFill="1" applyAlignment="1">
      <alignment wrapText="1"/>
    </xf>
    <xf numFmtId="164" fontId="1" fillId="0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zoomScaleNormal="100" workbookViewId="0">
      <selection activeCell="A4" sqref="A4"/>
    </sheetView>
  </sheetViews>
  <sheetFormatPr defaultColWidth="9.140625" defaultRowHeight="12.75"/>
  <cols>
    <col min="1" max="1" width="31.85546875" style="2" customWidth="1"/>
    <col min="2" max="2" width="13.140625" style="2" customWidth="1"/>
    <col min="3" max="14" width="13" style="2" customWidth="1"/>
    <col min="15" max="16384" width="9.140625" style="2"/>
  </cols>
  <sheetData>
    <row r="1" spans="1:17" ht="15.75">
      <c r="A1" s="1" t="s">
        <v>0</v>
      </c>
      <c r="P1" s="3">
        <v>0.6573</v>
      </c>
      <c r="Q1" s="2" t="s">
        <v>1</v>
      </c>
    </row>
    <row r="2" spans="1:17" ht="15.75">
      <c r="A2" s="1" t="s">
        <v>2</v>
      </c>
    </row>
    <row r="3" spans="1:17" ht="15.75">
      <c r="A3" s="1" t="s">
        <v>3</v>
      </c>
    </row>
    <row r="4" spans="1:17" s="4" customFormat="1" ht="15.75">
      <c r="A4" s="1" t="s">
        <v>4</v>
      </c>
    </row>
    <row r="5" spans="1:17" ht="15.75">
      <c r="A5" s="1"/>
    </row>
    <row r="6" spans="1:17">
      <c r="A6" s="5" t="s">
        <v>5</v>
      </c>
    </row>
    <row r="7" spans="1:17">
      <c r="A7" s="5"/>
    </row>
    <row r="8" spans="1:17"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</row>
    <row r="10" spans="1:17">
      <c r="A10" s="2" t="s">
        <v>19</v>
      </c>
      <c r="B10" s="8">
        <f>SUM(C10:N10)</f>
        <v>111395054.07292235</v>
      </c>
      <c r="C10" s="8">
        <v>11810646.23109388</v>
      </c>
      <c r="D10" s="8">
        <v>10948943.208400952</v>
      </c>
      <c r="E10" s="8">
        <v>10208755.657028379</v>
      </c>
      <c r="F10" s="8">
        <v>9754466.1863178331</v>
      </c>
      <c r="G10" s="8">
        <v>7204007.3329556882</v>
      </c>
      <c r="H10" s="8">
        <v>6832768.3574525369</v>
      </c>
      <c r="I10" s="8">
        <v>7367141.2614967925</v>
      </c>
      <c r="J10" s="8">
        <v>8064915.6606194321</v>
      </c>
      <c r="K10" s="8">
        <v>7448796.1672030892</v>
      </c>
      <c r="L10" s="8">
        <v>7999787.4648104515</v>
      </c>
      <c r="M10" s="8">
        <v>11642227.201504309</v>
      </c>
      <c r="N10" s="8">
        <v>12112599.344039015</v>
      </c>
    </row>
    <row r="11" spans="1:17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7">
      <c r="A12" s="2" t="s">
        <v>20</v>
      </c>
      <c r="B12" s="8">
        <f>SUM(C12:N12)</f>
        <v>28873933.370479342</v>
      </c>
      <c r="C12" s="8">
        <v>2892906.3151922221</v>
      </c>
      <c r="D12" s="8">
        <v>2671552.1789159765</v>
      </c>
      <c r="E12" s="8">
        <v>2768328.2142248144</v>
      </c>
      <c r="F12" s="8">
        <v>2491504.9514379497</v>
      </c>
      <c r="G12" s="8">
        <v>1551263.1710911286</v>
      </c>
      <c r="H12" s="8">
        <v>1358750.7785009337</v>
      </c>
      <c r="I12" s="8">
        <v>2219592.2159338486</v>
      </c>
      <c r="J12" s="8">
        <v>2478124.6558809769</v>
      </c>
      <c r="K12" s="8">
        <v>2578207.4100161078</v>
      </c>
      <c r="L12" s="8">
        <v>2592986.981549311</v>
      </c>
      <c r="M12" s="8">
        <v>2566832.7697420609</v>
      </c>
      <c r="N12" s="8">
        <v>2703883.7279940136</v>
      </c>
    </row>
    <row r="13" spans="1:17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7">
      <c r="A14" s="2" t="s">
        <v>21</v>
      </c>
      <c r="B14" s="8">
        <f>SUM(C14:N14)</f>
        <v>70067290.702388063</v>
      </c>
      <c r="C14" s="8">
        <v>8800466.8586340714</v>
      </c>
      <c r="D14" s="8">
        <v>7046200.3123649387</v>
      </c>
      <c r="E14" s="8">
        <v>6405716.6307053538</v>
      </c>
      <c r="F14" s="8">
        <v>4139184.5415740325</v>
      </c>
      <c r="G14" s="8">
        <v>1426182.2745713859</v>
      </c>
      <c r="H14" s="8">
        <v>1698326.7733219671</v>
      </c>
      <c r="I14" s="8">
        <v>5653252.0131730093</v>
      </c>
      <c r="J14" s="8">
        <v>7341418.3380883252</v>
      </c>
      <c r="K14" s="8">
        <v>6493557.5377763212</v>
      </c>
      <c r="L14" s="8">
        <v>6103470.4483232154</v>
      </c>
      <c r="M14" s="8">
        <v>6561954.4002449028</v>
      </c>
      <c r="N14" s="8">
        <v>8397560.5736105442</v>
      </c>
    </row>
    <row r="15" spans="1:17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7">
      <c r="A16" s="9" t="s">
        <v>22</v>
      </c>
      <c r="B16" s="10">
        <f>SUM(C16:N16)</f>
        <v>54103855.450523019</v>
      </c>
      <c r="C16" s="10">
        <v>5410854.4629368149</v>
      </c>
      <c r="D16" s="10">
        <v>3688134.4481197563</v>
      </c>
      <c r="E16" s="10">
        <v>4363040.8280996103</v>
      </c>
      <c r="F16" s="10">
        <v>6216671.5854771864</v>
      </c>
      <c r="G16" s="10">
        <v>3992970.3629757706</v>
      </c>
      <c r="H16" s="10">
        <v>3782255.5856629908</v>
      </c>
      <c r="I16" s="10">
        <v>5325599.3546544611</v>
      </c>
      <c r="J16" s="10">
        <v>3215250.6369966031</v>
      </c>
      <c r="K16" s="10">
        <v>4016772.059021709</v>
      </c>
      <c r="L16" s="10">
        <v>3304258.8325477028</v>
      </c>
      <c r="M16" s="10">
        <v>4468024.5895819021</v>
      </c>
      <c r="N16" s="10">
        <v>6320022.7044485165</v>
      </c>
    </row>
    <row r="17" spans="1:14" ht="12.7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11" t="s">
        <v>23</v>
      </c>
      <c r="B18" s="8">
        <f>SUM(C18:N18)</f>
        <v>156232422.69526678</v>
      </c>
      <c r="C18" s="8">
        <f>SUM(C10:C14)-C16</f>
        <v>18093164.941983361</v>
      </c>
      <c r="D18" s="8">
        <f t="shared" ref="D18:N18" si="0">SUM(D10:D14)-D16</f>
        <v>16978561.251562111</v>
      </c>
      <c r="E18" s="8">
        <f t="shared" si="0"/>
        <v>15019759.673858935</v>
      </c>
      <c r="F18" s="8">
        <f t="shared" si="0"/>
        <v>10168484.09385263</v>
      </c>
      <c r="G18" s="8">
        <f t="shared" si="0"/>
        <v>6188482.415642431</v>
      </c>
      <c r="H18" s="8">
        <f t="shared" si="0"/>
        <v>6107590.3236124478</v>
      </c>
      <c r="I18" s="8">
        <f t="shared" si="0"/>
        <v>9914386.1359491907</v>
      </c>
      <c r="J18" s="8">
        <f t="shared" si="0"/>
        <v>14669208.01759213</v>
      </c>
      <c r="K18" s="8">
        <f t="shared" si="0"/>
        <v>12503789.055973809</v>
      </c>
      <c r="L18" s="8">
        <f t="shared" si="0"/>
        <v>13391986.062135275</v>
      </c>
      <c r="M18" s="8">
        <f t="shared" si="0"/>
        <v>16302989.781909369</v>
      </c>
      <c r="N18" s="8">
        <f t="shared" si="0"/>
        <v>16894020.941195056</v>
      </c>
    </row>
    <row r="19" spans="1:14" ht="12.7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2.75" customHeight="1">
      <c r="A20" s="11" t="s">
        <v>24</v>
      </c>
      <c r="B20" s="8">
        <f>SUM(C20:N20)</f>
        <v>17404327.740000002</v>
      </c>
      <c r="C20" s="8">
        <v>1386858.0466666669</v>
      </c>
      <c r="D20" s="8">
        <v>1618473.1166666667</v>
      </c>
      <c r="E20" s="8">
        <v>1456728.2266666668</v>
      </c>
      <c r="F20" s="8">
        <v>1423781.1266666667</v>
      </c>
      <c r="G20" s="8">
        <v>1394142.2766666666</v>
      </c>
      <c r="H20" s="8">
        <v>1391307.6566666667</v>
      </c>
      <c r="I20" s="8">
        <v>1452951.0666666667</v>
      </c>
      <c r="J20" s="8">
        <v>1443201.7066666668</v>
      </c>
      <c r="K20" s="8">
        <v>1567440.7766666668</v>
      </c>
      <c r="L20" s="8">
        <v>1406860.9566666668</v>
      </c>
      <c r="M20" s="8">
        <v>1416448.4966666666</v>
      </c>
      <c r="N20" s="8">
        <v>1446134.2866666666</v>
      </c>
    </row>
    <row r="21" spans="1:14" ht="12.75" customHeight="1">
      <c r="A21" s="11"/>
    </row>
    <row r="22" spans="1:14" ht="12.75" customHeight="1">
      <c r="A22" s="11" t="s">
        <v>25</v>
      </c>
      <c r="B22" s="12">
        <f>SUM(C22:N22)</f>
        <v>15149484.81844</v>
      </c>
      <c r="C22" s="12">
        <v>1062694.2482666669</v>
      </c>
      <c r="D22" s="12">
        <v>1178480.7084499998</v>
      </c>
      <c r="E22" s="12">
        <v>1177115.4001833333</v>
      </c>
      <c r="F22" s="12">
        <v>1141305.3691499997</v>
      </c>
      <c r="G22" s="12">
        <v>1253487.5186833334</v>
      </c>
      <c r="H22" s="12">
        <v>1398528.6951333333</v>
      </c>
      <c r="I22" s="12">
        <v>1450378.4177833332</v>
      </c>
      <c r="J22" s="12">
        <v>1346818.8555833334</v>
      </c>
      <c r="K22" s="12">
        <v>1372212.6791666667</v>
      </c>
      <c r="L22" s="12">
        <v>1319316.3295499999</v>
      </c>
      <c r="M22" s="12">
        <v>1257650.3352066665</v>
      </c>
      <c r="N22" s="12">
        <v>1191496.2612833332</v>
      </c>
    </row>
    <row r="23" spans="1:14" ht="12.75" customHeight="1">
      <c r="A23" s="11"/>
      <c r="B23" s="12"/>
    </row>
    <row r="24" spans="1:14" ht="12.75" customHeight="1">
      <c r="A24" s="11" t="s">
        <v>26</v>
      </c>
      <c r="B24" s="12">
        <f>SUM(C24:N24)</f>
        <v>411000</v>
      </c>
      <c r="C24" s="8">
        <v>34250</v>
      </c>
      <c r="D24" s="8">
        <v>34250</v>
      </c>
      <c r="E24" s="8">
        <v>34250</v>
      </c>
      <c r="F24" s="8">
        <v>34250</v>
      </c>
      <c r="G24" s="8">
        <v>34250</v>
      </c>
      <c r="H24" s="8">
        <v>34250</v>
      </c>
      <c r="I24" s="8">
        <v>34250</v>
      </c>
      <c r="J24" s="8">
        <v>34250</v>
      </c>
      <c r="K24" s="8">
        <v>34250</v>
      </c>
      <c r="L24" s="8">
        <v>34250</v>
      </c>
      <c r="M24" s="8">
        <v>34250</v>
      </c>
      <c r="N24" s="8">
        <v>34250</v>
      </c>
    </row>
    <row r="25" spans="1:14" ht="12.75" customHeight="1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2.75" customHeight="1">
      <c r="A26" s="11" t="s">
        <v>27</v>
      </c>
      <c r="B26" s="12">
        <f>SUM(C26:N26)</f>
        <v>158898265.61682674</v>
      </c>
      <c r="C26" s="8">
        <f t="shared" ref="C26:N26" si="1">C18+C20-C22+C24</f>
        <v>18451578.740383361</v>
      </c>
      <c r="D26" s="8">
        <f t="shared" si="1"/>
        <v>17452803.659778778</v>
      </c>
      <c r="E26" s="8">
        <f t="shared" si="1"/>
        <v>15333622.500342268</v>
      </c>
      <c r="F26" s="8">
        <f t="shared" si="1"/>
        <v>10485209.851369297</v>
      </c>
      <c r="G26" s="8">
        <f t="shared" si="1"/>
        <v>6363387.1736257635</v>
      </c>
      <c r="H26" s="8">
        <f t="shared" si="1"/>
        <v>6134619.285145781</v>
      </c>
      <c r="I26" s="8">
        <f t="shared" si="1"/>
        <v>9951208.7848325241</v>
      </c>
      <c r="J26" s="8">
        <f t="shared" si="1"/>
        <v>14799840.868675463</v>
      </c>
      <c r="K26" s="8">
        <f t="shared" si="1"/>
        <v>12733267.153473809</v>
      </c>
      <c r="L26" s="8">
        <f t="shared" si="1"/>
        <v>13513780.689251943</v>
      </c>
      <c r="M26" s="8">
        <f t="shared" si="1"/>
        <v>16496037.943369368</v>
      </c>
      <c r="N26" s="8">
        <f t="shared" si="1"/>
        <v>17182908.966578387</v>
      </c>
    </row>
    <row r="27" spans="1:14" ht="12.75" customHeight="1">
      <c r="A27" s="11"/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75" customHeight="1">
      <c r="A28" s="11" t="s">
        <v>28</v>
      </c>
      <c r="B28" s="12">
        <f>SUM(C28:N28)</f>
        <v>104443829.98994023</v>
      </c>
      <c r="C28" s="8">
        <f>C26*$P$1</f>
        <v>12128222.706053983</v>
      </c>
      <c r="D28" s="8">
        <f t="shared" ref="D28:N28" si="2">D26*$P$1</f>
        <v>11471727.845572591</v>
      </c>
      <c r="E28" s="8">
        <f t="shared" si="2"/>
        <v>10078790.069474973</v>
      </c>
      <c r="F28" s="8">
        <f t="shared" si="2"/>
        <v>6891928.4353050394</v>
      </c>
      <c r="G28" s="8">
        <f t="shared" si="2"/>
        <v>4182654.3892242145</v>
      </c>
      <c r="H28" s="8">
        <f t="shared" si="2"/>
        <v>4032285.2561263219</v>
      </c>
      <c r="I28" s="8">
        <f t="shared" si="2"/>
        <v>6540929.5342704179</v>
      </c>
      <c r="J28" s="8">
        <f t="shared" si="2"/>
        <v>9727935.4029803816</v>
      </c>
      <c r="K28" s="8">
        <f t="shared" si="2"/>
        <v>8369576.4999783346</v>
      </c>
      <c r="L28" s="8">
        <f t="shared" si="2"/>
        <v>8882608.0470453016</v>
      </c>
      <c r="M28" s="8">
        <f t="shared" si="2"/>
        <v>10842845.740176685</v>
      </c>
      <c r="N28" s="8">
        <f t="shared" si="2"/>
        <v>11294326.063731974</v>
      </c>
    </row>
    <row r="29" spans="1:14" ht="12.75" customHeight="1">
      <c r="A29" s="11"/>
      <c r="B29" s="1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3.25" customHeight="1">
      <c r="A30" s="17" t="s">
        <v>36</v>
      </c>
      <c r="B30" s="18">
        <f>SUM(C30:N30)</f>
        <v>-1986999.9999999998</v>
      </c>
      <c r="C30" s="10">
        <f>-(1987000/12)</f>
        <v>-165583.33333333334</v>
      </c>
      <c r="D30" s="10">
        <f t="shared" ref="D30:N30" si="3">-(1987000/12)</f>
        <v>-165583.33333333334</v>
      </c>
      <c r="E30" s="10">
        <f t="shared" si="3"/>
        <v>-165583.33333333334</v>
      </c>
      <c r="F30" s="10">
        <f t="shared" si="3"/>
        <v>-165583.33333333334</v>
      </c>
      <c r="G30" s="10">
        <f t="shared" si="3"/>
        <v>-165583.33333333334</v>
      </c>
      <c r="H30" s="10">
        <f t="shared" si="3"/>
        <v>-165583.33333333334</v>
      </c>
      <c r="I30" s="10">
        <f t="shared" si="3"/>
        <v>-165583.33333333334</v>
      </c>
      <c r="J30" s="10">
        <f t="shared" si="3"/>
        <v>-165583.33333333334</v>
      </c>
      <c r="K30" s="10">
        <f t="shared" si="3"/>
        <v>-165583.33333333334</v>
      </c>
      <c r="L30" s="10">
        <f t="shared" si="3"/>
        <v>-165583.33333333334</v>
      </c>
      <c r="M30" s="10">
        <f t="shared" si="3"/>
        <v>-165583.33333333334</v>
      </c>
      <c r="N30" s="10">
        <f t="shared" si="3"/>
        <v>-165583.33333333334</v>
      </c>
    </row>
    <row r="32" spans="1:14" ht="12.75" customHeight="1">
      <c r="A32" s="11" t="s">
        <v>35</v>
      </c>
      <c r="B32" s="12">
        <f>B28+B30</f>
        <v>102456829.98994023</v>
      </c>
      <c r="C32" s="12">
        <f>C28+C30</f>
        <v>11962639.372720649</v>
      </c>
      <c r="D32" s="12">
        <f t="shared" ref="D32:N32" si="4">D28+D30</f>
        <v>11306144.512239257</v>
      </c>
      <c r="E32" s="12">
        <f t="shared" si="4"/>
        <v>9913206.7361416388</v>
      </c>
      <c r="F32" s="12">
        <f t="shared" si="4"/>
        <v>6726345.1019717064</v>
      </c>
      <c r="G32" s="12">
        <f t="shared" si="4"/>
        <v>4017071.055890881</v>
      </c>
      <c r="H32" s="12">
        <f t="shared" si="4"/>
        <v>3866701.9227929884</v>
      </c>
      <c r="I32" s="12">
        <f t="shared" si="4"/>
        <v>6375346.2009370849</v>
      </c>
      <c r="J32" s="12">
        <f t="shared" si="4"/>
        <v>9562352.0696470477</v>
      </c>
      <c r="K32" s="12">
        <f t="shared" si="4"/>
        <v>8203993.1666450016</v>
      </c>
      <c r="L32" s="12">
        <f t="shared" si="4"/>
        <v>8717024.7137119677</v>
      </c>
      <c r="M32" s="12">
        <f t="shared" si="4"/>
        <v>10677262.406843351</v>
      </c>
      <c r="N32" s="12">
        <f t="shared" si="4"/>
        <v>11128742.73039864</v>
      </c>
    </row>
    <row r="37" spans="1:14">
      <c r="A37" s="5" t="s">
        <v>29</v>
      </c>
    </row>
    <row r="39" spans="1:14">
      <c r="B39" s="6" t="s">
        <v>6</v>
      </c>
      <c r="C39" s="7" t="str">
        <f>C8</f>
        <v>January</v>
      </c>
      <c r="D39" s="7" t="str">
        <f t="shared" ref="D39:N39" si="5">D8</f>
        <v>February</v>
      </c>
      <c r="E39" s="7" t="str">
        <f t="shared" si="5"/>
        <v>March</v>
      </c>
      <c r="F39" s="7" t="str">
        <f t="shared" si="5"/>
        <v>April</v>
      </c>
      <c r="G39" s="7" t="str">
        <f t="shared" si="5"/>
        <v>May</v>
      </c>
      <c r="H39" s="7" t="str">
        <f t="shared" si="5"/>
        <v>June</v>
      </c>
      <c r="I39" s="7" t="str">
        <f t="shared" si="5"/>
        <v>July</v>
      </c>
      <c r="J39" s="7" t="str">
        <f t="shared" si="5"/>
        <v>August</v>
      </c>
      <c r="K39" s="7" t="str">
        <f t="shared" si="5"/>
        <v>September</v>
      </c>
      <c r="L39" s="7" t="str">
        <f t="shared" si="5"/>
        <v>October</v>
      </c>
      <c r="M39" s="7" t="str">
        <f t="shared" si="5"/>
        <v>November</v>
      </c>
      <c r="N39" s="7" t="str">
        <f t="shared" si="5"/>
        <v>December</v>
      </c>
    </row>
    <row r="41" spans="1:14">
      <c r="A41" s="11" t="s">
        <v>30</v>
      </c>
      <c r="B41" s="14">
        <f>SUM(C41:N41)</f>
        <v>5658613.7115700003</v>
      </c>
      <c r="C41" s="14">
        <v>556116.92447170999</v>
      </c>
      <c r="D41" s="14">
        <v>486363.48175740999</v>
      </c>
      <c r="E41" s="14">
        <v>477534.76960842998</v>
      </c>
      <c r="F41" s="14">
        <v>431246.45749966998</v>
      </c>
      <c r="G41" s="14">
        <v>432472.92578266002</v>
      </c>
      <c r="H41" s="14">
        <v>424693.28031320003</v>
      </c>
      <c r="I41" s="14">
        <v>490670.11033027002</v>
      </c>
      <c r="J41" s="14">
        <v>464617.26732496999</v>
      </c>
      <c r="K41" s="14">
        <v>435934.05795225</v>
      </c>
      <c r="L41" s="14">
        <v>436958.67946841998</v>
      </c>
      <c r="M41" s="14">
        <v>468856.06605859002</v>
      </c>
      <c r="N41" s="14">
        <v>553149.69100242003</v>
      </c>
    </row>
    <row r="43" spans="1:14">
      <c r="A43" s="11" t="s">
        <v>31</v>
      </c>
      <c r="B43" s="15">
        <f>B32/B41</f>
        <v>18.106348164471765</v>
      </c>
      <c r="C43" s="16" t="s">
        <v>32</v>
      </c>
    </row>
    <row r="48" spans="1:14">
      <c r="A48" s="2" t="s">
        <v>33</v>
      </c>
    </row>
    <row r="49" spans="1:1">
      <c r="A49" s="2" t="s">
        <v>34</v>
      </c>
    </row>
    <row r="50" spans="1:1">
      <c r="A50" s="2" t="s">
        <v>37</v>
      </c>
    </row>
  </sheetData>
  <pageMargins left="0.75" right="0.75" top="1" bottom="1" header="0.5" footer="0.5"/>
  <pageSetup scale="61" orientation="landscape" r:id="rId1"/>
  <headerFooter alignWithMargins="0">
    <oddHeader>&amp;RAttachment 3</oddHeader>
    <oddFooter>&amp;C&amp;12Page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DD77702-AD23-4189-BB7C-B8099E599BBB}"/>
</file>

<file path=customXml/itemProps2.xml><?xml version="1.0" encoding="utf-8"?>
<ds:datastoreItem xmlns:ds="http://schemas.openxmlformats.org/officeDocument/2006/customXml" ds:itemID="{2ED3C965-5C0A-46E3-80A3-FA6C781941BB}"/>
</file>

<file path=customXml/itemProps3.xml><?xml version="1.0" encoding="utf-8"?>
<ds:datastoreItem xmlns:ds="http://schemas.openxmlformats.org/officeDocument/2006/customXml" ds:itemID="{98DD822E-616D-48AB-AED8-080D2E58C992}"/>
</file>

<file path=customXml/itemProps4.xml><?xml version="1.0" encoding="utf-8"?>
<ds:datastoreItem xmlns:ds="http://schemas.openxmlformats.org/officeDocument/2006/customXml" ds:itemID="{3CCC6409-0513-434C-A473-FACCB44DC7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Kimball, Paul</cp:lastModifiedBy>
  <cp:lastPrinted>2018-04-27T19:13:54Z</cp:lastPrinted>
  <dcterms:created xsi:type="dcterms:W3CDTF">2018-04-26T22:44:55Z</dcterms:created>
  <dcterms:modified xsi:type="dcterms:W3CDTF">2018-04-27T19:14:50Z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