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chris_mcguire_utc_wa_gov/Documents/Local Computer Files/Desktop/PSE GRC 220066-7/CRM testimony and exhibits/Exhibits/"/>
    </mc:Choice>
  </mc:AlternateContent>
  <xr:revisionPtr revIDLastSave="5" documentId="8_{EA00E235-60EC-4A80-88FE-47BA47410C48}" xr6:coauthVersionLast="47" xr6:coauthVersionMax="47" xr10:uidLastSave="{592C85D8-4C0B-4AC2-B2E9-C5589047FB60}"/>
  <bookViews>
    <workbookView xWindow="195" yWindow="105" windowWidth="20055" windowHeight="10650" tabRatio="872" xr2:uid="{00000000-000D-0000-FFFF-FFFF00000000}"/>
  </bookViews>
  <sheets>
    <sheet name="CRM-2" sheetId="6" r:id="rId1"/>
    <sheet name="CRM-3.1" sheetId="1" r:id="rId2"/>
    <sheet name="CRM-3.2" sheetId="2" r:id="rId3"/>
    <sheet name="CRM-4.1" sheetId="8" r:id="rId4"/>
    <sheet name="CRM-4.2" sheetId="9" r:id="rId5"/>
    <sheet name="Adj List" sheetId="3" state="hidden" r:id="rId6"/>
    <sheet name="Named Ranges E" sheetId="10" state="hidden" r:id="rId7"/>
  </sheets>
  <externalReferences>
    <externalReference r:id="rId8"/>
    <externalReference r:id="rId9"/>
    <externalReference r:id="rId10"/>
  </externalReferences>
  <definedNames>
    <definedName name="_AMAtoEOP_Depr_E">'CRM-4.1'!$KS$5:$KZ$36</definedName>
    <definedName name="_AMAtoEOP_RB_E">'CRM-4.1'!$KC$5:$KJ$23</definedName>
    <definedName name="_AMI_E">'CRM-4.1'!$PA$5:$PH$45</definedName>
    <definedName name="_AnnualizeRent_E">'CRM-4.1'!$LY$5:$MF$36</definedName>
    <definedName name="_D_And_O_E">'CRM-4.1'!$IG$5:$IN$24</definedName>
    <definedName name="_DefGain_E">'CRM-4.1'!$HQ$5:$HX$22</definedName>
    <definedName name="_EmplInsurance_E">'CRM-4.1'!$DY$5:$EF$28</definedName>
    <definedName name="_EnvRemed_E">'CRM-4.1'!$OK$5:$OR$21</definedName>
    <definedName name="_ExcTax_E">'CRM-4.1'!$DI$5:$DP$23</definedName>
    <definedName name="_FIT_E">'CRM-4.1'!$AW$5:$BD$20</definedName>
    <definedName name="_Incentives_E">'CRM-4.1'!$FE$5:$FL$32</definedName>
    <definedName name="_InjAndDam_E">'CRM-4.1'!$FD$5:$FD$24</definedName>
    <definedName name="_IntOnCustDeposits_E">'CRM-4.1'!$GK$5:$GR$19</definedName>
    <definedName name="_Investment_E">'CRM-4.1'!$FU$5:$GB$36</definedName>
    <definedName name="_PassThru_E">'CRM-4.1'!$Q$5:$X$56</definedName>
    <definedName name="_Pension_E">'CRM-4.1'!$IW$5:$JD$21</definedName>
    <definedName name="_PropAndLiab_E">'CRM-4.1'!$HA$5:$HH$22</definedName>
    <definedName name="_RateCaseExp_E">'CRM-4.1'!$CS$5:$CZ$26</definedName>
    <definedName name="_RevAndExp_E">'CRM-4.1'!$A$5:$H$61</definedName>
    <definedName name="_Shufflton">'CRM-4.2'!$EO$2:$EV$24</definedName>
    <definedName name="_TBOPI_E">'CRM-4.1'!$BM$5:$BT$26</definedName>
    <definedName name="_TempNorm_E">'CRM-4.1'!$AG$5:$AN$35</definedName>
    <definedName name="_UnprotcdFFIT_E">'CRM-4.1'!$RM$5:$RT$26</definedName>
    <definedName name="_WageInc_E">'CRM-4.1'!$JM$5:$JT$32</definedName>
    <definedName name="BD_E">'CRM-4.1'!$KE$15</definedName>
    <definedName name="Company">'Named Ranges E'!$B$2</definedName>
    <definedName name="Docket">'Named Ranges E'!$B$8</definedName>
    <definedName name="ExhibitNo">'Named Ranges E'!$B$9</definedName>
    <definedName name="FF_E">'CRM-4.1'!$KE$16</definedName>
    <definedName name="FIT">'Named Ranges E'!$B$10</definedName>
    <definedName name="_xlnm.Print_Area" localSheetId="1">'CRM-3.1'!$A$1:$O$82</definedName>
    <definedName name="_xlnm.Print_Area" localSheetId="2">'CRM-3.2'!$A$1:$JY$66</definedName>
    <definedName name="_xlnm.Print_Titles" localSheetId="2">'CRM-3.2'!$A:$B</definedName>
    <definedName name="RateCase">'Named Ranges E'!$B$7</definedName>
    <definedName name="RateYear1">'Named Ranges E'!$B$4</definedName>
    <definedName name="RateYear2">'Named Ranges E'!$B$5</definedName>
    <definedName name="RateYear3">'Named Ranges E'!$B$6</definedName>
    <definedName name="TestYear">'Named Ranges E'!$B$3</definedName>
    <definedName name="UTN_E">'CRM-4.1'!$KE$17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J3" i="9" l="1"/>
  <c r="FT3" i="9"/>
  <c r="FD3" i="9"/>
  <c r="EN3" i="9"/>
  <c r="DX3" i="9"/>
  <c r="DH3" i="9"/>
  <c r="CR3" i="9"/>
  <c r="CB3" i="9"/>
  <c r="BL3" i="9"/>
  <c r="AV3" i="9"/>
  <c r="AF3" i="9"/>
  <c r="P3" i="9"/>
  <c r="SB3" i="8"/>
  <c r="RL3" i="8"/>
  <c r="QV3" i="8"/>
  <c r="QF3" i="8"/>
  <c r="PP3" i="8"/>
  <c r="OZ3" i="8"/>
  <c r="OJ3" i="8"/>
  <c r="NT3" i="8"/>
  <c r="ND3" i="8"/>
  <c r="MN3" i="8"/>
  <c r="LX3" i="8"/>
  <c r="LH3" i="8"/>
  <c r="KX3" i="8"/>
  <c r="KR3" i="8"/>
  <c r="KH3" i="8"/>
  <c r="KB3" i="8"/>
  <c r="JR3" i="8"/>
  <c r="JL3" i="8"/>
  <c r="IV3" i="8"/>
  <c r="IL3" i="8"/>
  <c r="IF3" i="8"/>
  <c r="IB3" i="8"/>
  <c r="HP3" i="8"/>
  <c r="HH3" i="8"/>
  <c r="GZ3" i="8"/>
  <c r="GP3" i="8"/>
  <c r="GJ3" i="8"/>
  <c r="FZ3" i="8"/>
  <c r="FT3" i="8"/>
  <c r="FD3" i="8"/>
  <c r="ET3" i="8"/>
  <c r="EN3" i="8"/>
  <c r="ED3" i="8"/>
  <c r="DX3" i="8"/>
  <c r="DN3" i="8"/>
  <c r="DH3" i="8"/>
  <c r="CX3" i="8"/>
  <c r="CR3" i="8"/>
  <c r="CH3" i="8"/>
  <c r="CB3" i="8"/>
  <c r="BL3" i="8"/>
  <c r="AV3" i="8"/>
  <c r="AL3" i="8"/>
  <c r="AF3" i="8"/>
  <c r="V3" i="8"/>
  <c r="P3" i="8"/>
  <c r="K2" i="6" l="1"/>
  <c r="G35" i="3" l="1"/>
  <c r="A16" i="8" l="1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RM5" i="8" l="1"/>
  <c r="QG5" i="8"/>
  <c r="PQ5" i="8"/>
  <c r="PA5" i="8"/>
  <c r="OK5" i="8"/>
  <c r="NU5" i="8"/>
  <c r="NE5" i="8"/>
  <c r="MO5" i="8"/>
  <c r="LY5" i="8"/>
  <c r="LI5" i="8"/>
  <c r="KS5" i="8"/>
  <c r="KC5" i="8"/>
  <c r="JM5" i="8"/>
  <c r="IW5" i="8"/>
  <c r="IG5" i="8"/>
  <c r="HQ5" i="8"/>
  <c r="HA5" i="8"/>
  <c r="GK5" i="8"/>
  <c r="FU5" i="8"/>
  <c r="FE5" i="8"/>
  <c r="EO5" i="8"/>
  <c r="DY5" i="8"/>
  <c r="DI5" i="8"/>
  <c r="CS5" i="8"/>
  <c r="CC5" i="8"/>
  <c r="BM5" i="8"/>
  <c r="AW5" i="8"/>
  <c r="AG5" i="8"/>
  <c r="Q5" i="8"/>
  <c r="QW5" i="8"/>
  <c r="JD52" i="2" l="1"/>
  <c r="HH52" i="2"/>
  <c r="FL52" i="2"/>
  <c r="FL51" i="2"/>
  <c r="DP52" i="2"/>
  <c r="DP51" i="2"/>
  <c r="BT52" i="2"/>
  <c r="BT51" i="2"/>
  <c r="JD51" i="2" l="1"/>
  <c r="HH51" i="2"/>
  <c r="CH38" i="2" l="1"/>
  <c r="BP16" i="2" l="1"/>
  <c r="FH16" i="2"/>
  <c r="A78" i="1" l="1"/>
  <c r="E37" i="3" l="1"/>
  <c r="E38" i="3" s="1"/>
  <c r="E39" i="3" s="1"/>
  <c r="E77" i="3" s="1"/>
  <c r="E78" i="3" s="1"/>
  <c r="E79" i="3" s="1"/>
  <c r="E52" i="3" l="1"/>
  <c r="IC16" i="2" l="1"/>
  <c r="IF40" i="2" l="1"/>
  <c r="GJ40" i="2"/>
  <c r="EN40" i="2"/>
  <c r="CR40" i="2"/>
  <c r="AV40" i="2"/>
  <c r="FG54" i="2" l="1"/>
  <c r="IY54" i="2" l="1"/>
  <c r="FG53" i="2"/>
  <c r="HC40" i="2"/>
  <c r="FG52" i="2"/>
  <c r="FG51" i="2"/>
  <c r="HC52" i="2"/>
  <c r="HC54" i="2"/>
  <c r="HC37" i="2" l="1"/>
  <c r="IY40" i="2"/>
  <c r="IY37" i="2"/>
  <c r="FG37" i="2"/>
  <c r="FG40" i="2"/>
  <c r="IY53" i="2"/>
  <c r="HC51" i="2"/>
  <c r="HC53" i="2"/>
  <c r="CB39" i="2" l="1"/>
  <c r="HP40" i="2" l="1"/>
  <c r="FT40" i="2"/>
  <c r="JL39" i="2"/>
  <c r="JL40" i="2"/>
  <c r="DX39" i="2"/>
  <c r="FT39" i="2"/>
  <c r="HP39" i="2"/>
  <c r="DX40" i="2" l="1"/>
  <c r="FY57" i="2" l="1"/>
  <c r="JP36" i="2"/>
  <c r="JP51" i="2"/>
  <c r="HT34" i="2"/>
  <c r="HT51" i="2"/>
  <c r="FX34" i="2"/>
  <c r="EB34" i="2"/>
  <c r="EB36" i="2"/>
  <c r="EB54" i="2"/>
  <c r="EB51" i="2"/>
  <c r="CF34" i="2"/>
  <c r="CF36" i="2"/>
  <c r="CF54" i="2"/>
  <c r="CF51" i="2"/>
  <c r="FY46" i="2" l="1"/>
  <c r="FY81" i="2" s="1"/>
  <c r="FY84" i="2" s="1"/>
  <c r="FY72" i="2"/>
  <c r="JP34" i="2"/>
  <c r="CF52" i="2"/>
  <c r="EB52" i="2"/>
  <c r="FX51" i="2"/>
  <c r="EB57" i="2" l="1"/>
  <c r="EB40" i="2"/>
  <c r="PQ6" i="8"/>
  <c r="QG6" i="8"/>
  <c r="BU10" i="2"/>
  <c r="BT10" i="2"/>
  <c r="X10" i="2"/>
  <c r="PQ7" i="8"/>
  <c r="PQ8" i="8"/>
  <c r="EB46" i="2" l="1"/>
  <c r="JP40" i="2"/>
  <c r="CF40" i="2"/>
  <c r="EB81" i="2" l="1"/>
  <c r="EB84" i="2" s="1"/>
  <c r="EB72" i="2"/>
  <c r="LI6" i="8"/>
  <c r="FU7" i="9" l="1"/>
  <c r="FU9" i="9"/>
  <c r="FU8" i="9"/>
  <c r="FU6" i="9"/>
  <c r="FE7" i="9"/>
  <c r="EO7" i="9"/>
  <c r="DY7" i="9"/>
  <c r="DI7" i="9"/>
  <c r="CS7" i="9"/>
  <c r="CC7" i="9"/>
  <c r="BM7" i="9"/>
  <c r="AW7" i="9"/>
  <c r="AG7" i="9"/>
  <c r="Q7" i="9"/>
  <c r="A7" i="9"/>
  <c r="PA6" i="8" l="1"/>
  <c r="OK6" i="8"/>
  <c r="NU6" i="8"/>
  <c r="NE6" i="8"/>
  <c r="MO6" i="8"/>
  <c r="LY6" i="8"/>
  <c r="KS6" i="8"/>
  <c r="KC6" i="8"/>
  <c r="JM6" i="8"/>
  <c r="IW6" i="8"/>
  <c r="IG6" i="8"/>
  <c r="HQ6" i="8"/>
  <c r="HA6" i="8"/>
  <c r="GK6" i="8"/>
  <c r="FU6" i="8"/>
  <c r="FE6" i="8"/>
  <c r="EO6" i="8"/>
  <c r="DY6" i="8"/>
  <c r="DI6" i="8"/>
  <c r="CS6" i="8"/>
  <c r="CC6" i="8"/>
  <c r="BM6" i="8"/>
  <c r="AW6" i="8"/>
  <c r="AG6" i="8"/>
  <c r="Q6" i="8"/>
  <c r="E53" i="3"/>
  <c r="E54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7" i="3"/>
  <c r="B52" i="3"/>
  <c r="P4" i="9" s="1"/>
  <c r="C74" i="3"/>
  <c r="E55" i="3" l="1"/>
  <c r="E30" i="3"/>
  <c r="E31" i="3" s="1"/>
  <c r="E32" i="3" s="1"/>
  <c r="E33" i="3" s="1"/>
  <c r="E34" i="3" s="1"/>
  <c r="E35" i="3" s="1"/>
  <c r="C75" i="3"/>
  <c r="C76" i="3" s="1"/>
  <c r="C77" i="3" s="1"/>
  <c r="C78" i="3" s="1"/>
  <c r="C79" i="3" s="1"/>
  <c r="E56" i="3" l="1"/>
  <c r="E57" i="3" l="1"/>
  <c r="E58" i="3" l="1"/>
  <c r="E59" i="3" l="1"/>
  <c r="E60" i="3" l="1"/>
  <c r="E62" i="3" s="1"/>
  <c r="JF54" i="2" l="1"/>
  <c r="HJ54" i="2"/>
  <c r="FN54" i="2"/>
  <c r="DR54" i="2"/>
  <c r="BV54" i="2"/>
  <c r="QW6" i="8" l="1"/>
  <c r="QW8" i="8"/>
  <c r="QW7" i="8"/>
  <c r="QG8" i="8"/>
  <c r="QG7" i="8"/>
  <c r="RM8" i="8"/>
  <c r="RM7" i="8"/>
  <c r="E63" i="3" l="1"/>
  <c r="E1" i="3" l="1"/>
  <c r="JJ26" i="2"/>
  <c r="JI26" i="2"/>
  <c r="JJ17" i="2"/>
  <c r="JI17" i="2"/>
  <c r="JJ11" i="2"/>
  <c r="JI11" i="2"/>
  <c r="JH26" i="2"/>
  <c r="JG26" i="2"/>
  <c r="JH17" i="2"/>
  <c r="JG17" i="2"/>
  <c r="JH11" i="2"/>
  <c r="JG11" i="2"/>
  <c r="HN26" i="2"/>
  <c r="HM26" i="2"/>
  <c r="HN17" i="2"/>
  <c r="HM17" i="2"/>
  <c r="HN11" i="2"/>
  <c r="HM11" i="2"/>
  <c r="HL26" i="2"/>
  <c r="HK26" i="2"/>
  <c r="HL17" i="2"/>
  <c r="HK17" i="2"/>
  <c r="HL11" i="2"/>
  <c r="HK11" i="2"/>
  <c r="FR26" i="2"/>
  <c r="FQ26" i="2"/>
  <c r="FR17" i="2"/>
  <c r="FQ17" i="2"/>
  <c r="FR11" i="2"/>
  <c r="FQ11" i="2"/>
  <c r="FP26" i="2"/>
  <c r="FO26" i="2"/>
  <c r="FP17" i="2"/>
  <c r="FO17" i="2"/>
  <c r="FP11" i="2"/>
  <c r="FO11" i="2"/>
  <c r="DV26" i="2"/>
  <c r="DU26" i="2"/>
  <c r="DV17" i="2"/>
  <c r="DU17" i="2"/>
  <c r="DV11" i="2"/>
  <c r="DU11" i="2"/>
  <c r="DT26" i="2"/>
  <c r="DS26" i="2"/>
  <c r="DT17" i="2"/>
  <c r="DS17" i="2"/>
  <c r="DT11" i="2"/>
  <c r="DS11" i="2"/>
  <c r="BZ10" i="2"/>
  <c r="BY10" i="2"/>
  <c r="BX10" i="2"/>
  <c r="BW10" i="2"/>
  <c r="DS10" i="2" s="1"/>
  <c r="BX26" i="2"/>
  <c r="BW26" i="2"/>
  <c r="BX17" i="2"/>
  <c r="BW17" i="2"/>
  <c r="BX11" i="2"/>
  <c r="BW11" i="2"/>
  <c r="BZ26" i="2"/>
  <c r="BY26" i="2"/>
  <c r="BZ17" i="2"/>
  <c r="BY17" i="2"/>
  <c r="BZ11" i="2"/>
  <c r="BY11" i="2"/>
  <c r="BV10" i="2"/>
  <c r="BM10" i="2"/>
  <c r="C11" i="2"/>
  <c r="DU10" i="2" l="1"/>
  <c r="FO10" i="2"/>
  <c r="DV10" i="2"/>
  <c r="DT10" i="2"/>
  <c r="HK10" i="2" l="1"/>
  <c r="FQ10" i="2"/>
  <c r="FR10" i="2"/>
  <c r="FP10" i="2"/>
  <c r="JG10" i="2" l="1"/>
  <c r="HM10" i="2"/>
  <c r="HN10" i="2"/>
  <c r="HL10" i="2"/>
  <c r="JJ10" i="2" l="1"/>
  <c r="JI10" i="2"/>
  <c r="JH10" i="2"/>
  <c r="A77" i="1" l="1"/>
  <c r="A79" i="1"/>
  <c r="A80" i="1"/>
  <c r="A81" i="1"/>
  <c r="CO16" i="2" l="1"/>
  <c r="GG16" i="2"/>
  <c r="EK16" i="2"/>
  <c r="CH16" i="2" l="1"/>
  <c r="CH40" i="2" l="1"/>
  <c r="JQ37" i="2" l="1"/>
  <c r="AK40" i="2" l="1"/>
  <c r="AK37" i="2"/>
  <c r="FY37" i="2"/>
  <c r="FY40" i="2" l="1"/>
  <c r="JQ40" i="2" l="1"/>
  <c r="A6" i="8" l="1"/>
  <c r="P4" i="8" l="1"/>
  <c r="A76" i="1" l="1"/>
  <c r="A75" i="1"/>
  <c r="A74" i="1"/>
  <c r="A73" i="1"/>
  <c r="A72" i="1" l="1"/>
  <c r="L19" i="6" l="1"/>
  <c r="AP10" i="2" l="1"/>
  <c r="CL10" i="2" s="1"/>
  <c r="EH10" i="2" s="1"/>
  <c r="GD10" i="2" l="1"/>
  <c r="HZ10" i="2" l="1"/>
  <c r="JV10" i="2" l="1"/>
  <c r="AJ36" i="2" l="1"/>
  <c r="JM52" i="2" l="1"/>
  <c r="JM51" i="2"/>
  <c r="HQ52" i="2"/>
  <c r="HQ51" i="2"/>
  <c r="FU54" i="2"/>
  <c r="FU52" i="2"/>
  <c r="DY52" i="2"/>
  <c r="DY51" i="2"/>
  <c r="CC54" i="2"/>
  <c r="CC52" i="2"/>
  <c r="FU35" i="2" l="1"/>
  <c r="FU41" i="2"/>
  <c r="CL36" i="2" l="1"/>
  <c r="AP36" i="2"/>
  <c r="EH36" i="2"/>
  <c r="HZ36" i="2"/>
  <c r="JV36" i="2"/>
  <c r="GD36" i="2"/>
  <c r="EH40" i="2"/>
  <c r="JV40" i="2"/>
  <c r="AP40" i="2"/>
  <c r="GD40" i="2"/>
  <c r="CL40" i="2"/>
  <c r="HZ40" i="2"/>
  <c r="GD52" i="2" l="1"/>
  <c r="JV52" i="2"/>
  <c r="HZ52" i="2"/>
  <c r="CL52" i="2"/>
  <c r="EH52" i="2" l="1"/>
  <c r="GD51" i="2"/>
  <c r="HZ51" i="2"/>
  <c r="AP51" i="2"/>
  <c r="JV51" i="2"/>
  <c r="EH51" i="2"/>
  <c r="CL51" i="2"/>
  <c r="AP52" i="2"/>
  <c r="AD53" i="2" l="1"/>
  <c r="AD54" i="2"/>
  <c r="N13" i="1"/>
  <c r="O13" i="1" s="1"/>
  <c r="L13" i="1"/>
  <c r="M13" i="1" s="1"/>
  <c r="J13" i="1"/>
  <c r="K13" i="1" s="1"/>
  <c r="H13" i="1"/>
  <c r="I13" i="1" s="1"/>
  <c r="F13" i="1"/>
  <c r="G13" i="1" s="1"/>
  <c r="D13" i="1"/>
  <c r="C13" i="1"/>
  <c r="E13" i="1" l="1"/>
  <c r="AD57" i="2"/>
  <c r="K12" i="6"/>
  <c r="F12" i="6"/>
  <c r="A12" i="6"/>
  <c r="BO40" i="2" l="1"/>
  <c r="EA38" i="2" l="1"/>
  <c r="CE37" i="2" l="1"/>
  <c r="DL54" i="2" l="1"/>
  <c r="DL52" i="2"/>
  <c r="D10" i="2" l="1"/>
  <c r="E10" i="2"/>
  <c r="AT10" i="2" s="1"/>
  <c r="CP10" i="2" s="1"/>
  <c r="F10" i="2"/>
  <c r="AU10" i="2" s="1"/>
  <c r="CQ10" i="2" s="1"/>
  <c r="G10" i="2"/>
  <c r="AV10" i="2" s="1"/>
  <c r="CR10" i="2" s="1"/>
  <c r="H10" i="2"/>
  <c r="AW10" i="2" s="1"/>
  <c r="CS10" i="2" s="1"/>
  <c r="I10" i="2"/>
  <c r="AX10" i="2" s="1"/>
  <c r="CT10" i="2" s="1"/>
  <c r="J10" i="2"/>
  <c r="AY10" i="2" s="1"/>
  <c r="CU10" i="2" s="1"/>
  <c r="K10" i="2"/>
  <c r="AZ10" i="2" s="1"/>
  <c r="CV10" i="2" s="1"/>
  <c r="L10" i="2"/>
  <c r="BA10" i="2" s="1"/>
  <c r="CW10" i="2" s="1"/>
  <c r="M10" i="2"/>
  <c r="BB10" i="2" s="1"/>
  <c r="CX10" i="2" s="1"/>
  <c r="N10" i="2"/>
  <c r="BC10" i="2" s="1"/>
  <c r="CY10" i="2" s="1"/>
  <c r="O10" i="2"/>
  <c r="BD10" i="2" s="1"/>
  <c r="CZ10" i="2" s="1"/>
  <c r="P10" i="2"/>
  <c r="BE10" i="2" s="1"/>
  <c r="DA10" i="2" s="1"/>
  <c r="Q10" i="2"/>
  <c r="BF10" i="2" s="1"/>
  <c r="DB10" i="2" s="1"/>
  <c r="R10" i="2"/>
  <c r="BG10" i="2" s="1"/>
  <c r="DC10" i="2" s="1"/>
  <c r="S10" i="2"/>
  <c r="BH10" i="2" s="1"/>
  <c r="DD10" i="2" s="1"/>
  <c r="T10" i="2"/>
  <c r="BI10" i="2" s="1"/>
  <c r="DE10" i="2" s="1"/>
  <c r="U10" i="2"/>
  <c r="BJ10" i="2" s="1"/>
  <c r="DF10" i="2" s="1"/>
  <c r="V10" i="2"/>
  <c r="BK10" i="2" s="1"/>
  <c r="DG10" i="2" s="1"/>
  <c r="W10" i="2"/>
  <c r="BL10" i="2" s="1"/>
  <c r="DH10" i="2" s="1"/>
  <c r="DI10" i="2"/>
  <c r="Y10" i="2"/>
  <c r="BN10" i="2" s="1"/>
  <c r="DJ10" i="2" s="1"/>
  <c r="Z10" i="2"/>
  <c r="BO10" i="2" s="1"/>
  <c r="AA10" i="2"/>
  <c r="BP10" i="2" s="1"/>
  <c r="DL10" i="2" s="1"/>
  <c r="AB10" i="2"/>
  <c r="BQ10" i="2" s="1"/>
  <c r="DM10" i="2" s="1"/>
  <c r="AC10" i="2"/>
  <c r="BR10" i="2" s="1"/>
  <c r="DN10" i="2" s="1"/>
  <c r="AD10" i="2"/>
  <c r="BS10" i="2" s="1"/>
  <c r="DO10" i="2" s="1"/>
  <c r="DP10" i="2"/>
  <c r="DQ10" i="2"/>
  <c r="DR10" i="2"/>
  <c r="AE10" i="2"/>
  <c r="CA10" i="2" s="1"/>
  <c r="DW10" i="2" s="1"/>
  <c r="FS10" i="2" s="1"/>
  <c r="HO10" i="2" s="1"/>
  <c r="JK10" i="2" s="1"/>
  <c r="AF10" i="2"/>
  <c r="CB10" i="2" s="1"/>
  <c r="DX10" i="2" s="1"/>
  <c r="FT10" i="2" s="1"/>
  <c r="HP10" i="2" s="1"/>
  <c r="JL10" i="2" s="1"/>
  <c r="AG10" i="2"/>
  <c r="CC10" i="2" s="1"/>
  <c r="DY10" i="2" s="1"/>
  <c r="FU10" i="2" s="1"/>
  <c r="HQ10" i="2" s="1"/>
  <c r="JM10" i="2" s="1"/>
  <c r="AH10" i="2"/>
  <c r="CD10" i="2" s="1"/>
  <c r="DZ10" i="2" s="1"/>
  <c r="AI10" i="2"/>
  <c r="CE10" i="2" s="1"/>
  <c r="EA10" i="2" s="1"/>
  <c r="FW10" i="2" s="1"/>
  <c r="HS10" i="2" s="1"/>
  <c r="JO10" i="2" s="1"/>
  <c r="AJ10" i="2"/>
  <c r="CF10" i="2" s="1"/>
  <c r="EB10" i="2" s="1"/>
  <c r="FX10" i="2" s="1"/>
  <c r="HT10" i="2" s="1"/>
  <c r="JP10" i="2" s="1"/>
  <c r="AK10" i="2"/>
  <c r="CG10" i="2" s="1"/>
  <c r="EC10" i="2" s="1"/>
  <c r="AL10" i="2"/>
  <c r="CH10" i="2" s="1"/>
  <c r="ED10" i="2" s="1"/>
  <c r="FZ10" i="2" s="1"/>
  <c r="HV10" i="2" s="1"/>
  <c r="JR10" i="2" s="1"/>
  <c r="AM10" i="2"/>
  <c r="CI10" i="2" s="1"/>
  <c r="EE10" i="2" s="1"/>
  <c r="GA10" i="2" s="1"/>
  <c r="HW10" i="2" s="1"/>
  <c r="JS10" i="2" s="1"/>
  <c r="AN10" i="2"/>
  <c r="CJ10" i="2" s="1"/>
  <c r="EF10" i="2" s="1"/>
  <c r="GB10" i="2" s="1"/>
  <c r="HX10" i="2" s="1"/>
  <c r="JT10" i="2" s="1"/>
  <c r="AO10" i="2"/>
  <c r="CK10" i="2" s="1"/>
  <c r="EG10" i="2" s="1"/>
  <c r="GC10" i="2" s="1"/>
  <c r="HY10" i="2" s="1"/>
  <c r="JU10" i="2" s="1"/>
  <c r="AS10" i="2" l="1"/>
  <c r="EU10" i="2"/>
  <c r="ET10" i="2"/>
  <c r="ES10" i="2"/>
  <c r="DK10" i="2"/>
  <c r="FC10" i="2"/>
  <c r="EQ10" i="2"/>
  <c r="FF10" i="2"/>
  <c r="FB10" i="2"/>
  <c r="EP10" i="2"/>
  <c r="FA10" i="2"/>
  <c r="EO10" i="2"/>
  <c r="EZ10" i="2"/>
  <c r="EN10" i="2"/>
  <c r="FK10" i="2"/>
  <c r="EY10" i="2"/>
  <c r="EM10" i="2"/>
  <c r="EV10" i="2"/>
  <c r="FD10" i="2"/>
  <c r="FJ10" i="2"/>
  <c r="EX10" i="2"/>
  <c r="EL10" i="2"/>
  <c r="FH10" i="2"/>
  <c r="FI10" i="2"/>
  <c r="EW10" i="2"/>
  <c r="FN10" i="2"/>
  <c r="FM10" i="2"/>
  <c r="FL10" i="2"/>
  <c r="FV10" i="2"/>
  <c r="FE10" i="2"/>
  <c r="ER10" i="2"/>
  <c r="FY10" i="2"/>
  <c r="CO10" i="2" l="1"/>
  <c r="GS10" i="2"/>
  <c r="HD10" i="2"/>
  <c r="GW10" i="2"/>
  <c r="FG10" i="2"/>
  <c r="GH10" i="2"/>
  <c r="GL10" i="2"/>
  <c r="GO10" i="2"/>
  <c r="GY10" i="2"/>
  <c r="HG10" i="2"/>
  <c r="GZ10" i="2"/>
  <c r="HE10" i="2"/>
  <c r="GK10" i="2"/>
  <c r="GI10" i="2"/>
  <c r="GT10" i="2"/>
  <c r="GX10" i="2"/>
  <c r="GP10" i="2"/>
  <c r="GR10" i="2"/>
  <c r="GU10" i="2"/>
  <c r="GQ10" i="2"/>
  <c r="GM10" i="2"/>
  <c r="GV10" i="2"/>
  <c r="HF10" i="2"/>
  <c r="GJ10" i="2"/>
  <c r="HB10" i="2"/>
  <c r="HI10" i="2"/>
  <c r="HJ10" i="2"/>
  <c r="HH10" i="2"/>
  <c r="HR10" i="2"/>
  <c r="HA10" i="2"/>
  <c r="GN10" i="2"/>
  <c r="HU10" i="2"/>
  <c r="EK10" i="2" l="1"/>
  <c r="IF10" i="2"/>
  <c r="HC10" i="2"/>
  <c r="IQ10" i="2"/>
  <c r="JA10" i="2"/>
  <c r="IV10" i="2"/>
  <c r="IS10" i="2"/>
  <c r="IH10" i="2"/>
  <c r="IG10" i="2"/>
  <c r="II10" i="2"/>
  <c r="ID10" i="2"/>
  <c r="IL10" i="2"/>
  <c r="IT10" i="2"/>
  <c r="IM10" i="2"/>
  <c r="IP10" i="2"/>
  <c r="IU10" i="2"/>
  <c r="IZ10" i="2"/>
  <c r="JB10" i="2"/>
  <c r="IR10" i="2"/>
  <c r="IE10" i="2"/>
  <c r="IN10" i="2"/>
  <c r="JC10" i="2"/>
  <c r="IX10" i="2"/>
  <c r="IK10" i="2"/>
  <c r="IO10" i="2"/>
  <c r="JF10" i="2"/>
  <c r="JE10" i="2"/>
  <c r="JD10" i="2"/>
  <c r="JN10" i="2"/>
  <c r="IW10" i="2"/>
  <c r="IJ10" i="2"/>
  <c r="JQ10" i="2"/>
  <c r="EK9" i="2" l="1"/>
  <c r="GG10" i="2"/>
  <c r="IY10" i="2"/>
  <c r="GG9" i="2" l="1"/>
  <c r="IC10" i="2"/>
  <c r="IC9" i="2" l="1"/>
  <c r="A17" i="9" l="1"/>
  <c r="AJ54" i="2" l="1"/>
  <c r="AJ34" i="2"/>
  <c r="AJ52" i="2"/>
  <c r="AJ51" i="2"/>
  <c r="AJ40" i="2" l="1"/>
  <c r="X11" i="2" l="1"/>
  <c r="X17" i="2"/>
  <c r="X26" i="2"/>
  <c r="X57" i="2"/>
  <c r="X46" i="2" l="1"/>
  <c r="X72" i="2"/>
  <c r="X81" i="2"/>
  <c r="X84" i="2" s="1"/>
  <c r="FW38" i="2" l="1"/>
  <c r="JO38" i="2"/>
  <c r="HS38" i="2"/>
  <c r="EA40" i="2" l="1"/>
  <c r="FW40" i="2" l="1"/>
  <c r="HS40" i="2"/>
  <c r="JO40" i="2"/>
  <c r="JV11" i="2" l="1"/>
  <c r="JU11" i="2"/>
  <c r="JT11" i="2"/>
  <c r="JS11" i="2"/>
  <c r="JR11" i="2"/>
  <c r="JQ11" i="2"/>
  <c r="JP11" i="2"/>
  <c r="JO11" i="2"/>
  <c r="JN11" i="2"/>
  <c r="JM11" i="2"/>
  <c r="JL11" i="2"/>
  <c r="JK11" i="2"/>
  <c r="JF11" i="2"/>
  <c r="JE11" i="2"/>
  <c r="JD11" i="2"/>
  <c r="JC11" i="2"/>
  <c r="JB11" i="2"/>
  <c r="JA11" i="2"/>
  <c r="IZ11" i="2"/>
  <c r="IY11" i="2"/>
  <c r="IX11" i="2"/>
  <c r="IW11" i="2"/>
  <c r="IV11" i="2"/>
  <c r="IU11" i="2"/>
  <c r="IT11" i="2"/>
  <c r="IS11" i="2"/>
  <c r="IR11" i="2"/>
  <c r="IQ11" i="2"/>
  <c r="IP11" i="2"/>
  <c r="IO11" i="2"/>
  <c r="IN11" i="2"/>
  <c r="IM11" i="2"/>
  <c r="IL11" i="2"/>
  <c r="IK11" i="2"/>
  <c r="IJ11" i="2"/>
  <c r="II11" i="2"/>
  <c r="IH11" i="2"/>
  <c r="IG11" i="2"/>
  <c r="IF11" i="2"/>
  <c r="IE11" i="2"/>
  <c r="ID11" i="2"/>
  <c r="IC11" i="2"/>
  <c r="HZ11" i="2"/>
  <c r="HY11" i="2"/>
  <c r="HX11" i="2"/>
  <c r="HW11" i="2"/>
  <c r="HV11" i="2"/>
  <c r="HU11" i="2"/>
  <c r="HT11" i="2"/>
  <c r="HS11" i="2"/>
  <c r="HR11" i="2"/>
  <c r="HQ11" i="2"/>
  <c r="HP11" i="2"/>
  <c r="HO11" i="2"/>
  <c r="HJ11" i="2"/>
  <c r="HI11" i="2"/>
  <c r="HH11" i="2"/>
  <c r="HG11" i="2"/>
  <c r="HF11" i="2"/>
  <c r="HE11" i="2"/>
  <c r="HD11" i="2"/>
  <c r="HC11" i="2"/>
  <c r="HB11" i="2"/>
  <c r="HA11" i="2"/>
  <c r="GZ11" i="2"/>
  <c r="GY11" i="2"/>
  <c r="GX11" i="2"/>
  <c r="GW11" i="2"/>
  <c r="GV11" i="2"/>
  <c r="GU11" i="2"/>
  <c r="GT11" i="2"/>
  <c r="GS11" i="2"/>
  <c r="GR11" i="2"/>
  <c r="GQ11" i="2"/>
  <c r="GP11" i="2"/>
  <c r="GO11" i="2"/>
  <c r="GN11" i="2"/>
  <c r="GM11" i="2"/>
  <c r="GL11" i="2"/>
  <c r="GK11" i="2"/>
  <c r="GJ11" i="2"/>
  <c r="GI11" i="2"/>
  <c r="GH11" i="2"/>
  <c r="GG11" i="2"/>
  <c r="GD11" i="2"/>
  <c r="GC11" i="2"/>
  <c r="GB11" i="2"/>
  <c r="GA11" i="2"/>
  <c r="FZ11" i="2"/>
  <c r="FY11" i="2"/>
  <c r="FX11" i="2"/>
  <c r="FW11" i="2"/>
  <c r="FV11" i="2"/>
  <c r="FU11" i="2"/>
  <c r="FT11" i="2"/>
  <c r="FS11" i="2"/>
  <c r="FN11" i="2"/>
  <c r="FM11" i="2"/>
  <c r="FL11" i="2"/>
  <c r="FK11" i="2"/>
  <c r="FJ11" i="2"/>
  <c r="FI11" i="2"/>
  <c r="FH11" i="2"/>
  <c r="FG11" i="2"/>
  <c r="FF11" i="2"/>
  <c r="FE11" i="2"/>
  <c r="FD11" i="2"/>
  <c r="FC11" i="2"/>
  <c r="FB11" i="2"/>
  <c r="FA11" i="2"/>
  <c r="EZ11" i="2"/>
  <c r="EY11" i="2"/>
  <c r="EX11" i="2"/>
  <c r="EW11" i="2"/>
  <c r="EV11" i="2"/>
  <c r="EU11" i="2"/>
  <c r="ET11" i="2"/>
  <c r="ES11" i="2"/>
  <c r="ER11" i="2"/>
  <c r="EQ11" i="2"/>
  <c r="EP11" i="2"/>
  <c r="EO11" i="2"/>
  <c r="EN11" i="2"/>
  <c r="EM11" i="2"/>
  <c r="EL11" i="2"/>
  <c r="EK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M11" i="2" l="1"/>
  <c r="AQ11" i="2"/>
  <c r="AR11" i="2" s="1"/>
  <c r="JW11" i="2"/>
  <c r="GE11" i="2"/>
  <c r="EI11" i="2"/>
  <c r="IA11" i="2"/>
  <c r="CN11" i="2" l="1"/>
  <c r="EJ11" i="2" s="1"/>
  <c r="GF11" i="2" s="1"/>
  <c r="IB11" i="2" s="1"/>
  <c r="JX11" i="2" s="1"/>
  <c r="A15" i="8" l="1"/>
  <c r="J14" i="6" l="1"/>
  <c r="J13" i="6"/>
  <c r="J15" i="6" l="1"/>
  <c r="J17" i="6"/>
  <c r="F13" i="6" l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H17" i="6"/>
  <c r="I17" i="6"/>
  <c r="H18" i="6"/>
  <c r="I18" i="6"/>
  <c r="H19" i="6" l="1"/>
  <c r="J18" i="6"/>
  <c r="J19" i="6" s="1"/>
  <c r="H15" i="6"/>
  <c r="JT54" i="2" l="1"/>
  <c r="JT53" i="2"/>
  <c r="JV57" i="2"/>
  <c r="JU57" i="2"/>
  <c r="JQ57" i="2"/>
  <c r="JN57" i="2"/>
  <c r="JM57" i="2"/>
  <c r="JL57" i="2"/>
  <c r="JK57" i="2"/>
  <c r="JD57" i="2"/>
  <c r="JB57" i="2"/>
  <c r="IX57" i="2"/>
  <c r="IV57" i="2"/>
  <c r="IU57" i="2"/>
  <c r="IT57" i="2"/>
  <c r="IS57" i="2"/>
  <c r="IR57" i="2"/>
  <c r="IQ57" i="2"/>
  <c r="IP57" i="2"/>
  <c r="IO57" i="2"/>
  <c r="IN57" i="2"/>
  <c r="IM57" i="2"/>
  <c r="IL57" i="2"/>
  <c r="IK57" i="2"/>
  <c r="IJ57" i="2"/>
  <c r="II57" i="2"/>
  <c r="IH57" i="2"/>
  <c r="IG57" i="2"/>
  <c r="IE57" i="2"/>
  <c r="ID57" i="2"/>
  <c r="IC57" i="2"/>
  <c r="JV26" i="2"/>
  <c r="JV42" i="2" s="1"/>
  <c r="JU26" i="2"/>
  <c r="JU42" i="2" s="1"/>
  <c r="JT26" i="2"/>
  <c r="JT42" i="2" s="1"/>
  <c r="JS26" i="2"/>
  <c r="JR26" i="2"/>
  <c r="JQ26" i="2"/>
  <c r="JQ42" i="2" s="1"/>
  <c r="JP26" i="2"/>
  <c r="JP42" i="2" s="1"/>
  <c r="JO26" i="2"/>
  <c r="JO42" i="2" s="1"/>
  <c r="JN26" i="2"/>
  <c r="JN42" i="2" s="1"/>
  <c r="JM26" i="2"/>
  <c r="JM42" i="2" s="1"/>
  <c r="JL26" i="2"/>
  <c r="JL42" i="2" s="1"/>
  <c r="JF26" i="2"/>
  <c r="JE26" i="2"/>
  <c r="JD26" i="2"/>
  <c r="JD42" i="2" s="1"/>
  <c r="JC26" i="2"/>
  <c r="JB26" i="2"/>
  <c r="JA26" i="2"/>
  <c r="JA42" i="2" s="1"/>
  <c r="IZ26" i="2"/>
  <c r="IY26" i="2"/>
  <c r="IX26" i="2"/>
  <c r="IW26" i="2"/>
  <c r="IV26" i="2"/>
  <c r="IV42" i="2" s="1"/>
  <c r="IU26" i="2"/>
  <c r="IU42" i="2" s="1"/>
  <c r="IT26" i="2"/>
  <c r="IT42" i="2" s="1"/>
  <c r="IS26" i="2"/>
  <c r="IS42" i="2" s="1"/>
  <c r="IR26" i="2"/>
  <c r="IR42" i="2" s="1"/>
  <c r="IQ26" i="2"/>
  <c r="IQ42" i="2" s="1"/>
  <c r="IP26" i="2"/>
  <c r="IP42" i="2" s="1"/>
  <c r="IO26" i="2"/>
  <c r="IO42" i="2" s="1"/>
  <c r="IN26" i="2"/>
  <c r="IN42" i="2" s="1"/>
  <c r="IL26" i="2"/>
  <c r="IL42" i="2" s="1"/>
  <c r="IK26" i="2"/>
  <c r="IK42" i="2" s="1"/>
  <c r="IJ26" i="2"/>
  <c r="IJ42" i="2" s="1"/>
  <c r="II26" i="2"/>
  <c r="II42" i="2" s="1"/>
  <c r="IH26" i="2"/>
  <c r="IH42" i="2" s="1"/>
  <c r="IG26" i="2"/>
  <c r="IF26" i="2"/>
  <c r="IE26" i="2"/>
  <c r="IE42" i="2" s="1"/>
  <c r="ID26" i="2"/>
  <c r="ID42" i="2" s="1"/>
  <c r="IC26" i="2"/>
  <c r="JV17" i="2"/>
  <c r="JU17" i="2"/>
  <c r="JT17" i="2"/>
  <c r="JS17" i="2"/>
  <c r="JR17" i="2"/>
  <c r="JQ17" i="2"/>
  <c r="JP17" i="2"/>
  <c r="JO17" i="2"/>
  <c r="JN17" i="2"/>
  <c r="JM17" i="2"/>
  <c r="JL17" i="2"/>
  <c r="JF17" i="2"/>
  <c r="JE17" i="2"/>
  <c r="JD17" i="2"/>
  <c r="JC17" i="2"/>
  <c r="JB17" i="2"/>
  <c r="JA17" i="2"/>
  <c r="IY17" i="2"/>
  <c r="IX17" i="2"/>
  <c r="IW17" i="2"/>
  <c r="IV17" i="2"/>
  <c r="IU17" i="2"/>
  <c r="IT17" i="2"/>
  <c r="IS17" i="2"/>
  <c r="IR17" i="2"/>
  <c r="IQ17" i="2"/>
  <c r="IP17" i="2"/>
  <c r="IO17" i="2"/>
  <c r="IN17" i="2"/>
  <c r="IM17" i="2"/>
  <c r="IL17" i="2"/>
  <c r="IK17" i="2"/>
  <c r="IJ17" i="2"/>
  <c r="II17" i="2"/>
  <c r="IH17" i="2"/>
  <c r="IG17" i="2"/>
  <c r="IF17" i="2"/>
  <c r="IE17" i="2"/>
  <c r="ID17" i="2"/>
  <c r="HZ57" i="2"/>
  <c r="HY57" i="2"/>
  <c r="HU57" i="2"/>
  <c r="HR57" i="2"/>
  <c r="HQ57" i="2"/>
  <c r="HP57" i="2"/>
  <c r="HO57" i="2"/>
  <c r="HH57" i="2"/>
  <c r="HF57" i="2"/>
  <c r="HB57" i="2"/>
  <c r="GZ57" i="2"/>
  <c r="GY57" i="2"/>
  <c r="GX57" i="2"/>
  <c r="GW57" i="2"/>
  <c r="GV57" i="2"/>
  <c r="GU57" i="2"/>
  <c r="GT57" i="2"/>
  <c r="GS57" i="2"/>
  <c r="GR57" i="2"/>
  <c r="GQ57" i="2"/>
  <c r="GP57" i="2"/>
  <c r="GO57" i="2"/>
  <c r="GN57" i="2"/>
  <c r="GM57" i="2"/>
  <c r="GL57" i="2"/>
  <c r="GK57" i="2"/>
  <c r="GI57" i="2"/>
  <c r="GH57" i="2"/>
  <c r="GG57" i="2"/>
  <c r="HZ26" i="2"/>
  <c r="HZ42" i="2" s="1"/>
  <c r="HY26" i="2"/>
  <c r="HY42" i="2" s="1"/>
  <c r="HX26" i="2"/>
  <c r="HX42" i="2" s="1"/>
  <c r="HW26" i="2"/>
  <c r="HV26" i="2"/>
  <c r="HU26" i="2"/>
  <c r="HU42" i="2" s="1"/>
  <c r="HT26" i="2"/>
  <c r="HS26" i="2"/>
  <c r="HS42" i="2" s="1"/>
  <c r="HR26" i="2"/>
  <c r="HR42" i="2" s="1"/>
  <c r="HQ26" i="2"/>
  <c r="HQ42" i="2" s="1"/>
  <c r="HP26" i="2"/>
  <c r="HP42" i="2" s="1"/>
  <c r="HJ26" i="2"/>
  <c r="HI26" i="2"/>
  <c r="HH26" i="2"/>
  <c r="HH42" i="2" s="1"/>
  <c r="HG26" i="2"/>
  <c r="HF26" i="2"/>
  <c r="HE26" i="2"/>
  <c r="HD26" i="2"/>
  <c r="HC26" i="2"/>
  <c r="HB26" i="2"/>
  <c r="HA26" i="2"/>
  <c r="GZ26" i="2"/>
  <c r="GZ42" i="2" s="1"/>
  <c r="GY26" i="2"/>
  <c r="GY42" i="2" s="1"/>
  <c r="GX26" i="2"/>
  <c r="GX42" i="2" s="1"/>
  <c r="GW26" i="2"/>
  <c r="GW42" i="2" s="1"/>
  <c r="GV26" i="2"/>
  <c r="GV42" i="2" s="1"/>
  <c r="GU26" i="2"/>
  <c r="GU42" i="2" s="1"/>
  <c r="GT26" i="2"/>
  <c r="GT42" i="2" s="1"/>
  <c r="GS26" i="2"/>
  <c r="GS42" i="2" s="1"/>
  <c r="GR26" i="2"/>
  <c r="GR42" i="2" s="1"/>
  <c r="GP26" i="2"/>
  <c r="GP42" i="2" s="1"/>
  <c r="GO26" i="2"/>
  <c r="GO42" i="2" s="1"/>
  <c r="GN26" i="2"/>
  <c r="GN42" i="2" s="1"/>
  <c r="GM26" i="2"/>
  <c r="GM42" i="2" s="1"/>
  <c r="GL26" i="2"/>
  <c r="GL42" i="2" s="1"/>
  <c r="GK26" i="2"/>
  <c r="GJ26" i="2"/>
  <c r="GI26" i="2"/>
  <c r="GI42" i="2" s="1"/>
  <c r="GH26" i="2"/>
  <c r="GH42" i="2" s="1"/>
  <c r="GG26" i="2"/>
  <c r="HZ17" i="2"/>
  <c r="HY17" i="2"/>
  <c r="HX17" i="2"/>
  <c r="HW17" i="2"/>
  <c r="HV17" i="2"/>
  <c r="HU17" i="2"/>
  <c r="HT17" i="2"/>
  <c r="HS17" i="2"/>
  <c r="HR17" i="2"/>
  <c r="HQ17" i="2"/>
  <c r="HP17" i="2"/>
  <c r="HJ17" i="2"/>
  <c r="HI17" i="2"/>
  <c r="HH17" i="2"/>
  <c r="HG17" i="2"/>
  <c r="HF17" i="2"/>
  <c r="HE17" i="2"/>
  <c r="HC17" i="2"/>
  <c r="HB17" i="2"/>
  <c r="HA17" i="2"/>
  <c r="GZ17" i="2"/>
  <c r="GY17" i="2"/>
  <c r="GX17" i="2"/>
  <c r="GW17" i="2"/>
  <c r="GV17" i="2"/>
  <c r="GU17" i="2"/>
  <c r="GT17" i="2"/>
  <c r="GS17" i="2"/>
  <c r="GR17" i="2"/>
  <c r="GQ17" i="2"/>
  <c r="GP17" i="2"/>
  <c r="GO17" i="2"/>
  <c r="GN17" i="2"/>
  <c r="GM17" i="2"/>
  <c r="GL17" i="2"/>
  <c r="GK17" i="2"/>
  <c r="GJ17" i="2"/>
  <c r="GI17" i="2"/>
  <c r="GH17" i="2"/>
  <c r="GD57" i="2"/>
  <c r="GC57" i="2"/>
  <c r="FV57" i="2"/>
  <c r="FU57" i="2"/>
  <c r="FT57" i="2"/>
  <c r="FS57" i="2"/>
  <c r="FL57" i="2"/>
  <c r="FJ57" i="2"/>
  <c r="FF57" i="2"/>
  <c r="FD57" i="2"/>
  <c r="FC57" i="2"/>
  <c r="FB57" i="2"/>
  <c r="FA57" i="2"/>
  <c r="EZ57" i="2"/>
  <c r="EY57" i="2"/>
  <c r="EX57" i="2"/>
  <c r="EW57" i="2"/>
  <c r="EV57" i="2"/>
  <c r="EU57" i="2"/>
  <c r="ET57" i="2"/>
  <c r="ES57" i="2"/>
  <c r="ER57" i="2"/>
  <c r="EQ57" i="2"/>
  <c r="EP57" i="2"/>
  <c r="EO57" i="2"/>
  <c r="EM57" i="2"/>
  <c r="EL57" i="2"/>
  <c r="EK57" i="2"/>
  <c r="GD26" i="2"/>
  <c r="GD42" i="2" s="1"/>
  <c r="GC26" i="2"/>
  <c r="GC42" i="2" s="1"/>
  <c r="GB26" i="2"/>
  <c r="GA26" i="2"/>
  <c r="FZ26" i="2"/>
  <c r="FY26" i="2"/>
  <c r="FY42" i="2" s="1"/>
  <c r="FX26" i="2"/>
  <c r="FW26" i="2"/>
  <c r="FW42" i="2" s="1"/>
  <c r="FV26" i="2"/>
  <c r="FU26" i="2"/>
  <c r="FU42" i="2" s="1"/>
  <c r="FT26" i="2"/>
  <c r="FT42" i="2" s="1"/>
  <c r="FN26" i="2"/>
  <c r="FM26" i="2"/>
  <c r="FL26" i="2"/>
  <c r="FL42" i="2" s="1"/>
  <c r="FK26" i="2"/>
  <c r="FJ26" i="2"/>
  <c r="FI26" i="2"/>
  <c r="FH26" i="2"/>
  <c r="FG26" i="2"/>
  <c r="FF26" i="2"/>
  <c r="FE26" i="2"/>
  <c r="FD26" i="2"/>
  <c r="FD42" i="2" s="1"/>
  <c r="FC26" i="2"/>
  <c r="FC42" i="2" s="1"/>
  <c r="FB26" i="2"/>
  <c r="FB42" i="2" s="1"/>
  <c r="FA26" i="2"/>
  <c r="FA42" i="2" s="1"/>
  <c r="EZ26" i="2"/>
  <c r="EZ42" i="2" s="1"/>
  <c r="EY26" i="2"/>
  <c r="EX26" i="2"/>
  <c r="EX42" i="2" s="1"/>
  <c r="EW26" i="2"/>
  <c r="EW42" i="2" s="1"/>
  <c r="EV26" i="2"/>
  <c r="EV42" i="2" s="1"/>
  <c r="ET26" i="2"/>
  <c r="ET42" i="2" s="1"/>
  <c r="ES26" i="2"/>
  <c r="ES42" i="2" s="1"/>
  <c r="ER26" i="2"/>
  <c r="ER42" i="2" s="1"/>
  <c r="EQ26" i="2"/>
  <c r="EQ42" i="2" s="1"/>
  <c r="EP26" i="2"/>
  <c r="EP42" i="2" s="1"/>
  <c r="EO26" i="2"/>
  <c r="EN26" i="2"/>
  <c r="EM26" i="2"/>
  <c r="EM42" i="2" s="1"/>
  <c r="EL26" i="2"/>
  <c r="EL42" i="2" s="1"/>
  <c r="EK26" i="2"/>
  <c r="GD17" i="2"/>
  <c r="GC17" i="2"/>
  <c r="GB17" i="2"/>
  <c r="GA17" i="2"/>
  <c r="FZ17" i="2"/>
  <c r="FY17" i="2"/>
  <c r="FX17" i="2"/>
  <c r="FW17" i="2"/>
  <c r="FV17" i="2"/>
  <c r="FU17" i="2"/>
  <c r="FT17" i="2"/>
  <c r="FN17" i="2"/>
  <c r="FM17" i="2"/>
  <c r="FL17" i="2"/>
  <c r="FK17" i="2"/>
  <c r="FJ17" i="2"/>
  <c r="FI17" i="2"/>
  <c r="FG17" i="2"/>
  <c r="FF17" i="2"/>
  <c r="FE17" i="2"/>
  <c r="FD17" i="2"/>
  <c r="FC17" i="2"/>
  <c r="FB17" i="2"/>
  <c r="FA17" i="2"/>
  <c r="EZ17" i="2"/>
  <c r="EY17" i="2"/>
  <c r="EX17" i="2"/>
  <c r="EW17" i="2"/>
  <c r="EV17" i="2"/>
  <c r="EU17" i="2"/>
  <c r="ET17" i="2"/>
  <c r="ES17" i="2"/>
  <c r="ER17" i="2"/>
  <c r="EQ17" i="2"/>
  <c r="EP17" i="2"/>
  <c r="EO17" i="2"/>
  <c r="EN17" i="2"/>
  <c r="EM17" i="2"/>
  <c r="EL17" i="2"/>
  <c r="EI56" i="2"/>
  <c r="EI37" i="2"/>
  <c r="EI25" i="2"/>
  <c r="EI24" i="2"/>
  <c r="EI22" i="2"/>
  <c r="EI16" i="2"/>
  <c r="EI15" i="2"/>
  <c r="EI14" i="2"/>
  <c r="EH57" i="2"/>
  <c r="EF57" i="2"/>
  <c r="EC57" i="2"/>
  <c r="DZ57" i="2"/>
  <c r="DY57" i="2"/>
  <c r="DX57" i="2"/>
  <c r="DW57" i="2"/>
  <c r="DP57" i="2"/>
  <c r="DN57" i="2"/>
  <c r="DJ57" i="2"/>
  <c r="DH57" i="2"/>
  <c r="DG57" i="2"/>
  <c r="DF57" i="2"/>
  <c r="DE57" i="2"/>
  <c r="DD57" i="2"/>
  <c r="DC57" i="2"/>
  <c r="DB57" i="2"/>
  <c r="DA57" i="2"/>
  <c r="CZ57" i="2"/>
  <c r="CY57" i="2"/>
  <c r="CX57" i="2"/>
  <c r="CW57" i="2"/>
  <c r="CV57" i="2"/>
  <c r="CU57" i="2"/>
  <c r="CT57" i="2"/>
  <c r="CS57" i="2"/>
  <c r="CQ57" i="2"/>
  <c r="CP57" i="2"/>
  <c r="EH26" i="2"/>
  <c r="EH42" i="2" s="1"/>
  <c r="EG26" i="2"/>
  <c r="EG42" i="2" s="1"/>
  <c r="EF26" i="2"/>
  <c r="EF42" i="2" s="1"/>
  <c r="EE26" i="2"/>
  <c r="ED26" i="2"/>
  <c r="ED42" i="2" s="1"/>
  <c r="EC26" i="2"/>
  <c r="EC42" i="2" s="1"/>
  <c r="EB26" i="2"/>
  <c r="EB42" i="2" s="1"/>
  <c r="EA26" i="2"/>
  <c r="EA42" i="2" s="1"/>
  <c r="DZ26" i="2"/>
  <c r="DZ42" i="2" s="1"/>
  <c r="DY26" i="2"/>
  <c r="DY42" i="2" s="1"/>
  <c r="DX26" i="2"/>
  <c r="DX42" i="2" s="1"/>
  <c r="DW26" i="2"/>
  <c r="DW42" i="2" s="1"/>
  <c r="DR26" i="2"/>
  <c r="DQ26" i="2"/>
  <c r="DP26" i="2"/>
  <c r="DP42" i="2" s="1"/>
  <c r="DO26" i="2"/>
  <c r="DO42" i="2" s="1"/>
  <c r="DN26" i="2"/>
  <c r="DM26" i="2"/>
  <c r="DM42" i="2" s="1"/>
  <c r="DL26" i="2"/>
  <c r="DL42" i="2" s="1"/>
  <c r="DK26" i="2"/>
  <c r="DJ26" i="2"/>
  <c r="DJ42" i="2" s="1"/>
  <c r="DI26" i="2"/>
  <c r="DH26" i="2"/>
  <c r="DH42" i="2" s="1"/>
  <c r="DG26" i="2"/>
  <c r="DG42" i="2" s="1"/>
  <c r="DF26" i="2"/>
  <c r="DF42" i="2" s="1"/>
  <c r="DE26" i="2"/>
  <c r="DE42" i="2" s="1"/>
  <c r="DD26" i="2"/>
  <c r="DD42" i="2" s="1"/>
  <c r="DC26" i="2"/>
  <c r="DB26" i="2"/>
  <c r="DB42" i="2" s="1"/>
  <c r="DA26" i="2"/>
  <c r="DA42" i="2" s="1"/>
  <c r="CZ26" i="2"/>
  <c r="CZ42" i="2" s="1"/>
  <c r="CX26" i="2"/>
  <c r="CX42" i="2" s="1"/>
  <c r="CW26" i="2"/>
  <c r="CW42" i="2" s="1"/>
  <c r="CV26" i="2"/>
  <c r="CV42" i="2" s="1"/>
  <c r="CU26" i="2"/>
  <c r="CU42" i="2" s="1"/>
  <c r="CT26" i="2"/>
  <c r="CT42" i="2" s="1"/>
  <c r="CS26" i="2"/>
  <c r="CR26" i="2"/>
  <c r="CQ26" i="2"/>
  <c r="CQ42" i="2" s="1"/>
  <c r="CP26" i="2"/>
  <c r="CP42" i="2" s="1"/>
  <c r="EH17" i="2"/>
  <c r="EG17" i="2"/>
  <c r="EF17" i="2"/>
  <c r="EE17" i="2"/>
  <c r="ED17" i="2"/>
  <c r="EC17" i="2"/>
  <c r="EB17" i="2"/>
  <c r="EA17" i="2"/>
  <c r="DZ17" i="2"/>
  <c r="DY17" i="2"/>
  <c r="DX17" i="2"/>
  <c r="DW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57" i="2"/>
  <c r="CO26" i="2"/>
  <c r="CO9" i="2"/>
  <c r="CQ46" i="2" l="1"/>
  <c r="CQ72" i="2"/>
  <c r="CV46" i="2"/>
  <c r="CV72" i="2"/>
  <c r="CZ46" i="2"/>
  <c r="DD46" i="2"/>
  <c r="DD72" i="2"/>
  <c r="DH46" i="2"/>
  <c r="DW46" i="2"/>
  <c r="DW72" i="2"/>
  <c r="EC46" i="2"/>
  <c r="EM46" i="2"/>
  <c r="EM72" i="2"/>
  <c r="ER46" i="2"/>
  <c r="EV46" i="2"/>
  <c r="EV72" i="2"/>
  <c r="EZ46" i="2"/>
  <c r="FD46" i="2"/>
  <c r="FD72" i="2"/>
  <c r="FS46" i="2"/>
  <c r="GC46" i="2"/>
  <c r="GC72" i="2"/>
  <c r="GK46" i="2"/>
  <c r="GO46" i="2"/>
  <c r="GO72" i="2"/>
  <c r="GS46" i="2"/>
  <c r="GW46" i="2"/>
  <c r="GW72" i="2"/>
  <c r="HB46" i="2"/>
  <c r="HP46" i="2"/>
  <c r="HP72" i="2"/>
  <c r="HY46" i="2"/>
  <c r="IG46" i="2"/>
  <c r="IG72" i="2"/>
  <c r="IK46" i="2"/>
  <c r="IO46" i="2"/>
  <c r="IO72" i="2"/>
  <c r="IS46" i="2"/>
  <c r="IX46" i="2"/>
  <c r="IX72" i="2"/>
  <c r="JL46" i="2"/>
  <c r="JU46" i="2"/>
  <c r="JU72" i="2"/>
  <c r="CO46" i="2"/>
  <c r="CS46" i="2"/>
  <c r="CS72" i="2"/>
  <c r="CW46" i="2"/>
  <c r="DA46" i="2"/>
  <c r="DA72" i="2"/>
  <c r="DE46" i="2"/>
  <c r="DJ46" i="2"/>
  <c r="DJ72" i="2"/>
  <c r="DX46" i="2"/>
  <c r="EF46" i="2"/>
  <c r="EF81" i="2" s="1"/>
  <c r="EF84" i="2" s="1"/>
  <c r="EF72" i="2"/>
  <c r="EO46" i="2"/>
  <c r="ES46" i="2"/>
  <c r="ES72" i="2"/>
  <c r="EW46" i="2"/>
  <c r="FA46" i="2"/>
  <c r="FA72" i="2"/>
  <c r="FF46" i="2"/>
  <c r="FT46" i="2"/>
  <c r="FT72" i="2"/>
  <c r="GG46" i="2"/>
  <c r="GL46" i="2"/>
  <c r="GL72" i="2"/>
  <c r="GP46" i="2"/>
  <c r="GT46" i="2"/>
  <c r="GT72" i="2"/>
  <c r="GX46" i="2"/>
  <c r="HF46" i="2"/>
  <c r="HF72" i="2"/>
  <c r="IC46" i="2"/>
  <c r="IH46" i="2"/>
  <c r="IH72" i="2"/>
  <c r="IL46" i="2"/>
  <c r="IP46" i="2"/>
  <c r="IP72" i="2"/>
  <c r="IT46" i="2"/>
  <c r="JB46" i="2"/>
  <c r="JB72" i="2"/>
  <c r="CT46" i="2"/>
  <c r="CX46" i="2"/>
  <c r="CX72" i="2"/>
  <c r="DB46" i="2"/>
  <c r="DF46" i="2"/>
  <c r="DF72" i="2"/>
  <c r="DN46" i="2"/>
  <c r="EK46" i="2"/>
  <c r="EK72" i="2"/>
  <c r="EP46" i="2"/>
  <c r="ET46" i="2"/>
  <c r="ET72" i="2"/>
  <c r="EX46" i="2"/>
  <c r="FB46" i="2"/>
  <c r="FB72" i="2"/>
  <c r="FJ46" i="2"/>
  <c r="GH46" i="2"/>
  <c r="GH72" i="2"/>
  <c r="GM46" i="2"/>
  <c r="GQ46" i="2"/>
  <c r="GQ72" i="2"/>
  <c r="GU46" i="2"/>
  <c r="GY46" i="2"/>
  <c r="GY72" i="2"/>
  <c r="HR46" i="2"/>
  <c r="ID46" i="2"/>
  <c r="ID72" i="2"/>
  <c r="II46" i="2"/>
  <c r="IM46" i="2"/>
  <c r="IM72" i="2"/>
  <c r="IQ46" i="2"/>
  <c r="IU46" i="2"/>
  <c r="IU72" i="2"/>
  <c r="JN46" i="2"/>
  <c r="CP46" i="2"/>
  <c r="CP72" i="2"/>
  <c r="CU46" i="2"/>
  <c r="CY46" i="2"/>
  <c r="CY72" i="2"/>
  <c r="DC46" i="2"/>
  <c r="DG46" i="2"/>
  <c r="DG72" i="2"/>
  <c r="DZ46" i="2"/>
  <c r="EL46" i="2"/>
  <c r="EL72" i="2"/>
  <c r="EQ46" i="2"/>
  <c r="EU46" i="2"/>
  <c r="EU72" i="2"/>
  <c r="EY46" i="2"/>
  <c r="FC46" i="2"/>
  <c r="FC72" i="2"/>
  <c r="FV46" i="2"/>
  <c r="GI46" i="2"/>
  <c r="GI72" i="2"/>
  <c r="GN46" i="2"/>
  <c r="GR46" i="2"/>
  <c r="GR72" i="2"/>
  <c r="GV46" i="2"/>
  <c r="GZ46" i="2"/>
  <c r="GZ72" i="2"/>
  <c r="HO46" i="2"/>
  <c r="HU46" i="2"/>
  <c r="HU72" i="2"/>
  <c r="IE46" i="2"/>
  <c r="IJ46" i="2"/>
  <c r="IJ72" i="2"/>
  <c r="IN46" i="2"/>
  <c r="IR46" i="2"/>
  <c r="IR72" i="2"/>
  <c r="IV46" i="2"/>
  <c r="JK46" i="2"/>
  <c r="JK72" i="2"/>
  <c r="JQ46" i="2"/>
  <c r="JD46" i="2"/>
  <c r="HH46" i="2"/>
  <c r="HH72" i="2" s="1"/>
  <c r="FL46" i="2"/>
  <c r="DP46" i="2"/>
  <c r="JM46" i="2"/>
  <c r="HQ46" i="2"/>
  <c r="JV46" i="2"/>
  <c r="HZ46" i="2"/>
  <c r="GD46" i="2"/>
  <c r="FY44" i="2"/>
  <c r="IJ81" i="2"/>
  <c r="IJ84" i="2" s="1"/>
  <c r="FB81" i="2"/>
  <c r="FB84" i="2" s="1"/>
  <c r="GG81" i="2"/>
  <c r="GG84" i="2" s="1"/>
  <c r="GS81" i="2"/>
  <c r="GS84" i="2" s="1"/>
  <c r="IU81" i="2"/>
  <c r="IU84" i="2" s="1"/>
  <c r="JU81" i="2"/>
  <c r="JU84" i="2" s="1"/>
  <c r="FC81" i="2"/>
  <c r="FC84" i="2" s="1"/>
  <c r="GC81" i="2"/>
  <c r="GC84" i="2" s="1"/>
  <c r="GT81" i="2"/>
  <c r="GT84" i="2" s="1"/>
  <c r="ER81" i="2"/>
  <c r="ER84" i="2" s="1"/>
  <c r="GI81" i="2"/>
  <c r="GI84" i="2" s="1"/>
  <c r="HR81" i="2"/>
  <c r="HR84" i="2" s="1"/>
  <c r="IX81" i="2"/>
  <c r="IX84" i="2" s="1"/>
  <c r="CX81" i="2"/>
  <c r="CX84" i="2" s="1"/>
  <c r="ES81" i="2"/>
  <c r="ES84" i="2" s="1"/>
  <c r="IL81" i="2"/>
  <c r="IL84" i="2" s="1"/>
  <c r="JB81" i="2"/>
  <c r="JB84" i="2" s="1"/>
  <c r="GK81" i="2"/>
  <c r="GK84" i="2" s="1"/>
  <c r="GW81" i="2"/>
  <c r="GW84" i="2" s="1"/>
  <c r="IM81" i="2"/>
  <c r="IM84" i="2" s="1"/>
  <c r="CZ81" i="2"/>
  <c r="CZ84" i="2" s="1"/>
  <c r="DA81" i="2"/>
  <c r="DA84" i="2" s="1"/>
  <c r="EU81" i="2"/>
  <c r="EU84" i="2" s="1"/>
  <c r="GL81" i="2"/>
  <c r="GL84" i="2" s="1"/>
  <c r="GX81" i="2"/>
  <c r="GX84" i="2" s="1"/>
  <c r="JK81" i="2"/>
  <c r="JK84" i="2" s="1"/>
  <c r="EV81" i="2"/>
  <c r="EV84" i="2" s="1"/>
  <c r="FS81" i="2"/>
  <c r="FS84" i="2" s="1"/>
  <c r="GY81" i="2"/>
  <c r="GY84" i="2" s="1"/>
  <c r="HY81" i="2"/>
  <c r="HY84" i="2" s="1"/>
  <c r="IC81" i="2"/>
  <c r="IC84" i="2" s="1"/>
  <c r="JL81" i="2"/>
  <c r="JL84" i="2" s="1"/>
  <c r="DH81" i="2"/>
  <c r="DH84" i="2" s="1"/>
  <c r="DH1" i="2"/>
  <c r="CQ81" i="2"/>
  <c r="CQ84" i="2" s="1"/>
  <c r="DC81" i="2"/>
  <c r="DC84" i="2" s="1"/>
  <c r="DZ81" i="2"/>
  <c r="DZ84" i="2" s="1"/>
  <c r="EW81" i="2"/>
  <c r="EW84" i="2" s="1"/>
  <c r="FT81" i="2"/>
  <c r="FT84" i="2" s="1"/>
  <c r="GN81" i="2"/>
  <c r="GN84" i="2" s="1"/>
  <c r="ID81" i="2"/>
  <c r="ID84" i="2" s="1"/>
  <c r="IP81" i="2"/>
  <c r="IP84" i="2" s="1"/>
  <c r="CO81" i="2"/>
  <c r="CO84" i="2" s="1"/>
  <c r="DD81" i="2"/>
  <c r="DD84" i="2" s="1"/>
  <c r="EL81" i="2"/>
  <c r="EL84" i="2" s="1"/>
  <c r="GO81" i="2"/>
  <c r="GO84" i="2" s="1"/>
  <c r="IE81" i="2"/>
  <c r="IE84" i="2" s="1"/>
  <c r="IQ81" i="2"/>
  <c r="IQ84" i="2" s="1"/>
  <c r="DW81" i="2"/>
  <c r="DW84" i="2" s="1"/>
  <c r="CP81" i="2"/>
  <c r="CP84" i="2" s="1"/>
  <c r="CS81" i="2"/>
  <c r="CS84" i="2" s="1"/>
  <c r="EC81" i="2"/>
  <c r="EC84" i="2" s="1"/>
  <c r="EM81" i="2"/>
  <c r="EM84" i="2" s="1"/>
  <c r="EY81" i="2"/>
  <c r="EY84" i="2" s="1"/>
  <c r="GP81" i="2"/>
  <c r="GP84" i="2" s="1"/>
  <c r="HF81" i="2"/>
  <c r="HF84" i="2" s="1"/>
  <c r="IR81" i="2"/>
  <c r="IR84" i="2" s="1"/>
  <c r="CV81" i="2"/>
  <c r="CV84" i="2" s="1"/>
  <c r="DN81" i="2"/>
  <c r="DN84" i="2" s="1"/>
  <c r="DF81" i="2"/>
  <c r="DF84" i="2" s="1"/>
  <c r="EZ81" i="2"/>
  <c r="EZ84" i="2" s="1"/>
  <c r="GQ81" i="2"/>
  <c r="GQ84" i="2" s="1"/>
  <c r="JP44" i="2"/>
  <c r="IG81" i="2"/>
  <c r="IG84" i="2" s="1"/>
  <c r="JQ81" i="2"/>
  <c r="JQ84" i="2" s="1"/>
  <c r="DB81" i="2"/>
  <c r="DB84" i="2" s="1"/>
  <c r="EB44" i="2"/>
  <c r="DG81" i="2"/>
  <c r="DG84" i="2" s="1"/>
  <c r="EO81" i="2"/>
  <c r="EO84" i="2" s="1"/>
  <c r="FA81" i="2"/>
  <c r="FA84" i="2" s="1"/>
  <c r="IE44" i="2"/>
  <c r="IH81" i="2"/>
  <c r="IH84" i="2" s="1"/>
  <c r="FU46" i="2"/>
  <c r="DY46" i="2"/>
  <c r="IU44" i="2"/>
  <c r="EH46" i="2"/>
  <c r="JT57" i="2"/>
  <c r="JO44" i="2"/>
  <c r="ID44" i="2"/>
  <c r="IL44" i="2"/>
  <c r="IT44" i="2"/>
  <c r="II44" i="2"/>
  <c r="IK44" i="2"/>
  <c r="IS44" i="2"/>
  <c r="JA44" i="2"/>
  <c r="JM44" i="2"/>
  <c r="JU44" i="2"/>
  <c r="IQ44" i="2"/>
  <c r="IN44" i="2"/>
  <c r="IV44" i="2"/>
  <c r="JD44" i="2"/>
  <c r="JN44" i="2"/>
  <c r="JV44" i="2"/>
  <c r="IO44" i="2"/>
  <c r="JQ44" i="2"/>
  <c r="IJ44" i="2"/>
  <c r="IR44" i="2"/>
  <c r="JL44" i="2"/>
  <c r="JT44" i="2"/>
  <c r="IH44" i="2"/>
  <c r="IP44" i="2"/>
  <c r="GN44" i="2"/>
  <c r="GV44" i="2"/>
  <c r="HP44" i="2"/>
  <c r="HX44" i="2"/>
  <c r="HX80" i="2" s="1"/>
  <c r="HQ44" i="2"/>
  <c r="HY44" i="2"/>
  <c r="GH44" i="2"/>
  <c r="GP44" i="2"/>
  <c r="GX44" i="2"/>
  <c r="HR44" i="2"/>
  <c r="HZ44" i="2"/>
  <c r="GO44" i="2"/>
  <c r="GW44" i="2"/>
  <c r="GM44" i="2"/>
  <c r="GU44" i="2"/>
  <c r="GL44" i="2"/>
  <c r="GT44" i="2"/>
  <c r="GI44" i="2"/>
  <c r="GY44" i="2"/>
  <c r="HS44" i="2"/>
  <c r="GR44" i="2"/>
  <c r="GZ44" i="2"/>
  <c r="HH44" i="2"/>
  <c r="GS44" i="2"/>
  <c r="HU44" i="2"/>
  <c r="CU44" i="2"/>
  <c r="DW44" i="2"/>
  <c r="EM44" i="2"/>
  <c r="FC44" i="2"/>
  <c r="FW44" i="2"/>
  <c r="CW44" i="2"/>
  <c r="DE44" i="2"/>
  <c r="CV44" i="2"/>
  <c r="DD44" i="2"/>
  <c r="DL44" i="2"/>
  <c r="DX44" i="2"/>
  <c r="EF44" i="2"/>
  <c r="FU44" i="2"/>
  <c r="EQ44" i="2"/>
  <c r="EV44" i="2"/>
  <c r="FD44" i="2"/>
  <c r="FL44" i="2"/>
  <c r="EP44" i="2"/>
  <c r="EX44" i="2"/>
  <c r="EW44" i="2"/>
  <c r="ES44" i="2"/>
  <c r="FA44" i="2"/>
  <c r="GC44" i="2"/>
  <c r="DZ44" i="2"/>
  <c r="EL44" i="2"/>
  <c r="ET44" i="2"/>
  <c r="FB44" i="2"/>
  <c r="GD44" i="2"/>
  <c r="ER44" i="2"/>
  <c r="EZ44" i="2"/>
  <c r="FT44" i="2"/>
  <c r="DA44" i="2"/>
  <c r="EC44" i="2"/>
  <c r="CP44" i="2"/>
  <c r="CX44" i="2"/>
  <c r="DF44" i="2"/>
  <c r="EH44" i="2"/>
  <c r="DM44" i="2"/>
  <c r="DY44" i="2"/>
  <c r="EG44" i="2"/>
  <c r="CQ44" i="2"/>
  <c r="DG44" i="2"/>
  <c r="DO44" i="2"/>
  <c r="EA44" i="2"/>
  <c r="CZ44" i="2"/>
  <c r="DH44" i="2"/>
  <c r="DP44" i="2"/>
  <c r="CT44" i="2"/>
  <c r="DB44" i="2"/>
  <c r="DJ44" i="2"/>
  <c r="ED44" i="2"/>
  <c r="ED80" i="2" l="1"/>
  <c r="CX80" i="2"/>
  <c r="CX1" i="2"/>
  <c r="EV80" i="2"/>
  <c r="GL1" i="2"/>
  <c r="JU80" i="2"/>
  <c r="JU83" i="2" s="1"/>
  <c r="IV72" i="2"/>
  <c r="EQ72" i="2"/>
  <c r="EQ81" i="2"/>
  <c r="EQ84" i="2" s="1"/>
  <c r="JN72" i="2"/>
  <c r="GU72" i="2"/>
  <c r="EP72" i="2"/>
  <c r="EP81" i="2"/>
  <c r="EP84" i="2" s="1"/>
  <c r="FB80" i="2"/>
  <c r="DE80" i="2"/>
  <c r="DE1" i="2"/>
  <c r="DE3" i="2" s="1"/>
  <c r="GP80" i="2"/>
  <c r="GP1" i="2"/>
  <c r="IK1" i="2"/>
  <c r="IK3" i="2" s="1"/>
  <c r="IV81" i="2"/>
  <c r="IV84" i="2" s="1"/>
  <c r="HO72" i="2"/>
  <c r="EY72" i="2"/>
  <c r="CU72" i="2"/>
  <c r="CU81" i="2"/>
  <c r="CU84" i="2" s="1"/>
  <c r="HR72" i="2"/>
  <c r="EX72" i="2"/>
  <c r="CT72" i="2"/>
  <c r="GC80" i="2"/>
  <c r="GS1" i="2"/>
  <c r="IV80" i="2"/>
  <c r="IV1" i="2"/>
  <c r="ID1" i="2"/>
  <c r="JQ72" i="2"/>
  <c r="DB1" i="2"/>
  <c r="DB3" i="2" s="1"/>
  <c r="CZ80" i="2"/>
  <c r="CQ80" i="2"/>
  <c r="EC80" i="2"/>
  <c r="EC1" i="2"/>
  <c r="ER80" i="2"/>
  <c r="ER1" i="2"/>
  <c r="EL80" i="2"/>
  <c r="EL1" i="2"/>
  <c r="ES1" i="2"/>
  <c r="DD1" i="2"/>
  <c r="CU1" i="2"/>
  <c r="GI1" i="2"/>
  <c r="GM1" i="2"/>
  <c r="HR80" i="2"/>
  <c r="HY80" i="2"/>
  <c r="GV1" i="2"/>
  <c r="IH1" i="2"/>
  <c r="IJ80" i="2"/>
  <c r="IJ1" i="2"/>
  <c r="JN80" i="2"/>
  <c r="IT80" i="2"/>
  <c r="IU1" i="2"/>
  <c r="IE1" i="2"/>
  <c r="GU81" i="2"/>
  <c r="GU84" i="2" s="1"/>
  <c r="IE72" i="2"/>
  <c r="FV72" i="2"/>
  <c r="FV81" i="2"/>
  <c r="FV84" i="2" s="1"/>
  <c r="DC72" i="2"/>
  <c r="II72" i="2"/>
  <c r="II81" i="2"/>
  <c r="II84" i="2" s="1"/>
  <c r="FJ72" i="2"/>
  <c r="FJ81" i="2"/>
  <c r="FJ84" i="2" s="1"/>
  <c r="DB72" i="2"/>
  <c r="EX1" i="2"/>
  <c r="EX3" i="2" s="1"/>
  <c r="EM1" i="2"/>
  <c r="GO1" i="2"/>
  <c r="IO1" i="2"/>
  <c r="GV72" i="2"/>
  <c r="GV81" i="2"/>
  <c r="GV84" i="2" s="1"/>
  <c r="CT1" i="2"/>
  <c r="EG80" i="2"/>
  <c r="DF80" i="2"/>
  <c r="DA1" i="2"/>
  <c r="DZ80" i="2"/>
  <c r="EW1" i="2"/>
  <c r="CV1" i="2"/>
  <c r="HU1" i="2"/>
  <c r="HU3" i="2" s="1"/>
  <c r="GR80" i="2"/>
  <c r="GT80" i="2"/>
  <c r="GT1" i="2"/>
  <c r="GW1" i="2"/>
  <c r="GW3" i="2" s="1"/>
  <c r="GX80" i="2"/>
  <c r="GN80" i="2"/>
  <c r="GN1" i="2"/>
  <c r="IQ80" i="2"/>
  <c r="IS80" i="2"/>
  <c r="IS1" i="2"/>
  <c r="IL1" i="2"/>
  <c r="HO81" i="2"/>
  <c r="HO84" i="2" s="1"/>
  <c r="CT81" i="2"/>
  <c r="CT84" i="2" s="1"/>
  <c r="JN81" i="2"/>
  <c r="JN84" i="2" s="1"/>
  <c r="EX81" i="2"/>
  <c r="EX84" i="2" s="1"/>
  <c r="IN72" i="2"/>
  <c r="IN81" i="2"/>
  <c r="IN84" i="2" s="1"/>
  <c r="GN72" i="2"/>
  <c r="DZ72" i="2"/>
  <c r="IQ72" i="2"/>
  <c r="GM72" i="2"/>
  <c r="GM81" i="2"/>
  <c r="GM84" i="2" s="1"/>
  <c r="DN72" i="2"/>
  <c r="GY1" i="2"/>
  <c r="FD1" i="2"/>
  <c r="GZ1" i="2"/>
  <c r="FC1" i="2"/>
  <c r="DG1" i="2"/>
  <c r="DJ1" i="2"/>
  <c r="DH80" i="2"/>
  <c r="CP1" i="2"/>
  <c r="EZ1" i="2"/>
  <c r="ET1" i="2"/>
  <c r="FA80" i="2"/>
  <c r="FA1" i="2"/>
  <c r="FA3" i="2" s="1"/>
  <c r="EP80" i="2"/>
  <c r="EP1" i="2"/>
  <c r="EQ80" i="2"/>
  <c r="EQ1" i="2"/>
  <c r="DL80" i="2"/>
  <c r="CW1" i="2"/>
  <c r="DW80" i="2"/>
  <c r="GH1" i="2"/>
  <c r="IP1" i="2"/>
  <c r="IP3" i="2" s="1"/>
  <c r="IR80" i="2"/>
  <c r="IR1" i="2"/>
  <c r="IN80" i="2"/>
  <c r="JM80" i="2"/>
  <c r="II80" i="2"/>
  <c r="II1" i="2"/>
  <c r="IT81" i="2"/>
  <c r="IT84" i="2" s="1"/>
  <c r="GR81" i="2"/>
  <c r="GR84" i="2" s="1"/>
  <c r="IS81" i="2"/>
  <c r="IS84" i="2" s="1"/>
  <c r="DE81" i="2"/>
  <c r="DE84" i="2" s="1"/>
  <c r="CW81" i="2"/>
  <c r="CW84" i="2" s="1"/>
  <c r="HB81" i="2"/>
  <c r="HB84" i="2" s="1"/>
  <c r="GZ81" i="2"/>
  <c r="GZ84" i="2" s="1"/>
  <c r="EK81" i="2"/>
  <c r="EK84" i="2" s="1"/>
  <c r="CY81" i="2"/>
  <c r="CY84" i="2" s="1"/>
  <c r="IO81" i="2"/>
  <c r="IO84" i="2" s="1"/>
  <c r="DX81" i="2"/>
  <c r="DX84" i="2" s="1"/>
  <c r="HU81" i="2"/>
  <c r="HU84" i="2" s="1"/>
  <c r="ET81" i="2"/>
  <c r="ET84" i="2" s="1"/>
  <c r="FF81" i="2"/>
  <c r="FF84" i="2" s="1"/>
  <c r="IK81" i="2"/>
  <c r="IK84" i="2" s="1"/>
  <c r="FD81" i="2"/>
  <c r="FD84" i="2" s="1"/>
  <c r="GH81" i="2"/>
  <c r="GH84" i="2" s="1"/>
  <c r="DJ81" i="2"/>
  <c r="DJ84" i="2" s="1"/>
  <c r="HP81" i="2"/>
  <c r="HP84" i="2" s="1"/>
  <c r="IT72" i="2"/>
  <c r="IL72" i="2"/>
  <c r="IC72" i="2"/>
  <c r="GX72" i="2"/>
  <c r="GP72" i="2"/>
  <c r="GG72" i="2"/>
  <c r="FF72" i="2"/>
  <c r="EW72" i="2"/>
  <c r="EO72" i="2"/>
  <c r="DX72" i="2"/>
  <c r="DE72" i="2"/>
  <c r="CW72" i="2"/>
  <c r="CO72" i="2"/>
  <c r="JL72" i="2"/>
  <c r="IS72" i="2"/>
  <c r="IK72" i="2"/>
  <c r="HY72" i="2"/>
  <c r="HB72" i="2"/>
  <c r="GS72" i="2"/>
  <c r="GK72" i="2"/>
  <c r="FS72" i="2"/>
  <c r="EZ72" i="2"/>
  <c r="ER72" i="2"/>
  <c r="EC72" i="2"/>
  <c r="DH72" i="2"/>
  <c r="CZ72" i="2"/>
  <c r="DP72" i="2"/>
  <c r="FL81" i="2"/>
  <c r="FL84" i="2" s="1"/>
  <c r="JD72" i="2"/>
  <c r="JD81" i="2"/>
  <c r="JD84" i="2" s="1"/>
  <c r="DP1" i="2"/>
  <c r="FL1" i="2"/>
  <c r="FL3" i="2" s="1"/>
  <c r="HH1" i="2"/>
  <c r="HH3" i="2" s="1"/>
  <c r="JD1" i="2"/>
  <c r="JD3" i="2" s="1"/>
  <c r="HQ81" i="2"/>
  <c r="HQ84" i="2" s="1"/>
  <c r="JM81" i="2"/>
  <c r="JM84" i="2" s="1"/>
  <c r="FL72" i="2"/>
  <c r="DP81" i="2"/>
  <c r="DP84" i="2" s="1"/>
  <c r="HH81" i="2"/>
  <c r="HH84" i="2" s="1"/>
  <c r="HZ81" i="2"/>
  <c r="HZ84" i="2" s="1"/>
  <c r="GD80" i="2"/>
  <c r="GD83" i="2" s="1"/>
  <c r="FU81" i="2"/>
  <c r="FU84" i="2" s="1"/>
  <c r="GD72" i="2"/>
  <c r="HS80" i="2"/>
  <c r="HS83" i="2" s="1"/>
  <c r="HZ80" i="2"/>
  <c r="HZ83" i="2" s="1"/>
  <c r="JV81" i="2"/>
  <c r="JV84" i="2" s="1"/>
  <c r="HP1" i="2"/>
  <c r="JV80" i="2"/>
  <c r="JV83" i="2" s="1"/>
  <c r="JO80" i="2"/>
  <c r="JO83" i="2" s="1"/>
  <c r="HQ72" i="2"/>
  <c r="FW80" i="2"/>
  <c r="FW83" i="2" s="1"/>
  <c r="FY1" i="2"/>
  <c r="FY3" i="2" s="1"/>
  <c r="JM72" i="2"/>
  <c r="JT46" i="2"/>
  <c r="JT81" i="2" s="1"/>
  <c r="JT84" i="2" s="1"/>
  <c r="HZ72" i="2"/>
  <c r="EH81" i="2"/>
  <c r="EH84" i="2" s="1"/>
  <c r="EA80" i="2"/>
  <c r="EA83" i="2" s="1"/>
  <c r="DY81" i="2"/>
  <c r="DY84" i="2" s="1"/>
  <c r="EH80" i="2"/>
  <c r="EH83" i="2" s="1"/>
  <c r="JV72" i="2"/>
  <c r="DY72" i="2"/>
  <c r="JQ80" i="2"/>
  <c r="JQ83" i="2" s="1"/>
  <c r="JQ1" i="2"/>
  <c r="JQ3" i="2" s="1"/>
  <c r="GD81" i="2"/>
  <c r="GD84" i="2" s="1"/>
  <c r="JL80" i="2"/>
  <c r="JL83" i="2" s="1"/>
  <c r="JL1" i="2"/>
  <c r="JP80" i="2"/>
  <c r="JP83" i="2" s="1"/>
  <c r="FU72" i="2"/>
  <c r="FT80" i="2"/>
  <c r="FT83" i="2" s="1"/>
  <c r="FT1" i="2"/>
  <c r="EB80" i="2"/>
  <c r="EB83" i="2" s="1"/>
  <c r="EB1" i="2"/>
  <c r="EB3" i="2" s="1"/>
  <c r="DX80" i="2"/>
  <c r="DX83" i="2" s="1"/>
  <c r="DX1" i="2"/>
  <c r="EH72" i="2"/>
  <c r="FY80" i="2"/>
  <c r="FY83" i="2" s="1"/>
  <c r="CV3" i="2"/>
  <c r="CV80" i="2"/>
  <c r="DM80" i="2"/>
  <c r="DM83" i="2" s="1"/>
  <c r="GZ3" i="2"/>
  <c r="GZ80" i="2"/>
  <c r="IH3" i="2"/>
  <c r="IH80" i="2"/>
  <c r="IE3" i="2"/>
  <c r="IE80" i="2"/>
  <c r="IE83" i="2" s="1"/>
  <c r="GO3" i="2"/>
  <c r="GO80" i="2"/>
  <c r="GH3" i="2"/>
  <c r="GH80" i="2"/>
  <c r="DB80" i="2"/>
  <c r="GY3" i="2"/>
  <c r="GY80" i="2"/>
  <c r="GI3" i="2"/>
  <c r="GI80" i="2"/>
  <c r="CT3" i="2"/>
  <c r="CT80" i="2"/>
  <c r="JD80" i="2"/>
  <c r="JD83" i="2" s="1"/>
  <c r="HQ1" i="2"/>
  <c r="HQ3" i="2" s="1"/>
  <c r="HQ80" i="2"/>
  <c r="IU3" i="2"/>
  <c r="IU80" i="2"/>
  <c r="IU83" i="2" s="1"/>
  <c r="DA3" i="2"/>
  <c r="DA80" i="2"/>
  <c r="EF1" i="2"/>
  <c r="EF3" i="2" s="1"/>
  <c r="EF80" i="2"/>
  <c r="GL3" i="2"/>
  <c r="GL80" i="2"/>
  <c r="GL83" i="2" s="1"/>
  <c r="CW80" i="2"/>
  <c r="CW3" i="2"/>
  <c r="DP3" i="2"/>
  <c r="DP80" i="2"/>
  <c r="CU3" i="2"/>
  <c r="CU80" i="2"/>
  <c r="CU83" i="2" s="1"/>
  <c r="DO80" i="2"/>
  <c r="DO83" i="2" s="1"/>
  <c r="HU80" i="2"/>
  <c r="HU83" i="2" s="1"/>
  <c r="GU80" i="2"/>
  <c r="GU83" i="2" s="1"/>
  <c r="DJ3" i="2"/>
  <c r="DJ80" i="2"/>
  <c r="IK80" i="2"/>
  <c r="IK83" i="2" s="1"/>
  <c r="IL3" i="2"/>
  <c r="IL80" i="2"/>
  <c r="IL83" i="2" s="1"/>
  <c r="ID3" i="2"/>
  <c r="ID80" i="2"/>
  <c r="ID83" i="2" s="1"/>
  <c r="DG3" i="2"/>
  <c r="DG80" i="2"/>
  <c r="DG83" i="2" s="1"/>
  <c r="GS3" i="2"/>
  <c r="GS80" i="2"/>
  <c r="GM3" i="2"/>
  <c r="GM80" i="2"/>
  <c r="GV3" i="2"/>
  <c r="GV80" i="2"/>
  <c r="GV83" i="2" s="1"/>
  <c r="IO3" i="2"/>
  <c r="IO80" i="2"/>
  <c r="JA80" i="2"/>
  <c r="JA83" i="2" s="1"/>
  <c r="HH80" i="2"/>
  <c r="HH83" i="2" s="1"/>
  <c r="IP80" i="2"/>
  <c r="JT80" i="2"/>
  <c r="JT83" i="2" s="1"/>
  <c r="CP3" i="2"/>
  <c r="CP80" i="2"/>
  <c r="CP83" i="2" s="1"/>
  <c r="DD3" i="2"/>
  <c r="DD80" i="2"/>
  <c r="GW80" i="2"/>
  <c r="GW83" i="2" s="1"/>
  <c r="JV1" i="2"/>
  <c r="JV3" i="2" s="1"/>
  <c r="HZ1" i="2"/>
  <c r="HZ3" i="2" s="1"/>
  <c r="GD1" i="2"/>
  <c r="GD3" i="2" s="1"/>
  <c r="EZ3" i="2"/>
  <c r="EZ80" i="2"/>
  <c r="ET3" i="2"/>
  <c r="ET80" i="2"/>
  <c r="ET83" i="2" s="1"/>
  <c r="ES3" i="2"/>
  <c r="ES80" i="2"/>
  <c r="ES83" i="2" s="1"/>
  <c r="FC3" i="2"/>
  <c r="FC80" i="2"/>
  <c r="FC83" i="2" s="1"/>
  <c r="EW3" i="2"/>
  <c r="EW80" i="2"/>
  <c r="FL80" i="2"/>
  <c r="FL83" i="2" s="1"/>
  <c r="EX80" i="2"/>
  <c r="EX83" i="2" s="1"/>
  <c r="FD3" i="2"/>
  <c r="FD80" i="2"/>
  <c r="FD83" i="2" s="1"/>
  <c r="EM3" i="2"/>
  <c r="EM80" i="2"/>
  <c r="EM83" i="2" s="1"/>
  <c r="FU1" i="2"/>
  <c r="FU3" i="2" s="1"/>
  <c r="FU80" i="2"/>
  <c r="FU83" i="2" s="1"/>
  <c r="DY1" i="2"/>
  <c r="DY3" i="2" s="1"/>
  <c r="DY80" i="2"/>
  <c r="DY83" i="2" s="1"/>
  <c r="HP80" i="2"/>
  <c r="HP83" i="2" s="1"/>
  <c r="IV3" i="2"/>
  <c r="DP83" i="2"/>
  <c r="IV83" i="2"/>
  <c r="EC83" i="2"/>
  <c r="EC3" i="2"/>
  <c r="EH1" i="2"/>
  <c r="EH3" i="2" s="1"/>
  <c r="IO83" i="2"/>
  <c r="IT83" i="2"/>
  <c r="DF83" i="2"/>
  <c r="IR83" i="2"/>
  <c r="IR3" i="2"/>
  <c r="JN83" i="2"/>
  <c r="IJ83" i="2"/>
  <c r="IJ3" i="2"/>
  <c r="IQ83" i="2"/>
  <c r="FA83" i="2"/>
  <c r="GT83" i="2"/>
  <c r="GT3" i="2"/>
  <c r="EL83" i="2"/>
  <c r="EL3" i="2"/>
  <c r="DE83" i="2"/>
  <c r="II83" i="2"/>
  <c r="II3" i="2"/>
  <c r="EQ83" i="2"/>
  <c r="EQ3" i="2"/>
  <c r="JM83" i="2"/>
  <c r="JM1" i="2"/>
  <c r="JM3" i="2" s="1"/>
  <c r="DL83" i="2"/>
  <c r="FB83" i="2"/>
  <c r="CX83" i="2"/>
  <c r="CX3" i="2"/>
  <c r="IN83" i="2"/>
  <c r="EP83" i="2"/>
  <c r="EP3" i="2"/>
  <c r="DH83" i="2"/>
  <c r="DH3" i="2"/>
  <c r="GP83" i="2"/>
  <c r="GP3" i="2"/>
  <c r="IS83" i="2"/>
  <c r="IS3" i="2"/>
  <c r="ER83" i="2"/>
  <c r="ER3" i="2"/>
  <c r="EV83" i="2"/>
  <c r="GN83" i="2"/>
  <c r="GN3" i="2"/>
  <c r="IP83" i="2"/>
  <c r="IH83" i="2"/>
  <c r="GM83" i="2"/>
  <c r="HR83" i="2"/>
  <c r="GH83" i="2"/>
  <c r="HX83" i="2"/>
  <c r="HQ83" i="2"/>
  <c r="HY83" i="2"/>
  <c r="GX83" i="2"/>
  <c r="GO83" i="2"/>
  <c r="GY83" i="2"/>
  <c r="GS83" i="2"/>
  <c r="GI83" i="2"/>
  <c r="GZ83" i="2"/>
  <c r="GR83" i="2"/>
  <c r="DZ83" i="2"/>
  <c r="CW83" i="2"/>
  <c r="DW83" i="2"/>
  <c r="CV83" i="2"/>
  <c r="EZ83" i="2"/>
  <c r="DD83" i="2"/>
  <c r="EW83" i="2"/>
  <c r="EF83" i="2"/>
  <c r="GC83" i="2"/>
  <c r="DA83" i="2"/>
  <c r="CZ83" i="2"/>
  <c r="EG83" i="2"/>
  <c r="CQ83" i="2"/>
  <c r="CT83" i="2"/>
  <c r="ED83" i="2"/>
  <c r="DJ83" i="2"/>
  <c r="DB83" i="2"/>
  <c r="JT72" i="2" l="1"/>
  <c r="JB38" i="2"/>
  <c r="FJ38" i="2"/>
  <c r="HF38" i="2"/>
  <c r="FV37" i="2"/>
  <c r="FJ40" i="2" l="1"/>
  <c r="FJ42" i="2" s="1"/>
  <c r="FJ44" i="2" s="1"/>
  <c r="HF40" i="2"/>
  <c r="HF42" i="2" s="1"/>
  <c r="HF44" i="2" s="1"/>
  <c r="JB40" i="2"/>
  <c r="JB42" i="2" s="1"/>
  <c r="JB44" i="2" s="1"/>
  <c r="HF80" i="2" l="1"/>
  <c r="HF83" i="2" s="1"/>
  <c r="HF1" i="2"/>
  <c r="HF3" i="2" s="1"/>
  <c r="FJ80" i="2"/>
  <c r="FJ83" i="2" s="1"/>
  <c r="FJ1" i="2"/>
  <c r="FJ3" i="2" s="1"/>
  <c r="JB80" i="2"/>
  <c r="JB83" i="2" s="1"/>
  <c r="JB1" i="2"/>
  <c r="JB3" i="2" s="1"/>
  <c r="AS26" i="2" l="1"/>
  <c r="D38" i="2" l="1"/>
  <c r="AS38" i="2"/>
  <c r="DL51" i="2" l="1"/>
  <c r="DL57" i="2" s="1"/>
  <c r="DL46" i="2" l="1"/>
  <c r="DL1" i="2" l="1"/>
  <c r="DL3" i="2" s="1"/>
  <c r="DL81" i="2"/>
  <c r="DL84" i="2" s="1"/>
  <c r="DL72" i="2"/>
  <c r="E33" i="2" l="1"/>
  <c r="E16" i="2" l="1"/>
  <c r="E32" i="2"/>
  <c r="E25" i="2"/>
  <c r="E38" i="2"/>
  <c r="E14" i="2"/>
  <c r="E23" i="2" l="1"/>
  <c r="AG51" i="2" l="1"/>
  <c r="AG54" i="2"/>
  <c r="AG52" i="2" l="1"/>
  <c r="DF1" i="2" l="1"/>
  <c r="DF3" i="2" s="1"/>
  <c r="GX1" i="2"/>
  <c r="GX3" i="2" s="1"/>
  <c r="IT1" i="2"/>
  <c r="IT3" i="2" s="1"/>
  <c r="FB1" i="2"/>
  <c r="FB3" i="2" s="1"/>
  <c r="IN1" i="2" l="1"/>
  <c r="GR1" i="2"/>
  <c r="EV1" i="2"/>
  <c r="CZ1" i="2"/>
  <c r="AH39" i="2" l="1"/>
  <c r="AH34" i="2"/>
  <c r="AH29" i="2"/>
  <c r="AH40" i="2" l="1"/>
  <c r="CD37" i="2"/>
  <c r="AH30" i="2"/>
  <c r="CD40" i="2" l="1"/>
  <c r="JN1" i="2" l="1"/>
  <c r="JN3" i="2" s="1"/>
  <c r="HR1" i="2"/>
  <c r="HR3" i="2" s="1"/>
  <c r="JL3" i="2" l="1"/>
  <c r="HP3" i="2"/>
  <c r="FT3" i="2"/>
  <c r="DX3" i="2"/>
  <c r="AF39" i="2"/>
  <c r="CB40" i="2" l="1"/>
  <c r="P32" i="2"/>
  <c r="AC38" i="2" l="1"/>
  <c r="A70" i="1" l="1"/>
  <c r="A71" i="1"/>
  <c r="A82" i="1"/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14" i="1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12" i="2"/>
  <c r="F2" i="6" l="1"/>
  <c r="FE6" i="9"/>
  <c r="EO6" i="9"/>
  <c r="DY6" i="9"/>
  <c r="DI6" i="9"/>
  <c r="CS6" i="9"/>
  <c r="CC6" i="9"/>
  <c r="BM6" i="9"/>
  <c r="AW6" i="9"/>
  <c r="AG6" i="9"/>
  <c r="Q6" i="9"/>
  <c r="A6" i="9"/>
  <c r="FE9" i="9"/>
  <c r="FE8" i="9"/>
  <c r="EO9" i="9"/>
  <c r="EO8" i="9"/>
  <c r="DY9" i="9"/>
  <c r="DY8" i="9"/>
  <c r="DI9" i="9"/>
  <c r="DI8" i="9"/>
  <c r="CS9" i="9"/>
  <c r="CS8" i="9"/>
  <c r="CC9" i="9"/>
  <c r="CC8" i="9"/>
  <c r="BM9" i="9"/>
  <c r="BM8" i="9"/>
  <c r="AW9" i="9"/>
  <c r="AW8" i="9"/>
  <c r="AG9" i="9"/>
  <c r="AG8" i="9"/>
  <c r="Q9" i="9"/>
  <c r="Q8" i="9"/>
  <c r="A9" i="9"/>
  <c r="A8" i="9"/>
  <c r="PA8" i="8"/>
  <c r="PA7" i="8"/>
  <c r="OK8" i="8"/>
  <c r="OK7" i="8"/>
  <c r="NU8" i="8"/>
  <c r="NU7" i="8"/>
  <c r="NE8" i="8"/>
  <c r="NE7" i="8"/>
  <c r="MO8" i="8"/>
  <c r="MO7" i="8"/>
  <c r="LY8" i="8"/>
  <c r="LY7" i="8"/>
  <c r="LI8" i="8"/>
  <c r="LI7" i="8"/>
  <c r="KS8" i="8"/>
  <c r="KS7" i="8"/>
  <c r="KC8" i="8"/>
  <c r="KC7" i="8"/>
  <c r="JM8" i="8"/>
  <c r="JM7" i="8"/>
  <c r="IW8" i="8"/>
  <c r="IW7" i="8"/>
  <c r="IG8" i="8"/>
  <c r="IG7" i="8"/>
  <c r="HQ8" i="8"/>
  <c r="HQ7" i="8"/>
  <c r="HA8" i="8"/>
  <c r="HA7" i="8"/>
  <c r="GK8" i="8"/>
  <c r="GK7" i="8"/>
  <c r="FU8" i="8"/>
  <c r="FU7" i="8"/>
  <c r="FE8" i="8"/>
  <c r="FE7" i="8"/>
  <c r="EO8" i="8"/>
  <c r="EO7" i="8"/>
  <c r="DY8" i="8"/>
  <c r="DY7" i="8"/>
  <c r="DI8" i="8"/>
  <c r="DI7" i="8"/>
  <c r="CS8" i="8"/>
  <c r="CS7" i="8"/>
  <c r="CC8" i="8"/>
  <c r="CC7" i="8"/>
  <c r="BM8" i="8"/>
  <c r="BM7" i="8"/>
  <c r="AW8" i="8"/>
  <c r="AW7" i="8"/>
  <c r="AG8" i="8"/>
  <c r="AG7" i="8"/>
  <c r="Q8" i="8"/>
  <c r="Q7" i="8"/>
  <c r="A8" i="8"/>
  <c r="A7" i="8"/>
  <c r="A5" i="8"/>
  <c r="A5" i="6"/>
  <c r="K5" i="6" s="1"/>
  <c r="A4" i="6"/>
  <c r="K4" i="6" s="1"/>
  <c r="A2" i="6"/>
  <c r="BS17" i="2" l="1"/>
  <c r="BT17" i="2"/>
  <c r="BU17" i="2"/>
  <c r="BV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BS26" i="2"/>
  <c r="BS42" i="2" s="1"/>
  <c r="BT26" i="2"/>
  <c r="BT42" i="2" s="1"/>
  <c r="BU26" i="2"/>
  <c r="BV26" i="2"/>
  <c r="CA26" i="2"/>
  <c r="CA42" i="2" s="1"/>
  <c r="CB26" i="2"/>
  <c r="CB42" i="2" s="1"/>
  <c r="CC26" i="2"/>
  <c r="CC42" i="2" s="1"/>
  <c r="CD26" i="2"/>
  <c r="CD42" i="2" s="1"/>
  <c r="CE26" i="2"/>
  <c r="CF26" i="2"/>
  <c r="CF42" i="2" s="1"/>
  <c r="CF44" i="2" s="1"/>
  <c r="CG26" i="2"/>
  <c r="CG42" i="2" s="1"/>
  <c r="CH26" i="2"/>
  <c r="CH42" i="2" s="1"/>
  <c r="CI26" i="2"/>
  <c r="CJ26" i="2"/>
  <c r="CJ42" i="2" s="1"/>
  <c r="CK26" i="2"/>
  <c r="CK42" i="2" s="1"/>
  <c r="CL26" i="2"/>
  <c r="CL42" i="2" s="1"/>
  <c r="BT57" i="2"/>
  <c r="CA57" i="2"/>
  <c r="CB57" i="2"/>
  <c r="CC57" i="2"/>
  <c r="CD57" i="2"/>
  <c r="CF57" i="2"/>
  <c r="CG57" i="2"/>
  <c r="CJ57" i="2"/>
  <c r="CL5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F26" i="2"/>
  <c r="AG26" i="2"/>
  <c r="AH26" i="2"/>
  <c r="AH42" i="2" s="1"/>
  <c r="AI26" i="2"/>
  <c r="AJ26" i="2"/>
  <c r="AJ42" i="2" s="1"/>
  <c r="AK26" i="2"/>
  <c r="AK42" i="2" s="1"/>
  <c r="AL26" i="2"/>
  <c r="AL42" i="2" s="1"/>
  <c r="AM26" i="2"/>
  <c r="AM42" i="2" s="1"/>
  <c r="AN26" i="2"/>
  <c r="AN42" i="2" s="1"/>
  <c r="AO26" i="2"/>
  <c r="AO42" i="2" s="1"/>
  <c r="AP26" i="2"/>
  <c r="AP42" i="2" s="1"/>
  <c r="AE57" i="2"/>
  <c r="AF57" i="2"/>
  <c r="AH57" i="2"/>
  <c r="AJ57" i="2"/>
  <c r="AK57" i="2"/>
  <c r="AL57" i="2"/>
  <c r="AM57" i="2"/>
  <c r="AN57" i="2"/>
  <c r="AO57" i="2"/>
  <c r="AP57" i="2"/>
  <c r="AM46" i="2" l="1"/>
  <c r="AM72" i="2"/>
  <c r="AH46" i="2"/>
  <c r="CG46" i="2"/>
  <c r="CG72" i="2" s="1"/>
  <c r="CB46" i="2"/>
  <c r="AL46" i="2"/>
  <c r="AF46" i="2"/>
  <c r="CA46" i="2"/>
  <c r="CA72" i="2" s="1"/>
  <c r="AN46" i="2"/>
  <c r="AN72" i="2" s="1"/>
  <c r="AO46" i="2"/>
  <c r="AO72" i="2" s="1"/>
  <c r="AE46" i="2"/>
  <c r="AE72" i="2"/>
  <c r="CD46" i="2"/>
  <c r="CD72" i="2"/>
  <c r="BT46" i="2"/>
  <c r="CF80" i="2"/>
  <c r="CF83" i="2" s="1"/>
  <c r="AK46" i="2"/>
  <c r="AM81" i="2"/>
  <c r="AM84" i="2" s="1"/>
  <c r="AL81" i="2"/>
  <c r="AL84" i="2" s="1"/>
  <c r="AN81" i="2"/>
  <c r="AN84" i="2" s="1"/>
  <c r="CC46" i="2"/>
  <c r="CF46" i="2"/>
  <c r="CL46" i="2"/>
  <c r="AP46" i="2"/>
  <c r="CJ46" i="2"/>
  <c r="CJ81" i="2" s="1"/>
  <c r="CJ84" i="2" s="1"/>
  <c r="AJ46" i="2"/>
  <c r="AM44" i="2"/>
  <c r="CA44" i="2"/>
  <c r="BT44" i="2"/>
  <c r="BS44" i="2"/>
  <c r="CH44" i="2"/>
  <c r="AO44" i="2"/>
  <c r="AK44" i="2"/>
  <c r="AL44" i="2"/>
  <c r="AN44" i="2"/>
  <c r="CJ44" i="2"/>
  <c r="CB44" i="2"/>
  <c r="AJ44" i="2"/>
  <c r="AP44" i="2"/>
  <c r="AH44" i="2"/>
  <c r="CG44" i="2"/>
  <c r="CL44" i="2"/>
  <c r="CD44" i="2"/>
  <c r="CK44" i="2"/>
  <c r="CC44" i="2"/>
  <c r="AO80" i="2" l="1"/>
  <c r="AK81" i="2"/>
  <c r="AK84" i="2" s="1"/>
  <c r="AK72" i="2"/>
  <c r="AF81" i="2"/>
  <c r="AF84" i="2" s="1"/>
  <c r="CB81" i="2"/>
  <c r="CB84" i="2" s="1"/>
  <c r="AH81" i="2"/>
  <c r="AH84" i="2" s="1"/>
  <c r="AO81" i="2"/>
  <c r="AO84" i="2" s="1"/>
  <c r="CD81" i="2"/>
  <c r="CD84" i="2" s="1"/>
  <c r="AL72" i="2"/>
  <c r="AO1" i="2"/>
  <c r="CA81" i="2"/>
  <c r="CA84" i="2" s="1"/>
  <c r="CG81" i="2"/>
  <c r="CG84" i="2" s="1"/>
  <c r="CG80" i="2"/>
  <c r="CG1" i="2"/>
  <c r="CG3" i="2" s="1"/>
  <c r="BT80" i="2"/>
  <c r="BT83" i="2" s="1"/>
  <c r="AE81" i="2"/>
  <c r="AE84" i="2" s="1"/>
  <c r="AF72" i="2"/>
  <c r="CB72" i="2"/>
  <c r="AH72" i="2"/>
  <c r="CJ72" i="2"/>
  <c r="BT72" i="2"/>
  <c r="BT81" i="2"/>
  <c r="BT84" i="2" s="1"/>
  <c r="BT1" i="2"/>
  <c r="BT3" i="2" s="1"/>
  <c r="CL80" i="2"/>
  <c r="CL83" i="2" s="1"/>
  <c r="AP72" i="2"/>
  <c r="CB1" i="2"/>
  <c r="CB3" i="2" s="1"/>
  <c r="AJ81" i="2"/>
  <c r="AJ84" i="2" s="1"/>
  <c r="AP80" i="2"/>
  <c r="AP83" i="2" s="1"/>
  <c r="CF81" i="2"/>
  <c r="CF84" i="2" s="1"/>
  <c r="CL72" i="2"/>
  <c r="CH80" i="2"/>
  <c r="CH83" i="2" s="1"/>
  <c r="CC81" i="2"/>
  <c r="CC84" i="2" s="1"/>
  <c r="CC72" i="2"/>
  <c r="AJ80" i="2"/>
  <c r="AJ83" i="2" s="1"/>
  <c r="AJ1" i="2"/>
  <c r="AJ3" i="2" s="1"/>
  <c r="AJ72" i="2"/>
  <c r="CF72" i="2"/>
  <c r="CF1" i="2"/>
  <c r="CF3" i="2" s="1"/>
  <c r="CD80" i="2"/>
  <c r="CD83" i="2" s="1"/>
  <c r="CD1" i="2"/>
  <c r="CD3" i="2" s="1"/>
  <c r="AK80" i="2"/>
  <c r="AK83" i="2" s="1"/>
  <c r="AK1" i="2"/>
  <c r="AK3" i="2" s="1"/>
  <c r="AH80" i="2"/>
  <c r="AH83" i="2" s="1"/>
  <c r="AH1" i="2"/>
  <c r="AH3" i="2" s="1"/>
  <c r="CA80" i="2"/>
  <c r="CA83" i="2" s="1"/>
  <c r="AN80" i="2"/>
  <c r="AN83" i="2" s="1"/>
  <c r="AL80" i="2"/>
  <c r="AL83" i="2" s="1"/>
  <c r="CK80" i="2"/>
  <c r="CK83" i="2" s="1"/>
  <c r="CJ80" i="2"/>
  <c r="CJ83" i="2" s="1"/>
  <c r="AN1" i="2"/>
  <c r="AN3" i="2" s="1"/>
  <c r="AL1" i="2"/>
  <c r="AL3" i="2" s="1"/>
  <c r="BS80" i="2"/>
  <c r="BS83" i="2" s="1"/>
  <c r="AM80" i="2"/>
  <c r="AM83" i="2" s="1"/>
  <c r="CL81" i="2"/>
  <c r="CL84" i="2" s="1"/>
  <c r="CL1" i="2"/>
  <c r="CL3" i="2" s="1"/>
  <c r="AP81" i="2"/>
  <c r="AP84" i="2" s="1"/>
  <c r="AP1" i="2"/>
  <c r="AP3" i="2" s="1"/>
  <c r="CC80" i="2"/>
  <c r="CC83" i="2" s="1"/>
  <c r="CB80" i="2"/>
  <c r="CB83" i="2" s="1"/>
  <c r="AO3" i="2"/>
  <c r="CJ1" i="2"/>
  <c r="CJ3" i="2" s="1"/>
  <c r="CG83" i="2"/>
  <c r="AO83" i="2"/>
  <c r="B7" i="3" l="1"/>
  <c r="C6" i="3"/>
  <c r="AF4" i="8" l="1"/>
  <c r="V4" i="8"/>
  <c r="B8" i="3"/>
  <c r="CP9" i="2"/>
  <c r="EL9" i="2"/>
  <c r="GH9" i="2"/>
  <c r="ID9" i="2"/>
  <c r="CQ9" i="2"/>
  <c r="EM9" i="2"/>
  <c r="GI9" i="2"/>
  <c r="IE9" i="2"/>
  <c r="B9" i="3"/>
  <c r="C7" i="3"/>
  <c r="C8" i="3"/>
  <c r="C9" i="3" l="1"/>
  <c r="BL4" i="8"/>
  <c r="AL4" i="8"/>
  <c r="AV4" i="8"/>
  <c r="CR9" i="2"/>
  <c r="EN9" i="2"/>
  <c r="GJ9" i="2"/>
  <c r="IF9" i="2"/>
  <c r="B10" i="3"/>
  <c r="CB4" i="8" s="1"/>
  <c r="CS9" i="2" l="1"/>
  <c r="EO9" i="2"/>
  <c r="GK9" i="2"/>
  <c r="IG9" i="2"/>
  <c r="B11" i="3"/>
  <c r="C10" i="3"/>
  <c r="CH4" i="8" l="1"/>
  <c r="CR4" i="8"/>
  <c r="CT9" i="2"/>
  <c r="EP9" i="2"/>
  <c r="GL9" i="2"/>
  <c r="IH9" i="2"/>
  <c r="B12" i="3"/>
  <c r="C11" i="3"/>
  <c r="CX4" i="8" l="1"/>
  <c r="DH4" i="8"/>
  <c r="CU9" i="2"/>
  <c r="EQ9" i="2"/>
  <c r="GM9" i="2"/>
  <c r="II9" i="2"/>
  <c r="B13" i="3"/>
  <c r="C12" i="3"/>
  <c r="DX4" i="8" l="1"/>
  <c r="DN4" i="8"/>
  <c r="CV9" i="2"/>
  <c r="ER9" i="2"/>
  <c r="GN9" i="2"/>
  <c r="IJ9" i="2"/>
  <c r="B14" i="3"/>
  <c r="C13" i="3"/>
  <c r="EN4" i="8" l="1"/>
  <c r="ED4" i="8"/>
  <c r="CW9" i="2"/>
  <c r="ES9" i="2"/>
  <c r="GO9" i="2"/>
  <c r="IK9" i="2"/>
  <c r="B15" i="3"/>
  <c r="C14" i="3"/>
  <c r="ET4" i="8" l="1"/>
  <c r="FD4" i="8"/>
  <c r="CX9" i="2"/>
  <c r="ET9" i="2"/>
  <c r="GP9" i="2"/>
  <c r="IL9" i="2"/>
  <c r="B16" i="3"/>
  <c r="FT4" i="8" s="1"/>
  <c r="C15" i="3"/>
  <c r="CY9" i="2" l="1"/>
  <c r="EU9" i="2"/>
  <c r="GQ9" i="2"/>
  <c r="IM9" i="2"/>
  <c r="B17" i="3"/>
  <c r="C16" i="3"/>
  <c r="FZ4" i="8" l="1"/>
  <c r="GJ4" i="8"/>
  <c r="CZ9" i="2"/>
  <c r="EV9" i="2"/>
  <c r="GR9" i="2"/>
  <c r="IN9" i="2"/>
  <c r="B18" i="3"/>
  <c r="C17" i="3"/>
  <c r="GZ4" i="8" l="1"/>
  <c r="GP4" i="8"/>
  <c r="DA9" i="2"/>
  <c r="EW9" i="2"/>
  <c r="GS9" i="2"/>
  <c r="IO9" i="2"/>
  <c r="B19" i="3"/>
  <c r="C18" i="3"/>
  <c r="HP4" i="8" l="1"/>
  <c r="HH4" i="8"/>
  <c r="DB9" i="2"/>
  <c r="EX9" i="2"/>
  <c r="GT9" i="2"/>
  <c r="IP9" i="2"/>
  <c r="B20" i="3"/>
  <c r="C19" i="3"/>
  <c r="IF4" i="8" l="1"/>
  <c r="IB4" i="8"/>
  <c r="DC9" i="2"/>
  <c r="EY9" i="2"/>
  <c r="GU9" i="2"/>
  <c r="IQ9" i="2"/>
  <c r="B21" i="3"/>
  <c r="C20" i="3"/>
  <c r="IL4" i="8" l="1"/>
  <c r="IV4" i="8"/>
  <c r="DD9" i="2"/>
  <c r="EZ9" i="2"/>
  <c r="GV9" i="2"/>
  <c r="IR9" i="2"/>
  <c r="B22" i="3"/>
  <c r="JL4" i="8" s="1"/>
  <c r="C21" i="3"/>
  <c r="DE9" i="2" l="1"/>
  <c r="FA9" i="2"/>
  <c r="GW9" i="2"/>
  <c r="IS9" i="2"/>
  <c r="B23" i="3"/>
  <c r="C22" i="3"/>
  <c r="KB4" i="8" l="1"/>
  <c r="JR4" i="8"/>
  <c r="DF9" i="2"/>
  <c r="FB9" i="2"/>
  <c r="GX9" i="2"/>
  <c r="IT9" i="2"/>
  <c r="B24" i="3"/>
  <c r="C23" i="3"/>
  <c r="KR4" i="8" l="1"/>
  <c r="KH4" i="8"/>
  <c r="DG9" i="2"/>
  <c r="FC9" i="2"/>
  <c r="GY9" i="2"/>
  <c r="IU9" i="2"/>
  <c r="B25" i="3"/>
  <c r="C24" i="3"/>
  <c r="KX4" i="8" l="1"/>
  <c r="LH4" i="8"/>
  <c r="DH9" i="2"/>
  <c r="FD9" i="2"/>
  <c r="GZ9" i="2"/>
  <c r="IV9" i="2"/>
  <c r="B26" i="3"/>
  <c r="LX4" i="8" s="1"/>
  <c r="C25" i="3"/>
  <c r="DI9" i="2" l="1"/>
  <c r="FE9" i="2"/>
  <c r="HA9" i="2"/>
  <c r="IW9" i="2"/>
  <c r="B27" i="3"/>
  <c r="MN4" i="8" s="1"/>
  <c r="C26" i="3"/>
  <c r="DJ9" i="2" l="1"/>
  <c r="FF9" i="2"/>
  <c r="HB9" i="2"/>
  <c r="IX9" i="2"/>
  <c r="B28" i="3"/>
  <c r="ND4" i="8" s="1"/>
  <c r="C27" i="3"/>
  <c r="DK9" i="2" l="1"/>
  <c r="FG9" i="2"/>
  <c r="HC9" i="2"/>
  <c r="IY9" i="2"/>
  <c r="B29" i="3"/>
  <c r="NT4" i="8" s="1"/>
  <c r="C28" i="3"/>
  <c r="DL9" i="2" l="1"/>
  <c r="FH9" i="2"/>
  <c r="HD9" i="2"/>
  <c r="IZ9" i="2"/>
  <c r="B30" i="3"/>
  <c r="OJ4" i="8" s="1"/>
  <c r="C29" i="3"/>
  <c r="DM9" i="2" l="1"/>
  <c r="FI9" i="2"/>
  <c r="HE9" i="2"/>
  <c r="JA9" i="2"/>
  <c r="B31" i="3"/>
  <c r="OZ4" i="8" s="1"/>
  <c r="C30" i="3"/>
  <c r="DN9" i="2" l="1"/>
  <c r="FJ9" i="2"/>
  <c r="HF9" i="2"/>
  <c r="JB9" i="2"/>
  <c r="B32" i="3"/>
  <c r="PP4" i="8" s="1"/>
  <c r="C31" i="3"/>
  <c r="DO9" i="2" l="1"/>
  <c r="FK9" i="2"/>
  <c r="HG9" i="2"/>
  <c r="JC9" i="2"/>
  <c r="B33" i="3"/>
  <c r="QF4" i="8" s="1"/>
  <c r="C32" i="3"/>
  <c r="B34" i="3" l="1"/>
  <c r="QV4" i="8" s="1"/>
  <c r="DP9" i="2"/>
  <c r="FL9" i="2"/>
  <c r="HH9" i="2"/>
  <c r="JD9" i="2"/>
  <c r="X9" i="2"/>
  <c r="BT9" i="2"/>
  <c r="C33" i="3"/>
  <c r="B35" i="3" l="1"/>
  <c r="RL4" i="8" s="1"/>
  <c r="C34" i="3"/>
  <c r="DQ9" i="2"/>
  <c r="FM9" i="2"/>
  <c r="HI9" i="2"/>
  <c r="JE9" i="2"/>
  <c r="BU9" i="2"/>
  <c r="AG41" i="2"/>
  <c r="AC40" i="2"/>
  <c r="B36" i="3" l="1"/>
  <c r="C35" i="3"/>
  <c r="DR9" i="2"/>
  <c r="FN9" i="2"/>
  <c r="HJ9" i="2"/>
  <c r="JF9" i="2"/>
  <c r="BV9" i="2"/>
  <c r="AG35" i="2"/>
  <c r="R38" i="2"/>
  <c r="M34" i="2"/>
  <c r="M40" i="2"/>
  <c r="CC1" i="2" l="1"/>
  <c r="CC3" i="2" s="1"/>
  <c r="AF40" i="2"/>
  <c r="AF42" i="2" s="1"/>
  <c r="AF44" i="2" s="1"/>
  <c r="DS9" i="2"/>
  <c r="BW9" i="2"/>
  <c r="FO9" i="2"/>
  <c r="HK9" i="2"/>
  <c r="B37" i="3"/>
  <c r="C36" i="3"/>
  <c r="JG9" i="2"/>
  <c r="DW9" i="2"/>
  <c r="JK9" i="2"/>
  <c r="FS9" i="2"/>
  <c r="HO9" i="2"/>
  <c r="AG40" i="2"/>
  <c r="AG42" i="2" s="1"/>
  <c r="AG44" i="2" s="1"/>
  <c r="CA9" i="2"/>
  <c r="AG57" i="2"/>
  <c r="R40" i="2"/>
  <c r="AF80" i="2" l="1"/>
  <c r="AF83" i="2" s="1"/>
  <c r="AG80" i="2"/>
  <c r="AG83" i="2" s="1"/>
  <c r="AF1" i="2"/>
  <c r="AF3" i="2" s="1"/>
  <c r="BX9" i="2"/>
  <c r="DT9" i="2"/>
  <c r="FP9" i="2"/>
  <c r="C37" i="3"/>
  <c r="HL9" i="2"/>
  <c r="B38" i="3"/>
  <c r="JH9" i="2"/>
  <c r="AG46" i="2"/>
  <c r="AG81" i="2" l="1"/>
  <c r="AG84" i="2" s="1"/>
  <c r="AG1" i="2"/>
  <c r="AG3" i="2" s="1"/>
  <c r="AG72" i="2"/>
  <c r="BY9" i="2"/>
  <c r="DU9" i="2"/>
  <c r="FQ9" i="2"/>
  <c r="HM9" i="2"/>
  <c r="B39" i="3"/>
  <c r="C38" i="3"/>
  <c r="JI9" i="2"/>
  <c r="BZ9" i="2" l="1"/>
  <c r="DV9" i="2"/>
  <c r="FR9" i="2"/>
  <c r="HN9" i="2"/>
  <c r="JJ9" i="2"/>
  <c r="C39" i="3"/>
  <c r="AE9" i="2" l="1"/>
  <c r="B53" i="3" l="1"/>
  <c r="AF4" i="9" s="1"/>
  <c r="HP9" i="2" l="1"/>
  <c r="FT9" i="2"/>
  <c r="DX9" i="2"/>
  <c r="JL9" i="2"/>
  <c r="AF9" i="2"/>
  <c r="CB9" i="2"/>
  <c r="B54" i="3"/>
  <c r="AV4" i="9" s="1"/>
  <c r="HQ9" i="2" l="1"/>
  <c r="JM9" i="2"/>
  <c r="FU9" i="2"/>
  <c r="DY9" i="2"/>
  <c r="AG9" i="2"/>
  <c r="CC9" i="2"/>
  <c r="B55" i="3"/>
  <c r="BL4" i="9" s="1"/>
  <c r="DZ9" i="2" l="1"/>
  <c r="FV9" i="2"/>
  <c r="HR9" i="2"/>
  <c r="JN9" i="2"/>
  <c r="AH9" i="2"/>
  <c r="CD9" i="2"/>
  <c r="B56" i="3"/>
  <c r="CB4" i="9" s="1"/>
  <c r="JO9" i="2" l="1"/>
  <c r="EA9" i="2"/>
  <c r="FW9" i="2"/>
  <c r="HS9" i="2"/>
  <c r="AI9" i="2"/>
  <c r="CE9" i="2"/>
  <c r="B57" i="3"/>
  <c r="CR4" i="9" s="1"/>
  <c r="HT9" i="2" l="1"/>
  <c r="FX9" i="2"/>
  <c r="EB9" i="2"/>
  <c r="JP9" i="2"/>
  <c r="AJ9" i="2"/>
  <c r="CF9" i="2"/>
  <c r="B58" i="3"/>
  <c r="DH4" i="9" s="1"/>
  <c r="EC9" i="2" l="1"/>
  <c r="FY9" i="2"/>
  <c r="HU9" i="2"/>
  <c r="JQ9" i="2"/>
  <c r="AK9" i="2"/>
  <c r="CG9" i="2"/>
  <c r="B59" i="3"/>
  <c r="DX4" i="9" s="1"/>
  <c r="ED9" i="2" l="1"/>
  <c r="FZ9" i="2"/>
  <c r="HV9" i="2"/>
  <c r="JR9" i="2"/>
  <c r="AL9" i="2"/>
  <c r="CH9" i="2"/>
  <c r="B60" i="3"/>
  <c r="EN4" i="9" s="1"/>
  <c r="HW9" i="2" l="1"/>
  <c r="EE9" i="2"/>
  <c r="GA9" i="2"/>
  <c r="JS9" i="2"/>
  <c r="CI9" i="2"/>
  <c r="B61" i="3"/>
  <c r="FD4" i="9" s="1"/>
  <c r="AM9" i="2"/>
  <c r="GB9" i="2" l="1"/>
  <c r="EF9" i="2"/>
  <c r="HX9" i="2"/>
  <c r="JT9" i="2"/>
  <c r="CJ9" i="2"/>
  <c r="B62" i="3"/>
  <c r="AN9" i="2"/>
  <c r="B63" i="3" l="1"/>
  <c r="GJ4" i="9" s="1"/>
  <c r="FT4" i="9"/>
  <c r="JV9" i="2"/>
  <c r="AP9" i="2"/>
  <c r="GC9" i="2"/>
  <c r="JU9" i="2"/>
  <c r="EG9" i="2"/>
  <c r="HY9" i="2"/>
  <c r="CK9" i="2"/>
  <c r="AO9" i="2"/>
  <c r="HZ9" i="2" l="1"/>
  <c r="GD9" i="2"/>
  <c r="EH9" i="2"/>
  <c r="B64" i="3"/>
  <c r="B65" i="3" s="1"/>
  <c r="CL9" i="2"/>
  <c r="JW56" i="2"/>
  <c r="N56" i="1" s="1"/>
  <c r="JW55" i="2"/>
  <c r="N55" i="1" s="1"/>
  <c r="JW33" i="2"/>
  <c r="N35" i="1" s="1"/>
  <c r="JW25" i="2"/>
  <c r="N27" i="1" s="1"/>
  <c r="JW14" i="2"/>
  <c r="N16" i="1" s="1"/>
  <c r="IA56" i="2"/>
  <c r="L56" i="1" s="1"/>
  <c r="IA55" i="2"/>
  <c r="L55" i="1" s="1"/>
  <c r="IA33" i="2"/>
  <c r="L35" i="1" s="1"/>
  <c r="IA25" i="2"/>
  <c r="L27" i="1" s="1"/>
  <c r="IA14" i="2"/>
  <c r="L16" i="1" s="1"/>
  <c r="GE56" i="2"/>
  <c r="J56" i="1" s="1"/>
  <c r="GE55" i="2"/>
  <c r="J55" i="1" s="1"/>
  <c r="GE33" i="2"/>
  <c r="J35" i="1" s="1"/>
  <c r="GE25" i="2"/>
  <c r="J27" i="1" s="1"/>
  <c r="GE14" i="2"/>
  <c r="J16" i="1" s="1"/>
  <c r="H27" i="1"/>
  <c r="H26" i="1"/>
  <c r="H17" i="1"/>
  <c r="F5" i="6"/>
  <c r="F4" i="6"/>
  <c r="K13" i="6"/>
  <c r="K14" i="6" s="1"/>
  <c r="K15" i="6" s="1"/>
  <c r="K16" i="6" s="1"/>
  <c r="K17" i="6" s="1"/>
  <c r="A13" i="6"/>
  <c r="A14" i="6" s="1"/>
  <c r="A15" i="6" s="1"/>
  <c r="A16" i="6" s="1"/>
  <c r="A17" i="6" s="1"/>
  <c r="A18" i="6" s="1"/>
  <c r="A19" i="6" s="1"/>
  <c r="A20" i="6" s="1"/>
  <c r="A21" i="6" s="1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D9" i="2"/>
  <c r="AC9" i="2"/>
  <c r="AB9" i="2"/>
  <c r="AA9" i="2"/>
  <c r="Z9" i="2"/>
  <c r="Y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AV17" i="2"/>
  <c r="AW17" i="2"/>
  <c r="AV26" i="2"/>
  <c r="AW26" i="2"/>
  <c r="AW57" i="2"/>
  <c r="AW46" i="2" l="1"/>
  <c r="AW72" i="2"/>
  <c r="A22" i="6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H18" i="1"/>
  <c r="H24" i="1"/>
  <c r="H56" i="1"/>
  <c r="H16" i="1"/>
  <c r="H39" i="1"/>
  <c r="O14" i="6"/>
  <c r="K18" i="6"/>
  <c r="L18" i="6"/>
  <c r="AW81" i="2" l="1"/>
  <c r="AW84" i="2" s="1"/>
  <c r="L14" i="6"/>
  <c r="O16" i="6"/>
  <c r="O18" i="6" s="1"/>
  <c r="O19" i="6" s="1"/>
  <c r="K19" i="6"/>
  <c r="K20" i="6" s="1"/>
  <c r="L20" i="6"/>
  <c r="BN57" i="2" l="1"/>
  <c r="BL57" i="2"/>
  <c r="BJ57" i="2"/>
  <c r="BG57" i="2"/>
  <c r="BC57" i="2"/>
  <c r="BB57" i="2"/>
  <c r="BA57" i="2"/>
  <c r="AZ57" i="2"/>
  <c r="AY57" i="2"/>
  <c r="AX57" i="2"/>
  <c r="AU57" i="2"/>
  <c r="AT57" i="2"/>
  <c r="AS57" i="2"/>
  <c r="AC57" i="2"/>
  <c r="Y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M56" i="2"/>
  <c r="F56" i="1" s="1"/>
  <c r="CM55" i="2"/>
  <c r="F55" i="1" s="1"/>
  <c r="BH57" i="2"/>
  <c r="AQ33" i="2"/>
  <c r="BR26" i="2"/>
  <c r="BQ26" i="2"/>
  <c r="BP26" i="2"/>
  <c r="BO26" i="2"/>
  <c r="BN26" i="2"/>
  <c r="BM26" i="2"/>
  <c r="BK26" i="2"/>
  <c r="BJ26" i="2"/>
  <c r="BI26" i="2"/>
  <c r="BH26" i="2"/>
  <c r="BG26" i="2"/>
  <c r="BF26" i="2"/>
  <c r="BE26" i="2"/>
  <c r="BD26" i="2"/>
  <c r="BB26" i="2"/>
  <c r="BA26" i="2"/>
  <c r="AZ26" i="2"/>
  <c r="AX26" i="2"/>
  <c r="AU26" i="2"/>
  <c r="AT26" i="2"/>
  <c r="AD26" i="2"/>
  <c r="AC26" i="2"/>
  <c r="AB26" i="2"/>
  <c r="AA26" i="2"/>
  <c r="Z26" i="2"/>
  <c r="W26" i="2"/>
  <c r="V26" i="2"/>
  <c r="T26" i="2"/>
  <c r="S26" i="2"/>
  <c r="Q26" i="2"/>
  <c r="P26" i="2"/>
  <c r="O26" i="2"/>
  <c r="M26" i="2"/>
  <c r="L26" i="2"/>
  <c r="J26" i="2"/>
  <c r="I26" i="2"/>
  <c r="G26" i="2"/>
  <c r="F26" i="2"/>
  <c r="E26" i="2"/>
  <c r="D26" i="2"/>
  <c r="CM25" i="2"/>
  <c r="F27" i="1" s="1"/>
  <c r="AQ25" i="2"/>
  <c r="D27" i="1" s="1"/>
  <c r="CM24" i="2"/>
  <c r="F26" i="1" s="1"/>
  <c r="AQ24" i="2"/>
  <c r="D26" i="1" s="1"/>
  <c r="AY26" i="2"/>
  <c r="R26" i="2"/>
  <c r="K26" i="2"/>
  <c r="AQ22" i="2"/>
  <c r="BR17" i="2"/>
  <c r="BQ17" i="2"/>
  <c r="BO17" i="2"/>
  <c r="BN17" i="2"/>
  <c r="BM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D17" i="2"/>
  <c r="AC17" i="2"/>
  <c r="AB17" i="2"/>
  <c r="AA17" i="2"/>
  <c r="Z17" i="2"/>
  <c r="Y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G17" i="2"/>
  <c r="W17" i="2"/>
  <c r="CM15" i="2"/>
  <c r="F17" i="1" s="1"/>
  <c r="AQ15" i="2"/>
  <c r="D17" i="1" s="1"/>
  <c r="J46" i="2" l="1"/>
  <c r="J72" i="2"/>
  <c r="AC46" i="2"/>
  <c r="AC72" i="2"/>
  <c r="BL46" i="2"/>
  <c r="BL72" i="2"/>
  <c r="G46" i="2"/>
  <c r="G72" i="2"/>
  <c r="K46" i="2"/>
  <c r="K72" i="2"/>
  <c r="S46" i="2"/>
  <c r="S72" i="2"/>
  <c r="AS46" i="2"/>
  <c r="AS72" i="2"/>
  <c r="BC46" i="2"/>
  <c r="BC72" i="2"/>
  <c r="BN46" i="2"/>
  <c r="BN72" i="2"/>
  <c r="D46" i="2"/>
  <c r="D72" i="2"/>
  <c r="H46" i="2"/>
  <c r="H72" i="2"/>
  <c r="L46" i="2"/>
  <c r="L72" i="2"/>
  <c r="P46" i="2"/>
  <c r="P72" i="2"/>
  <c r="T46" i="2"/>
  <c r="T72" i="2"/>
  <c r="AT46" i="2"/>
  <c r="AT72" i="2"/>
  <c r="AZ46" i="2"/>
  <c r="AZ72" i="2"/>
  <c r="BG46" i="2"/>
  <c r="BG72" i="2"/>
  <c r="F46" i="2"/>
  <c r="F72" i="2"/>
  <c r="N46" i="2"/>
  <c r="N72" i="2"/>
  <c r="R46" i="2"/>
  <c r="R72" i="2"/>
  <c r="AX46" i="2"/>
  <c r="AX72" i="2"/>
  <c r="BB46" i="2"/>
  <c r="BB72" i="2"/>
  <c r="O46" i="2"/>
  <c r="O72" i="2"/>
  <c r="AY46" i="2"/>
  <c r="AY72" i="2"/>
  <c r="BH46" i="2"/>
  <c r="BH72" i="2"/>
  <c r="E46" i="2"/>
  <c r="E72" i="2"/>
  <c r="I46" i="2"/>
  <c r="I72" i="2"/>
  <c r="M46" i="2"/>
  <c r="M72" i="2"/>
  <c r="Q46" i="2"/>
  <c r="Q72" i="2"/>
  <c r="Y46" i="2"/>
  <c r="Y72" i="2"/>
  <c r="AU46" i="2"/>
  <c r="AU72" i="2"/>
  <c r="BA46" i="2"/>
  <c r="BA72" i="2"/>
  <c r="BJ46" i="2"/>
  <c r="BJ72" i="2"/>
  <c r="BL81" i="2"/>
  <c r="BL84" i="2" s="1"/>
  <c r="AY42" i="2"/>
  <c r="AY44" i="2" s="1"/>
  <c r="H17" i="2"/>
  <c r="BF57" i="2"/>
  <c r="BR57" i="2"/>
  <c r="BD42" i="2"/>
  <c r="BD44" i="2" s="1"/>
  <c r="AT17" i="2"/>
  <c r="BL26" i="2"/>
  <c r="BL42" i="2" s="1"/>
  <c r="P42" i="2"/>
  <c r="P44" i="2" s="1"/>
  <c r="AD42" i="2"/>
  <c r="AD44" i="2" s="1"/>
  <c r="AZ42" i="2"/>
  <c r="AZ44" i="2" s="1"/>
  <c r="BH42" i="2"/>
  <c r="BH44" i="2" s="1"/>
  <c r="BE57" i="2"/>
  <c r="D35" i="1"/>
  <c r="H26" i="2"/>
  <c r="M42" i="2"/>
  <c r="M44" i="2" s="1"/>
  <c r="AX42" i="2"/>
  <c r="AX44" i="2" s="1"/>
  <c r="BB42" i="2"/>
  <c r="BB44" i="2" s="1"/>
  <c r="BJ42" i="2"/>
  <c r="BJ44" i="2" s="1"/>
  <c r="BO42" i="2"/>
  <c r="BO44" i="2" s="1"/>
  <c r="AC42" i="2"/>
  <c r="AC44" i="2" s="1"/>
  <c r="BE42" i="2"/>
  <c r="BE44" i="2" s="1"/>
  <c r="AA42" i="2"/>
  <c r="AA44" i="2" s="1"/>
  <c r="BK42" i="2"/>
  <c r="BK44" i="2" s="1"/>
  <c r="BD57" i="2"/>
  <c r="BK57" i="2"/>
  <c r="D24" i="1"/>
  <c r="AD46" i="2"/>
  <c r="Y26" i="2"/>
  <c r="Y42" i="2" s="1"/>
  <c r="Y44" i="2" s="1"/>
  <c r="CM22" i="2"/>
  <c r="F24" i="1" s="1"/>
  <c r="R42" i="2"/>
  <c r="R44" i="2" s="1"/>
  <c r="V42" i="2"/>
  <c r="V44" i="2" s="1"/>
  <c r="BN42" i="2"/>
  <c r="BN44" i="2" s="1"/>
  <c r="BL17" i="2"/>
  <c r="U57" i="2"/>
  <c r="BI57" i="2"/>
  <c r="V80" i="2" l="1"/>
  <c r="BD80" i="2"/>
  <c r="AY1" i="2"/>
  <c r="BI46" i="2"/>
  <c r="BI72" i="2"/>
  <c r="BH1" i="2"/>
  <c r="BF46" i="2"/>
  <c r="BF72" i="2"/>
  <c r="U46" i="2"/>
  <c r="U72" i="2"/>
  <c r="AA80" i="2"/>
  <c r="BJ80" i="2"/>
  <c r="AZ1" i="2"/>
  <c r="BA81" i="2"/>
  <c r="BA84" i="2" s="1"/>
  <c r="Y81" i="2"/>
  <c r="Y84" i="2" s="1"/>
  <c r="M81" i="2"/>
  <c r="M84" i="2" s="1"/>
  <c r="E81" i="2"/>
  <c r="E84" i="2" s="1"/>
  <c r="AY81" i="2"/>
  <c r="AY84" i="2" s="1"/>
  <c r="BB81" i="2"/>
  <c r="BB84" i="2" s="1"/>
  <c r="R81" i="2"/>
  <c r="R84" i="2" s="1"/>
  <c r="F81" i="2"/>
  <c r="F84" i="2" s="1"/>
  <c r="AZ81" i="2"/>
  <c r="AZ84" i="2" s="1"/>
  <c r="T81" i="2"/>
  <c r="T84" i="2" s="1"/>
  <c r="L81" i="2"/>
  <c r="L84" i="2" s="1"/>
  <c r="D81" i="2"/>
  <c r="D84" i="2" s="1"/>
  <c r="BC81" i="2"/>
  <c r="BC84" i="2" s="1"/>
  <c r="S81" i="2"/>
  <c r="S84" i="2" s="1"/>
  <c r="G81" i="2"/>
  <c r="G84" i="2" s="1"/>
  <c r="AC81" i="2"/>
  <c r="AC84" i="2" s="1"/>
  <c r="BK46" i="2"/>
  <c r="BK72" i="2"/>
  <c r="BB80" i="2"/>
  <c r="BB1" i="2"/>
  <c r="AD80" i="2"/>
  <c r="BN1" i="2"/>
  <c r="Y1" i="2"/>
  <c r="BD46" i="2"/>
  <c r="BD72" i="2" s="1"/>
  <c r="AX80" i="2"/>
  <c r="BE46" i="2"/>
  <c r="BE72" i="2" s="1"/>
  <c r="BR46" i="2"/>
  <c r="BJ81" i="2"/>
  <c r="BJ84" i="2" s="1"/>
  <c r="AU81" i="2"/>
  <c r="AU84" i="2" s="1"/>
  <c r="Q81" i="2"/>
  <c r="Q84" i="2" s="1"/>
  <c r="I81" i="2"/>
  <c r="I84" i="2" s="1"/>
  <c r="BH81" i="2"/>
  <c r="BH84" i="2" s="1"/>
  <c r="O81" i="2"/>
  <c r="O84" i="2" s="1"/>
  <c r="AX81" i="2"/>
  <c r="AX84" i="2" s="1"/>
  <c r="N81" i="2"/>
  <c r="N84" i="2" s="1"/>
  <c r="BG81" i="2"/>
  <c r="BG84" i="2" s="1"/>
  <c r="AT81" i="2"/>
  <c r="AT84" i="2" s="1"/>
  <c r="P81" i="2"/>
  <c r="P84" i="2" s="1"/>
  <c r="H81" i="2"/>
  <c r="H84" i="2" s="1"/>
  <c r="BN81" i="2"/>
  <c r="BN84" i="2" s="1"/>
  <c r="AS81" i="2"/>
  <c r="AS84" i="2" s="1"/>
  <c r="K81" i="2"/>
  <c r="K84" i="2" s="1"/>
  <c r="J81" i="2"/>
  <c r="J84" i="2" s="1"/>
  <c r="AD72" i="2"/>
  <c r="AC80" i="2"/>
  <c r="AC83" i="2" s="1"/>
  <c r="AC1" i="2"/>
  <c r="AC3" i="2" s="1"/>
  <c r="M80" i="2"/>
  <c r="M83" i="2" s="1"/>
  <c r="M1" i="2"/>
  <c r="M3" i="2" s="1"/>
  <c r="BO80" i="2"/>
  <c r="BO83" i="2" s="1"/>
  <c r="P80" i="2"/>
  <c r="P83" i="2" s="1"/>
  <c r="R80" i="2"/>
  <c r="R83" i="2" s="1"/>
  <c r="R1" i="2"/>
  <c r="R3" i="2" s="1"/>
  <c r="CA1" i="2"/>
  <c r="CA3" i="2" s="1"/>
  <c r="DW1" i="2"/>
  <c r="DW3" i="2" s="1"/>
  <c r="BN3" i="2"/>
  <c r="BN80" i="2"/>
  <c r="BN83" i="2" s="1"/>
  <c r="BK80" i="2"/>
  <c r="BK83" i="2" s="1"/>
  <c r="Y3" i="2"/>
  <c r="Y80" i="2"/>
  <c r="AY3" i="2"/>
  <c r="AY80" i="2"/>
  <c r="AY83" i="2" s="1"/>
  <c r="BH3" i="2"/>
  <c r="BH80" i="2"/>
  <c r="BH83" i="2" s="1"/>
  <c r="BE80" i="2"/>
  <c r="AZ3" i="2"/>
  <c r="AZ80" i="2"/>
  <c r="BK81" i="2"/>
  <c r="BK84" i="2" s="1"/>
  <c r="AD81" i="2"/>
  <c r="AD84" i="2" s="1"/>
  <c r="BB83" i="2"/>
  <c r="BB3" i="2"/>
  <c r="V83" i="2"/>
  <c r="BE83" i="2"/>
  <c r="BJ83" i="2"/>
  <c r="AD83" i="2"/>
  <c r="BD83" i="2"/>
  <c r="AZ83" i="2"/>
  <c r="AA83" i="2"/>
  <c r="AX83" i="2"/>
  <c r="Y83" i="2"/>
  <c r="AT42" i="2"/>
  <c r="AT44" i="2" s="1"/>
  <c r="BL44" i="2"/>
  <c r="AT1" i="2" l="1"/>
  <c r="BR81" i="2"/>
  <c r="BR84" i="2" s="1"/>
  <c r="BE1" i="2"/>
  <c r="BE3" i="2" s="1"/>
  <c r="BF81" i="2"/>
  <c r="BF84" i="2" s="1"/>
  <c r="BI81" i="2"/>
  <c r="BI84" i="2" s="1"/>
  <c r="BE81" i="2"/>
  <c r="BE84" i="2" s="1"/>
  <c r="BD81" i="2"/>
  <c r="BD84" i="2" s="1"/>
  <c r="BL1" i="2"/>
  <c r="BR72" i="2"/>
  <c r="BK1" i="2"/>
  <c r="BK3" i="2" s="1"/>
  <c r="U81" i="2"/>
  <c r="U84" i="2" s="1"/>
  <c r="BL3" i="2"/>
  <c r="BL80" i="2"/>
  <c r="BL83" i="2" s="1"/>
  <c r="AT80" i="2"/>
  <c r="AT83" i="2" s="1"/>
  <c r="AT3" i="2"/>
  <c r="AQ41" i="2" l="1"/>
  <c r="D43" i="1" l="1"/>
  <c r="O20" i="6" l="1"/>
  <c r="FY60" i="2" l="1"/>
  <c r="FX60" i="2"/>
  <c r="JG68" i="2"/>
  <c r="HM60" i="2"/>
  <c r="DT60" i="2"/>
  <c r="BW60" i="2"/>
  <c r="DS60" i="2"/>
  <c r="BZ68" i="2"/>
  <c r="FR60" i="2"/>
  <c r="DV68" i="2"/>
  <c r="BY68" i="2"/>
  <c r="JH60" i="2"/>
  <c r="HL68" i="2"/>
  <c r="FQ60" i="2"/>
  <c r="DU68" i="2"/>
  <c r="JJ68" i="2"/>
  <c r="JG60" i="2"/>
  <c r="HK68" i="2"/>
  <c r="JI68" i="2"/>
  <c r="BZ60" i="2"/>
  <c r="FP68" i="2"/>
  <c r="DV60" i="2"/>
  <c r="BY60" i="2"/>
  <c r="HN68" i="2"/>
  <c r="HL60" i="2"/>
  <c r="FO68" i="2"/>
  <c r="DU60" i="2"/>
  <c r="BX68" i="2"/>
  <c r="JJ60" i="2"/>
  <c r="HM68" i="2"/>
  <c r="HK60" i="2"/>
  <c r="DT68" i="2"/>
  <c r="BW68" i="2"/>
  <c r="JI60" i="2"/>
  <c r="DS68" i="2"/>
  <c r="FR68" i="2"/>
  <c r="FP60" i="2"/>
  <c r="JH68" i="2"/>
  <c r="HN60" i="2"/>
  <c r="FQ68" i="2"/>
  <c r="FO60" i="2"/>
  <c r="BX60" i="2"/>
  <c r="X60" i="2"/>
  <c r="X68" i="2"/>
  <c r="JT68" i="2"/>
  <c r="JP68" i="2"/>
  <c r="JL68" i="2"/>
  <c r="JD68" i="2"/>
  <c r="IZ68" i="2"/>
  <c r="IV68" i="2"/>
  <c r="IR68" i="2"/>
  <c r="IN68" i="2"/>
  <c r="IJ68" i="2"/>
  <c r="IF68" i="2"/>
  <c r="JT60" i="2"/>
  <c r="JP60" i="2"/>
  <c r="JL60" i="2"/>
  <c r="JD60" i="2"/>
  <c r="IZ60" i="2"/>
  <c r="IV60" i="2"/>
  <c r="IR60" i="2"/>
  <c r="IN60" i="2"/>
  <c r="IJ60" i="2"/>
  <c r="IF60" i="2"/>
  <c r="HW68" i="2"/>
  <c r="HS68" i="2"/>
  <c r="HO68" i="2"/>
  <c r="HG68" i="2"/>
  <c r="HC68" i="2"/>
  <c r="GY68" i="2"/>
  <c r="GU68" i="2"/>
  <c r="GQ68" i="2"/>
  <c r="GM68" i="2"/>
  <c r="GI68" i="2"/>
  <c r="HW60" i="2"/>
  <c r="HS60" i="2"/>
  <c r="HO60" i="2"/>
  <c r="HG60" i="2"/>
  <c r="HC60" i="2"/>
  <c r="GY60" i="2"/>
  <c r="GU60" i="2"/>
  <c r="GQ60" i="2"/>
  <c r="GM60" i="2"/>
  <c r="GI60" i="2"/>
  <c r="GB68" i="2"/>
  <c r="FX68" i="2"/>
  <c r="FT68" i="2"/>
  <c r="FL68" i="2"/>
  <c r="FH68" i="2"/>
  <c r="FD68" i="2"/>
  <c r="EZ68" i="2"/>
  <c r="EV68" i="2"/>
  <c r="ER68" i="2"/>
  <c r="EN68" i="2"/>
  <c r="GB60" i="2"/>
  <c r="FT60" i="2"/>
  <c r="FL60" i="2"/>
  <c r="FH60" i="2"/>
  <c r="FD60" i="2"/>
  <c r="EZ60" i="2"/>
  <c r="EV60" i="2"/>
  <c r="ER60" i="2"/>
  <c r="EN60" i="2"/>
  <c r="EF68" i="2"/>
  <c r="EB68" i="2"/>
  <c r="DX68" i="2"/>
  <c r="DP68" i="2"/>
  <c r="DL68" i="2"/>
  <c r="DH68" i="2"/>
  <c r="DD68" i="2"/>
  <c r="CZ68" i="2"/>
  <c r="CV68" i="2"/>
  <c r="CR68" i="2"/>
  <c r="EH60" i="2"/>
  <c r="ED60" i="2"/>
  <c r="DZ60" i="2"/>
  <c r="DR60" i="2"/>
  <c r="DN60" i="2"/>
  <c r="DJ60" i="2"/>
  <c r="DF60" i="2"/>
  <c r="DB60" i="2"/>
  <c r="CX60" i="2"/>
  <c r="CT60" i="2"/>
  <c r="CP60" i="2"/>
  <c r="EQ68" i="2"/>
  <c r="EE68" i="2"/>
  <c r="DW68" i="2"/>
  <c r="JS68" i="2"/>
  <c r="JO68" i="2"/>
  <c r="JK68" i="2"/>
  <c r="JC68" i="2"/>
  <c r="IY68" i="2"/>
  <c r="IU68" i="2"/>
  <c r="IQ68" i="2"/>
  <c r="IM68" i="2"/>
  <c r="II68" i="2"/>
  <c r="IE68" i="2"/>
  <c r="JS60" i="2"/>
  <c r="JO60" i="2"/>
  <c r="JK60" i="2"/>
  <c r="JC60" i="2"/>
  <c r="IY60" i="2"/>
  <c r="IU60" i="2"/>
  <c r="IQ60" i="2"/>
  <c r="IM60" i="2"/>
  <c r="II60" i="2"/>
  <c r="IE60" i="2"/>
  <c r="HZ68" i="2"/>
  <c r="HV68" i="2"/>
  <c r="HR68" i="2"/>
  <c r="HJ68" i="2"/>
  <c r="HF68" i="2"/>
  <c r="HB68" i="2"/>
  <c r="GX68" i="2"/>
  <c r="GT68" i="2"/>
  <c r="GP68" i="2"/>
  <c r="GL68" i="2"/>
  <c r="GH68" i="2"/>
  <c r="HZ60" i="2"/>
  <c r="HV60" i="2"/>
  <c r="HR60" i="2"/>
  <c r="HJ60" i="2"/>
  <c r="HF60" i="2"/>
  <c r="HB60" i="2"/>
  <c r="GX60" i="2"/>
  <c r="GT60" i="2"/>
  <c r="GP60" i="2"/>
  <c r="GL60" i="2"/>
  <c r="GH60" i="2"/>
  <c r="GA68" i="2"/>
  <c r="FW68" i="2"/>
  <c r="FS68" i="2"/>
  <c r="FK68" i="2"/>
  <c r="FG68" i="2"/>
  <c r="FC68" i="2"/>
  <c r="EY68" i="2"/>
  <c r="EU68" i="2"/>
  <c r="EM68" i="2"/>
  <c r="GA60" i="2"/>
  <c r="FW60" i="2"/>
  <c r="FS60" i="2"/>
  <c r="FK60" i="2"/>
  <c r="FG60" i="2"/>
  <c r="FC60" i="2"/>
  <c r="EY60" i="2"/>
  <c r="EU60" i="2"/>
  <c r="EQ60" i="2"/>
  <c r="EM60" i="2"/>
  <c r="EA68" i="2"/>
  <c r="DO68" i="2"/>
  <c r="DK68" i="2"/>
  <c r="JR68" i="2"/>
  <c r="JF68" i="2"/>
  <c r="IX68" i="2"/>
  <c r="IP68" i="2"/>
  <c r="IH68" i="2"/>
  <c r="JR60" i="2"/>
  <c r="JF60" i="2"/>
  <c r="IX60" i="2"/>
  <c r="IP60" i="2"/>
  <c r="IH60" i="2"/>
  <c r="HT68" i="2"/>
  <c r="HH68" i="2"/>
  <c r="GZ68" i="2"/>
  <c r="GR68" i="2"/>
  <c r="GJ68" i="2"/>
  <c r="HY60" i="2"/>
  <c r="HQ60" i="2"/>
  <c r="HE60" i="2"/>
  <c r="GW60" i="2"/>
  <c r="GO60" i="2"/>
  <c r="GG60" i="2"/>
  <c r="GD68" i="2"/>
  <c r="FV68" i="2"/>
  <c r="FJ68" i="2"/>
  <c r="FB68" i="2"/>
  <c r="ET68" i="2"/>
  <c r="EL68" i="2"/>
  <c r="GD60" i="2"/>
  <c r="FV60" i="2"/>
  <c r="FJ60" i="2"/>
  <c r="FB60" i="2"/>
  <c r="ET60" i="2"/>
  <c r="EL60" i="2"/>
  <c r="EH68" i="2"/>
  <c r="DZ68" i="2"/>
  <c r="DN68" i="2"/>
  <c r="DG68" i="2"/>
  <c r="DB68" i="2"/>
  <c r="CW68" i="2"/>
  <c r="CQ68" i="2"/>
  <c r="EF60" i="2"/>
  <c r="EA60" i="2"/>
  <c r="DQ60" i="2"/>
  <c r="DL60" i="2"/>
  <c r="DG60" i="2"/>
  <c r="DA60" i="2"/>
  <c r="CV60" i="2"/>
  <c r="CQ60" i="2"/>
  <c r="EG68" i="2"/>
  <c r="DM68" i="2"/>
  <c r="DA68" i="2"/>
  <c r="CP68" i="2"/>
  <c r="DY60" i="2"/>
  <c r="DK60" i="2"/>
  <c r="CZ60" i="2"/>
  <c r="CO68" i="2"/>
  <c r="JN68" i="2"/>
  <c r="IL68" i="2"/>
  <c r="JV60" i="2"/>
  <c r="JB60" i="2"/>
  <c r="IL60" i="2"/>
  <c r="HX68" i="2"/>
  <c r="GV68" i="2"/>
  <c r="HI60" i="2"/>
  <c r="GS60" i="2"/>
  <c r="FN68" i="2"/>
  <c r="FF68" i="2"/>
  <c r="EP68" i="2"/>
  <c r="FN60" i="2"/>
  <c r="EX60" i="2"/>
  <c r="DR68" i="2"/>
  <c r="DE68" i="2"/>
  <c r="CT68" i="2"/>
  <c r="EC60" i="2"/>
  <c r="DO60" i="2"/>
  <c r="DD60" i="2"/>
  <c r="CS60" i="2"/>
  <c r="JU68" i="2"/>
  <c r="JA68" i="2"/>
  <c r="IK68" i="2"/>
  <c r="JM60" i="2"/>
  <c r="IS60" i="2"/>
  <c r="IC60" i="2"/>
  <c r="HI68" i="2"/>
  <c r="GS68" i="2"/>
  <c r="GK68" i="2"/>
  <c r="HH60" i="2"/>
  <c r="GR60" i="2"/>
  <c r="FM68" i="2"/>
  <c r="EW68" i="2"/>
  <c r="FM60" i="2"/>
  <c r="EW60" i="2"/>
  <c r="DQ68" i="2"/>
  <c r="DC68" i="2"/>
  <c r="CS68" i="2"/>
  <c r="EB60" i="2"/>
  <c r="DW60" i="2"/>
  <c r="JQ68" i="2"/>
  <c r="JE68" i="2"/>
  <c r="IW68" i="2"/>
  <c r="IO68" i="2"/>
  <c r="IG68" i="2"/>
  <c r="JQ60" i="2"/>
  <c r="JE60" i="2"/>
  <c r="IW60" i="2"/>
  <c r="IO60" i="2"/>
  <c r="IG60" i="2"/>
  <c r="HY68" i="2"/>
  <c r="HQ68" i="2"/>
  <c r="HE68" i="2"/>
  <c r="GW68" i="2"/>
  <c r="GO68" i="2"/>
  <c r="GG68" i="2"/>
  <c r="HX60" i="2"/>
  <c r="HP60" i="2"/>
  <c r="HD60" i="2"/>
  <c r="GV60" i="2"/>
  <c r="GN60" i="2"/>
  <c r="GC68" i="2"/>
  <c r="FU68" i="2"/>
  <c r="FI68" i="2"/>
  <c r="FA68" i="2"/>
  <c r="ES68" i="2"/>
  <c r="EK68" i="2"/>
  <c r="GC60" i="2"/>
  <c r="FU60" i="2"/>
  <c r="FI60" i="2"/>
  <c r="FA60" i="2"/>
  <c r="ES60" i="2"/>
  <c r="EK60" i="2"/>
  <c r="DY68" i="2"/>
  <c r="DF68" i="2"/>
  <c r="CU68" i="2"/>
  <c r="EE60" i="2"/>
  <c r="DP60" i="2"/>
  <c r="DE60" i="2"/>
  <c r="CU60" i="2"/>
  <c r="JV68" i="2"/>
  <c r="JB68" i="2"/>
  <c r="IT68" i="2"/>
  <c r="ID68" i="2"/>
  <c r="JN60" i="2"/>
  <c r="IT60" i="2"/>
  <c r="ID60" i="2"/>
  <c r="HP68" i="2"/>
  <c r="HD68" i="2"/>
  <c r="GN68" i="2"/>
  <c r="HU60" i="2"/>
  <c r="HA60" i="2"/>
  <c r="GK60" i="2"/>
  <c r="FZ68" i="2"/>
  <c r="EX68" i="2"/>
  <c r="FZ60" i="2"/>
  <c r="FF60" i="2"/>
  <c r="EP60" i="2"/>
  <c r="ED68" i="2"/>
  <c r="DJ68" i="2"/>
  <c r="CY68" i="2"/>
  <c r="DX60" i="2"/>
  <c r="DI60" i="2"/>
  <c r="CY60" i="2"/>
  <c r="JM68" i="2"/>
  <c r="IS68" i="2"/>
  <c r="IC68" i="2"/>
  <c r="JU60" i="2"/>
  <c r="JA60" i="2"/>
  <c r="IK60" i="2"/>
  <c r="HU68" i="2"/>
  <c r="HA68" i="2"/>
  <c r="HT60" i="2"/>
  <c r="GZ60" i="2"/>
  <c r="GJ60" i="2"/>
  <c r="FY68" i="2"/>
  <c r="FE68" i="2"/>
  <c r="EO68" i="2"/>
  <c r="FE60" i="2"/>
  <c r="EO60" i="2"/>
  <c r="EC68" i="2"/>
  <c r="DI68" i="2"/>
  <c r="CX68" i="2"/>
  <c r="EG60" i="2"/>
  <c r="DH60" i="2"/>
  <c r="DC60" i="2"/>
  <c r="CW60" i="2"/>
  <c r="DM60" i="2"/>
  <c r="CR60" i="2"/>
  <c r="CO60" i="2"/>
  <c r="JX68" i="2"/>
  <c r="IB68" i="2"/>
  <c r="GF68" i="2"/>
  <c r="EJ68" i="2"/>
  <c r="CN68" i="2"/>
  <c r="CK68" i="2"/>
  <c r="CG68" i="2"/>
  <c r="CC68" i="2"/>
  <c r="BU68" i="2"/>
  <c r="BQ68" i="2"/>
  <c r="BM68" i="2"/>
  <c r="BI68" i="2"/>
  <c r="BE68" i="2"/>
  <c r="BA68" i="2"/>
  <c r="AW68" i="2"/>
  <c r="AS68" i="2"/>
  <c r="AM68" i="2"/>
  <c r="AI68" i="2"/>
  <c r="AE68" i="2"/>
  <c r="AD68" i="2"/>
  <c r="Z68" i="2"/>
  <c r="V68" i="2"/>
  <c r="R68" i="2"/>
  <c r="N68" i="2"/>
  <c r="J68" i="2"/>
  <c r="F68" i="2"/>
  <c r="JW68" i="2"/>
  <c r="IA68" i="2"/>
  <c r="GE68" i="2"/>
  <c r="EI68" i="2"/>
  <c r="CM68" i="2"/>
  <c r="CJ68" i="2"/>
  <c r="CF68" i="2"/>
  <c r="CB68" i="2"/>
  <c r="BT68" i="2"/>
  <c r="BP68" i="2"/>
  <c r="BL68" i="2"/>
  <c r="BH68" i="2"/>
  <c r="BD68" i="2"/>
  <c r="AZ68" i="2"/>
  <c r="AV68" i="2"/>
  <c r="AR68" i="2"/>
  <c r="AP68" i="2"/>
  <c r="AL68" i="2"/>
  <c r="AH68" i="2"/>
  <c r="AC68" i="2"/>
  <c r="Y68" i="2"/>
  <c r="U68" i="2"/>
  <c r="Q68" i="2"/>
  <c r="M68" i="2"/>
  <c r="I68" i="2"/>
  <c r="E68" i="2"/>
  <c r="CI68" i="2"/>
  <c r="CE68" i="2"/>
  <c r="CA68" i="2"/>
  <c r="BS68" i="2"/>
  <c r="BO68" i="2"/>
  <c r="BK68" i="2"/>
  <c r="BG68" i="2"/>
  <c r="BC68" i="2"/>
  <c r="AY68" i="2"/>
  <c r="AU68" i="2"/>
  <c r="AQ68" i="2"/>
  <c r="AO68" i="2"/>
  <c r="AK68" i="2"/>
  <c r="AG68" i="2"/>
  <c r="AB68" i="2"/>
  <c r="T68" i="2"/>
  <c r="P68" i="2"/>
  <c r="L68" i="2"/>
  <c r="H68" i="2"/>
  <c r="D68" i="2"/>
  <c r="AT68" i="2"/>
  <c r="AF68" i="2"/>
  <c r="S68" i="2"/>
  <c r="BV68" i="2"/>
  <c r="BF68" i="2"/>
  <c r="O68" i="2"/>
  <c r="CL68" i="2"/>
  <c r="BR68" i="2"/>
  <c r="BB68" i="2"/>
  <c r="AN68" i="2"/>
  <c r="AA68" i="2"/>
  <c r="K68" i="2"/>
  <c r="CH68" i="2"/>
  <c r="BN68" i="2"/>
  <c r="AX68" i="2"/>
  <c r="AJ68" i="2"/>
  <c r="W68" i="2"/>
  <c r="G68" i="2"/>
  <c r="CD68" i="2"/>
  <c r="BJ68" i="2"/>
  <c r="CF60" i="2"/>
  <c r="BU60" i="2"/>
  <c r="CG60" i="2"/>
  <c r="BV60" i="2"/>
  <c r="CH60" i="2"/>
  <c r="AI60" i="2"/>
  <c r="AF60" i="2"/>
  <c r="AG60" i="2"/>
  <c r="CA60" i="2"/>
  <c r="CI60" i="2"/>
  <c r="AJ60" i="2"/>
  <c r="CK60" i="2"/>
  <c r="BT60" i="2"/>
  <c r="AH60" i="2"/>
  <c r="CB60" i="2"/>
  <c r="CJ60" i="2"/>
  <c r="AK60" i="2"/>
  <c r="CC60" i="2"/>
  <c r="AL60" i="2"/>
  <c r="CE60" i="2"/>
  <c r="BS60" i="2"/>
  <c r="AN60" i="2"/>
  <c r="AP60" i="2"/>
  <c r="CD60" i="2"/>
  <c r="CL60" i="2"/>
  <c r="AE60" i="2"/>
  <c r="AM60" i="2"/>
  <c r="AO60" i="2"/>
  <c r="JX60" i="2"/>
  <c r="IB60" i="2"/>
  <c r="GF60" i="2"/>
  <c r="EJ60" i="2"/>
  <c r="CN60" i="2"/>
  <c r="BR60" i="2"/>
  <c r="BN60" i="2"/>
  <c r="BJ60" i="2"/>
  <c r="BF60" i="2"/>
  <c r="BB60" i="2"/>
  <c r="AX60" i="2"/>
  <c r="AT60" i="2"/>
  <c r="AB60" i="2"/>
  <c r="T60" i="2"/>
  <c r="P60" i="2"/>
  <c r="L60" i="2"/>
  <c r="H60" i="2"/>
  <c r="D60" i="2"/>
  <c r="JW60" i="2"/>
  <c r="IA60" i="2"/>
  <c r="GE60" i="2"/>
  <c r="EI60" i="2"/>
  <c r="CM60" i="2"/>
  <c r="BQ60" i="2"/>
  <c r="BM60" i="2"/>
  <c r="BI60" i="2"/>
  <c r="BE60" i="2"/>
  <c r="BA60" i="2"/>
  <c r="AW60" i="2"/>
  <c r="AS60" i="2"/>
  <c r="AA60" i="2"/>
  <c r="W60" i="2"/>
  <c r="S60" i="2"/>
  <c r="O60" i="2"/>
  <c r="K60" i="2"/>
  <c r="G60" i="2"/>
  <c r="BO60" i="2"/>
  <c r="BK60" i="2"/>
  <c r="BC60" i="2"/>
  <c r="AU60" i="2"/>
  <c r="AC60" i="2"/>
  <c r="U60" i="2"/>
  <c r="M60" i="2"/>
  <c r="E60" i="2"/>
  <c r="BP60" i="2"/>
  <c r="BL60" i="2"/>
  <c r="BH60" i="2"/>
  <c r="BD60" i="2"/>
  <c r="AZ60" i="2"/>
  <c r="AV60" i="2"/>
  <c r="AR60" i="2"/>
  <c r="AD60" i="2"/>
  <c r="Z60" i="2"/>
  <c r="V60" i="2"/>
  <c r="R60" i="2"/>
  <c r="N60" i="2"/>
  <c r="J60" i="2"/>
  <c r="F60" i="2"/>
  <c r="BG60" i="2"/>
  <c r="AY60" i="2"/>
  <c r="AQ60" i="2"/>
  <c r="Y60" i="2"/>
  <c r="Q60" i="2"/>
  <c r="I60" i="2"/>
  <c r="C20" i="6"/>
  <c r="C63" i="1"/>
  <c r="D20" i="6" l="1"/>
  <c r="D63" i="1"/>
  <c r="E20" i="6" l="1"/>
  <c r="E63" i="1"/>
  <c r="F63" i="1" l="1"/>
  <c r="G63" i="1" s="1"/>
  <c r="H63" i="1" l="1"/>
  <c r="I63" i="1" l="1"/>
  <c r="J63" i="1" l="1"/>
  <c r="K63" i="1" s="1"/>
  <c r="L63" i="1" l="1"/>
  <c r="M63" i="1" l="1"/>
  <c r="N63" i="1" l="1"/>
  <c r="O63" i="1" l="1"/>
  <c r="AS9" i="2" l="1"/>
  <c r="D9" i="2"/>
  <c r="H67" i="2" l="1"/>
  <c r="P1" i="2" l="1"/>
  <c r="P3" i="2" s="1"/>
  <c r="JT1" i="2" l="1"/>
  <c r="JT3" i="2" s="1"/>
  <c r="GB28" i="2" l="1"/>
  <c r="GB42" i="2" l="1"/>
  <c r="GB44" i="2" s="1"/>
  <c r="GB80" i="2" s="1"/>
  <c r="GB83" i="2" l="1"/>
  <c r="E39" i="2" l="1"/>
  <c r="E34" i="2" l="1"/>
  <c r="E13" i="2"/>
  <c r="T1" i="8"/>
  <c r="E31" i="2" l="1"/>
  <c r="E17" i="2"/>
  <c r="E40" i="2"/>
  <c r="E42" i="2" l="1"/>
  <c r="E44" i="2" s="1"/>
  <c r="V1" i="8"/>
  <c r="E80" i="2" l="1"/>
  <c r="E83" i="2" s="1"/>
  <c r="E1" i="2"/>
  <c r="E3" i="2" s="1"/>
  <c r="U1" i="8" l="1"/>
  <c r="AB42" i="2" l="1"/>
  <c r="AB44" i="2" s="1"/>
  <c r="AB80" i="2" l="1"/>
  <c r="AB83" i="2" s="1"/>
  <c r="CM37" i="2"/>
  <c r="F39" i="1" s="1"/>
  <c r="IA37" i="2" l="1"/>
  <c r="L39" i="1" s="1"/>
  <c r="JW37" i="2" l="1"/>
  <c r="N39" i="1" s="1"/>
  <c r="GE37" i="2" l="1"/>
  <c r="J39" i="1" l="1"/>
  <c r="AI40" i="2" l="1"/>
  <c r="AI37" i="2" l="1"/>
  <c r="AI42" i="2" s="1"/>
  <c r="AI44" i="2" s="1"/>
  <c r="CE40" i="2"/>
  <c r="CE38" i="2"/>
  <c r="AI80" i="2" l="1"/>
  <c r="AI83" i="2" s="1"/>
  <c r="AQ37" i="2"/>
  <c r="D39" i="1" s="1"/>
  <c r="CE42" i="2"/>
  <c r="CE44" i="2" s="1"/>
  <c r="CE80" i="2" l="1"/>
  <c r="CE83" i="2" s="1"/>
  <c r="HD16" i="2" l="1"/>
  <c r="HD17" i="2" l="1"/>
  <c r="HD40" i="2"/>
  <c r="HD42" i="2" s="1"/>
  <c r="HD44" i="2" l="1"/>
  <c r="HD80" i="2" l="1"/>
  <c r="HD83" i="2" s="1"/>
  <c r="IZ16" i="2" l="1"/>
  <c r="IZ39" i="2"/>
  <c r="IZ42" i="2" l="1"/>
  <c r="IZ17" i="2"/>
  <c r="IZ44" i="2" l="1"/>
  <c r="IZ80" i="2" l="1"/>
  <c r="IZ83" i="2" s="1"/>
  <c r="CK54" i="2" l="1"/>
  <c r="CK53" i="2" l="1"/>
  <c r="CK57" i="2" l="1"/>
  <c r="CK46" i="2" l="1"/>
  <c r="CK1" i="2" l="1"/>
  <c r="CK3" i="2" s="1"/>
  <c r="CK72" i="2"/>
  <c r="CK81" i="2"/>
  <c r="CK84" i="2" s="1"/>
  <c r="EG53" i="2"/>
  <c r="EG54" i="2"/>
  <c r="EG57" i="2" l="1"/>
  <c r="GC1" i="2" l="1"/>
  <c r="GC3" i="2" s="1"/>
  <c r="EG46" i="2"/>
  <c r="EG81" i="2" l="1"/>
  <c r="EG84" i="2" s="1"/>
  <c r="EG72" i="2"/>
  <c r="EG1" i="2"/>
  <c r="EG3" i="2" s="1"/>
  <c r="HY1" i="2"/>
  <c r="JU1" i="2"/>
  <c r="JU3" i="2" l="1"/>
  <c r="HY3" i="2"/>
  <c r="AI54" i="2" l="1"/>
  <c r="AI53" i="2"/>
  <c r="AI57" i="2" l="1"/>
  <c r="AI46" i="2" l="1"/>
  <c r="AI81" i="2" l="1"/>
  <c r="AI84" i="2" s="1"/>
  <c r="AI72" i="2"/>
  <c r="AI1" i="2" l="1"/>
  <c r="AI3" i="2" l="1"/>
  <c r="BP17" i="2" l="1"/>
  <c r="BP40" i="2" l="1"/>
  <c r="BP42" i="2" s="1"/>
  <c r="BP44" i="2" s="1"/>
  <c r="BP80" i="2" l="1"/>
  <c r="BP83" i="2" s="1"/>
  <c r="S40" i="2" l="1"/>
  <c r="S34" i="2" l="1"/>
  <c r="S42" i="2" s="1"/>
  <c r="S44" i="2" s="1"/>
  <c r="S80" i="2" l="1"/>
  <c r="S83" i="2" s="1"/>
  <c r="S1" i="2"/>
  <c r="S3" i="2" s="1"/>
  <c r="CQ1" i="2" l="1"/>
  <c r="CQ3" i="2" s="1"/>
  <c r="BD1" i="2" l="1"/>
  <c r="BD3" i="2" s="1"/>
  <c r="CZ3" i="2"/>
  <c r="EV3" i="2" l="1"/>
  <c r="IN3" i="2" l="1"/>
  <c r="GR3" i="2"/>
  <c r="BR40" i="2"/>
  <c r="BR38" i="2"/>
  <c r="BR42" i="2" l="1"/>
  <c r="BR44" i="2" s="1"/>
  <c r="DN38" i="2"/>
  <c r="BR80" i="2" l="1"/>
  <c r="BR83" i="2" s="1"/>
  <c r="BR1" i="2"/>
  <c r="BR3" i="2" s="1"/>
  <c r="DN40" i="2"/>
  <c r="DN42" i="2" l="1"/>
  <c r="DN44" i="2" s="1"/>
  <c r="DN80" i="2" l="1"/>
  <c r="DN83" i="2" s="1"/>
  <c r="DN1" i="2"/>
  <c r="DN3" i="2" s="1"/>
  <c r="HX54" i="2" l="1"/>
  <c r="HX53" i="2" l="1"/>
  <c r="GB53" i="2"/>
  <c r="GB54" i="2"/>
  <c r="HX57" i="2" l="1"/>
  <c r="GB57" i="2"/>
  <c r="HX46" i="2" l="1"/>
  <c r="HX81" i="2" s="1"/>
  <c r="HX84" i="2" s="1"/>
  <c r="HX1" i="2"/>
  <c r="HX3" i="2" s="1"/>
  <c r="GB46" i="2"/>
  <c r="GB81" i="2" s="1"/>
  <c r="GB84" i="2" s="1"/>
  <c r="HX72" i="2" l="1"/>
  <c r="GB72" i="2"/>
  <c r="GB1" i="2"/>
  <c r="GB3" i="2" s="1"/>
  <c r="DK51" i="2" l="1"/>
  <c r="DK36" i="2" l="1"/>
  <c r="DK35" i="2" l="1"/>
  <c r="DK40" i="2" l="1"/>
  <c r="DK42" i="2" s="1"/>
  <c r="DK44" i="2" s="1"/>
  <c r="DK80" i="2" l="1"/>
  <c r="DK83" i="2"/>
  <c r="Z42" i="2"/>
  <c r="Z44" i="2" s="1"/>
  <c r="Z80" i="2" l="1"/>
  <c r="FG42" i="2"/>
  <c r="FG44" i="2" s="1"/>
  <c r="Z83" i="2"/>
  <c r="FG80" i="2" l="1"/>
  <c r="FG83" i="2" s="1"/>
  <c r="HC42" i="2"/>
  <c r="HC44" i="2" s="1"/>
  <c r="HC80" i="2" l="1"/>
  <c r="HC83" i="2" s="1"/>
  <c r="IY42" i="2"/>
  <c r="IY44" i="2" s="1"/>
  <c r="IY80" i="2" l="1"/>
  <c r="IY83" i="2" s="1"/>
  <c r="Z57" i="2" l="1"/>
  <c r="DK52" i="2"/>
  <c r="Z46" i="2" l="1"/>
  <c r="Z81" i="2" l="1"/>
  <c r="Z84" i="2" s="1"/>
  <c r="Z1" i="2"/>
  <c r="Z3" i="2" s="1"/>
  <c r="Z72" i="2"/>
  <c r="AD1" i="2" l="1"/>
  <c r="AD3" i="2" s="1"/>
  <c r="DC38" i="2" l="1"/>
  <c r="BG38" i="2"/>
  <c r="BG40" i="2" l="1"/>
  <c r="DC40" i="2"/>
  <c r="DC42" i="2" l="1"/>
  <c r="DC44" i="2" s="1"/>
  <c r="BG42" i="2"/>
  <c r="BG44" i="2" s="1"/>
  <c r="BG80" i="2" l="1"/>
  <c r="BG1" i="2"/>
  <c r="BG3" i="2" s="1"/>
  <c r="DC80" i="2"/>
  <c r="DC83" i="2" s="1"/>
  <c r="DC1" i="2"/>
  <c r="DC3" i="2" s="1"/>
  <c r="BG83" i="2"/>
  <c r="AQ38" i="2" l="1"/>
  <c r="D40" i="1" l="1"/>
  <c r="BI34" i="2" l="1"/>
  <c r="BI40" i="2" l="1"/>
  <c r="BI42" i="2" l="1"/>
  <c r="BI44" i="2" s="1"/>
  <c r="BI80" i="2" l="1"/>
  <c r="BI83" i="2" s="1"/>
  <c r="BI1" i="2"/>
  <c r="BI3" i="2" s="1"/>
  <c r="T34" i="2" l="1"/>
  <c r="T40" i="2" l="1"/>
  <c r="T42" i="2" s="1"/>
  <c r="T44" i="2" s="1"/>
  <c r="T80" i="2" l="1"/>
  <c r="T83" i="2" s="1"/>
  <c r="T1" i="2"/>
  <c r="T3" i="2" s="1"/>
  <c r="JK39" i="2" l="1"/>
  <c r="FS39" i="2" l="1"/>
  <c r="HO39" i="2"/>
  <c r="D14" i="2" l="1"/>
  <c r="AS14" i="2"/>
  <c r="CM14" i="2" s="1"/>
  <c r="F16" i="1" s="1"/>
  <c r="D13" i="2" l="1"/>
  <c r="AS13" i="2" l="1"/>
  <c r="EI38" i="2" l="1"/>
  <c r="EI33" i="2"/>
  <c r="H40" i="1" l="1"/>
  <c r="H35" i="1"/>
  <c r="DK54" i="2" l="1"/>
  <c r="BO57" i="2"/>
  <c r="BO46" i="2" l="1"/>
  <c r="DK57" i="2"/>
  <c r="BO81" i="2" l="1"/>
  <c r="BO84" i="2" s="1"/>
  <c r="BO1" i="2"/>
  <c r="BO3" i="2" s="1"/>
  <c r="BO72" i="2"/>
  <c r="DK46" i="2"/>
  <c r="FG57" i="2"/>
  <c r="DK81" i="2" l="1"/>
  <c r="DK84" i="2" s="1"/>
  <c r="DK72" i="2"/>
  <c r="FG46" i="2"/>
  <c r="DK1" i="2"/>
  <c r="DK3" i="2" s="1"/>
  <c r="HC57" i="2"/>
  <c r="FG1" i="2" l="1"/>
  <c r="FG3" i="2" s="1"/>
  <c r="FG72" i="2"/>
  <c r="FG81" i="2"/>
  <c r="FG84" i="2" s="1"/>
  <c r="HC46" i="2"/>
  <c r="HC1" i="2" l="1"/>
  <c r="HC3" i="2" s="1"/>
  <c r="HC72" i="2"/>
  <c r="HC81" i="2"/>
  <c r="HC84" i="2" s="1"/>
  <c r="DI42" i="2" l="1"/>
  <c r="DI44" i="2" s="1"/>
  <c r="BM42" i="2"/>
  <c r="BM44" i="2" s="1"/>
  <c r="FE42" i="2"/>
  <c r="FE44" i="2" s="1"/>
  <c r="BM80" i="2" l="1"/>
  <c r="DI80" i="2"/>
  <c r="DI83" i="2" s="1"/>
  <c r="FE80" i="2"/>
  <c r="FE83" i="2"/>
  <c r="FE57" i="2"/>
  <c r="BM83" i="2"/>
  <c r="FE46" i="2" l="1"/>
  <c r="FE81" i="2" s="1"/>
  <c r="FE84" i="2" s="1"/>
  <c r="FE72" i="2"/>
  <c r="BM57" i="2"/>
  <c r="DI57" i="2"/>
  <c r="BM46" i="2" l="1"/>
  <c r="BM72" i="2" s="1"/>
  <c r="DI46" i="2"/>
  <c r="DI72" i="2"/>
  <c r="FE1" i="2"/>
  <c r="FE3" i="2" s="1"/>
  <c r="DI81" i="2"/>
  <c r="DI84" i="2" s="1"/>
  <c r="BM81" i="2"/>
  <c r="BM84" i="2" s="1"/>
  <c r="DI1" i="2" l="1"/>
  <c r="DI3" i="2" s="1"/>
  <c r="BM1" i="2"/>
  <c r="BM3" i="2" s="1"/>
  <c r="HA42" i="2"/>
  <c r="HA44" i="2" s="1"/>
  <c r="HA80" i="2" l="1"/>
  <c r="HA83" i="2" s="1"/>
  <c r="IW42" i="2"/>
  <c r="IW44" i="2" s="1"/>
  <c r="IW80" i="2" l="1"/>
  <c r="IW83" i="2" s="1"/>
  <c r="HA57" i="2"/>
  <c r="IW57" i="2"/>
  <c r="IW46" i="2" l="1"/>
  <c r="IW72" i="2" s="1"/>
  <c r="HA46" i="2"/>
  <c r="HA72" i="2"/>
  <c r="IW81" i="2"/>
  <c r="IW84" i="2" s="1"/>
  <c r="HA1" i="2" l="1"/>
  <c r="HA3" i="2" s="1"/>
  <c r="HA81" i="2"/>
  <c r="HA84" i="2" s="1"/>
  <c r="IW1" i="2"/>
  <c r="IW3" i="2" s="1"/>
  <c r="BS53" i="2" l="1"/>
  <c r="BS54" i="2" l="1"/>
  <c r="BS57" i="2" s="1"/>
  <c r="BS46" i="2" l="1"/>
  <c r="BS72" i="2" l="1"/>
  <c r="BS81" i="2"/>
  <c r="BS84" i="2" s="1"/>
  <c r="BS1" i="2"/>
  <c r="DO53" i="2" l="1"/>
  <c r="DO55" i="2" l="1"/>
  <c r="EI55" i="2" l="1"/>
  <c r="H55" i="1" s="1"/>
  <c r="DO57" i="2"/>
  <c r="DO46" i="2" l="1"/>
  <c r="DO72" i="2" l="1"/>
  <c r="DO81" i="2"/>
  <c r="DO84" i="2" s="1"/>
  <c r="DO1" i="2"/>
  <c r="FK54" i="2" l="1"/>
  <c r="HG54" i="2" l="1"/>
  <c r="JC54" i="2" l="1"/>
  <c r="BS3" i="2" l="1"/>
  <c r="DO3" i="2" l="1"/>
  <c r="HG53" i="2" l="1"/>
  <c r="FK53" i="2"/>
  <c r="JC53" i="2"/>
  <c r="FK57" i="2" l="1"/>
  <c r="JC57" i="2"/>
  <c r="HG57" i="2"/>
  <c r="HG46" i="2" l="1"/>
  <c r="JC46" i="2"/>
  <c r="FK46" i="2"/>
  <c r="JC81" i="2" l="1"/>
  <c r="JC84" i="2" s="1"/>
  <c r="FK81" i="2"/>
  <c r="FK84" i="2" s="1"/>
  <c r="JC72" i="2"/>
  <c r="HG72" i="2"/>
  <c r="FK72" i="2"/>
  <c r="HG81" i="2"/>
  <c r="HG84" i="2" s="1"/>
  <c r="FK38" i="2" l="1"/>
  <c r="FK40" i="2"/>
  <c r="FK42" i="2" l="1"/>
  <c r="FK44" i="2" s="1"/>
  <c r="FK80" i="2" l="1"/>
  <c r="FK83" i="2" s="1"/>
  <c r="FK1" i="2"/>
  <c r="FK3" i="2" s="1"/>
  <c r="JC38" i="2"/>
  <c r="HG38" i="2"/>
  <c r="HG40" i="2" l="1"/>
  <c r="HG42" i="2" l="1"/>
  <c r="HG44" i="2" s="1"/>
  <c r="JC40" i="2"/>
  <c r="HG80" i="2" l="1"/>
  <c r="HG83" i="2" s="1"/>
  <c r="HG1" i="2"/>
  <c r="HG3" i="2" s="1"/>
  <c r="JC42" i="2"/>
  <c r="JC44" i="2" s="1"/>
  <c r="JC80" i="2" l="1"/>
  <c r="JC83" i="2" s="1"/>
  <c r="JC1" i="2"/>
  <c r="JC3" i="2" s="1"/>
  <c r="DZ1" i="2" l="1"/>
  <c r="FV29" i="2"/>
  <c r="DZ3" i="2" l="1"/>
  <c r="FV30" i="2" l="1"/>
  <c r="FV40" i="2" l="1"/>
  <c r="FV42" i="2" l="1"/>
  <c r="FV44" i="2" s="1"/>
  <c r="FV80" i="2" l="1"/>
  <c r="FV83" i="2" s="1"/>
  <c r="FV1" i="2"/>
  <c r="FV3" i="2" s="1"/>
  <c r="JK22" i="2" l="1"/>
  <c r="JW22" i="2" s="1"/>
  <c r="JK15" i="2"/>
  <c r="JK24" i="2"/>
  <c r="JW24" i="2" s="1"/>
  <c r="N26" i="1" s="1"/>
  <c r="JK16" i="2"/>
  <c r="JW16" i="2" l="1"/>
  <c r="N18" i="1" s="1"/>
  <c r="N24" i="1"/>
  <c r="JW15" i="2"/>
  <c r="JK17" i="2"/>
  <c r="N17" i="1" l="1"/>
  <c r="HO16" i="2" l="1"/>
  <c r="HO15" i="2"/>
  <c r="HO24" i="2"/>
  <c r="IA24" i="2" s="1"/>
  <c r="L26" i="1" s="1"/>
  <c r="FS16" i="2"/>
  <c r="JK23" i="2"/>
  <c r="IA16" i="2" l="1"/>
  <c r="L18" i="1" s="1"/>
  <c r="IA15" i="2"/>
  <c r="HO17" i="2"/>
  <c r="HO23" i="2"/>
  <c r="JK26" i="2" l="1"/>
  <c r="L17" i="1"/>
  <c r="HO22" i="2" l="1"/>
  <c r="IA22" i="2" s="1"/>
  <c r="HO26" i="2" l="1"/>
  <c r="L24" i="1"/>
  <c r="AB52" i="2" l="1"/>
  <c r="AB54" i="2" l="1"/>
  <c r="AB57" i="2" l="1"/>
  <c r="AB46" i="2" l="1"/>
  <c r="AB72" i="2" l="1"/>
  <c r="AB81" i="2"/>
  <c r="AB84" i="2" s="1"/>
  <c r="AB1" i="2"/>
  <c r="AB3" i="2" s="1"/>
  <c r="JK28" i="2" l="1"/>
  <c r="JK40" i="2" l="1"/>
  <c r="JK42" i="2" s="1"/>
  <c r="JK44" i="2" s="1"/>
  <c r="JK1" i="2" l="1"/>
  <c r="JK3" i="2" s="1"/>
  <c r="JK80" i="2"/>
  <c r="JK83" i="2" s="1"/>
  <c r="HO28" i="2" l="1"/>
  <c r="HO40" i="2" l="1"/>
  <c r="HO42" i="2" s="1"/>
  <c r="HO44" i="2" s="1"/>
  <c r="HO1" i="2" l="1"/>
  <c r="HO3" i="2" s="1"/>
  <c r="HO80" i="2"/>
  <c r="HO83" i="2" s="1"/>
  <c r="AV54" i="2" l="1"/>
  <c r="AV57" i="2" s="1"/>
  <c r="AV46" i="2" s="1"/>
  <c r="AV81" i="2" l="1"/>
  <c r="AV84" i="2" s="1"/>
  <c r="AV72" i="2"/>
  <c r="IF54" i="2"/>
  <c r="IF57" i="2" s="1"/>
  <c r="GJ54" i="2"/>
  <c r="GJ57" i="2" s="1"/>
  <c r="EN54" i="2"/>
  <c r="EN57" i="2" s="1"/>
  <c r="CR54" i="2"/>
  <c r="CR57" i="2" s="1"/>
  <c r="GJ46" i="2" l="1"/>
  <c r="IF46" i="2"/>
  <c r="EN46" i="2"/>
  <c r="CR46" i="2"/>
  <c r="CR81" i="2" l="1"/>
  <c r="CR84" i="2" s="1"/>
  <c r="IF81" i="2"/>
  <c r="IF84" i="2" s="1"/>
  <c r="EN81" i="2"/>
  <c r="EN84" i="2" s="1"/>
  <c r="GJ81" i="2"/>
  <c r="GJ84" i="2" s="1"/>
  <c r="GJ72" i="2"/>
  <c r="CR72" i="2"/>
  <c r="IF72" i="2"/>
  <c r="EN72" i="2"/>
  <c r="GJ41" i="2" l="1"/>
  <c r="EN41" i="2"/>
  <c r="AV41" i="2"/>
  <c r="BU54" i="2"/>
  <c r="GJ42" i="2" l="1"/>
  <c r="GJ44" i="2" s="1"/>
  <c r="IA41" i="2"/>
  <c r="L43" i="1" s="1"/>
  <c r="EN42" i="2"/>
  <c r="EN44" i="2" s="1"/>
  <c r="GE41" i="2"/>
  <c r="J43" i="1" s="1"/>
  <c r="IF41" i="2"/>
  <c r="AV42" i="2"/>
  <c r="AV44" i="2" s="1"/>
  <c r="CM41" i="2"/>
  <c r="CR41" i="2"/>
  <c r="AV1" i="2" l="1"/>
  <c r="AV3" i="2" s="1"/>
  <c r="EN1" i="2"/>
  <c r="EN3" i="2" s="1"/>
  <c r="GJ1" i="2"/>
  <c r="GJ3" i="2" s="1"/>
  <c r="IF42" i="2"/>
  <c r="IF44" i="2" s="1"/>
  <c r="JW41" i="2"/>
  <c r="N43" i="1" s="1"/>
  <c r="EN80" i="2"/>
  <c r="EN83" i="2" s="1"/>
  <c r="GJ80" i="2"/>
  <c r="GJ83" i="2" s="1"/>
  <c r="EI41" i="2"/>
  <c r="H43" i="1" s="1"/>
  <c r="CR42" i="2"/>
  <c r="CR44" i="2" s="1"/>
  <c r="AV80" i="2"/>
  <c r="AV83" i="2" s="1"/>
  <c r="F43" i="1"/>
  <c r="DQ54" i="2"/>
  <c r="IF1" i="2" l="1"/>
  <c r="IF3" i="2" s="1"/>
  <c r="CR1" i="2"/>
  <c r="CR3" i="2" s="1"/>
  <c r="IF80" i="2"/>
  <c r="IF83" i="2" s="1"/>
  <c r="CR80" i="2"/>
  <c r="CR83" i="2" s="1"/>
  <c r="FH17" i="2" l="1"/>
  <c r="GE16" i="2"/>
  <c r="J18" i="1" l="1"/>
  <c r="FH40" i="2"/>
  <c r="FH42" i="2" s="1"/>
  <c r="FH44" i="2" s="1"/>
  <c r="FH80" i="2" l="1"/>
  <c r="FH83" i="2" s="1"/>
  <c r="U29" i="2" l="1"/>
  <c r="U23" i="2"/>
  <c r="U28" i="2"/>
  <c r="U30" i="2"/>
  <c r="U32" i="2"/>
  <c r="U26" i="2" l="1"/>
  <c r="U31" i="2"/>
  <c r="D16" i="2" l="1"/>
  <c r="AQ16" i="2" l="1"/>
  <c r="D17" i="2"/>
  <c r="D39" i="2" l="1"/>
  <c r="D31" i="2"/>
  <c r="D34" i="2"/>
  <c r="D18" i="1"/>
  <c r="D40" i="2" l="1"/>
  <c r="D42" i="2" l="1"/>
  <c r="D44" i="2" s="1"/>
  <c r="D80" i="2" l="1"/>
  <c r="D83" i="2" s="1"/>
  <c r="D1" i="2"/>
  <c r="AS16" i="2"/>
  <c r="AS17" i="2" l="1"/>
  <c r="CM16" i="2"/>
  <c r="D3" i="2"/>
  <c r="F18" i="1" l="1"/>
  <c r="AS31" i="2"/>
  <c r="AS34" i="2"/>
  <c r="AS39" i="2"/>
  <c r="AS40" i="2" l="1"/>
  <c r="AS42" i="2" l="1"/>
  <c r="AS44" i="2" s="1"/>
  <c r="AS1" i="2" l="1"/>
  <c r="AS3" i="2" s="1"/>
  <c r="AS80" i="2"/>
  <c r="AS83" i="2" s="1"/>
  <c r="EY38" i="2" l="1"/>
  <c r="EY40" i="2" l="1"/>
  <c r="EY42" i="2" s="1"/>
  <c r="EY44" i="2" s="1"/>
  <c r="EY80" i="2" l="1"/>
  <c r="EY83" i="2" s="1"/>
  <c r="EY1" i="2"/>
  <c r="EY3" i="2" l="1"/>
  <c r="GU1" i="2" l="1"/>
  <c r="GU3" i="2" l="1"/>
  <c r="IQ1" i="2" l="1"/>
  <c r="IQ3" i="2" l="1"/>
  <c r="Q34" i="2" l="1"/>
  <c r="BF34" i="2" l="1"/>
  <c r="Q40" i="2"/>
  <c r="Q42" i="2" l="1"/>
  <c r="Q44" i="2" s="1"/>
  <c r="BF40" i="2"/>
  <c r="BF42" i="2" l="1"/>
  <c r="BF44" i="2" s="1"/>
  <c r="Q1" i="2"/>
  <c r="Q3" i="2" s="1"/>
  <c r="Q80" i="2"/>
  <c r="Q83" i="2" s="1"/>
  <c r="BF1" i="2" l="1"/>
  <c r="BF3" i="2" s="1"/>
  <c r="BF80" i="2"/>
  <c r="BF83" i="2" s="1"/>
  <c r="FX36" i="2" l="1"/>
  <c r="HT40" i="2" l="1"/>
  <c r="HT36" i="2"/>
  <c r="FX40" i="2"/>
  <c r="FX42" i="2" s="1"/>
  <c r="FX44" i="2" s="1"/>
  <c r="HT42" i="2" l="1"/>
  <c r="HT44" i="2" s="1"/>
  <c r="HT80" i="2" s="1"/>
  <c r="HT83" i="2" s="1"/>
  <c r="FX54" i="2"/>
  <c r="FX80" i="2"/>
  <c r="FX83" i="2" s="1"/>
  <c r="FX52" i="2" l="1"/>
  <c r="FX57" i="2" l="1"/>
  <c r="FX46" i="2" s="1"/>
  <c r="FX81" i="2" l="1"/>
  <c r="FX84" i="2" s="1"/>
  <c r="FX1" i="2"/>
  <c r="FX3" i="2" s="1"/>
  <c r="FX72" i="2"/>
  <c r="HT52" i="2" l="1"/>
  <c r="HT54" i="2" l="1"/>
  <c r="HT57" i="2" s="1"/>
  <c r="HT46" i="2" l="1"/>
  <c r="HT72" i="2" l="1"/>
  <c r="HT81" i="2"/>
  <c r="HT84" i="2" s="1"/>
  <c r="HT1" i="2"/>
  <c r="HT3" i="2" s="1"/>
  <c r="JP52" i="2" l="1"/>
  <c r="JP54" i="2"/>
  <c r="JP57" i="2" l="1"/>
  <c r="JP46" i="2" l="1"/>
  <c r="JP72" i="2" l="1"/>
  <c r="JP81" i="2"/>
  <c r="JP84" i="2" s="1"/>
  <c r="JP1" i="2"/>
  <c r="JP3" i="2" s="1"/>
  <c r="AM1" i="2" l="1"/>
  <c r="AM3" i="2" s="1"/>
  <c r="CE54" i="2" l="1"/>
  <c r="EA54" i="2" l="1"/>
  <c r="FW54" i="2" l="1"/>
  <c r="JO54" i="2" l="1"/>
  <c r="HS54" i="2" l="1"/>
  <c r="CE53" i="2" l="1"/>
  <c r="CE57" i="2" l="1"/>
  <c r="CE46" i="2" l="1"/>
  <c r="CE81" i="2" l="1"/>
  <c r="CE84" i="2" s="1"/>
  <c r="CE1" i="2"/>
  <c r="CE3" i="2" s="1"/>
  <c r="CE72" i="2"/>
  <c r="EA53" i="2" l="1"/>
  <c r="EA57" i="2" l="1"/>
  <c r="EA46" i="2" l="1"/>
  <c r="EA72" i="2" l="1"/>
  <c r="EA81" i="2"/>
  <c r="EA84" i="2" s="1"/>
  <c r="EA1" i="2"/>
  <c r="EA3" i="2" s="1"/>
  <c r="FW53" i="2" l="1"/>
  <c r="FW57" i="2" l="1"/>
  <c r="FW46" i="2" l="1"/>
  <c r="FW72" i="2" l="1"/>
  <c r="FW1" i="2"/>
  <c r="FW3" i="2" s="1"/>
  <c r="FW81" i="2"/>
  <c r="FW84" i="2" s="1"/>
  <c r="HS53" i="2" l="1"/>
  <c r="HS57" i="2" l="1"/>
  <c r="HS46" i="2" l="1"/>
  <c r="HS72" i="2" l="1"/>
  <c r="HS81" i="2"/>
  <c r="HS84" i="2" s="1"/>
  <c r="HS1" i="2"/>
  <c r="HS3" i="2" s="1"/>
  <c r="JO53" i="2" l="1"/>
  <c r="JO57" i="2" l="1"/>
  <c r="JO46" i="2" l="1"/>
  <c r="JO72" i="2" l="1"/>
  <c r="JO81" i="2"/>
  <c r="JO84" i="2" s="1"/>
  <c r="JO1" i="2"/>
  <c r="JO3" i="2" s="1"/>
  <c r="CM33" i="2" l="1"/>
  <c r="F35" i="1"/>
  <c r="GA28" i="2" l="1"/>
  <c r="EE28" i="2"/>
  <c r="CI28" i="2" l="1"/>
  <c r="HW28" i="2"/>
  <c r="JS28" i="2" l="1"/>
  <c r="IY52" i="2" l="1"/>
  <c r="IY51" i="2" l="1"/>
  <c r="IY57" i="2" l="1"/>
  <c r="IY46" i="2" l="1"/>
  <c r="IY72" i="2" l="1"/>
  <c r="IY81" i="2"/>
  <c r="IY84" i="2" s="1"/>
  <c r="IY1" i="2"/>
  <c r="IY3" i="2" s="1"/>
  <c r="CH53" i="2" l="1"/>
  <c r="CH54" i="2"/>
  <c r="CH57" i="2" l="1"/>
  <c r="CH46" i="2" l="1"/>
  <c r="CH1" i="2" s="1"/>
  <c r="CH3" i="2" s="1"/>
  <c r="CH72" i="2" l="1"/>
  <c r="CH81" i="2"/>
  <c r="CH84" i="2" s="1"/>
  <c r="ED54" i="2" l="1"/>
  <c r="ED53" i="2"/>
  <c r="ED57" i="2" l="1"/>
  <c r="ED46" i="2" l="1"/>
  <c r="ED81" i="2" l="1"/>
  <c r="ED84" i="2" s="1"/>
  <c r="ED1" i="2"/>
  <c r="ED3" i="2" s="1"/>
  <c r="ED72" i="2"/>
  <c r="FZ53" i="2" l="1"/>
  <c r="FZ54" i="2"/>
  <c r="FZ57" i="2" l="1"/>
  <c r="FZ46" i="2" l="1"/>
  <c r="FZ72" i="2" l="1"/>
  <c r="FZ81" i="2"/>
  <c r="FZ84" i="2" s="1"/>
  <c r="HV53" i="2" l="1"/>
  <c r="HV54" i="2"/>
  <c r="HV57" i="2" l="1"/>
  <c r="HV46" i="2" l="1"/>
  <c r="HV81" i="2" l="1"/>
  <c r="HV84" i="2" s="1"/>
  <c r="HV72" i="2"/>
  <c r="JR54" i="2" l="1"/>
  <c r="JR53" i="2"/>
  <c r="JR57" i="2" l="1"/>
  <c r="JR46" i="2" s="1"/>
  <c r="JR81" i="2" l="1"/>
  <c r="JR84" i="2" s="1"/>
  <c r="JR72" i="2"/>
  <c r="I31" i="2" l="1"/>
  <c r="I40" i="2" l="1"/>
  <c r="I42" i="2" s="1"/>
  <c r="I44" i="2" s="1"/>
  <c r="I1" i="2" l="1"/>
  <c r="I3" i="2" s="1"/>
  <c r="AX1" i="2"/>
  <c r="AX3" i="2" s="1"/>
  <c r="I80" i="2"/>
  <c r="I83" i="2" s="1"/>
  <c r="X34" i="2" l="1"/>
  <c r="X40" i="2" l="1"/>
  <c r="X42" i="2" s="1"/>
  <c r="X44" i="2" s="1"/>
  <c r="X80" i="2" l="1"/>
  <c r="X83" i="2" s="1"/>
  <c r="X1" i="2"/>
  <c r="X3" i="2" s="1"/>
  <c r="C56" i="1" l="1"/>
  <c r="C53" i="1"/>
  <c r="C52" i="1" l="1"/>
  <c r="C54" i="1"/>
  <c r="W35" i="2"/>
  <c r="AQ35" i="2" s="1"/>
  <c r="C51" i="1"/>
  <c r="V53" i="2"/>
  <c r="V56" i="2"/>
  <c r="AQ56" i="2" l="1"/>
  <c r="D56" i="1" s="1"/>
  <c r="E56" i="1" s="1"/>
  <c r="G56" i="1" s="1"/>
  <c r="AQ53" i="2"/>
  <c r="D53" i="1" s="1"/>
  <c r="E53" i="1" s="1"/>
  <c r="K39" i="2"/>
  <c r="K40" i="2"/>
  <c r="J34" i="2"/>
  <c r="D37" i="1"/>
  <c r="W36" i="2"/>
  <c r="AQ36" i="2" s="1"/>
  <c r="V54" i="2"/>
  <c r="V52" i="2"/>
  <c r="AR56" i="2" l="1"/>
  <c r="CN56" i="2" s="1"/>
  <c r="EJ56" i="2" s="1"/>
  <c r="GF56" i="2" s="1"/>
  <c r="IB56" i="2" s="1"/>
  <c r="JX56" i="2" s="1"/>
  <c r="AR53" i="2"/>
  <c r="I56" i="1"/>
  <c r="K56" i="1" s="1"/>
  <c r="K42" i="2"/>
  <c r="K44" i="2" s="1"/>
  <c r="V51" i="2"/>
  <c r="J40" i="2"/>
  <c r="J42" i="2" s="1"/>
  <c r="J44" i="2" s="1"/>
  <c r="W40" i="2"/>
  <c r="W42" i="2" s="1"/>
  <c r="W44" i="2" s="1"/>
  <c r="D38" i="1"/>
  <c r="M56" i="1" l="1"/>
  <c r="O56" i="1" s="1"/>
  <c r="J1" i="2"/>
  <c r="J3" i="2" s="1"/>
  <c r="K80" i="2"/>
  <c r="K83" i="2" s="1"/>
  <c r="K1" i="2"/>
  <c r="K3" i="2" s="1"/>
  <c r="W80" i="2"/>
  <c r="W83" i="2" s="1"/>
  <c r="W52" i="2"/>
  <c r="W54" i="2"/>
  <c r="J80" i="2"/>
  <c r="J83" i="2" s="1"/>
  <c r="C55" i="1" l="1"/>
  <c r="W57" i="2"/>
  <c r="U34" i="2" l="1"/>
  <c r="C58" i="1"/>
  <c r="C85" i="1" s="1"/>
  <c r="W46" i="2"/>
  <c r="W72" i="2" l="1"/>
  <c r="W81" i="2"/>
  <c r="W84" i="2" s="1"/>
  <c r="W1" i="2"/>
  <c r="W3" i="2" s="1"/>
  <c r="V55" i="2"/>
  <c r="AQ55" i="2" l="1"/>
  <c r="V57" i="2"/>
  <c r="EU28" i="2" l="1"/>
  <c r="BC30" i="2"/>
  <c r="CM30" i="2" s="1"/>
  <c r="F32" i="1" s="1"/>
  <c r="N29" i="2"/>
  <c r="AQ29" i="2" s="1"/>
  <c r="N30" i="2"/>
  <c r="AQ30" i="2" s="1"/>
  <c r="N32" i="2"/>
  <c r="AQ32" i="2" s="1"/>
  <c r="V46" i="2"/>
  <c r="N31" i="2"/>
  <c r="D55" i="1"/>
  <c r="AR55" i="2"/>
  <c r="N28" i="2"/>
  <c r="N34" i="2"/>
  <c r="EU30" i="2"/>
  <c r="CY28" i="2"/>
  <c r="IM30" i="2"/>
  <c r="GQ30" i="2"/>
  <c r="IM32" i="2"/>
  <c r="GQ32" i="2"/>
  <c r="BC29" i="2"/>
  <c r="CM29" i="2" s="1"/>
  <c r="F31" i="1" s="1"/>
  <c r="IM31" i="2"/>
  <c r="GQ31" i="2"/>
  <c r="EU29" i="2"/>
  <c r="IM28" i="2"/>
  <c r="GQ28" i="2"/>
  <c r="BC31" i="2"/>
  <c r="IM29" i="2"/>
  <c r="GQ29" i="2"/>
  <c r="CY30" i="2"/>
  <c r="EI30" i="2" s="1"/>
  <c r="H32" i="1" s="1"/>
  <c r="EU32" i="2"/>
  <c r="CY29" i="2"/>
  <c r="EI29" i="2" s="1"/>
  <c r="H31" i="1" s="1"/>
  <c r="BC28" i="2"/>
  <c r="BC32" i="2"/>
  <c r="CM32" i="2" s="1"/>
  <c r="F34" i="1" s="1"/>
  <c r="CY34" i="2"/>
  <c r="V72" i="2" l="1"/>
  <c r="GQ34" i="2"/>
  <c r="CN55" i="2"/>
  <c r="EJ55" i="2" s="1"/>
  <c r="GF55" i="2" s="1"/>
  <c r="IB55" i="2" s="1"/>
  <c r="JX55" i="2" s="1"/>
  <c r="CM28" i="2"/>
  <c r="E55" i="1"/>
  <c r="EU34" i="2"/>
  <c r="EU31" i="2"/>
  <c r="D34" i="1"/>
  <c r="U39" i="2"/>
  <c r="CY32" i="2"/>
  <c r="EI32" i="2" s="1"/>
  <c r="BC34" i="2"/>
  <c r="V81" i="2"/>
  <c r="V84" i="2" s="1"/>
  <c r="V1" i="2"/>
  <c r="V3" i="2" s="1"/>
  <c r="D32" i="1"/>
  <c r="IM34" i="2"/>
  <c r="EI28" i="2"/>
  <c r="AQ28" i="2"/>
  <c r="CY31" i="2"/>
  <c r="D31" i="1"/>
  <c r="BJ1" i="2"/>
  <c r="BJ3" i="2" s="1"/>
  <c r="H34" i="1" l="1"/>
  <c r="G55" i="1"/>
  <c r="D30" i="1"/>
  <c r="U40" i="2"/>
  <c r="U42" i="2" s="1"/>
  <c r="U44" i="2" s="1"/>
  <c r="H30" i="1"/>
  <c r="F30" i="1"/>
  <c r="I55" i="1" l="1"/>
  <c r="K55" i="1" s="1"/>
  <c r="EU23" i="2"/>
  <c r="IM23" i="2"/>
  <c r="GQ23" i="2"/>
  <c r="BC23" i="2"/>
  <c r="U1" i="2"/>
  <c r="U3" i="2" s="1"/>
  <c r="U80" i="2"/>
  <c r="U83" i="2" s="1"/>
  <c r="M55" i="1" l="1"/>
  <c r="O55" i="1" s="1"/>
  <c r="CY23" i="2"/>
  <c r="EI23" i="2" s="1"/>
  <c r="N23" i="2"/>
  <c r="EU26" i="2"/>
  <c r="BC26" i="2"/>
  <c r="CM23" i="2"/>
  <c r="GQ26" i="2"/>
  <c r="IA23" i="2"/>
  <c r="IM26" i="2"/>
  <c r="JW23" i="2"/>
  <c r="N26" i="2" l="1"/>
  <c r="CY26" i="2"/>
  <c r="CM26" i="2"/>
  <c r="F25" i="1"/>
  <c r="F28" i="1" s="1"/>
  <c r="EI26" i="2"/>
  <c r="H25" i="1"/>
  <c r="H28" i="1" s="1"/>
  <c r="IA26" i="2"/>
  <c r="L25" i="1"/>
  <c r="L28" i="1" s="1"/>
  <c r="JW26" i="2"/>
  <c r="N25" i="1"/>
  <c r="N28" i="1" s="1"/>
  <c r="N39" i="2" l="1"/>
  <c r="CY39" i="2" l="1"/>
  <c r="N40" i="2"/>
  <c r="BC39" i="2"/>
  <c r="BC40" i="2" l="1"/>
  <c r="BC42" i="2" s="1"/>
  <c r="BC44" i="2" s="1"/>
  <c r="CY40" i="2"/>
  <c r="CY42" i="2" s="1"/>
  <c r="CY44" i="2" s="1"/>
  <c r="N42" i="2"/>
  <c r="N44" i="2" s="1"/>
  <c r="CY1" i="2" l="1"/>
  <c r="CY3" i="2" s="1"/>
  <c r="BC1" i="2"/>
  <c r="BC3" i="2" s="1"/>
  <c r="N80" i="2"/>
  <c r="N83" i="2" s="1"/>
  <c r="BC80" i="2"/>
  <c r="BC83" i="2" s="1"/>
  <c r="N1" i="2"/>
  <c r="CY80" i="2"/>
  <c r="CY83" i="2" s="1"/>
  <c r="EU40" i="2" l="1"/>
  <c r="EU39" i="2"/>
  <c r="GQ39" i="2"/>
  <c r="N3" i="2"/>
  <c r="EU42" i="2" l="1"/>
  <c r="EU44" i="2" s="1"/>
  <c r="GQ40" i="2"/>
  <c r="GQ42" i="2" s="1"/>
  <c r="GQ44" i="2" s="1"/>
  <c r="FF39" i="2"/>
  <c r="EU80" i="2" l="1"/>
  <c r="EU83" i="2" s="1"/>
  <c r="IM39" i="2"/>
  <c r="EU1" i="2"/>
  <c r="EU3" i="2" s="1"/>
  <c r="IM40" i="2"/>
  <c r="GQ80" i="2"/>
  <c r="GQ83" i="2" s="1"/>
  <c r="GQ1" i="2"/>
  <c r="GQ3" i="2" s="1"/>
  <c r="IM42" i="2" l="1"/>
  <c r="IM44" i="2" s="1"/>
  <c r="IM80" i="2" l="1"/>
  <c r="IM83" i="2" s="1"/>
  <c r="IM1" i="2"/>
  <c r="IM3" i="2" s="1"/>
  <c r="HB39" i="2"/>
  <c r="IX39" i="2" l="1"/>
  <c r="L40" i="2" l="1"/>
  <c r="L34" i="2"/>
  <c r="L42" i="2" l="1"/>
  <c r="L44" i="2" s="1"/>
  <c r="L80" i="2" l="1"/>
  <c r="L83" i="2" s="1"/>
  <c r="L1" i="2"/>
  <c r="L3" i="2" l="1"/>
  <c r="BA40" i="2" l="1"/>
  <c r="BA34" i="2"/>
  <c r="BA42" i="2" l="1"/>
  <c r="BA44" i="2" s="1"/>
  <c r="BA80" i="2" l="1"/>
  <c r="BA83" i="2" s="1"/>
  <c r="BA1" i="2"/>
  <c r="BA3" i="2" l="1"/>
  <c r="C30" i="1" l="1"/>
  <c r="C24" i="1"/>
  <c r="AR25" i="2"/>
  <c r="CN25" i="2" s="1"/>
  <c r="EJ25" i="2" s="1"/>
  <c r="GF25" i="2" s="1"/>
  <c r="IB25" i="2" s="1"/>
  <c r="JX25" i="2" s="1"/>
  <c r="C35" i="1"/>
  <c r="E35" i="1" s="1"/>
  <c r="G35" i="1" s="1"/>
  <c r="C26" i="1"/>
  <c r="E26" i="1" s="1"/>
  <c r="G26" i="1" s="1"/>
  <c r="C17" i="1"/>
  <c r="E17" i="1" s="1"/>
  <c r="G17" i="1" s="1"/>
  <c r="C31" i="1"/>
  <c r="E31" i="1" s="1"/>
  <c r="G31" i="1" s="1"/>
  <c r="AR28" i="2"/>
  <c r="C42" i="1" l="1"/>
  <c r="I17" i="1"/>
  <c r="I26" i="1"/>
  <c r="I35" i="1"/>
  <c r="I31" i="1"/>
  <c r="AR24" i="2"/>
  <c r="CN24" i="2" s="1"/>
  <c r="EJ24" i="2" s="1"/>
  <c r="AR15" i="2"/>
  <c r="CN15" i="2" s="1"/>
  <c r="EJ15" i="2" s="1"/>
  <c r="C16" i="1"/>
  <c r="AR29" i="2"/>
  <c r="CN29" i="2" s="1"/>
  <c r="EJ29" i="2" s="1"/>
  <c r="C15" i="1"/>
  <c r="C27" i="1"/>
  <c r="E27" i="1" s="1"/>
  <c r="G27" i="1" s="1"/>
  <c r="AR33" i="2"/>
  <c r="CN33" i="2" s="1"/>
  <c r="EJ33" i="2" s="1"/>
  <c r="AR37" i="2"/>
  <c r="CN37" i="2" s="1"/>
  <c r="EJ37" i="2" s="1"/>
  <c r="GF37" i="2" s="1"/>
  <c r="IB37" i="2" s="1"/>
  <c r="JX37" i="2" s="1"/>
  <c r="AR22" i="2"/>
  <c r="CN22" i="2" s="1"/>
  <c r="EJ22" i="2" s="1"/>
  <c r="E30" i="1"/>
  <c r="E24" i="1"/>
  <c r="CN28" i="2"/>
  <c r="K35" i="1" l="1"/>
  <c r="I27" i="1"/>
  <c r="K27" i="1" s="1"/>
  <c r="C39" i="1"/>
  <c r="E39" i="1" s="1"/>
  <c r="G39" i="1" s="1"/>
  <c r="GF33" i="2"/>
  <c r="FF29" i="2"/>
  <c r="GE29" i="2" s="1"/>
  <c r="AR30" i="2"/>
  <c r="CN30" i="2" s="1"/>
  <c r="EJ30" i="2" s="1"/>
  <c r="C18" i="1"/>
  <c r="G30" i="1"/>
  <c r="G24" i="1"/>
  <c r="EJ28" i="2"/>
  <c r="M35" i="1" l="1"/>
  <c r="O35" i="1"/>
  <c r="M27" i="1"/>
  <c r="I39" i="1"/>
  <c r="K39" i="1" s="1"/>
  <c r="IB33" i="2"/>
  <c r="J31" i="1"/>
  <c r="K31" i="1" s="1"/>
  <c r="GF29" i="2"/>
  <c r="C32" i="1"/>
  <c r="E32" i="1" s="1"/>
  <c r="FF30" i="2"/>
  <c r="GE30" i="2" s="1"/>
  <c r="J32" i="1" s="1"/>
  <c r="AR16" i="2"/>
  <c r="CN16" i="2" s="1"/>
  <c r="C25" i="1"/>
  <c r="C28" i="1" s="1"/>
  <c r="I24" i="1"/>
  <c r="I30" i="1"/>
  <c r="E18" i="1"/>
  <c r="C19" i="1"/>
  <c r="O27" i="1" l="1"/>
  <c r="M39" i="1"/>
  <c r="O39" i="1" s="1"/>
  <c r="JX33" i="2"/>
  <c r="GF30" i="2"/>
  <c r="HB29" i="2"/>
  <c r="IA29" i="2" s="1"/>
  <c r="EJ16" i="2"/>
  <c r="G32" i="1"/>
  <c r="G18" i="1"/>
  <c r="HB30" i="2" l="1"/>
  <c r="IA30" i="2" s="1"/>
  <c r="L32" i="1" s="1"/>
  <c r="L31" i="1"/>
  <c r="M31" i="1" s="1"/>
  <c r="IB29" i="2"/>
  <c r="GF16" i="2"/>
  <c r="I32" i="1"/>
  <c r="I18" i="1"/>
  <c r="IB30" i="2" l="1"/>
  <c r="IX29" i="2"/>
  <c r="JW29" i="2" s="1"/>
  <c r="K32" i="1"/>
  <c r="IB16" i="2"/>
  <c r="K18" i="1"/>
  <c r="IX30" i="2" l="1"/>
  <c r="JW30" i="2" s="1"/>
  <c r="JX29" i="2"/>
  <c r="N31" i="1"/>
  <c r="O31" i="1" s="1"/>
  <c r="AR32" i="2"/>
  <c r="CN32" i="2" s="1"/>
  <c r="EJ32" i="2" s="1"/>
  <c r="JX16" i="2"/>
  <c r="M18" i="1"/>
  <c r="M32" i="1"/>
  <c r="N32" i="1" l="1"/>
  <c r="O32" i="1" s="1"/>
  <c r="JX30" i="2"/>
  <c r="C34" i="1"/>
  <c r="E34" i="1" s="1"/>
  <c r="G34" i="1" s="1"/>
  <c r="FF32" i="2"/>
  <c r="GE32" i="2" s="1"/>
  <c r="J34" i="1" s="1"/>
  <c r="O18" i="1"/>
  <c r="I34" i="1" l="1"/>
  <c r="GF32" i="2"/>
  <c r="K34" i="1" l="1"/>
  <c r="HB32" i="2"/>
  <c r="IA32" i="2" s="1"/>
  <c r="L34" i="1" s="1"/>
  <c r="M34" i="1" s="1"/>
  <c r="IB32" i="2" l="1"/>
  <c r="IX32" i="2" l="1"/>
  <c r="JW32" i="2" s="1"/>
  <c r="N34" i="1" s="1"/>
  <c r="O34" i="1" s="1"/>
  <c r="JX32" i="2" l="1"/>
  <c r="C38" i="1" l="1"/>
  <c r="E38" i="1" s="1"/>
  <c r="AR36" i="2" l="1"/>
  <c r="C36" i="1"/>
  <c r="AR38" i="2"/>
  <c r="C33" i="1"/>
  <c r="C37" i="1"/>
  <c r="E37" i="1" s="1"/>
  <c r="C40" i="1" l="1"/>
  <c r="E40" i="1" s="1"/>
  <c r="C43" i="1"/>
  <c r="E43" i="1" s="1"/>
  <c r="G43" i="1" s="1"/>
  <c r="AR35" i="2"/>
  <c r="AR41" i="2"/>
  <c r="CN41" i="2" s="1"/>
  <c r="EJ41" i="2" s="1"/>
  <c r="GF41" i="2" s="1"/>
  <c r="IB41" i="2" s="1"/>
  <c r="JX41" i="2" s="1"/>
  <c r="C41" i="1"/>
  <c r="C45" i="1" l="1"/>
  <c r="C47" i="1" s="1"/>
  <c r="C84" i="1" s="1"/>
  <c r="C44" i="1"/>
  <c r="I43" i="1"/>
  <c r="C49" i="1" l="1"/>
  <c r="K43" i="1"/>
  <c r="M43" i="1" l="1"/>
  <c r="O43" i="1" l="1"/>
  <c r="G40" i="2" l="1"/>
  <c r="G42" i="2" s="1"/>
  <c r="G44" i="2" s="1"/>
  <c r="G1" i="2" l="1"/>
  <c r="G3" i="2" s="1"/>
  <c r="G80" i="2"/>
  <c r="G83" i="2" s="1"/>
  <c r="G61" i="2"/>
  <c r="G62" i="2" s="1"/>
  <c r="BQ38" i="2" l="1"/>
  <c r="CM38" i="2" s="1"/>
  <c r="F40" i="1" l="1"/>
  <c r="CN38" i="2"/>
  <c r="BQ40" i="2"/>
  <c r="BQ42" i="2" s="1"/>
  <c r="BQ44" i="2" s="1"/>
  <c r="BQ80" i="2" l="1"/>
  <c r="BQ83" i="2" s="1"/>
  <c r="EJ38" i="2"/>
  <c r="G40" i="1"/>
  <c r="I40" i="1" l="1"/>
  <c r="FS28" i="2" l="1"/>
  <c r="FS15" i="2" l="1"/>
  <c r="FS24" i="2" l="1"/>
  <c r="GE24" i="2" s="1"/>
  <c r="FS22" i="2"/>
  <c r="FS17" i="2"/>
  <c r="GE15" i="2"/>
  <c r="GE22" i="2" l="1"/>
  <c r="J17" i="1"/>
  <c r="GF15" i="2"/>
  <c r="J26" i="1"/>
  <c r="K26" i="1" s="1"/>
  <c r="GF24" i="2"/>
  <c r="IB24" i="2" s="1"/>
  <c r="JX24" i="2" s="1"/>
  <c r="J24" i="1" l="1"/>
  <c r="K24" i="1" s="1"/>
  <c r="GF22" i="2"/>
  <c r="K17" i="1"/>
  <c r="M26" i="1"/>
  <c r="IB15" i="2"/>
  <c r="JX15" i="2" l="1"/>
  <c r="IB22" i="2"/>
  <c r="M17" i="1"/>
  <c r="AE23" i="2"/>
  <c r="FF28" i="2"/>
  <c r="O26" i="1"/>
  <c r="M24" i="1"/>
  <c r="O17" i="1" l="1"/>
  <c r="O24" i="1"/>
  <c r="JX22" i="2"/>
  <c r="AE26" i="2"/>
  <c r="AQ23" i="2"/>
  <c r="GE28" i="2"/>
  <c r="GF28" i="2" l="1"/>
  <c r="J30" i="1"/>
  <c r="K30" i="1" s="1"/>
  <c r="AQ26" i="2"/>
  <c r="D25" i="1"/>
  <c r="AR23" i="2"/>
  <c r="AE40" i="2"/>
  <c r="AE42" i="2" l="1"/>
  <c r="AE44" i="2" s="1"/>
  <c r="AR26" i="2"/>
  <c r="CN23" i="2"/>
  <c r="FS23" i="2"/>
  <c r="D28" i="1"/>
  <c r="E25" i="1"/>
  <c r="EJ23" i="2" l="1"/>
  <c r="EJ26" i="2" s="1"/>
  <c r="CN26" i="2"/>
  <c r="GE23" i="2"/>
  <c r="FS26" i="2"/>
  <c r="G25" i="1"/>
  <c r="E28" i="1"/>
  <c r="AE80" i="2"/>
  <c r="AE83" i="2" s="1"/>
  <c r="AE1" i="2"/>
  <c r="AE3" i="2" l="1"/>
  <c r="J25" i="1"/>
  <c r="J28" i="1" s="1"/>
  <c r="GF23" i="2"/>
  <c r="GE26" i="2"/>
  <c r="HB28" i="2"/>
  <c r="G28" i="1"/>
  <c r="I25" i="1"/>
  <c r="FS40" i="2"/>
  <c r="FS42" i="2" l="1"/>
  <c r="FS44" i="2" s="1"/>
  <c r="K25" i="1"/>
  <c r="I28" i="1"/>
  <c r="IA28" i="2"/>
  <c r="IB23" i="2"/>
  <c r="GF26" i="2"/>
  <c r="M25" i="1" l="1"/>
  <c r="K28" i="1"/>
  <c r="JX23" i="2"/>
  <c r="JX26" i="2" s="1"/>
  <c r="IB26" i="2"/>
  <c r="IB28" i="2"/>
  <c r="L30" i="1"/>
  <c r="FS80" i="2"/>
  <c r="FS83" i="2" s="1"/>
  <c r="FS1" i="2"/>
  <c r="M30" i="1" l="1"/>
  <c r="O25" i="1"/>
  <c r="M28" i="1"/>
  <c r="FS3" i="2"/>
  <c r="O28" i="1" l="1"/>
  <c r="IX28" i="2" l="1"/>
  <c r="JW28" i="2" l="1"/>
  <c r="JX28" i="2" l="1"/>
  <c r="N30" i="1"/>
  <c r="O30" i="1" l="1"/>
  <c r="F14" i="2" l="1"/>
  <c r="AQ14" i="2" l="1"/>
  <c r="D16" i="1" l="1"/>
  <c r="E16" i="1" s="1"/>
  <c r="G16" i="1" s="1"/>
  <c r="AR14" i="2"/>
  <c r="CN14" i="2" s="1"/>
  <c r="EJ14" i="2" s="1"/>
  <c r="GF14" i="2" s="1"/>
  <c r="IB14" i="2" s="1"/>
  <c r="JX14" i="2" s="1"/>
  <c r="I16" i="1" l="1"/>
  <c r="K16" i="1" s="1"/>
  <c r="M16" i="1" l="1"/>
  <c r="O16" i="1" l="1"/>
  <c r="F13" i="2" l="1"/>
  <c r="F17" i="2" l="1"/>
  <c r="AQ13" i="2"/>
  <c r="D15" i="1" l="1"/>
  <c r="AQ17" i="2"/>
  <c r="AR13" i="2"/>
  <c r="AR17" i="2" l="1"/>
  <c r="D19" i="1"/>
  <c r="E15" i="1"/>
  <c r="E19" i="1" l="1"/>
  <c r="IC13" i="2" l="1"/>
  <c r="IC17" i="2" l="1"/>
  <c r="JW13" i="2"/>
  <c r="IC34" i="2"/>
  <c r="GG13" i="2"/>
  <c r="GG17" i="2" l="1"/>
  <c r="IA13" i="2"/>
  <c r="N15" i="1"/>
  <c r="N19" i="1" s="1"/>
  <c r="JW17" i="2"/>
  <c r="IC39" i="2"/>
  <c r="IC31" i="2"/>
  <c r="GG34" i="2" l="1"/>
  <c r="GG39" i="2"/>
  <c r="L15" i="1"/>
  <c r="L19" i="1" s="1"/>
  <c r="IA17" i="2"/>
  <c r="GG31" i="2"/>
  <c r="IC40" i="2"/>
  <c r="IC42" i="2" s="1"/>
  <c r="IC44" i="2" s="1"/>
  <c r="IC1" i="2" l="1"/>
  <c r="IC3" i="2" s="1"/>
  <c r="IC80" i="2"/>
  <c r="IC83" i="2" s="1"/>
  <c r="GG40" i="2"/>
  <c r="GG42" i="2" l="1"/>
  <c r="GG44" i="2" s="1"/>
  <c r="GG80" i="2" s="1"/>
  <c r="GG83" i="2" s="1"/>
  <c r="GG1" i="2" l="1"/>
  <c r="GG3" i="2" s="1"/>
  <c r="O40" i="2" l="1"/>
  <c r="O34" i="2"/>
  <c r="O42" i="2" l="1"/>
  <c r="O44" i="2" s="1"/>
  <c r="O80" i="2" l="1"/>
  <c r="O83" i="2" s="1"/>
  <c r="O1" i="2"/>
  <c r="O3" i="2" l="1"/>
  <c r="F39" i="2" l="1"/>
  <c r="AQ39" i="2" l="1"/>
  <c r="F34" i="2"/>
  <c r="AQ34" i="2" s="1"/>
  <c r="F31" i="2"/>
  <c r="AQ31" i="2" l="1"/>
  <c r="D36" i="1"/>
  <c r="E36" i="1" s="1"/>
  <c r="AR34" i="2"/>
  <c r="AR39" i="2"/>
  <c r="D41" i="1"/>
  <c r="E41" i="1" s="1"/>
  <c r="F40" i="2"/>
  <c r="F42" i="2" l="1"/>
  <c r="F44" i="2" s="1"/>
  <c r="F80" i="2" s="1"/>
  <c r="F83" i="2" s="1"/>
  <c r="D33" i="1"/>
  <c r="AR31" i="2"/>
  <c r="F1" i="2" l="1"/>
  <c r="F3" i="2" s="1"/>
  <c r="E33" i="1"/>
  <c r="AU13" i="2" l="1"/>
  <c r="AU17" i="2" l="1"/>
  <c r="CM13" i="2"/>
  <c r="F15" i="1" l="1"/>
  <c r="CM17" i="2"/>
  <c r="CN13" i="2"/>
  <c r="CN17" i="2" l="1"/>
  <c r="CN1" i="2"/>
  <c r="G15" i="1"/>
  <c r="F19" i="1"/>
  <c r="G19" i="1" l="1"/>
  <c r="AU31" i="2" l="1"/>
  <c r="AU34" i="2"/>
  <c r="CM31" i="2" l="1"/>
  <c r="F33" i="1" l="1"/>
  <c r="CN31" i="2"/>
  <c r="G33" i="1" l="1"/>
  <c r="AU39" i="2" l="1"/>
  <c r="AU40" i="2" l="1"/>
  <c r="AU42" i="2" l="1"/>
  <c r="AU44" i="2" s="1"/>
  <c r="AU80" i="2" l="1"/>
  <c r="AU83" i="2" s="1"/>
  <c r="AU1" i="2"/>
  <c r="AU3" i="2" l="1"/>
  <c r="BV36" i="2" l="1"/>
  <c r="DR36" i="2"/>
  <c r="JF36" i="2"/>
  <c r="HJ36" i="2"/>
  <c r="FN36" i="2"/>
  <c r="FN52" i="2" l="1"/>
  <c r="DR52" i="2"/>
  <c r="BV52" i="2"/>
  <c r="BV57" i="2" s="1"/>
  <c r="HJ35" i="2"/>
  <c r="HJ52" i="2"/>
  <c r="FN35" i="2"/>
  <c r="JF52" i="2"/>
  <c r="HJ40" i="2" l="1"/>
  <c r="HJ42" i="2" s="1"/>
  <c r="HJ44" i="2" s="1"/>
  <c r="FN40" i="2"/>
  <c r="FN42" i="2" s="1"/>
  <c r="FN44" i="2" s="1"/>
  <c r="BV46" i="2"/>
  <c r="BV72" i="2" s="1"/>
  <c r="DR57" i="2"/>
  <c r="JF35" i="2"/>
  <c r="HJ57" i="2"/>
  <c r="DR35" i="2"/>
  <c r="BV35" i="2"/>
  <c r="JF57" i="2"/>
  <c r="FN57" i="2"/>
  <c r="JF46" i="2" l="1"/>
  <c r="JF72" i="2" s="1"/>
  <c r="DR46" i="2"/>
  <c r="DR72" i="2" s="1"/>
  <c r="JF40" i="2"/>
  <c r="JF42" i="2" s="1"/>
  <c r="JF44" i="2" s="1"/>
  <c r="BV40" i="2"/>
  <c r="BV42" i="2" s="1"/>
  <c r="BV44" i="2" s="1"/>
  <c r="BV81" i="2"/>
  <c r="BV84" i="2" s="1"/>
  <c r="HJ46" i="2"/>
  <c r="HJ72" i="2" s="1"/>
  <c r="FN80" i="2"/>
  <c r="FN83" i="2" s="1"/>
  <c r="FN46" i="2"/>
  <c r="FN72" i="2" s="1"/>
  <c r="DR40" i="2"/>
  <c r="DR42" i="2" s="1"/>
  <c r="DR44" i="2" s="1"/>
  <c r="HJ80" i="2"/>
  <c r="HJ83" i="2" s="1"/>
  <c r="HJ1" i="2" l="1"/>
  <c r="HJ3" i="2" s="1"/>
  <c r="FN1" i="2"/>
  <c r="FN3" i="2" s="1"/>
  <c r="BV1" i="2"/>
  <c r="BV3" i="2" s="1"/>
  <c r="JF1" i="2"/>
  <c r="JF3" i="2" s="1"/>
  <c r="DR80" i="2"/>
  <c r="DR83" i="2" s="1"/>
  <c r="BV80" i="2"/>
  <c r="BV83" i="2" s="1"/>
  <c r="DR81" i="2"/>
  <c r="DR84" i="2" s="1"/>
  <c r="DR1" i="2"/>
  <c r="DR3" i="2" s="1"/>
  <c r="FN81" i="2"/>
  <c r="FN84" i="2" s="1"/>
  <c r="JF80" i="2"/>
  <c r="JF83" i="2" s="1"/>
  <c r="HJ81" i="2"/>
  <c r="HJ84" i="2" s="1"/>
  <c r="JF81" i="2"/>
  <c r="JF84" i="2" s="1"/>
  <c r="EE34" i="2" l="1"/>
  <c r="GA39" i="2" l="1"/>
  <c r="HW39" i="2"/>
  <c r="IA39" i="2" s="1"/>
  <c r="L41" i="1" s="1"/>
  <c r="GA34" i="2"/>
  <c r="CI39" i="2"/>
  <c r="CM39" i="2" s="1"/>
  <c r="EE39" i="2"/>
  <c r="F41" i="1" l="1"/>
  <c r="G41" i="1" s="1"/>
  <c r="CN39" i="2"/>
  <c r="HW34" i="2"/>
  <c r="CI34" i="2"/>
  <c r="CM34" i="2" s="1"/>
  <c r="JS39" i="2"/>
  <c r="JW39" i="2" s="1"/>
  <c r="F36" i="1" l="1"/>
  <c r="CN34" i="2"/>
  <c r="JS34" i="2"/>
  <c r="N41" i="1"/>
  <c r="G36" i="1" l="1"/>
  <c r="CI53" i="2" l="1"/>
  <c r="EE53" i="2" l="1"/>
  <c r="GA53" i="2" l="1"/>
  <c r="HW53" i="2"/>
  <c r="JS53" i="2" l="1"/>
  <c r="CI52" i="2" l="1"/>
  <c r="DQ36" i="2" l="1"/>
  <c r="HI36" i="2"/>
  <c r="JE36" i="2" l="1"/>
  <c r="DQ35" i="2"/>
  <c r="FM35" i="2"/>
  <c r="FM52" i="2"/>
  <c r="FM36" i="2"/>
  <c r="HI35" i="2"/>
  <c r="JE35" i="2"/>
  <c r="JE52" i="2"/>
  <c r="HI52" i="2"/>
  <c r="BU36" i="2"/>
  <c r="DQ52" i="2" l="1"/>
  <c r="DQ57" i="2" s="1"/>
  <c r="DQ46" i="2" l="1"/>
  <c r="DQ72" i="2" s="1"/>
  <c r="BU35" i="2" l="1"/>
  <c r="DQ81" i="2"/>
  <c r="DQ84" i="2" s="1"/>
  <c r="DQ40" i="2" l="1"/>
  <c r="DQ42" i="2" s="1"/>
  <c r="DQ44" i="2" s="1"/>
  <c r="BU40" i="2"/>
  <c r="BU42" i="2" s="1"/>
  <c r="BU44" i="2" s="1"/>
  <c r="DQ1" i="2" l="1"/>
  <c r="DQ3" i="2" s="1"/>
  <c r="BU80" i="2"/>
  <c r="BU83" i="2" s="1"/>
  <c r="FM40" i="2"/>
  <c r="FM42" i="2" s="1"/>
  <c r="FM44" i="2" s="1"/>
  <c r="DQ80" i="2"/>
  <c r="DQ83" i="2" s="1"/>
  <c r="FM80" i="2" l="1"/>
  <c r="FM83" i="2" s="1"/>
  <c r="HI40" i="2" l="1"/>
  <c r="HI42" i="2" s="1"/>
  <c r="HI44" i="2" s="1"/>
  <c r="JE40" i="2" l="1"/>
  <c r="JE42" i="2" s="1"/>
  <c r="JE44" i="2" s="1"/>
  <c r="HI80" i="2"/>
  <c r="HI83" i="2" s="1"/>
  <c r="JE80" i="2" l="1"/>
  <c r="JE83" i="2" s="1"/>
  <c r="CI35" i="2" l="1"/>
  <c r="CI40" i="2"/>
  <c r="EE40" i="2" l="1"/>
  <c r="CI42" i="2"/>
  <c r="CI44" i="2" s="1"/>
  <c r="EE35" i="2" l="1"/>
  <c r="EE42" i="2" s="1"/>
  <c r="EE44" i="2" s="1"/>
  <c r="CI80" i="2"/>
  <c r="CI83" i="2" s="1"/>
  <c r="EE80" i="2" l="1"/>
  <c r="EE83" i="2" s="1"/>
  <c r="GA35" i="2" l="1"/>
  <c r="GA40" i="2"/>
  <c r="GA42" i="2" l="1"/>
  <c r="GA44" i="2" s="1"/>
  <c r="GA80" i="2" l="1"/>
  <c r="GA83" i="2" s="1"/>
  <c r="JS40" i="2" l="1"/>
  <c r="HW35" i="2"/>
  <c r="HW40" i="2"/>
  <c r="JS35" i="2" l="1"/>
  <c r="JS42" i="2" s="1"/>
  <c r="JS44" i="2" s="1"/>
  <c r="HW42" i="2"/>
  <c r="HW44" i="2" s="1"/>
  <c r="HW80" i="2" l="1"/>
  <c r="HW83" i="2" s="1"/>
  <c r="JS80" i="2"/>
  <c r="JS83" i="2" s="1"/>
  <c r="EE52" i="2" l="1"/>
  <c r="HW52" i="2" l="1"/>
  <c r="GA52" i="2"/>
  <c r="JS52" i="2" l="1"/>
  <c r="CI54" i="2" l="1"/>
  <c r="CI51" i="2"/>
  <c r="EE54" i="2"/>
  <c r="EE51" i="2"/>
  <c r="EE57" i="2" l="1"/>
  <c r="EE46" i="2" s="1"/>
  <c r="EE72" i="2" s="1"/>
  <c r="CI57" i="2"/>
  <c r="CI46" i="2" s="1"/>
  <c r="GA54" i="2"/>
  <c r="EE1" i="2" l="1"/>
  <c r="EE3" i="2" s="1"/>
  <c r="CI1" i="2"/>
  <c r="CI3" i="2" s="1"/>
  <c r="CI81" i="2"/>
  <c r="CI84" i="2" s="1"/>
  <c r="GA51" i="2"/>
  <c r="GA57" i="2" s="1"/>
  <c r="EE81" i="2"/>
  <c r="EE84" i="2" s="1"/>
  <c r="CI72" i="2"/>
  <c r="HW54" i="2"/>
  <c r="GA46" i="2" l="1"/>
  <c r="GA72" i="2" s="1"/>
  <c r="JS54" i="2"/>
  <c r="GA81" i="2" l="1"/>
  <c r="GA84" i="2" s="1"/>
  <c r="GA1" i="2"/>
  <c r="GA3" i="2" s="1"/>
  <c r="HW51" i="2"/>
  <c r="HW57" i="2" s="1"/>
  <c r="HW46" i="2" l="1"/>
  <c r="HW72" i="2" s="1"/>
  <c r="JS51" i="2"/>
  <c r="JS57" i="2" s="1"/>
  <c r="JS46" i="2" l="1"/>
  <c r="JS72" i="2" s="1"/>
  <c r="HW81" i="2"/>
  <c r="HW84" i="2" s="1"/>
  <c r="HW1" i="2"/>
  <c r="HW3" i="2" s="1"/>
  <c r="JS81" i="2" l="1"/>
  <c r="JS84" i="2" s="1"/>
  <c r="JS1" i="2"/>
  <c r="JS3" i="2" s="1"/>
  <c r="FZ38" i="2" l="1"/>
  <c r="FZ40" i="2" l="1"/>
  <c r="FZ42" i="2" s="1"/>
  <c r="FZ44" i="2" s="1"/>
  <c r="JR38" i="2"/>
  <c r="JW38" i="2" s="1"/>
  <c r="N40" i="1" s="1"/>
  <c r="HV38" i="2"/>
  <c r="HV40" i="2" l="1"/>
  <c r="HV42" i="2" s="1"/>
  <c r="HV44" i="2" s="1"/>
  <c r="JR40" i="2"/>
  <c r="JR42" i="2" s="1"/>
  <c r="JR44" i="2" s="1"/>
  <c r="FZ1" i="2"/>
  <c r="FZ3" i="2" s="1"/>
  <c r="FZ80" i="2"/>
  <c r="FZ83" i="2" s="1"/>
  <c r="JR1" i="2" l="1"/>
  <c r="JR3" i="2" s="1"/>
  <c r="HV1" i="2"/>
  <c r="HV3" i="2" s="1"/>
  <c r="JR80" i="2"/>
  <c r="JR83" i="2" s="1"/>
  <c r="HV80" i="2"/>
  <c r="HV83" i="2" s="1"/>
  <c r="BQ54" i="2" l="1"/>
  <c r="BQ53" i="2" l="1"/>
  <c r="BQ57" i="2" l="1"/>
  <c r="BQ46" i="2" s="1"/>
  <c r="CM53" i="2"/>
  <c r="CN53" i="2" l="1"/>
  <c r="F53" i="1"/>
  <c r="G53" i="1" s="1"/>
  <c r="BQ72" i="2"/>
  <c r="BQ81" i="2"/>
  <c r="BQ84" i="2" s="1"/>
  <c r="BQ1" i="2"/>
  <c r="BQ3" i="2" s="1"/>
  <c r="FM54" i="2"/>
  <c r="DM54" i="2" l="1"/>
  <c r="FM57" i="2"/>
  <c r="JE54" i="2"/>
  <c r="HI54" i="2"/>
  <c r="FM46" i="2" l="1"/>
  <c r="FM72" i="2" s="1"/>
  <c r="JE57" i="2"/>
  <c r="HI57" i="2"/>
  <c r="FM81" i="2" l="1"/>
  <c r="FM84" i="2" s="1"/>
  <c r="FM1" i="2"/>
  <c r="FM3" i="2" s="1"/>
  <c r="HI46" i="2"/>
  <c r="HI72" i="2" s="1"/>
  <c r="JE46" i="2"/>
  <c r="JE72" i="2" s="1"/>
  <c r="JE81" i="2" l="1"/>
  <c r="JE84" i="2" s="1"/>
  <c r="JE1" i="2"/>
  <c r="JE3" i="2" s="1"/>
  <c r="HI81" i="2"/>
  <c r="HI84" i="2" s="1"/>
  <c r="HI1" i="2"/>
  <c r="HI3" i="2" s="1"/>
  <c r="DM53" i="2" l="1"/>
  <c r="DM57" i="2" l="1"/>
  <c r="DM46" i="2" s="1"/>
  <c r="DM1" i="2" s="1"/>
  <c r="DM3" i="2" s="1"/>
  <c r="EI53" i="2"/>
  <c r="EJ53" i="2" l="1"/>
  <c r="H53" i="1"/>
  <c r="DM72" i="2"/>
  <c r="DM81" i="2"/>
  <c r="DM84" i="2" s="1"/>
  <c r="I53" i="1" l="1"/>
  <c r="HE38" i="2" l="1"/>
  <c r="IA38" i="2" s="1"/>
  <c r="L40" i="1" l="1"/>
  <c r="FI38" i="2" l="1"/>
  <c r="GE38" i="2" s="1"/>
  <c r="FI40" i="2" l="1"/>
  <c r="FI42" i="2" s="1"/>
  <c r="FI44" i="2" s="1"/>
  <c r="J40" i="1"/>
  <c r="K40" i="1" s="1"/>
  <c r="GF38" i="2"/>
  <c r="IB38" i="2" s="1"/>
  <c r="JX38" i="2" s="1"/>
  <c r="FI54" i="2"/>
  <c r="FI53" i="2" l="1"/>
  <c r="M40" i="1"/>
  <c r="FI80" i="2"/>
  <c r="FI83" i="2" s="1"/>
  <c r="O40" i="1" l="1"/>
  <c r="FI57" i="2"/>
  <c r="FI46" i="2" s="1"/>
  <c r="FI72" i="2" l="1"/>
  <c r="FI81" i="2"/>
  <c r="FI84" i="2" s="1"/>
  <c r="FI1" i="2"/>
  <c r="FI3" i="2" s="1"/>
  <c r="EK13" i="2" l="1"/>
  <c r="EK17" i="2" l="1"/>
  <c r="GE13" i="2"/>
  <c r="EK34" i="2"/>
  <c r="CO13" i="2"/>
  <c r="J15" i="1" l="1"/>
  <c r="J19" i="1" s="1"/>
  <c r="J44" i="1" s="1"/>
  <c r="GE17" i="2"/>
  <c r="CO17" i="2"/>
  <c r="EI13" i="2"/>
  <c r="EK39" i="2"/>
  <c r="GE39" i="2" s="1"/>
  <c r="J41" i="1" s="1"/>
  <c r="EK31" i="2"/>
  <c r="CO34" i="2" l="1"/>
  <c r="EI34" i="2" s="1"/>
  <c r="CO31" i="2"/>
  <c r="EK40" i="2"/>
  <c r="EK42" i="2" s="1"/>
  <c r="EK44" i="2" s="1"/>
  <c r="H15" i="1"/>
  <c r="EI17" i="2"/>
  <c r="EJ13" i="2"/>
  <c r="CO39" i="2"/>
  <c r="EI39" i="2" s="1"/>
  <c r="EK1" i="2" l="1"/>
  <c r="EK3" i="2" s="1"/>
  <c r="CO40" i="2"/>
  <c r="H41" i="1"/>
  <c r="I41" i="1" s="1"/>
  <c r="EJ39" i="2"/>
  <c r="GF39" i="2" s="1"/>
  <c r="IB39" i="2" s="1"/>
  <c r="JX39" i="2" s="1"/>
  <c r="CO42" i="2"/>
  <c r="CO44" i="2" s="1"/>
  <c r="EI31" i="2"/>
  <c r="I15" i="1"/>
  <c r="H19" i="1"/>
  <c r="EK80" i="2"/>
  <c r="EK83" i="2" s="1"/>
  <c r="EJ34" i="2"/>
  <c r="H36" i="1"/>
  <c r="I36" i="1" s="1"/>
  <c r="EJ17" i="2"/>
  <c r="EJ1" i="2"/>
  <c r="GF13" i="2"/>
  <c r="CO1" i="2" l="1"/>
  <c r="CO3" i="2" s="1"/>
  <c r="H33" i="1"/>
  <c r="I33" i="1" s="1"/>
  <c r="EJ31" i="2"/>
  <c r="CO80" i="2"/>
  <c r="CO83" i="2" s="1"/>
  <c r="K41" i="1"/>
  <c r="IB13" i="2"/>
  <c r="GF17" i="2"/>
  <c r="GF1" i="2"/>
  <c r="I19" i="1"/>
  <c r="K15" i="1"/>
  <c r="IB1" i="2" l="1"/>
  <c r="IB17" i="2"/>
  <c r="JX13" i="2"/>
  <c r="M41" i="1"/>
  <c r="K19" i="1"/>
  <c r="M15" i="1"/>
  <c r="FF34" i="2"/>
  <c r="GE34" i="2" s="1"/>
  <c r="HE51" i="2"/>
  <c r="HE36" i="2"/>
  <c r="JX17" i="2" l="1"/>
  <c r="JX1" i="2"/>
  <c r="M19" i="1"/>
  <c r="O15" i="1"/>
  <c r="J36" i="1"/>
  <c r="K36" i="1" s="1"/>
  <c r="GF34" i="2"/>
  <c r="O41" i="1"/>
  <c r="O19" i="1" l="1"/>
  <c r="HB34" i="2"/>
  <c r="IA34" i="2" s="1"/>
  <c r="HE54" i="2"/>
  <c r="HE40" i="2"/>
  <c r="HE42" i="2" s="1"/>
  <c r="HE44" i="2" s="1"/>
  <c r="FF31" i="2" l="1"/>
  <c r="GE31" i="2" s="1"/>
  <c r="IB34" i="2"/>
  <c r="L36" i="1"/>
  <c r="M36" i="1" s="1"/>
  <c r="HE80" i="2"/>
  <c r="HE83" i="2" s="1"/>
  <c r="HE53" i="2"/>
  <c r="GF31" i="2" l="1"/>
  <c r="J33" i="1"/>
  <c r="K33" i="1" s="1"/>
  <c r="IX34" i="2"/>
  <c r="JW34" i="2" s="1"/>
  <c r="FF40" i="2"/>
  <c r="FF42" i="2" s="1"/>
  <c r="FF44" i="2" s="1"/>
  <c r="HE57" i="2"/>
  <c r="HE46" i="2" s="1"/>
  <c r="HE1" i="2" s="1"/>
  <c r="HE3" i="2" s="1"/>
  <c r="FF1" i="2" l="1"/>
  <c r="FF3" i="2" s="1"/>
  <c r="FF80" i="2"/>
  <c r="FF83" i="2" s="1"/>
  <c r="N36" i="1"/>
  <c r="O36" i="1" s="1"/>
  <c r="JX34" i="2"/>
  <c r="HE72" i="2"/>
  <c r="HE81" i="2"/>
  <c r="HE84" i="2" s="1"/>
  <c r="HB31" i="2" l="1"/>
  <c r="IA31" i="2" s="1"/>
  <c r="HB40" i="2" l="1"/>
  <c r="HB42" i="2" s="1"/>
  <c r="HB44" i="2" s="1"/>
  <c r="L33" i="1"/>
  <c r="M33" i="1" s="1"/>
  <c r="IB31" i="2"/>
  <c r="HB1" i="2" l="1"/>
  <c r="HB3" i="2" s="1"/>
  <c r="HB80" i="2"/>
  <c r="HB83" i="2" s="1"/>
  <c r="IX31" i="2" l="1"/>
  <c r="JW31" i="2" s="1"/>
  <c r="IX40" i="2" l="1"/>
  <c r="IX42" i="2" s="1"/>
  <c r="IX44" i="2" s="1"/>
  <c r="N33" i="1"/>
  <c r="O33" i="1" s="1"/>
  <c r="JX31" i="2"/>
  <c r="JA51" i="2"/>
  <c r="IX1" i="2" l="1"/>
  <c r="IX3" i="2" s="1"/>
  <c r="IX80" i="2"/>
  <c r="IX83" i="2" s="1"/>
  <c r="JA54" i="2" l="1"/>
  <c r="JA53" i="2" l="1"/>
  <c r="JA57" i="2" l="1"/>
  <c r="JA46" i="2" l="1"/>
  <c r="JA72" i="2" s="1"/>
  <c r="JA81" i="2" l="1"/>
  <c r="JA84" i="2" s="1"/>
  <c r="JA1" i="2"/>
  <c r="JA3" i="2" s="1"/>
  <c r="BU52" i="2" l="1"/>
  <c r="BU57" i="2" l="1"/>
  <c r="BU46" i="2" l="1"/>
  <c r="BU72" i="2" s="1"/>
  <c r="BU81" i="2" l="1"/>
  <c r="BU84" i="2" s="1"/>
  <c r="BU1" i="2"/>
  <c r="BU3" i="2" s="1"/>
  <c r="I45" i="6" l="1"/>
  <c r="I36" i="6"/>
  <c r="I27" i="6"/>
  <c r="H44" i="6" l="1"/>
  <c r="H26" i="6"/>
  <c r="H35" i="6"/>
  <c r="H42" i="6"/>
  <c r="J32" i="6" l="1"/>
  <c r="H36" i="6"/>
  <c r="J36" i="6" s="1"/>
  <c r="J23" i="6"/>
  <c r="H27" i="6"/>
  <c r="J27" i="6" s="1"/>
  <c r="J41" i="6"/>
  <c r="H45" i="6"/>
  <c r="J45" i="6" s="1"/>
  <c r="H33" i="6"/>
  <c r="H37" i="6"/>
  <c r="H24" i="6"/>
  <c r="I26" i="6" l="1"/>
  <c r="J22" i="6"/>
  <c r="H46" i="6"/>
  <c r="I35" i="6"/>
  <c r="J31" i="6"/>
  <c r="H28" i="6"/>
  <c r="I44" i="6"/>
  <c r="J40" i="6"/>
  <c r="J33" i="6" l="1"/>
  <c r="J35" i="6"/>
  <c r="J37" i="6" s="1"/>
  <c r="J26" i="6"/>
  <c r="J28" i="6" s="1"/>
  <c r="J24" i="6"/>
  <c r="J44" i="6"/>
  <c r="J46" i="6" s="1"/>
  <c r="J42" i="6"/>
  <c r="DS67" i="2" l="1"/>
  <c r="FQ67" i="2"/>
  <c r="BZ67" i="2"/>
  <c r="DV67" i="2"/>
  <c r="BY67" i="2"/>
  <c r="FP67" i="2"/>
  <c r="FR67" i="2"/>
  <c r="X67" i="2"/>
  <c r="X69" i="2" s="1"/>
  <c r="X70" i="2" s="1"/>
  <c r="FO67" i="2"/>
  <c r="DT67" i="2"/>
  <c r="BW67" i="2"/>
  <c r="DU67" i="2"/>
  <c r="BX67" i="2"/>
  <c r="EQ67" i="2"/>
  <c r="EQ69" i="2" s="1"/>
  <c r="EQ70" i="2" s="1"/>
  <c r="CT67" i="2"/>
  <c r="CT69" i="2" s="1"/>
  <c r="CT70" i="2" s="1"/>
  <c r="FE67" i="2"/>
  <c r="FE69" i="2" s="1"/>
  <c r="FE70" i="2" s="1"/>
  <c r="DL67" i="2"/>
  <c r="DL69" i="2" s="1"/>
  <c r="DL70" i="2" s="1"/>
  <c r="DP67" i="2"/>
  <c r="DP69" i="2" s="1"/>
  <c r="DP70" i="2" s="1"/>
  <c r="CP67" i="2"/>
  <c r="CP69" i="2" s="1"/>
  <c r="CP70" i="2" s="1"/>
  <c r="GD67" i="2"/>
  <c r="GD69" i="2" s="1"/>
  <c r="GD70" i="2" s="1"/>
  <c r="DX67" i="2"/>
  <c r="DX69" i="2" s="1"/>
  <c r="DX70" i="2" s="1"/>
  <c r="R67" i="2"/>
  <c r="R69" i="2" s="1"/>
  <c r="R70" i="2" s="1"/>
  <c r="E67" i="2"/>
  <c r="E69" i="2" s="1"/>
  <c r="E70" i="2" s="1"/>
  <c r="CJ67" i="2"/>
  <c r="CJ69" i="2" s="1"/>
  <c r="CJ70" i="2" s="1"/>
  <c r="BO67" i="2"/>
  <c r="BO69" i="2" s="1"/>
  <c r="BO70" i="2" s="1"/>
  <c r="CG67" i="2"/>
  <c r="CG69" i="2" s="1"/>
  <c r="CG70" i="2" s="1"/>
  <c r="BS67" i="2"/>
  <c r="BS69" i="2" s="1"/>
  <c r="BS70" i="2" s="1"/>
  <c r="BJ67" i="2"/>
  <c r="BJ69" i="2" s="1"/>
  <c r="BJ70" i="2" s="1"/>
  <c r="O67" i="2"/>
  <c r="O69" i="2" s="1"/>
  <c r="O70" i="2" s="1"/>
  <c r="AL67" i="2"/>
  <c r="AL69" i="2" s="1"/>
  <c r="AL70" i="2" s="1"/>
  <c r="DO67" i="2"/>
  <c r="DO69" i="2" s="1"/>
  <c r="DO70" i="2" s="1"/>
  <c r="AV67" i="2"/>
  <c r="AV69" i="2" s="1"/>
  <c r="AV70" i="2" s="1"/>
  <c r="L67" i="2"/>
  <c r="L69" i="2" s="1"/>
  <c r="L70" i="2" s="1"/>
  <c r="W67" i="2"/>
  <c r="W69" i="2" s="1"/>
  <c r="W70" i="2" s="1"/>
  <c r="EN67" i="2"/>
  <c r="EN69" i="2" s="1"/>
  <c r="EN70" i="2" s="1"/>
  <c r="AD67" i="2"/>
  <c r="AD69" i="2" s="1"/>
  <c r="AD70" i="2" s="1"/>
  <c r="EE67" i="2"/>
  <c r="EE69" i="2" s="1"/>
  <c r="EE70" i="2" s="1"/>
  <c r="DE67" i="2"/>
  <c r="DE69" i="2" s="1"/>
  <c r="DE70" i="2" s="1"/>
  <c r="EW67" i="2"/>
  <c r="EW69" i="2" s="1"/>
  <c r="EW70" i="2" s="1"/>
  <c r="DH67" i="2"/>
  <c r="DH69" i="2" s="1"/>
  <c r="DH70" i="2" s="1"/>
  <c r="FW67" i="2"/>
  <c r="FW69" i="2" s="1"/>
  <c r="FW70" i="2" s="1"/>
  <c r="EG67" i="2"/>
  <c r="EG69" i="2" s="1"/>
  <c r="EG70" i="2" s="1"/>
  <c r="FV67" i="2"/>
  <c r="FV69" i="2" s="1"/>
  <c r="FV70" i="2" s="1"/>
  <c r="C60" i="1"/>
  <c r="J67" i="2"/>
  <c r="J69" i="2" s="1"/>
  <c r="J70" i="2" s="1"/>
  <c r="GE67" i="2"/>
  <c r="CB67" i="2"/>
  <c r="CB69" i="2" s="1"/>
  <c r="CB70" i="2" s="1"/>
  <c r="BG67" i="2"/>
  <c r="BG69" i="2" s="1"/>
  <c r="BG70" i="2" s="1"/>
  <c r="BM67" i="2"/>
  <c r="BM69" i="2" s="1"/>
  <c r="BM70" i="2" s="1"/>
  <c r="BK67" i="2"/>
  <c r="BK69" i="2" s="1"/>
  <c r="BK70" i="2" s="1"/>
  <c r="BB67" i="2"/>
  <c r="BB69" i="2" s="1"/>
  <c r="BB70" i="2" s="1"/>
  <c r="FI67" i="2"/>
  <c r="FI69" i="2" s="1"/>
  <c r="FI70" i="2" s="1"/>
  <c r="AB67" i="2"/>
  <c r="AB69" i="2" s="1"/>
  <c r="AB70" i="2" s="1"/>
  <c r="U67" i="2"/>
  <c r="U69" i="2" s="1"/>
  <c r="U70" i="2" s="1"/>
  <c r="ES67" i="2"/>
  <c r="ES69" i="2" s="1"/>
  <c r="ES70" i="2" s="1"/>
  <c r="CY67" i="2"/>
  <c r="CY69" i="2" s="1"/>
  <c r="CY70" i="2" s="1"/>
  <c r="I67" i="2"/>
  <c r="I69" i="2" s="1"/>
  <c r="I70" i="2" s="1"/>
  <c r="FG67" i="2"/>
  <c r="FG69" i="2" s="1"/>
  <c r="FG70" i="2" s="1"/>
  <c r="DW67" i="2"/>
  <c r="DW69" i="2" s="1"/>
  <c r="DW70" i="2" s="1"/>
  <c r="EO67" i="2"/>
  <c r="CZ67" i="2"/>
  <c r="CZ69" i="2" s="1"/>
  <c r="CZ70" i="2" s="1"/>
  <c r="FK67" i="2"/>
  <c r="FK69" i="2" s="1"/>
  <c r="FK70" i="2" s="1"/>
  <c r="ER67" i="2"/>
  <c r="ER69" i="2" s="1"/>
  <c r="ER70" i="2" s="1"/>
  <c r="FJ67" i="2"/>
  <c r="FJ69" i="2" s="1"/>
  <c r="FJ70" i="2" s="1"/>
  <c r="EJ67" i="2"/>
  <c r="CH67" i="2"/>
  <c r="CH69" i="2" s="1"/>
  <c r="CH70" i="2" s="1"/>
  <c r="CM67" i="2"/>
  <c r="BP67" i="2"/>
  <c r="AY67" i="2"/>
  <c r="AY69" i="2" s="1"/>
  <c r="AY70" i="2" s="1"/>
  <c r="AW67" i="2"/>
  <c r="BC67" i="2"/>
  <c r="BC69" i="2" s="1"/>
  <c r="BC70" i="2" s="1"/>
  <c r="AT67" i="2"/>
  <c r="AT69" i="2" s="1"/>
  <c r="AT70" i="2" s="1"/>
  <c r="EA67" i="2"/>
  <c r="EA69" i="2" s="1"/>
  <c r="EA70" i="2" s="1"/>
  <c r="BL67" i="2"/>
  <c r="BL69" i="2" s="1"/>
  <c r="BL70" i="2" s="1"/>
  <c r="Y67" i="2"/>
  <c r="Y69" i="2" s="1"/>
  <c r="Y70" i="2" s="1"/>
  <c r="T67" i="2"/>
  <c r="T69" i="2" s="1"/>
  <c r="T70" i="2" s="1"/>
  <c r="BU67" i="2"/>
  <c r="BU69" i="2" s="1"/>
  <c r="BU70" i="2" s="1"/>
  <c r="EH67" i="2"/>
  <c r="EH69" i="2" s="1"/>
  <c r="EH70" i="2" s="1"/>
  <c r="AM67" i="2"/>
  <c r="AM69" i="2" s="1"/>
  <c r="AM70" i="2" s="1"/>
  <c r="DJ67" i="2"/>
  <c r="DJ69" i="2" s="1"/>
  <c r="DJ70" i="2" s="1"/>
  <c r="S67" i="2"/>
  <c r="S69" i="2" s="1"/>
  <c r="S70" i="2" s="1"/>
  <c r="DK67" i="2"/>
  <c r="DK69" i="2" s="1"/>
  <c r="DK70" i="2" s="1"/>
  <c r="FZ67" i="2"/>
  <c r="FZ69" i="2" s="1"/>
  <c r="FZ70" i="2" s="1"/>
  <c r="EZ67" i="2"/>
  <c r="EZ69" i="2" s="1"/>
  <c r="EZ70" i="2" s="1"/>
  <c r="EC67" i="2"/>
  <c r="EC69" i="2" s="1"/>
  <c r="EC70" i="2" s="1"/>
  <c r="CR67" i="2"/>
  <c r="CR69" i="2" s="1"/>
  <c r="CR70" i="2" s="1"/>
  <c r="FC67" i="2"/>
  <c r="FC69" i="2" s="1"/>
  <c r="FC70" i="2" s="1"/>
  <c r="EF67" i="2"/>
  <c r="EF69" i="2" s="1"/>
  <c r="EF70" i="2" s="1"/>
  <c r="FB67" i="2"/>
  <c r="FB69" i="2" s="1"/>
  <c r="FB70" i="2" s="1"/>
  <c r="CK67" i="2"/>
  <c r="CK69" i="2" s="1"/>
  <c r="CK70" i="2" s="1"/>
  <c r="BN67" i="2"/>
  <c r="BN69" i="2" s="1"/>
  <c r="BN70" i="2" s="1"/>
  <c r="BT67" i="2"/>
  <c r="BT69" i="2" s="1"/>
  <c r="BT70" i="2" s="1"/>
  <c r="BH67" i="2"/>
  <c r="BH69" i="2" s="1"/>
  <c r="BH70" i="2" s="1"/>
  <c r="AQ67" i="2"/>
  <c r="AI67" i="2"/>
  <c r="AI69" i="2" s="1"/>
  <c r="AI70" i="2" s="1"/>
  <c r="AU67" i="2"/>
  <c r="AU69" i="2" s="1"/>
  <c r="AU70" i="2" s="1"/>
  <c r="AN67" i="2"/>
  <c r="AN69" i="2" s="1"/>
  <c r="AN70" i="2" s="1"/>
  <c r="BI67" i="2"/>
  <c r="BI69" i="2" s="1"/>
  <c r="BI70" i="2" s="1"/>
  <c r="G67" i="2"/>
  <c r="G69" i="2" s="1"/>
  <c r="G70" i="2" s="1"/>
  <c r="AH67" i="2"/>
  <c r="AH69" i="2" s="1"/>
  <c r="AH70" i="2" s="1"/>
  <c r="DR67" i="2"/>
  <c r="DR69" i="2" s="1"/>
  <c r="DR70" i="2" s="1"/>
  <c r="BE67" i="2"/>
  <c r="BE69" i="2" s="1"/>
  <c r="BE70" i="2" s="1"/>
  <c r="DC67" i="2"/>
  <c r="DC69" i="2" s="1"/>
  <c r="DC70" i="2" s="1"/>
  <c r="FN67" i="2"/>
  <c r="FN69" i="2" s="1"/>
  <c r="FN70" i="2" s="1"/>
  <c r="CV67" i="2"/>
  <c r="CV69" i="2" s="1"/>
  <c r="CV70" i="2" s="1"/>
  <c r="DQ67" i="2"/>
  <c r="DQ69" i="2" s="1"/>
  <c r="DQ70" i="2" s="1"/>
  <c r="CX67" i="2"/>
  <c r="CX69" i="2" s="1"/>
  <c r="CX70" i="2" s="1"/>
  <c r="EU67" i="2"/>
  <c r="EU69" i="2" s="1"/>
  <c r="EU70" i="2" s="1"/>
  <c r="ET67" i="2"/>
  <c r="ET69" i="2" s="1"/>
  <c r="ET70" i="2" s="1"/>
  <c r="GC67" i="2"/>
  <c r="GC69" i="2" s="1"/>
  <c r="GC70" i="2" s="1"/>
  <c r="CC67" i="2"/>
  <c r="CC69" i="2" s="1"/>
  <c r="CC70" i="2" s="1"/>
  <c r="AX67" i="2"/>
  <c r="AX69" i="2" s="1"/>
  <c r="AX70" i="2" s="1"/>
  <c r="BD67" i="2"/>
  <c r="BD69" i="2" s="1"/>
  <c r="BD70" i="2" s="1"/>
  <c r="AZ67" i="2"/>
  <c r="AZ69" i="2" s="1"/>
  <c r="AZ70" i="2" s="1"/>
  <c r="AK67" i="2"/>
  <c r="AK69" i="2" s="1"/>
  <c r="AK70" i="2" s="1"/>
  <c r="V67" i="2"/>
  <c r="V69" i="2" s="1"/>
  <c r="V70" i="2" s="1"/>
  <c r="AO67" i="2"/>
  <c r="AO69" i="2" s="1"/>
  <c r="AO70" i="2" s="1"/>
  <c r="AF67" i="2"/>
  <c r="AF69" i="2" s="1"/>
  <c r="AF70" i="2" s="1"/>
  <c r="BV67" i="2"/>
  <c r="BV69" i="2" s="1"/>
  <c r="BV70" i="2" s="1"/>
  <c r="AS67" i="2"/>
  <c r="AS69" i="2" s="1"/>
  <c r="AS70" i="2" s="1"/>
  <c r="AA67" i="2"/>
  <c r="AE67" i="2"/>
  <c r="AE69" i="2" s="1"/>
  <c r="AE70" i="2" s="1"/>
  <c r="CU67" i="2"/>
  <c r="CU69" i="2" s="1"/>
  <c r="CU70" i="2" s="1"/>
  <c r="FF67" i="2"/>
  <c r="FF69" i="2" s="1"/>
  <c r="FF70" i="2" s="1"/>
  <c r="DI67" i="2"/>
  <c r="DI69" i="2" s="1"/>
  <c r="DI70" i="2" s="1"/>
  <c r="DM67" i="2"/>
  <c r="DM69" i="2" s="1"/>
  <c r="DM70" i="2" s="1"/>
  <c r="EM67" i="2"/>
  <c r="EM69" i="2" s="1"/>
  <c r="EM70" i="2" s="1"/>
  <c r="EL67" i="2"/>
  <c r="EL69" i="2" s="1"/>
  <c r="EL70" i="2" s="1"/>
  <c r="FU67" i="2"/>
  <c r="FU69" i="2" s="1"/>
  <c r="FU70" i="2" s="1"/>
  <c r="BQ67" i="2"/>
  <c r="BQ69" i="2" s="1"/>
  <c r="BQ70" i="2" s="1"/>
  <c r="AJ67" i="2"/>
  <c r="AJ69" i="2" s="1"/>
  <c r="AJ70" i="2" s="1"/>
  <c r="AP67" i="2"/>
  <c r="AP69" i="2" s="1"/>
  <c r="AP70" i="2" s="1"/>
  <c r="AR67" i="2"/>
  <c r="P67" i="2"/>
  <c r="P69" i="2" s="1"/>
  <c r="P70" i="2" s="1"/>
  <c r="CF67" i="2"/>
  <c r="CF69" i="2" s="1"/>
  <c r="CF70" i="2" s="1"/>
  <c r="AG67" i="2"/>
  <c r="AG69" i="2" s="1"/>
  <c r="AG70" i="2" s="1"/>
  <c r="K67" i="2"/>
  <c r="K69" i="2" s="1"/>
  <c r="K70" i="2" s="1"/>
  <c r="CN67" i="2"/>
  <c r="Q67" i="2"/>
  <c r="Q69" i="2" s="1"/>
  <c r="Q70" i="2" s="1"/>
  <c r="EK67" i="2"/>
  <c r="EK69" i="2" s="1"/>
  <c r="EK70" i="2" s="1"/>
  <c r="FY67" i="2"/>
  <c r="FY69" i="2" s="1"/>
  <c r="FY70" i="2" s="1"/>
  <c r="F67" i="2"/>
  <c r="F69" i="2" s="1"/>
  <c r="F70" i="2" s="1"/>
  <c r="DN67" i="2"/>
  <c r="DN69" i="2" s="1"/>
  <c r="DN70" i="2" s="1"/>
  <c r="EX67" i="2"/>
  <c r="EX69" i="2" s="1"/>
  <c r="EX70" i="2" s="1"/>
  <c r="DA67" i="2"/>
  <c r="DA69" i="2" s="1"/>
  <c r="DA70" i="2" s="1"/>
  <c r="FX67" i="2"/>
  <c r="FX69" i="2" s="1"/>
  <c r="FX70" i="2" s="1"/>
  <c r="DF67" i="2"/>
  <c r="DF69" i="2" s="1"/>
  <c r="DF70" i="2" s="1"/>
  <c r="AC67" i="2"/>
  <c r="AC69" i="2" s="1"/>
  <c r="AC70" i="2" s="1"/>
  <c r="FA67" i="2"/>
  <c r="FA69" i="2" s="1"/>
  <c r="FA70" i="2" s="1"/>
  <c r="FS67" i="2"/>
  <c r="FS69" i="2" s="1"/>
  <c r="FS70" i="2" s="1"/>
  <c r="M67" i="2"/>
  <c r="M69" i="2" s="1"/>
  <c r="M70" i="2" s="1"/>
  <c r="CD67" i="2"/>
  <c r="CD69" i="2" s="1"/>
  <c r="CD70" i="2" s="1"/>
  <c r="CW67" i="2"/>
  <c r="CW69" i="2" s="1"/>
  <c r="CW70" i="2" s="1"/>
  <c r="EP67" i="2"/>
  <c r="EP69" i="2" s="1"/>
  <c r="EP70" i="2" s="1"/>
  <c r="CS67" i="2"/>
  <c r="FL67" i="2"/>
  <c r="FL69" i="2" s="1"/>
  <c r="FL70" i="2" s="1"/>
  <c r="FT67" i="2"/>
  <c r="FT69" i="2" s="1"/>
  <c r="FT70" i="2" s="1"/>
  <c r="BA67" i="2"/>
  <c r="BA69" i="2" s="1"/>
  <c r="BA70" i="2" s="1"/>
  <c r="BF67" i="2"/>
  <c r="BF69" i="2" s="1"/>
  <c r="BF70" i="2" s="1"/>
  <c r="EV67" i="2"/>
  <c r="EV69" i="2" s="1"/>
  <c r="EV70" i="2" s="1"/>
  <c r="CQ67" i="2"/>
  <c r="CQ69" i="2" s="1"/>
  <c r="CQ70" i="2" s="1"/>
  <c r="GA67" i="2"/>
  <c r="GA69" i="2" s="1"/>
  <c r="GA70" i="2" s="1"/>
  <c r="ED67" i="2"/>
  <c r="ED69" i="2" s="1"/>
  <c r="ED70" i="2" s="1"/>
  <c r="CO67" i="2"/>
  <c r="CO69" i="2" s="1"/>
  <c r="CO70" i="2" s="1"/>
  <c r="FD67" i="2"/>
  <c r="FD69" i="2" s="1"/>
  <c r="FD70" i="2" s="1"/>
  <c r="DD67" i="2"/>
  <c r="DD69" i="2" s="1"/>
  <c r="DD70" i="2" s="1"/>
  <c r="DG67" i="2"/>
  <c r="DG69" i="2" s="1"/>
  <c r="DG70" i="2" s="1"/>
  <c r="GB67" i="2"/>
  <c r="GB69" i="2" s="1"/>
  <c r="GB70" i="2" s="1"/>
  <c r="D67" i="2"/>
  <c r="D69" i="2" s="1"/>
  <c r="D70" i="2" s="1"/>
  <c r="CL67" i="2"/>
  <c r="CL69" i="2" s="1"/>
  <c r="CL70" i="2" s="1"/>
  <c r="EY67" i="2"/>
  <c r="EY69" i="2" s="1"/>
  <c r="EY70" i="2" s="1"/>
  <c r="DB67" i="2"/>
  <c r="DB69" i="2" s="1"/>
  <c r="DB70" i="2" s="1"/>
  <c r="FM67" i="2"/>
  <c r="FM69" i="2" s="1"/>
  <c r="FM70" i="2" s="1"/>
  <c r="EB67" i="2"/>
  <c r="EB69" i="2" s="1"/>
  <c r="EB70" i="2" s="1"/>
  <c r="DZ67" i="2"/>
  <c r="DZ69" i="2" s="1"/>
  <c r="DZ70" i="2" s="1"/>
  <c r="FH67" i="2"/>
  <c r="Z67" i="2"/>
  <c r="Z69" i="2" s="1"/>
  <c r="Z70" i="2" s="1"/>
  <c r="N67" i="2"/>
  <c r="N69" i="2" s="1"/>
  <c r="N70" i="2" s="1"/>
  <c r="EI67" i="2"/>
  <c r="CA67" i="2"/>
  <c r="CA69" i="2" s="1"/>
  <c r="CA70" i="2" s="1"/>
  <c r="GF67" i="2"/>
  <c r="CE67" i="2"/>
  <c r="CE69" i="2" s="1"/>
  <c r="CE70" i="2" s="1"/>
  <c r="BR67" i="2"/>
  <c r="BR69" i="2" s="1"/>
  <c r="BR70" i="2" s="1"/>
  <c r="DY67" i="2"/>
  <c r="DY69" i="2" s="1"/>
  <c r="DY70" i="2" s="1"/>
  <c r="CI67" i="2"/>
  <c r="CI69" i="2" s="1"/>
  <c r="CI70" i="2" s="1"/>
  <c r="E13" i="6"/>
  <c r="D13" i="6"/>
  <c r="IJ59" i="2" l="1"/>
  <c r="IJ61" i="2" s="1"/>
  <c r="IJ62" i="2" s="1"/>
  <c r="IJ67" i="2"/>
  <c r="IJ69" i="2" s="1"/>
  <c r="IJ70" i="2" s="1"/>
  <c r="JS59" i="2"/>
  <c r="JS61" i="2" s="1"/>
  <c r="JS62" i="2" s="1"/>
  <c r="JS67" i="2"/>
  <c r="JS69" i="2" s="1"/>
  <c r="JS70" i="2" s="1"/>
  <c r="IS59" i="2"/>
  <c r="IS61" i="2" s="1"/>
  <c r="IS62" i="2" s="1"/>
  <c r="IX59" i="2"/>
  <c r="IX61" i="2" s="1"/>
  <c r="IX62" i="2" s="1"/>
  <c r="IX67" i="2"/>
  <c r="IX69" i="2" s="1"/>
  <c r="IX70" i="2" s="1"/>
  <c r="IS67" i="2"/>
  <c r="IS69" i="2" s="1"/>
  <c r="IS70" i="2" s="1"/>
  <c r="IY67" i="2"/>
  <c r="IY69" i="2" s="1"/>
  <c r="IY70" i="2" s="1"/>
  <c r="JV67" i="2"/>
  <c r="JV69" i="2" s="1"/>
  <c r="JV70" i="2" s="1"/>
  <c r="IZ59" i="2"/>
  <c r="JA59" i="2"/>
  <c r="JA61" i="2" s="1"/>
  <c r="JA62" i="2" s="1"/>
  <c r="IR59" i="2"/>
  <c r="IR61" i="2" s="1"/>
  <c r="IR62" i="2" s="1"/>
  <c r="JF59" i="2"/>
  <c r="JF61" i="2" s="1"/>
  <c r="JF62" i="2" s="1"/>
  <c r="N60" i="1"/>
  <c r="O60" i="1" s="1"/>
  <c r="IF59" i="2"/>
  <c r="IF61" i="2" s="1"/>
  <c r="IF62" i="2" s="1"/>
  <c r="IF67" i="2"/>
  <c r="IF69" i="2" s="1"/>
  <c r="IF70" i="2" s="1"/>
  <c r="JO59" i="2"/>
  <c r="JO61" i="2" s="1"/>
  <c r="JO62" i="2" s="1"/>
  <c r="JO67" i="2"/>
  <c r="JO69" i="2" s="1"/>
  <c r="JO70" i="2" s="1"/>
  <c r="IG59" i="2"/>
  <c r="IT59" i="2"/>
  <c r="IT61" i="2" s="1"/>
  <c r="IT62" i="2" s="1"/>
  <c r="IT67" i="2"/>
  <c r="IT69" i="2" s="1"/>
  <c r="IT70" i="2" s="1"/>
  <c r="IG67" i="2"/>
  <c r="ID59" i="2"/>
  <c r="ID61" i="2" s="1"/>
  <c r="ID62" i="2" s="1"/>
  <c r="IM67" i="2"/>
  <c r="IM69" i="2" s="1"/>
  <c r="IM70" i="2" s="1"/>
  <c r="JQ67" i="2"/>
  <c r="JQ69" i="2" s="1"/>
  <c r="JQ70" i="2" s="1"/>
  <c r="JX59" i="2"/>
  <c r="JX67" i="2"/>
  <c r="JQ59" i="2"/>
  <c r="JQ61" i="2" s="1"/>
  <c r="JQ62" i="2" s="1"/>
  <c r="JK59" i="2"/>
  <c r="JK61" i="2" s="1"/>
  <c r="JK62" i="2" s="1"/>
  <c r="JK67" i="2"/>
  <c r="JK69" i="2" s="1"/>
  <c r="JK70" i="2" s="1"/>
  <c r="JM67" i="2"/>
  <c r="JM69" i="2" s="1"/>
  <c r="JM70" i="2" s="1"/>
  <c r="IP59" i="2"/>
  <c r="IP61" i="2" s="1"/>
  <c r="IP62" i="2" s="1"/>
  <c r="IP67" i="2"/>
  <c r="IP69" i="2" s="1"/>
  <c r="IP70" i="2" s="1"/>
  <c r="IC67" i="2"/>
  <c r="IC69" i="2" s="1"/>
  <c r="IC70" i="2" s="1"/>
  <c r="JV59" i="2"/>
  <c r="JV61" i="2" s="1"/>
  <c r="JV62" i="2" s="1"/>
  <c r="JN67" i="2"/>
  <c r="JN69" i="2" s="1"/>
  <c r="JN70" i="2" s="1"/>
  <c r="JT59" i="2"/>
  <c r="JT61" i="2" s="1"/>
  <c r="JT62" i="2" s="1"/>
  <c r="JT67" i="2"/>
  <c r="JT69" i="2" s="1"/>
  <c r="JT70" i="2" s="1"/>
  <c r="JE59" i="2"/>
  <c r="JE61" i="2" s="1"/>
  <c r="JE62" i="2" s="1"/>
  <c r="JG59" i="2"/>
  <c r="JG67" i="2"/>
  <c r="JA67" i="2"/>
  <c r="JA69" i="2" s="1"/>
  <c r="JA70" i="2" s="1"/>
  <c r="IL59" i="2"/>
  <c r="IL61" i="2" s="1"/>
  <c r="IL62" i="2" s="1"/>
  <c r="IL67" i="2"/>
  <c r="IL69" i="2" s="1"/>
  <c r="IL70" i="2" s="1"/>
  <c r="ID67" i="2"/>
  <c r="ID69" i="2" s="1"/>
  <c r="ID70" i="2" s="1"/>
  <c r="IU67" i="2"/>
  <c r="IU69" i="2" s="1"/>
  <c r="IU70" i="2" s="1"/>
  <c r="IM59" i="2"/>
  <c r="IM61" i="2" s="1"/>
  <c r="IM62" i="2" s="1"/>
  <c r="IE59" i="2"/>
  <c r="IE61" i="2" s="1"/>
  <c r="IE62" i="2" s="1"/>
  <c r="JP59" i="2"/>
  <c r="JP61" i="2" s="1"/>
  <c r="JP62" i="2" s="1"/>
  <c r="JP67" i="2"/>
  <c r="JP69" i="2" s="1"/>
  <c r="JP70" i="2" s="1"/>
  <c r="IW59" i="2"/>
  <c r="IW61" i="2" s="1"/>
  <c r="IW62" i="2" s="1"/>
  <c r="JC59" i="2"/>
  <c r="JC61" i="2" s="1"/>
  <c r="JC62" i="2" s="1"/>
  <c r="JC67" i="2"/>
  <c r="JC69" i="2" s="1"/>
  <c r="JC70" i="2" s="1"/>
  <c r="IO67" i="2"/>
  <c r="IO69" i="2" s="1"/>
  <c r="IO70" i="2" s="1"/>
  <c r="IH59" i="2"/>
  <c r="IH61" i="2" s="1"/>
  <c r="IH62" i="2" s="1"/>
  <c r="IH67" i="2"/>
  <c r="IH69" i="2" s="1"/>
  <c r="IH70" i="2" s="1"/>
  <c r="IC59" i="2"/>
  <c r="IC61" i="2" s="1"/>
  <c r="JI67" i="2"/>
  <c r="JN59" i="2"/>
  <c r="JN61" i="2" s="1"/>
  <c r="JN62" i="2" s="1"/>
  <c r="IR67" i="2"/>
  <c r="IR69" i="2" s="1"/>
  <c r="IR70" i="2" s="1"/>
  <c r="JL59" i="2"/>
  <c r="JL61" i="2" s="1"/>
  <c r="JL62" i="2" s="1"/>
  <c r="JL67" i="2"/>
  <c r="JL69" i="2" s="1"/>
  <c r="JL70" i="2" s="1"/>
  <c r="IO59" i="2"/>
  <c r="IO61" i="2" s="1"/>
  <c r="IO62" i="2" s="1"/>
  <c r="IY59" i="2"/>
  <c r="IY61" i="2" s="1"/>
  <c r="IY62" i="2" s="1"/>
  <c r="IY71" i="2" s="1"/>
  <c r="JU59" i="2"/>
  <c r="JU61" i="2" s="1"/>
  <c r="JU62" i="2" s="1"/>
  <c r="IE67" i="2"/>
  <c r="IE69" i="2" s="1"/>
  <c r="IE70" i="2" s="1"/>
  <c r="JH59" i="2"/>
  <c r="JH67" i="2"/>
  <c r="IU59" i="2"/>
  <c r="IU61" i="2" s="1"/>
  <c r="IU62" i="2" s="1"/>
  <c r="IZ67" i="2"/>
  <c r="JD59" i="2"/>
  <c r="JD61" i="2" s="1"/>
  <c r="JD62" i="2" s="1"/>
  <c r="JD67" i="2"/>
  <c r="JD69" i="2" s="1"/>
  <c r="JD70" i="2" s="1"/>
  <c r="JU67" i="2"/>
  <c r="JU69" i="2" s="1"/>
  <c r="JU70" i="2" s="1"/>
  <c r="IQ59" i="2"/>
  <c r="IQ61" i="2" s="1"/>
  <c r="IQ62" i="2" s="1"/>
  <c r="IQ67" i="2"/>
  <c r="IQ69" i="2" s="1"/>
  <c r="IQ70" i="2" s="1"/>
  <c r="JR59" i="2"/>
  <c r="JR61" i="2" s="1"/>
  <c r="JR62" i="2" s="1"/>
  <c r="JR67" i="2"/>
  <c r="JR69" i="2" s="1"/>
  <c r="JR70" i="2" s="1"/>
  <c r="JI59" i="2"/>
  <c r="JF67" i="2"/>
  <c r="JF69" i="2" s="1"/>
  <c r="JF70" i="2" s="1"/>
  <c r="IV59" i="2"/>
  <c r="IV61" i="2" s="1"/>
  <c r="IV62" i="2" s="1"/>
  <c r="IV67" i="2"/>
  <c r="IV69" i="2" s="1"/>
  <c r="IV70" i="2" s="1"/>
  <c r="IW67" i="2"/>
  <c r="IW69" i="2" s="1"/>
  <c r="IW70" i="2" s="1"/>
  <c r="II59" i="2"/>
  <c r="II61" i="2" s="1"/>
  <c r="II62" i="2" s="1"/>
  <c r="II67" i="2"/>
  <c r="II69" i="2" s="1"/>
  <c r="II70" i="2" s="1"/>
  <c r="JJ59" i="2"/>
  <c r="JJ67" i="2"/>
  <c r="IK59" i="2"/>
  <c r="IK61" i="2" s="1"/>
  <c r="IK62" i="2" s="1"/>
  <c r="IK67" i="2"/>
  <c r="IK69" i="2" s="1"/>
  <c r="IK70" i="2" s="1"/>
  <c r="IN59" i="2"/>
  <c r="IN61" i="2" s="1"/>
  <c r="IN62" i="2" s="1"/>
  <c r="IN67" i="2"/>
  <c r="IN69" i="2" s="1"/>
  <c r="IN70" i="2" s="1"/>
  <c r="JW59" i="2"/>
  <c r="JW67" i="2"/>
  <c r="JM59" i="2"/>
  <c r="JM61" i="2" s="1"/>
  <c r="JM62" i="2" s="1"/>
  <c r="JM71" i="2" s="1"/>
  <c r="JB59" i="2"/>
  <c r="JB61" i="2" s="1"/>
  <c r="JB62" i="2" s="1"/>
  <c r="JB67" i="2"/>
  <c r="JB69" i="2" s="1"/>
  <c r="JB70" i="2" s="1"/>
  <c r="JE67" i="2"/>
  <c r="JE69" i="2" s="1"/>
  <c r="JE70" i="2" s="1"/>
  <c r="G71" i="2"/>
  <c r="O75" i="1"/>
  <c r="HU67" i="2"/>
  <c r="HU69" i="2" s="1"/>
  <c r="HU70" i="2" s="1"/>
  <c r="GJ59" i="2"/>
  <c r="GJ61" i="2" s="1"/>
  <c r="GJ62" i="2" s="1"/>
  <c r="GY59" i="2"/>
  <c r="GY61" i="2" s="1"/>
  <c r="GY62" i="2" s="1"/>
  <c r="HJ59" i="2"/>
  <c r="HJ61" i="2" s="1"/>
  <c r="HJ62" i="2" s="1"/>
  <c r="GK59" i="2"/>
  <c r="HP67" i="2"/>
  <c r="HP69" i="2" s="1"/>
  <c r="HP70" i="2" s="1"/>
  <c r="GM67" i="2"/>
  <c r="GM69" i="2" s="1"/>
  <c r="GM70" i="2" s="1"/>
  <c r="HE67" i="2"/>
  <c r="HE69" i="2" s="1"/>
  <c r="HE70" i="2" s="1"/>
  <c r="GT67" i="2"/>
  <c r="GT69" i="2" s="1"/>
  <c r="GT70" i="2" s="1"/>
  <c r="IA67" i="2"/>
  <c r="IB59" i="2"/>
  <c r="HU59" i="2"/>
  <c r="HU61" i="2" s="1"/>
  <c r="HU62" i="2" s="1"/>
  <c r="GU59" i="2"/>
  <c r="GU61" i="2" s="1"/>
  <c r="GU62" i="2" s="1"/>
  <c r="HF59" i="2"/>
  <c r="HF61" i="2" s="1"/>
  <c r="HF62" i="2" s="1"/>
  <c r="HC67" i="2"/>
  <c r="HC69" i="2" s="1"/>
  <c r="HC70" i="2" s="1"/>
  <c r="HZ67" i="2"/>
  <c r="HZ69" i="2" s="1"/>
  <c r="HZ70" i="2" s="1"/>
  <c r="GH67" i="2"/>
  <c r="GH69" i="2" s="1"/>
  <c r="GH70" i="2" s="1"/>
  <c r="GZ67" i="2"/>
  <c r="GZ69" i="2" s="1"/>
  <c r="GZ70" i="2" s="1"/>
  <c r="HL67" i="2"/>
  <c r="HO67" i="2"/>
  <c r="HO69" i="2" s="1"/>
  <c r="HO70" i="2" s="1"/>
  <c r="HN67" i="2"/>
  <c r="HH67" i="2"/>
  <c r="HH69" i="2" s="1"/>
  <c r="HH70" i="2" s="1"/>
  <c r="HO59" i="2"/>
  <c r="HO61" i="2" s="1"/>
  <c r="HO62" i="2" s="1"/>
  <c r="HR59" i="2"/>
  <c r="HR61" i="2" s="1"/>
  <c r="HR62" i="2" s="1"/>
  <c r="HX59" i="2"/>
  <c r="HX61" i="2" s="1"/>
  <c r="HX62" i="2" s="1"/>
  <c r="HI59" i="2"/>
  <c r="HI61" i="2" s="1"/>
  <c r="HI62" i="2" s="1"/>
  <c r="GQ59" i="2"/>
  <c r="GQ61" i="2" s="1"/>
  <c r="GQ62" i="2" s="1"/>
  <c r="HB59" i="2"/>
  <c r="HB61" i="2" s="1"/>
  <c r="HB62" i="2" s="1"/>
  <c r="GP67" i="2"/>
  <c r="GP69" i="2" s="1"/>
  <c r="GP70" i="2" s="1"/>
  <c r="GU67" i="2"/>
  <c r="GU69" i="2" s="1"/>
  <c r="GU70" i="2" s="1"/>
  <c r="HG67" i="2"/>
  <c r="HG69" i="2" s="1"/>
  <c r="HG70" i="2" s="1"/>
  <c r="HW67" i="2"/>
  <c r="HW69" i="2" s="1"/>
  <c r="HW70" i="2" s="1"/>
  <c r="GL67" i="2"/>
  <c r="GL69" i="2" s="1"/>
  <c r="GL70" i="2" s="1"/>
  <c r="HV67" i="2"/>
  <c r="HV69" i="2" s="1"/>
  <c r="HV70" i="2" s="1"/>
  <c r="HZ59" i="2"/>
  <c r="HZ61" i="2" s="1"/>
  <c r="HZ62" i="2" s="1"/>
  <c r="HG59" i="2"/>
  <c r="HG61" i="2" s="1"/>
  <c r="HG62" i="2" s="1"/>
  <c r="HQ67" i="2"/>
  <c r="HQ69" i="2" s="1"/>
  <c r="HQ70" i="2" s="1"/>
  <c r="HT59" i="2"/>
  <c r="HT61" i="2" s="1"/>
  <c r="HT62" i="2" s="1"/>
  <c r="HA59" i="2"/>
  <c r="HA61" i="2" s="1"/>
  <c r="HA62" i="2" s="1"/>
  <c r="GM59" i="2"/>
  <c r="GM61" i="2" s="1"/>
  <c r="GM62" i="2" s="1"/>
  <c r="GX59" i="2"/>
  <c r="GX61" i="2" s="1"/>
  <c r="GX62" i="2" s="1"/>
  <c r="L60" i="1"/>
  <c r="M60" i="1" s="1"/>
  <c r="HJ67" i="2"/>
  <c r="HJ69" i="2" s="1"/>
  <c r="HJ70" i="2" s="1"/>
  <c r="GQ67" i="2"/>
  <c r="GQ69" i="2" s="1"/>
  <c r="GQ70" i="2" s="1"/>
  <c r="HF67" i="2"/>
  <c r="HF69" i="2" s="1"/>
  <c r="HF70" i="2" s="1"/>
  <c r="IB67" i="2"/>
  <c r="HY67" i="2"/>
  <c r="HY69" i="2" s="1"/>
  <c r="HY70" i="2" s="1"/>
  <c r="HP59" i="2"/>
  <c r="HP61" i="2" s="1"/>
  <c r="HP62" i="2" s="1"/>
  <c r="GO59" i="2"/>
  <c r="GO61" i="2" s="1"/>
  <c r="GO62" i="2" s="1"/>
  <c r="GI59" i="2"/>
  <c r="GI61" i="2" s="1"/>
  <c r="GI62" i="2" s="1"/>
  <c r="GT59" i="2"/>
  <c r="GT61" i="2" s="1"/>
  <c r="GT62" i="2" s="1"/>
  <c r="HI67" i="2"/>
  <c r="HI69" i="2" s="1"/>
  <c r="HI70" i="2" s="1"/>
  <c r="HT67" i="2"/>
  <c r="HT69" i="2" s="1"/>
  <c r="HT70" i="2" s="1"/>
  <c r="HX67" i="2"/>
  <c r="HX69" i="2" s="1"/>
  <c r="HX70" i="2" s="1"/>
  <c r="HL59" i="2"/>
  <c r="IA59" i="2"/>
  <c r="HM59" i="2"/>
  <c r="GP59" i="2"/>
  <c r="GP61" i="2" s="1"/>
  <c r="GP62" i="2" s="1"/>
  <c r="GP71" i="2" s="1"/>
  <c r="HK67" i="2"/>
  <c r="HY59" i="2"/>
  <c r="HY61" i="2" s="1"/>
  <c r="HY62" i="2" s="1"/>
  <c r="HA67" i="2"/>
  <c r="HA69" i="2" s="1"/>
  <c r="HA70" i="2" s="1"/>
  <c r="HH59" i="2"/>
  <c r="HH61" i="2" s="1"/>
  <c r="HH62" i="2" s="1"/>
  <c r="HW59" i="2"/>
  <c r="HW61" i="2" s="1"/>
  <c r="HW62" i="2" s="1"/>
  <c r="GS59" i="2"/>
  <c r="GS61" i="2" s="1"/>
  <c r="GS62" i="2" s="1"/>
  <c r="GL59" i="2"/>
  <c r="GL61" i="2" s="1"/>
  <c r="GL62" i="2" s="1"/>
  <c r="GL71" i="2" s="1"/>
  <c r="GK67" i="2"/>
  <c r="GX67" i="2"/>
  <c r="GX69" i="2" s="1"/>
  <c r="GX70" i="2" s="1"/>
  <c r="GR59" i="2"/>
  <c r="GR61" i="2" s="1"/>
  <c r="GR62" i="2" s="1"/>
  <c r="GO67" i="2"/>
  <c r="GO69" i="2" s="1"/>
  <c r="GO70" i="2" s="1"/>
  <c r="HD59" i="2"/>
  <c r="HS59" i="2"/>
  <c r="HS61" i="2" s="1"/>
  <c r="HS62" i="2" s="1"/>
  <c r="GG59" i="2"/>
  <c r="GG61" i="2" s="1"/>
  <c r="GH59" i="2"/>
  <c r="GH61" i="2" s="1"/>
  <c r="GH62" i="2" s="1"/>
  <c r="GH71" i="2" s="1"/>
  <c r="HM67" i="2"/>
  <c r="GR67" i="2"/>
  <c r="GR69" i="2" s="1"/>
  <c r="GR70" i="2" s="1"/>
  <c r="GJ67" i="2"/>
  <c r="GJ69" i="2" s="1"/>
  <c r="GJ70" i="2" s="1"/>
  <c r="GN67" i="2"/>
  <c r="GN69" i="2" s="1"/>
  <c r="GN70" i="2" s="1"/>
  <c r="GZ59" i="2"/>
  <c r="GZ61" i="2" s="1"/>
  <c r="GZ62" i="2" s="1"/>
  <c r="GZ71" i="2" s="1"/>
  <c r="HS67" i="2"/>
  <c r="HS69" i="2" s="1"/>
  <c r="HS70" i="2" s="1"/>
  <c r="HE59" i="2"/>
  <c r="HE61" i="2" s="1"/>
  <c r="HE62" i="2" s="1"/>
  <c r="HE71" i="2" s="1"/>
  <c r="GV59" i="2"/>
  <c r="GV61" i="2" s="1"/>
  <c r="GV62" i="2" s="1"/>
  <c r="HK59" i="2"/>
  <c r="HV59" i="2"/>
  <c r="HV61" i="2" s="1"/>
  <c r="HV62" i="2" s="1"/>
  <c r="HQ59" i="2"/>
  <c r="HQ61" i="2" s="1"/>
  <c r="HQ62" i="2" s="1"/>
  <c r="GW67" i="2"/>
  <c r="GW69" i="2" s="1"/>
  <c r="GW70" i="2" s="1"/>
  <c r="GY67" i="2"/>
  <c r="GY69" i="2" s="1"/>
  <c r="GY70" i="2" s="1"/>
  <c r="HR67" i="2"/>
  <c r="HR69" i="2" s="1"/>
  <c r="HR70" i="2" s="1"/>
  <c r="HD67" i="2"/>
  <c r="GG67" i="2"/>
  <c r="GG69" i="2" s="1"/>
  <c r="GG70" i="2" s="1"/>
  <c r="GN59" i="2"/>
  <c r="GN61" i="2" s="1"/>
  <c r="GN62" i="2" s="1"/>
  <c r="HC59" i="2"/>
  <c r="HC61" i="2" s="1"/>
  <c r="HC62" i="2" s="1"/>
  <c r="HC71" i="2" s="1"/>
  <c r="HN59" i="2"/>
  <c r="GW59" i="2"/>
  <c r="GW61" i="2" s="1"/>
  <c r="GW62" i="2" s="1"/>
  <c r="HB67" i="2"/>
  <c r="HB69" i="2" s="1"/>
  <c r="HB70" i="2" s="1"/>
  <c r="GV67" i="2"/>
  <c r="GV69" i="2" s="1"/>
  <c r="GV70" i="2" s="1"/>
  <c r="GI67" i="2"/>
  <c r="GI69" i="2" s="1"/>
  <c r="GI70" i="2" s="1"/>
  <c r="GS67" i="2"/>
  <c r="GS69" i="2" s="1"/>
  <c r="GS70" i="2" s="1"/>
  <c r="D60" i="1"/>
  <c r="C62" i="1"/>
  <c r="GT71" i="2" l="1"/>
  <c r="JB71" i="2"/>
  <c r="IU71" i="2"/>
  <c r="GN71" i="2"/>
  <c r="IF71" i="2"/>
  <c r="IK71" i="2"/>
  <c r="JV71" i="2"/>
  <c r="IS71" i="2"/>
  <c r="HP71" i="2"/>
  <c r="GR71" i="2"/>
  <c r="IM71" i="2"/>
  <c r="IL71" i="2"/>
  <c r="HH71" i="2"/>
  <c r="JL71" i="2"/>
  <c r="JP71" i="2"/>
  <c r="JT71" i="2"/>
  <c r="GV71" i="2"/>
  <c r="JN71" i="2"/>
  <c r="GM71" i="2"/>
  <c r="HA71" i="2"/>
  <c r="HT71" i="2"/>
  <c r="IN71" i="2"/>
  <c r="JU71" i="2"/>
  <c r="JK71" i="2"/>
  <c r="JO71" i="2"/>
  <c r="GO71" i="2"/>
  <c r="JQ71" i="2"/>
  <c r="HQ71" i="2"/>
  <c r="HY71" i="2"/>
  <c r="HG71" i="2"/>
  <c r="HU71" i="2"/>
  <c r="IX71" i="2"/>
  <c r="HW71" i="2"/>
  <c r="GW71" i="2"/>
  <c r="JR71" i="2"/>
  <c r="JC71" i="2"/>
  <c r="IO71" i="2"/>
  <c r="IW71" i="2"/>
  <c r="JE71" i="2"/>
  <c r="M75" i="1"/>
  <c r="K75" i="1"/>
  <c r="GX71" i="2"/>
  <c r="IQ71" i="2"/>
  <c r="JS71" i="2"/>
  <c r="E60" i="1"/>
  <c r="F60" i="1" s="1"/>
  <c r="C65" i="1"/>
  <c r="GS71" i="2"/>
  <c r="HB71" i="2"/>
  <c r="HJ71" i="2"/>
  <c r="JF71" i="2"/>
  <c r="GQ71" i="2"/>
  <c r="GY71" i="2"/>
  <c r="IE71" i="2"/>
  <c r="IR71" i="2"/>
  <c r="IJ71" i="2"/>
  <c r="GI71" i="2"/>
  <c r="HI71" i="2"/>
  <c r="HF71" i="2"/>
  <c r="GJ71" i="2"/>
  <c r="II71" i="2"/>
  <c r="JD71" i="2"/>
  <c r="ID71" i="2"/>
  <c r="JA71" i="2"/>
  <c r="HX71" i="2"/>
  <c r="GU71" i="2"/>
  <c r="GG62" i="2"/>
  <c r="HR71" i="2"/>
  <c r="IC62" i="2"/>
  <c r="HV71" i="2"/>
  <c r="HS71" i="2"/>
  <c r="HZ71" i="2"/>
  <c r="HO71" i="2"/>
  <c r="IV71" i="2"/>
  <c r="IP71" i="2"/>
  <c r="IT71" i="2"/>
  <c r="IH71" i="2"/>
  <c r="IC71" i="2" l="1"/>
  <c r="GG71" i="2"/>
  <c r="G60" i="1"/>
  <c r="C13" i="6" l="1"/>
  <c r="H60" i="1"/>
  <c r="I60" i="1" l="1"/>
  <c r="FX59" i="2"/>
  <c r="FX61" i="2" s="1"/>
  <c r="FX62" i="2" s="1"/>
  <c r="FX71" i="2" s="1"/>
  <c r="DV59" i="2"/>
  <c r="DB59" i="2"/>
  <c r="DB61" i="2" s="1"/>
  <c r="DB62" i="2" s="1"/>
  <c r="DB71" i="2" s="1"/>
  <c r="CB59" i="2"/>
  <c r="CB61" i="2" s="1"/>
  <c r="CB62" i="2" s="1"/>
  <c r="CB71" i="2" s="1"/>
  <c r="AC59" i="2"/>
  <c r="AC61" i="2" s="1"/>
  <c r="AC62" i="2" s="1"/>
  <c r="AC71" i="2" s="1"/>
  <c r="DD59" i="2"/>
  <c r="DD61" i="2" s="1"/>
  <c r="DD62" i="2" s="1"/>
  <c r="DD71" i="2" s="1"/>
  <c r="CT59" i="2"/>
  <c r="CT61" i="2" s="1"/>
  <c r="CT62" i="2" s="1"/>
  <c r="CT71" i="2" s="1"/>
  <c r="BB59" i="2"/>
  <c r="BB61" i="2" s="1"/>
  <c r="BB62" i="2" s="1"/>
  <c r="BB71" i="2" s="1"/>
  <c r="AG59" i="2"/>
  <c r="AG61" i="2" s="1"/>
  <c r="AG62" i="2" s="1"/>
  <c r="AG71" i="2" s="1"/>
  <c r="BD59" i="2"/>
  <c r="BD61" i="2" s="1"/>
  <c r="BD62" i="2" s="1"/>
  <c r="BD71" i="2" s="1"/>
  <c r="ES59" i="2"/>
  <c r="ES61" i="2" s="1"/>
  <c r="ES62" i="2" s="1"/>
  <c r="ES71" i="2" s="1"/>
  <c r="EV59" i="2"/>
  <c r="EV61" i="2" s="1"/>
  <c r="EV62" i="2" s="1"/>
  <c r="EV71" i="2" s="1"/>
  <c r="DO59" i="2"/>
  <c r="DO61" i="2" s="1"/>
  <c r="DO62" i="2" s="1"/>
  <c r="DO71" i="2" s="1"/>
  <c r="DH59" i="2"/>
  <c r="DH61" i="2" s="1"/>
  <c r="DH62" i="2" s="1"/>
  <c r="DH71" i="2" s="1"/>
  <c r="DN59" i="2"/>
  <c r="DN61" i="2" s="1"/>
  <c r="DN62" i="2" s="1"/>
  <c r="DN71" i="2" s="1"/>
  <c r="O59" i="2"/>
  <c r="O61" i="2" s="1"/>
  <c r="O62" i="2" s="1"/>
  <c r="O71" i="2" s="1"/>
  <c r="ED59" i="2"/>
  <c r="ED61" i="2" s="1"/>
  <c r="ED62" i="2" s="1"/>
  <c r="ED71" i="2" s="1"/>
  <c r="I59" i="2"/>
  <c r="I61" i="2" s="1"/>
  <c r="I62" i="2" s="1"/>
  <c r="I71" i="2" s="1"/>
  <c r="CG59" i="2"/>
  <c r="CG61" i="2" s="1"/>
  <c r="CG62" i="2" s="1"/>
  <c r="CG71" i="2" s="1"/>
  <c r="AU59" i="2"/>
  <c r="AU61" i="2" s="1"/>
  <c r="AU62" i="2" s="1"/>
  <c r="AU71" i="2" s="1"/>
  <c r="CA59" i="2"/>
  <c r="CA61" i="2" s="1"/>
  <c r="CA62" i="2" s="1"/>
  <c r="CA71" i="2" s="1"/>
  <c r="FB59" i="2"/>
  <c r="FB61" i="2" s="1"/>
  <c r="FB62" i="2" s="1"/>
  <c r="FB71" i="2" s="1"/>
  <c r="EH59" i="2"/>
  <c r="EH61" i="2" s="1"/>
  <c r="EH62" i="2" s="1"/>
  <c r="EH71" i="2" s="1"/>
  <c r="K59" i="2"/>
  <c r="K61" i="2" s="1"/>
  <c r="K62" i="2" s="1"/>
  <c r="K71" i="2" s="1"/>
  <c r="CS59" i="2"/>
  <c r="CQ59" i="2"/>
  <c r="CQ61" i="2" s="1"/>
  <c r="CQ62" i="2" s="1"/>
  <c r="CQ71" i="2" s="1"/>
  <c r="FY59" i="2"/>
  <c r="FY61" i="2" s="1"/>
  <c r="FY62" i="2" s="1"/>
  <c r="FY71" i="2" s="1"/>
  <c r="BY59" i="2"/>
  <c r="GD59" i="2"/>
  <c r="GD61" i="2" s="1"/>
  <c r="GD62" i="2" s="1"/>
  <c r="GD71" i="2" s="1"/>
  <c r="AM59" i="2"/>
  <c r="AM61" i="2" s="1"/>
  <c r="AM62" i="2" s="1"/>
  <c r="AM71" i="2" s="1"/>
  <c r="BP59" i="2"/>
  <c r="EX59" i="2"/>
  <c r="EX61" i="2" s="1"/>
  <c r="EX62" i="2" s="1"/>
  <c r="EX71" i="2" s="1"/>
  <c r="AZ59" i="2"/>
  <c r="AZ61" i="2" s="1"/>
  <c r="AZ62" i="2" s="1"/>
  <c r="AZ71" i="2" s="1"/>
  <c r="AX59" i="2"/>
  <c r="AX61" i="2" s="1"/>
  <c r="AX62" i="2" s="1"/>
  <c r="AX71" i="2" s="1"/>
  <c r="CY59" i="2"/>
  <c r="CY61" i="2" s="1"/>
  <c r="CY62" i="2" s="1"/>
  <c r="CY71" i="2" s="1"/>
  <c r="CO59" i="2"/>
  <c r="CO61" i="2" s="1"/>
  <c r="EA59" i="2"/>
  <c r="EA61" i="2" s="1"/>
  <c r="EA62" i="2" s="1"/>
  <c r="EA71" i="2" s="1"/>
  <c r="FT59" i="2"/>
  <c r="FT61" i="2" s="1"/>
  <c r="FT62" i="2" s="1"/>
  <c r="FT71" i="2" s="1"/>
  <c r="FD59" i="2"/>
  <c r="FD61" i="2" s="1"/>
  <c r="FD62" i="2" s="1"/>
  <c r="FD71" i="2" s="1"/>
  <c r="CX59" i="2"/>
  <c r="CX61" i="2" s="1"/>
  <c r="CX62" i="2" s="1"/>
  <c r="CX71" i="2" s="1"/>
  <c r="U59" i="2"/>
  <c r="U61" i="2" s="1"/>
  <c r="U62" i="2" s="1"/>
  <c r="U71" i="2" s="1"/>
  <c r="DR59" i="2"/>
  <c r="DR61" i="2" s="1"/>
  <c r="DR62" i="2" s="1"/>
  <c r="DR71" i="2" s="1"/>
  <c r="FF59" i="2"/>
  <c r="FF61" i="2" s="1"/>
  <c r="FF62" i="2" s="1"/>
  <c r="FF71" i="2" s="1"/>
  <c r="EN59" i="2"/>
  <c r="EN61" i="2" s="1"/>
  <c r="EN62" i="2" s="1"/>
  <c r="EN71" i="2" s="1"/>
  <c r="EL59" i="2"/>
  <c r="EL61" i="2" s="1"/>
  <c r="EL62" i="2" s="1"/>
  <c r="EL71" i="2" s="1"/>
  <c r="DZ59" i="2"/>
  <c r="DZ61" i="2" s="1"/>
  <c r="DZ62" i="2" s="1"/>
  <c r="DZ71" i="2" s="1"/>
  <c r="S59" i="2"/>
  <c r="S61" i="2" s="1"/>
  <c r="S62" i="2" s="1"/>
  <c r="S71" i="2" s="1"/>
  <c r="X59" i="2"/>
  <c r="X61" i="2" s="1"/>
  <c r="X62" i="2" s="1"/>
  <c r="X71" i="2" s="1"/>
  <c r="DU59" i="2"/>
  <c r="EP59" i="2"/>
  <c r="EP61" i="2" s="1"/>
  <c r="EP62" i="2" s="1"/>
  <c r="EP71" i="2" s="1"/>
  <c r="CL59" i="2"/>
  <c r="CL61" i="2" s="1"/>
  <c r="CL62" i="2" s="1"/>
  <c r="CL71" i="2" s="1"/>
  <c r="AQ59" i="2"/>
  <c r="DE59" i="2"/>
  <c r="DE61" i="2" s="1"/>
  <c r="DE62" i="2" s="1"/>
  <c r="DE71" i="2" s="1"/>
  <c r="EC59" i="2"/>
  <c r="EC61" i="2" s="1"/>
  <c r="EC62" i="2" s="1"/>
  <c r="EC71" i="2" s="1"/>
  <c r="N59" i="2"/>
  <c r="N61" i="2" s="1"/>
  <c r="N62" i="2" s="1"/>
  <c r="N71" i="2" s="1"/>
  <c r="EM59" i="2"/>
  <c r="EM61" i="2" s="1"/>
  <c r="EM62" i="2" s="1"/>
  <c r="EM71" i="2" s="1"/>
  <c r="AJ59" i="2"/>
  <c r="AJ61" i="2" s="1"/>
  <c r="AJ62" i="2" s="1"/>
  <c r="AJ71" i="2" s="1"/>
  <c r="DY59" i="2"/>
  <c r="DY61" i="2" s="1"/>
  <c r="DY62" i="2" s="1"/>
  <c r="DY71" i="2" s="1"/>
  <c r="DG59" i="2"/>
  <c r="DG61" i="2" s="1"/>
  <c r="DG62" i="2" s="1"/>
  <c r="DG71" i="2" s="1"/>
  <c r="AK59" i="2"/>
  <c r="AK61" i="2" s="1"/>
  <c r="AK62" i="2" s="1"/>
  <c r="AK71" i="2" s="1"/>
  <c r="CU59" i="2"/>
  <c r="CU61" i="2" s="1"/>
  <c r="CU62" i="2" s="1"/>
  <c r="CU71" i="2" s="1"/>
  <c r="ER59" i="2"/>
  <c r="ER61" i="2" s="1"/>
  <c r="ER62" i="2" s="1"/>
  <c r="ER71" i="2" s="1"/>
  <c r="CF59" i="2"/>
  <c r="CF61" i="2" s="1"/>
  <c r="CF62" i="2" s="1"/>
  <c r="CF71" i="2" s="1"/>
  <c r="BT59" i="2"/>
  <c r="BT61" i="2" s="1"/>
  <c r="BT62" i="2" s="1"/>
  <c r="BT71" i="2" s="1"/>
  <c r="AR59" i="2"/>
  <c r="DX59" i="2"/>
  <c r="DX61" i="2" s="1"/>
  <c r="DX62" i="2" s="1"/>
  <c r="DX71" i="2" s="1"/>
  <c r="BN59" i="2"/>
  <c r="BN61" i="2" s="1"/>
  <c r="BN62" i="2" s="1"/>
  <c r="BN71" i="2" s="1"/>
  <c r="BE59" i="2"/>
  <c r="BE61" i="2" s="1"/>
  <c r="BE62" i="2" s="1"/>
  <c r="BE71" i="2" s="1"/>
  <c r="FC59" i="2"/>
  <c r="FC61" i="2" s="1"/>
  <c r="FC62" i="2" s="1"/>
  <c r="FC71" i="2" s="1"/>
  <c r="FU59" i="2"/>
  <c r="FU61" i="2" s="1"/>
  <c r="FU62" i="2" s="1"/>
  <c r="FU71" i="2" s="1"/>
  <c r="AO59" i="2"/>
  <c r="AO61" i="2" s="1"/>
  <c r="AO62" i="2" s="1"/>
  <c r="AO71" i="2" s="1"/>
  <c r="FP59" i="2"/>
  <c r="CZ59" i="2"/>
  <c r="CZ61" i="2" s="1"/>
  <c r="CZ62" i="2" s="1"/>
  <c r="CZ71" i="2" s="1"/>
  <c r="BG59" i="2"/>
  <c r="BG61" i="2" s="1"/>
  <c r="BG62" i="2" s="1"/>
  <c r="BG71" i="2" s="1"/>
  <c r="CE59" i="2"/>
  <c r="CE61" i="2" s="1"/>
  <c r="CE62" i="2" s="1"/>
  <c r="CE71" i="2" s="1"/>
  <c r="GF59" i="2"/>
  <c r="AD59" i="2"/>
  <c r="AD61" i="2" s="1"/>
  <c r="AD62" i="2" s="1"/>
  <c r="AD71" i="2" s="1"/>
  <c r="DC59" i="2"/>
  <c r="DC61" i="2" s="1"/>
  <c r="DC62" i="2" s="1"/>
  <c r="DC71" i="2" s="1"/>
  <c r="DM59" i="2"/>
  <c r="DM61" i="2" s="1"/>
  <c r="DM62" i="2" s="1"/>
  <c r="DM71" i="2" s="1"/>
  <c r="AW59" i="2"/>
  <c r="CD59" i="2"/>
  <c r="CD61" i="2" s="1"/>
  <c r="CD62" i="2" s="1"/>
  <c r="CD71" i="2" s="1"/>
  <c r="ET59" i="2"/>
  <c r="ET61" i="2" s="1"/>
  <c r="ET62" i="2" s="1"/>
  <c r="ET71" i="2" s="1"/>
  <c r="CC59" i="2"/>
  <c r="CC61" i="2" s="1"/>
  <c r="CC62" i="2" s="1"/>
  <c r="CC71" i="2" s="1"/>
  <c r="FN59" i="2"/>
  <c r="FN61" i="2" s="1"/>
  <c r="FN62" i="2" s="1"/>
  <c r="FN71" i="2" s="1"/>
  <c r="Y59" i="2"/>
  <c r="Y61" i="2" s="1"/>
  <c r="Y62" i="2" s="1"/>
  <c r="Y71" i="2" s="1"/>
  <c r="BL59" i="2"/>
  <c r="BL61" i="2" s="1"/>
  <c r="BL62" i="2" s="1"/>
  <c r="BL71" i="2" s="1"/>
  <c r="FV59" i="2"/>
  <c r="FV61" i="2" s="1"/>
  <c r="FV62" i="2" s="1"/>
  <c r="FV71" i="2" s="1"/>
  <c r="BJ59" i="2"/>
  <c r="BJ61" i="2" s="1"/>
  <c r="BJ62" i="2" s="1"/>
  <c r="BJ71" i="2" s="1"/>
  <c r="FR59" i="2"/>
  <c r="BQ59" i="2"/>
  <c r="BQ61" i="2" s="1"/>
  <c r="BQ62" i="2" s="1"/>
  <c r="BQ71" i="2" s="1"/>
  <c r="BH59" i="2"/>
  <c r="BH61" i="2" s="1"/>
  <c r="BH62" i="2" s="1"/>
  <c r="BH71" i="2" s="1"/>
  <c r="EJ59" i="2"/>
  <c r="FO59" i="2"/>
  <c r="FI59" i="2"/>
  <c r="FI61" i="2" s="1"/>
  <c r="FI62" i="2" s="1"/>
  <c r="FI71" i="2" s="1"/>
  <c r="BK59" i="2"/>
  <c r="BK61" i="2" s="1"/>
  <c r="BK62" i="2" s="1"/>
  <c r="BK71" i="2" s="1"/>
  <c r="AH59" i="2"/>
  <c r="AH61" i="2" s="1"/>
  <c r="AH62" i="2" s="1"/>
  <c r="AH71" i="2" s="1"/>
  <c r="P59" i="2"/>
  <c r="P61" i="2" s="1"/>
  <c r="P62" i="2" s="1"/>
  <c r="P71" i="2" s="1"/>
  <c r="FM59" i="2"/>
  <c r="FM61" i="2" s="1"/>
  <c r="FM62" i="2" s="1"/>
  <c r="FM71" i="2" s="1"/>
  <c r="AA59" i="2"/>
  <c r="EY59" i="2"/>
  <c r="EY61" i="2" s="1"/>
  <c r="EY62" i="2" s="1"/>
  <c r="EY71" i="2" s="1"/>
  <c r="EZ59" i="2"/>
  <c r="EZ61" i="2" s="1"/>
  <c r="EZ62" i="2" s="1"/>
  <c r="EZ71" i="2" s="1"/>
  <c r="DK59" i="2"/>
  <c r="DK61" i="2" s="1"/>
  <c r="DK62" i="2" s="1"/>
  <c r="DK71" i="2" s="1"/>
  <c r="R59" i="2"/>
  <c r="R61" i="2" s="1"/>
  <c r="R62" i="2" s="1"/>
  <c r="R71" i="2" s="1"/>
  <c r="CH59" i="2"/>
  <c r="CH61" i="2" s="1"/>
  <c r="CH62" i="2" s="1"/>
  <c r="CH71" i="2" s="1"/>
  <c r="EG59" i="2"/>
  <c r="EG61" i="2" s="1"/>
  <c r="EG62" i="2" s="1"/>
  <c r="EG71" i="2" s="1"/>
  <c r="H59" i="2"/>
  <c r="AY59" i="2"/>
  <c r="AY61" i="2" s="1"/>
  <c r="AY62" i="2" s="1"/>
  <c r="AY71" i="2" s="1"/>
  <c r="EB59" i="2"/>
  <c r="EB61" i="2" s="1"/>
  <c r="EB62" i="2" s="1"/>
  <c r="EB71" i="2" s="1"/>
  <c r="DP59" i="2"/>
  <c r="DP61" i="2" s="1"/>
  <c r="DP62" i="2" s="1"/>
  <c r="DP71" i="2" s="1"/>
  <c r="E59" i="2"/>
  <c r="E61" i="2" s="1"/>
  <c r="E62" i="2" s="1"/>
  <c r="E71" i="2" s="1"/>
  <c r="V59" i="2"/>
  <c r="V61" i="2" s="1"/>
  <c r="V62" i="2" s="1"/>
  <c r="V71" i="2" s="1"/>
  <c r="EI59" i="2"/>
  <c r="CP59" i="2"/>
  <c r="CP61" i="2" s="1"/>
  <c r="CP62" i="2" s="1"/>
  <c r="CP71" i="2" s="1"/>
  <c r="M59" i="2"/>
  <c r="M61" i="2" s="1"/>
  <c r="M62" i="2" s="1"/>
  <c r="M71" i="2" s="1"/>
  <c r="EW59" i="2"/>
  <c r="EW61" i="2" s="1"/>
  <c r="EW62" i="2" s="1"/>
  <c r="EW71" i="2" s="1"/>
  <c r="DQ59" i="2"/>
  <c r="DQ61" i="2" s="1"/>
  <c r="DQ62" i="2" s="1"/>
  <c r="DQ71" i="2" s="1"/>
  <c r="BX59" i="2"/>
  <c r="CV59" i="2"/>
  <c r="CV61" i="2" s="1"/>
  <c r="CV62" i="2" s="1"/>
  <c r="CV71" i="2" s="1"/>
  <c r="GE59" i="2"/>
  <c r="AT59" i="2"/>
  <c r="AT61" i="2" s="1"/>
  <c r="AT62" i="2" s="1"/>
  <c r="AT71" i="2" s="1"/>
  <c r="AV59" i="2"/>
  <c r="AV61" i="2" s="1"/>
  <c r="AV62" i="2" s="1"/>
  <c r="AV71" i="2" s="1"/>
  <c r="FA59" i="2"/>
  <c r="FA61" i="2" s="1"/>
  <c r="FA62" i="2" s="1"/>
  <c r="FA71" i="2" s="1"/>
  <c r="CR59" i="2"/>
  <c r="CR61" i="2" s="1"/>
  <c r="CR62" i="2" s="1"/>
  <c r="CR71" i="2" s="1"/>
  <c r="BC59" i="2"/>
  <c r="BC61" i="2" s="1"/>
  <c r="BC62" i="2" s="1"/>
  <c r="BC71" i="2" s="1"/>
  <c r="Z59" i="2"/>
  <c r="Z61" i="2" s="1"/>
  <c r="Z62" i="2" s="1"/>
  <c r="Z71" i="2" s="1"/>
  <c r="CK59" i="2"/>
  <c r="CK61" i="2" s="1"/>
  <c r="CK62" i="2" s="1"/>
  <c r="CK71" i="2" s="1"/>
  <c r="EQ59" i="2"/>
  <c r="EQ61" i="2" s="1"/>
  <c r="EQ62" i="2" s="1"/>
  <c r="EQ71" i="2" s="1"/>
  <c r="BI59" i="2"/>
  <c r="BI61" i="2" s="1"/>
  <c r="BI62" i="2" s="1"/>
  <c r="BI71" i="2" s="1"/>
  <c r="T59" i="2"/>
  <c r="T61" i="2" s="1"/>
  <c r="T62" i="2" s="1"/>
  <c r="T71" i="2" s="1"/>
  <c r="CM59" i="2"/>
  <c r="Q59" i="2"/>
  <c r="Q61" i="2" s="1"/>
  <c r="Q62" i="2" s="1"/>
  <c r="Q71" i="2" s="1"/>
  <c r="FG59" i="2"/>
  <c r="FG61" i="2" s="1"/>
  <c r="FG62" i="2" s="1"/>
  <c r="FG71" i="2" s="1"/>
  <c r="BS59" i="2"/>
  <c r="BS61" i="2" s="1"/>
  <c r="BS62" i="2" s="1"/>
  <c r="BS71" i="2" s="1"/>
  <c r="FK59" i="2"/>
  <c r="FK61" i="2" s="1"/>
  <c r="FK62" i="2" s="1"/>
  <c r="FK71" i="2" s="1"/>
  <c r="AE59" i="2"/>
  <c r="AE61" i="2" s="1"/>
  <c r="AE62" i="2" s="1"/>
  <c r="AE71" i="2" s="1"/>
  <c r="D59" i="2"/>
  <c r="D61" i="2" s="1"/>
  <c r="EF59" i="2"/>
  <c r="EF61" i="2" s="1"/>
  <c r="EF62" i="2" s="1"/>
  <c r="EF71" i="2" s="1"/>
  <c r="DT59" i="2"/>
  <c r="CW59" i="2"/>
  <c r="CW61" i="2" s="1"/>
  <c r="CW62" i="2" s="1"/>
  <c r="CW71" i="2" s="1"/>
  <c r="AN59" i="2"/>
  <c r="AN61" i="2" s="1"/>
  <c r="AN62" i="2" s="1"/>
  <c r="AN71" i="2" s="1"/>
  <c r="BU59" i="2"/>
  <c r="BU61" i="2" s="1"/>
  <c r="BU62" i="2" s="1"/>
  <c r="BU71" i="2" s="1"/>
  <c r="AB59" i="2"/>
  <c r="AB61" i="2" s="1"/>
  <c r="AB62" i="2" s="1"/>
  <c r="AB71" i="2" s="1"/>
  <c r="DA59" i="2"/>
  <c r="DA61" i="2" s="1"/>
  <c r="DA62" i="2" s="1"/>
  <c r="DA71" i="2" s="1"/>
  <c r="FW59" i="2"/>
  <c r="FW61" i="2" s="1"/>
  <c r="FW62" i="2" s="1"/>
  <c r="FW71" i="2" s="1"/>
  <c r="BF59" i="2"/>
  <c r="BF61" i="2" s="1"/>
  <c r="BF62" i="2" s="1"/>
  <c r="BF71" i="2" s="1"/>
  <c r="EU59" i="2"/>
  <c r="EU61" i="2" s="1"/>
  <c r="EU62" i="2" s="1"/>
  <c r="EU71" i="2" s="1"/>
  <c r="CN59" i="2"/>
  <c r="BW59" i="2"/>
  <c r="BV59" i="2"/>
  <c r="BV61" i="2" s="1"/>
  <c r="BV62" i="2" s="1"/>
  <c r="BV71" i="2" s="1"/>
  <c r="DL59" i="2"/>
  <c r="DL61" i="2" s="1"/>
  <c r="DL62" i="2" s="1"/>
  <c r="DL71" i="2" s="1"/>
  <c r="BO59" i="2"/>
  <c r="BO61" i="2" s="1"/>
  <c r="BO62" i="2" s="1"/>
  <c r="BO71" i="2" s="1"/>
  <c r="F59" i="2"/>
  <c r="F61" i="2" s="1"/>
  <c r="F62" i="2" s="1"/>
  <c r="F71" i="2" s="1"/>
  <c r="AF59" i="2"/>
  <c r="AF61" i="2" s="1"/>
  <c r="AF62" i="2" s="1"/>
  <c r="AF71" i="2" s="1"/>
  <c r="DS59" i="2"/>
  <c r="EE59" i="2"/>
  <c r="EE61" i="2" s="1"/>
  <c r="EE62" i="2" s="1"/>
  <c r="EE71" i="2" s="1"/>
  <c r="W59" i="2"/>
  <c r="W61" i="2" s="1"/>
  <c r="W62" i="2" s="1"/>
  <c r="W71" i="2" s="1"/>
  <c r="GB59" i="2"/>
  <c r="GB61" i="2" s="1"/>
  <c r="GB62" i="2" s="1"/>
  <c r="GB71" i="2" s="1"/>
  <c r="DW59" i="2"/>
  <c r="DW61" i="2" s="1"/>
  <c r="DW62" i="2" s="1"/>
  <c r="DW71" i="2" s="1"/>
  <c r="FJ59" i="2"/>
  <c r="FJ61" i="2" s="1"/>
  <c r="FJ62" i="2" s="1"/>
  <c r="FJ71" i="2" s="1"/>
  <c r="AL59" i="2"/>
  <c r="AL61" i="2" s="1"/>
  <c r="AL62" i="2" s="1"/>
  <c r="AL71" i="2" s="1"/>
  <c r="L59" i="2"/>
  <c r="L61" i="2" s="1"/>
  <c r="L62" i="2" s="1"/>
  <c r="L71" i="2" s="1"/>
  <c r="DJ59" i="2"/>
  <c r="DJ61" i="2" s="1"/>
  <c r="DJ62" i="2" s="1"/>
  <c r="DJ71" i="2" s="1"/>
  <c r="DI59" i="2"/>
  <c r="DI61" i="2" s="1"/>
  <c r="DI62" i="2" s="1"/>
  <c r="DI71" i="2" s="1"/>
  <c r="CJ59" i="2"/>
  <c r="CJ61" i="2" s="1"/>
  <c r="CJ62" i="2" s="1"/>
  <c r="CJ71" i="2" s="1"/>
  <c r="FZ59" i="2"/>
  <c r="FZ61" i="2" s="1"/>
  <c r="FZ62" i="2" s="1"/>
  <c r="FZ71" i="2" s="1"/>
  <c r="AS59" i="2"/>
  <c r="AS61" i="2" s="1"/>
  <c r="FH59" i="2"/>
  <c r="BA59" i="2"/>
  <c r="BA61" i="2" s="1"/>
  <c r="BA62" i="2" s="1"/>
  <c r="BA71" i="2" s="1"/>
  <c r="BZ59" i="2"/>
  <c r="GA59" i="2"/>
  <c r="GA61" i="2" s="1"/>
  <c r="GA62" i="2" s="1"/>
  <c r="GA71" i="2" s="1"/>
  <c r="AI59" i="2"/>
  <c r="AI61" i="2" s="1"/>
  <c r="AI62" i="2" s="1"/>
  <c r="AI71" i="2" s="1"/>
  <c r="FL59" i="2"/>
  <c r="FL61" i="2" s="1"/>
  <c r="FL62" i="2" s="1"/>
  <c r="FL71" i="2" s="1"/>
  <c r="CI59" i="2"/>
  <c r="CI61" i="2" s="1"/>
  <c r="CI62" i="2" s="1"/>
  <c r="CI71" i="2" s="1"/>
  <c r="FS59" i="2"/>
  <c r="FS61" i="2" s="1"/>
  <c r="FS62" i="2" s="1"/>
  <c r="FS71" i="2" s="1"/>
  <c r="BR59" i="2"/>
  <c r="BR61" i="2" s="1"/>
  <c r="BR62" i="2" s="1"/>
  <c r="BR71" i="2" s="1"/>
  <c r="AP59" i="2"/>
  <c r="AP61" i="2" s="1"/>
  <c r="AP62" i="2" s="1"/>
  <c r="AP71" i="2" s="1"/>
  <c r="FE59" i="2"/>
  <c r="FE61" i="2" s="1"/>
  <c r="FE62" i="2" s="1"/>
  <c r="FE71" i="2" s="1"/>
  <c r="GC59" i="2"/>
  <c r="GC61" i="2" s="1"/>
  <c r="GC62" i="2" s="1"/>
  <c r="GC71" i="2" s="1"/>
  <c r="DF59" i="2"/>
  <c r="DF61" i="2" s="1"/>
  <c r="DF62" i="2" s="1"/>
  <c r="DF71" i="2" s="1"/>
  <c r="EO59" i="2"/>
  <c r="BM59" i="2"/>
  <c r="BM61" i="2" s="1"/>
  <c r="BM62" i="2" s="1"/>
  <c r="BM71" i="2" s="1"/>
  <c r="J59" i="2"/>
  <c r="J61" i="2" s="1"/>
  <c r="J62" i="2" s="1"/>
  <c r="J71" i="2" s="1"/>
  <c r="FQ59" i="2"/>
  <c r="EK59" i="2"/>
  <c r="EK61" i="2" s="1"/>
  <c r="CO62" i="2" l="1"/>
  <c r="J60" i="1"/>
  <c r="AS62" i="2"/>
  <c r="EK62" i="2"/>
  <c r="D62" i="2"/>
  <c r="D71" i="2" s="1"/>
  <c r="CO71" i="2" l="1"/>
  <c r="EK71" i="2"/>
  <c r="K60" i="1"/>
  <c r="AS71" i="2"/>
  <c r="C51" i="6" l="1"/>
  <c r="O78" i="1" l="1"/>
  <c r="K78" i="1" l="1"/>
  <c r="M78" i="1"/>
  <c r="E51" i="6" l="1"/>
  <c r="D51" i="6"/>
  <c r="BP52" i="2" l="1"/>
  <c r="BP54" i="2"/>
  <c r="BP51" i="2" l="1"/>
  <c r="AA54" i="2" l="1"/>
  <c r="AQ54" i="2" s="1"/>
  <c r="AA52" i="2"/>
  <c r="AQ52" i="2" s="1"/>
  <c r="BP57" i="2"/>
  <c r="BP61" i="2" l="1"/>
  <c r="BP62" i="2" s="1"/>
  <c r="BP69" i="2"/>
  <c r="BP70" i="2" s="1"/>
  <c r="BP46" i="2"/>
  <c r="BP72" i="2" s="1"/>
  <c r="AA51" i="2"/>
  <c r="AR52" i="2"/>
  <c r="D52" i="1"/>
  <c r="E52" i="1" s="1"/>
  <c r="D54" i="1"/>
  <c r="E54" i="1" s="1"/>
  <c r="AR54" i="2"/>
  <c r="BP81" i="2" l="1"/>
  <c r="BP84" i="2" s="1"/>
  <c r="BP1" i="2"/>
  <c r="BP3" i="2" s="1"/>
  <c r="AQ51" i="2"/>
  <c r="AA57" i="2"/>
  <c r="BP71" i="2"/>
  <c r="AA46" i="2" l="1"/>
  <c r="AA72" i="2" s="1"/>
  <c r="AA69" i="2"/>
  <c r="AA70" i="2" s="1"/>
  <c r="AA61" i="2"/>
  <c r="AA62" i="2" s="1"/>
  <c r="D51" i="1"/>
  <c r="AQ57" i="2"/>
  <c r="AR51" i="2"/>
  <c r="AR57" i="2" s="1"/>
  <c r="AA71" i="2" l="1"/>
  <c r="AQ46" i="2"/>
  <c r="AQ81" i="2" s="1"/>
  <c r="AQ84" i="2" s="1"/>
  <c r="D58" i="1"/>
  <c r="E51" i="1"/>
  <c r="AA81" i="2"/>
  <c r="AA84" i="2" s="1"/>
  <c r="AA1" i="2"/>
  <c r="AA3" i="2" s="1"/>
  <c r="AR46" i="2"/>
  <c r="AR81" i="2" s="1"/>
  <c r="AR84" i="2" s="1"/>
  <c r="AR72" i="2"/>
  <c r="AQ72" i="2" l="1"/>
  <c r="E58" i="1"/>
  <c r="AR74" i="2" l="1"/>
  <c r="E85" i="1"/>
  <c r="H40" i="2" l="1"/>
  <c r="AQ40" i="2" l="1"/>
  <c r="H42" i="2"/>
  <c r="H44" i="2" s="1"/>
  <c r="H1" i="2" l="1"/>
  <c r="H69" i="2"/>
  <c r="H70" i="2" s="1"/>
  <c r="H80" i="2"/>
  <c r="H83" i="2" s="1"/>
  <c r="H61" i="2"/>
  <c r="AQ42" i="2"/>
  <c r="AQ44" i="2" s="1"/>
  <c r="AR40" i="2"/>
  <c r="AR42" i="2" s="1"/>
  <c r="AR44" i="2" s="1"/>
  <c r="D42" i="1"/>
  <c r="AR80" i="2" l="1"/>
  <c r="AR83" i="2" s="1"/>
  <c r="AR61" i="2"/>
  <c r="AR62" i="2" s="1"/>
  <c r="AR69" i="2"/>
  <c r="AR70" i="2" s="1"/>
  <c r="AR48" i="2"/>
  <c r="D45" i="1"/>
  <c r="D47" i="1" s="1"/>
  <c r="D62" i="1" s="1"/>
  <c r="D44" i="1"/>
  <c r="E42" i="1"/>
  <c r="AQ69" i="2"/>
  <c r="AQ70" i="2" s="1"/>
  <c r="AQ80" i="2"/>
  <c r="AQ83" i="2" s="1"/>
  <c r="H62" i="2"/>
  <c r="H71" i="2" s="1"/>
  <c r="AQ61" i="2"/>
  <c r="AQ62" i="2" s="1"/>
  <c r="AQ71" i="2" s="1"/>
  <c r="H3" i="2"/>
  <c r="AR71" i="2" l="1"/>
  <c r="E44" i="1"/>
  <c r="E45" i="1"/>
  <c r="E47" i="1" s="1"/>
  <c r="D65" i="1"/>
  <c r="E65" i="1" s="1"/>
  <c r="E62" i="1"/>
  <c r="E49" i="1" l="1"/>
  <c r="AR73" i="2"/>
  <c r="E84" i="1"/>
  <c r="FH53" i="2" l="1"/>
  <c r="FH54" i="2"/>
  <c r="HD54" i="2" l="1"/>
  <c r="FH57" i="2"/>
  <c r="GE53" i="2"/>
  <c r="J53" i="1" l="1"/>
  <c r="K53" i="1" s="1"/>
  <c r="GF53" i="2"/>
  <c r="FH69" i="2"/>
  <c r="FH70" i="2" s="1"/>
  <c r="FH61" i="2"/>
  <c r="FH62" i="2" s="1"/>
  <c r="FH46" i="2"/>
  <c r="FH1" i="2" s="1"/>
  <c r="FH3" i="2" s="1"/>
  <c r="IZ54" i="2"/>
  <c r="HD53" i="2"/>
  <c r="FH71" i="2" l="1"/>
  <c r="IA53" i="2"/>
  <c r="HD57" i="2"/>
  <c r="FH72" i="2"/>
  <c r="FH81" i="2"/>
  <c r="FH84" i="2" s="1"/>
  <c r="IZ53" i="2"/>
  <c r="IZ57" i="2" l="1"/>
  <c r="JW53" i="2"/>
  <c r="HD61" i="2"/>
  <c r="HD62" i="2" s="1"/>
  <c r="HD69" i="2"/>
  <c r="HD70" i="2" s="1"/>
  <c r="HD46" i="2"/>
  <c r="IB53" i="2"/>
  <c r="L53" i="1"/>
  <c r="JX53" i="2" l="1"/>
  <c r="HD71" i="2"/>
  <c r="M53" i="1"/>
  <c r="N53" i="1"/>
  <c r="HD72" i="2"/>
  <c r="HD81" i="2"/>
  <c r="HD84" i="2" s="1"/>
  <c r="HD1" i="2"/>
  <c r="HD3" i="2" s="1"/>
  <c r="IZ46" i="2"/>
  <c r="IZ72" i="2" s="1"/>
  <c r="IZ69" i="2"/>
  <c r="IZ70" i="2" s="1"/>
  <c r="IZ61" i="2"/>
  <c r="IZ62" i="2" s="1"/>
  <c r="IZ71" i="2" l="1"/>
  <c r="IZ81" i="2"/>
  <c r="IZ84" i="2" s="1"/>
  <c r="O53" i="1"/>
  <c r="IZ1" i="2"/>
  <c r="IZ3" i="2" s="1"/>
  <c r="HL36" i="2" l="1"/>
  <c r="FP36" i="2"/>
  <c r="DT36" i="2" l="1"/>
  <c r="JH36" i="2"/>
  <c r="BX36" i="2"/>
  <c r="BX54" i="2" l="1"/>
  <c r="DT52" i="2"/>
  <c r="JH54" i="2"/>
  <c r="DT54" i="2"/>
  <c r="BX52" i="2"/>
  <c r="HL52" i="2"/>
  <c r="JH52" i="2"/>
  <c r="FP54" i="2"/>
  <c r="HL54" i="2"/>
  <c r="FP52" i="2"/>
  <c r="FP51" i="2" l="1"/>
  <c r="FP57" i="2" s="1"/>
  <c r="BX51" i="2"/>
  <c r="BX57" i="2" s="1"/>
  <c r="DT51" i="2"/>
  <c r="DT57" i="2" s="1"/>
  <c r="HL51" i="2"/>
  <c r="HL57" i="2" s="1"/>
  <c r="HL46" i="2" s="1"/>
  <c r="JH51" i="2"/>
  <c r="JH57" i="2" s="1"/>
  <c r="JH46" i="2" s="1"/>
  <c r="BX35" i="2" l="1"/>
  <c r="HL72" i="2"/>
  <c r="HL81" i="2"/>
  <c r="HL84" i="2" s="1"/>
  <c r="BX46" i="2"/>
  <c r="BX72" i="2" s="1"/>
  <c r="JH72" i="2"/>
  <c r="JH81" i="2"/>
  <c r="JH84" i="2" s="1"/>
  <c r="DT35" i="2"/>
  <c r="DT46" i="2"/>
  <c r="DT72" i="2"/>
  <c r="FP46" i="2"/>
  <c r="DT81" i="2" l="1"/>
  <c r="DT84" i="2" s="1"/>
  <c r="BX81" i="2"/>
  <c r="BX84" i="2" s="1"/>
  <c r="BX40" i="2"/>
  <c r="BX42" i="2" s="1"/>
  <c r="BX44" i="2" s="1"/>
  <c r="BX1" i="2" s="1"/>
  <c r="BX3" i="2" s="1"/>
  <c r="FP81" i="2"/>
  <c r="FP84" i="2" s="1"/>
  <c r="FP72" i="2"/>
  <c r="DT40" i="2"/>
  <c r="DT42" i="2" s="1"/>
  <c r="DT44" i="2" s="1"/>
  <c r="BX61" i="2" l="1"/>
  <c r="BX62" i="2" s="1"/>
  <c r="BX69" i="2"/>
  <c r="BX70" i="2" s="1"/>
  <c r="BX80" i="2"/>
  <c r="BX83" i="2" s="1"/>
  <c r="DT1" i="2"/>
  <c r="DT3" i="2" s="1"/>
  <c r="DT80" i="2"/>
  <c r="DT83" i="2" s="1"/>
  <c r="DT69" i="2"/>
  <c r="DT70" i="2" s="1"/>
  <c r="DT61" i="2"/>
  <c r="DT62" i="2" s="1"/>
  <c r="BX71" i="2" l="1"/>
  <c r="DT71" i="2"/>
  <c r="HN54" i="2" l="1"/>
  <c r="JJ54" i="2"/>
  <c r="FR54" i="2"/>
  <c r="FR51" i="2" l="1"/>
  <c r="BW36" i="2"/>
  <c r="JJ52" i="2"/>
  <c r="HN51" i="2"/>
  <c r="HN57" i="2" s="1"/>
  <c r="JJ51" i="2"/>
  <c r="HN52" i="2"/>
  <c r="BZ36" i="2"/>
  <c r="FR52" i="2"/>
  <c r="HM36" i="2"/>
  <c r="JG36" i="2"/>
  <c r="BW52" i="2"/>
  <c r="BY52" i="2"/>
  <c r="FQ54" i="2"/>
  <c r="BY54" i="2"/>
  <c r="BW54" i="2"/>
  <c r="JI54" i="2"/>
  <c r="DS54" i="2"/>
  <c r="JG52" i="2"/>
  <c r="HK36" i="2"/>
  <c r="DU52" i="2"/>
  <c r="DS52" i="2"/>
  <c r="FO54" i="2"/>
  <c r="GE54" i="2" s="1"/>
  <c r="J54" i="1" s="1"/>
  <c r="DU54" i="2"/>
  <c r="FQ52" i="2"/>
  <c r="DU36" i="2"/>
  <c r="FQ36" i="2"/>
  <c r="JI36" i="2"/>
  <c r="FO36" i="2"/>
  <c r="JI52" i="2"/>
  <c r="HM52" i="2"/>
  <c r="BZ54" i="2"/>
  <c r="HK54" i="2"/>
  <c r="HM54" i="2"/>
  <c r="DV54" i="2"/>
  <c r="HK52" i="2"/>
  <c r="IA52" i="2" s="1"/>
  <c r="L52" i="1" s="1"/>
  <c r="FO52" i="2"/>
  <c r="GE52" i="2" s="1"/>
  <c r="J52" i="1" s="1"/>
  <c r="JG54" i="2"/>
  <c r="JW54" i="2" s="1"/>
  <c r="N54" i="1" s="1"/>
  <c r="IA54" i="2" l="1"/>
  <c r="L54" i="1" s="1"/>
  <c r="JJ57" i="2"/>
  <c r="JI35" i="2"/>
  <c r="FQ51" i="2"/>
  <c r="FQ57" i="2" s="1"/>
  <c r="FQ46" i="2" s="1"/>
  <c r="BW51" i="2"/>
  <c r="JG51" i="2"/>
  <c r="HM51" i="2"/>
  <c r="HM57" i="2" s="1"/>
  <c r="DS35" i="2"/>
  <c r="BZ52" i="2"/>
  <c r="CM52" i="2" s="1"/>
  <c r="DS36" i="2"/>
  <c r="JJ36" i="2"/>
  <c r="JW36" i="2" s="1"/>
  <c r="N38" i="1" s="1"/>
  <c r="FR36" i="2"/>
  <c r="GE36" i="2" s="1"/>
  <c r="J38" i="1" s="1"/>
  <c r="HN46" i="2"/>
  <c r="HN72" i="2"/>
  <c r="FR57" i="2"/>
  <c r="DS51" i="2"/>
  <c r="BZ35" i="2"/>
  <c r="DU51" i="2"/>
  <c r="DU57" i="2" s="1"/>
  <c r="DV52" i="2"/>
  <c r="EI52" i="2" s="1"/>
  <c r="H52" i="1" s="1"/>
  <c r="BW35" i="2"/>
  <c r="BY36" i="2"/>
  <c r="CM36" i="2" s="1"/>
  <c r="BY51" i="2"/>
  <c r="BY57" i="2" s="1"/>
  <c r="DV35" i="2"/>
  <c r="DU35" i="2"/>
  <c r="BY35" i="2"/>
  <c r="HK51" i="2"/>
  <c r="JW52" i="2"/>
  <c r="N52" i="1" s="1"/>
  <c r="CM54" i="2"/>
  <c r="FQ35" i="2"/>
  <c r="DV51" i="2"/>
  <c r="DV57" i="2" s="1"/>
  <c r="JI51" i="2"/>
  <c r="JI57" i="2" s="1"/>
  <c r="JI46" i="2" s="1"/>
  <c r="HM35" i="2"/>
  <c r="BZ51" i="2"/>
  <c r="BZ57" i="2" s="1"/>
  <c r="FO51" i="2"/>
  <c r="DV36" i="2"/>
  <c r="EI54" i="2"/>
  <c r="H54" i="1" s="1"/>
  <c r="HN36" i="2"/>
  <c r="IA36" i="2" s="1"/>
  <c r="L38" i="1" s="1"/>
  <c r="JJ46" i="2"/>
  <c r="JJ72" i="2" s="1"/>
  <c r="JI72" i="2" l="1"/>
  <c r="JI81" i="2"/>
  <c r="JI84" i="2" s="1"/>
  <c r="FQ40" i="2"/>
  <c r="FQ42" i="2" s="1"/>
  <c r="FQ44" i="2" s="1"/>
  <c r="BY40" i="2"/>
  <c r="BY42" i="2" s="1"/>
  <c r="BY44" i="2" s="1"/>
  <c r="BW40" i="2"/>
  <c r="BW42" i="2" s="1"/>
  <c r="BW44" i="2" s="1"/>
  <c r="BZ40" i="2"/>
  <c r="BZ42" i="2" s="1"/>
  <c r="BZ44" i="2" s="1"/>
  <c r="HN81" i="2"/>
  <c r="HN84" i="2" s="1"/>
  <c r="HM46" i="2"/>
  <c r="HM72" i="2" s="1"/>
  <c r="JW51" i="2"/>
  <c r="JG57" i="2"/>
  <c r="GE51" i="2"/>
  <c r="FO57" i="2"/>
  <c r="CN36" i="2"/>
  <c r="F38" i="1"/>
  <c r="G38" i="1" s="1"/>
  <c r="CM35" i="2"/>
  <c r="DU46" i="2"/>
  <c r="DU72" i="2" s="1"/>
  <c r="DS57" i="2"/>
  <c r="EI51" i="2"/>
  <c r="EI36" i="2"/>
  <c r="H38" i="1" s="1"/>
  <c r="EI35" i="2"/>
  <c r="BW57" i="2"/>
  <c r="CM51" i="2"/>
  <c r="JJ81" i="2"/>
  <c r="JJ84" i="2" s="1"/>
  <c r="HM40" i="2"/>
  <c r="HM42" i="2" s="1"/>
  <c r="HM44" i="2" s="1"/>
  <c r="HM1" i="2" s="1"/>
  <c r="HM3" i="2" s="1"/>
  <c r="HK57" i="2"/>
  <c r="HK46" i="2" s="1"/>
  <c r="IA51" i="2"/>
  <c r="DV40" i="2"/>
  <c r="DV42" i="2" s="1"/>
  <c r="DV44" i="2" s="1"/>
  <c r="BY46" i="2"/>
  <c r="BY72" i="2"/>
  <c r="FR46" i="2"/>
  <c r="FR72" i="2"/>
  <c r="DS40" i="2"/>
  <c r="DS42" i="2" s="1"/>
  <c r="DS44" i="2" s="1"/>
  <c r="JI40" i="2"/>
  <c r="JI42" i="2" s="1"/>
  <c r="JI44" i="2" s="1"/>
  <c r="JI1" i="2" s="1"/>
  <c r="JI3" i="2" s="1"/>
  <c r="BZ72" i="2"/>
  <c r="BZ46" i="2"/>
  <c r="DV46" i="2"/>
  <c r="F54" i="1"/>
  <c r="G54" i="1" s="1"/>
  <c r="I54" i="1" s="1"/>
  <c r="CN54" i="2"/>
  <c r="EJ54" i="2" s="1"/>
  <c r="GF54" i="2" s="1"/>
  <c r="IB54" i="2" s="1"/>
  <c r="JX54" i="2" s="1"/>
  <c r="DU40" i="2"/>
  <c r="DU42" i="2" s="1"/>
  <c r="DU44" i="2" s="1"/>
  <c r="F52" i="1"/>
  <c r="G52" i="1" s="1"/>
  <c r="I52" i="1" s="1"/>
  <c r="CN52" i="2"/>
  <c r="EJ52" i="2" s="1"/>
  <c r="GF52" i="2" s="1"/>
  <c r="IB52" i="2" s="1"/>
  <c r="JX52" i="2" s="1"/>
  <c r="FQ72" i="2"/>
  <c r="FQ81" i="2"/>
  <c r="FQ84" i="2" s="1"/>
  <c r="K52" i="1" l="1"/>
  <c r="DU80" i="2"/>
  <c r="DU83" i="2" s="1"/>
  <c r="DU69" i="2"/>
  <c r="DU70" i="2" s="1"/>
  <c r="DU61" i="2"/>
  <c r="DU62" i="2" s="1"/>
  <c r="DV81" i="2"/>
  <c r="DV84" i="2" s="1"/>
  <c r="IA57" i="2"/>
  <c r="L51" i="1"/>
  <c r="L58" i="1" s="1"/>
  <c r="H37" i="1"/>
  <c r="EJ36" i="2"/>
  <c r="GF36" i="2" s="1"/>
  <c r="IB36" i="2" s="1"/>
  <c r="JX36" i="2" s="1"/>
  <c r="JG46" i="2"/>
  <c r="JG72" i="2"/>
  <c r="FQ69" i="2"/>
  <c r="FQ70" i="2" s="1"/>
  <c r="FQ80" i="2"/>
  <c r="FQ83" i="2" s="1"/>
  <c r="FQ61" i="2"/>
  <c r="FQ62" i="2" s="1"/>
  <c r="BZ81" i="2"/>
  <c r="BZ84" i="2" s="1"/>
  <c r="JI80" i="2"/>
  <c r="JI83" i="2" s="1"/>
  <c r="JI69" i="2"/>
  <c r="JI70" i="2" s="1"/>
  <c r="JI61" i="2"/>
  <c r="JI62" i="2" s="1"/>
  <c r="FR81" i="2"/>
  <c r="FR84" i="2" s="1"/>
  <c r="BY81" i="2"/>
  <c r="BY84" i="2" s="1"/>
  <c r="HK72" i="2"/>
  <c r="HK81" i="2"/>
  <c r="HK84" i="2" s="1"/>
  <c r="DU81" i="2"/>
  <c r="DU84" i="2" s="1"/>
  <c r="N51" i="1"/>
  <c r="N58" i="1" s="1"/>
  <c r="JW57" i="2"/>
  <c r="BW69" i="2"/>
  <c r="BW70" i="2" s="1"/>
  <c r="BW80" i="2"/>
  <c r="BW83" i="2" s="1"/>
  <c r="BW61" i="2"/>
  <c r="BW62" i="2" s="1"/>
  <c r="BY1" i="2"/>
  <c r="BY3" i="2" s="1"/>
  <c r="K54" i="1"/>
  <c r="DV1" i="2"/>
  <c r="DV3" i="2" s="1"/>
  <c r="F51" i="1"/>
  <c r="CN51" i="2"/>
  <c r="CN57" i="2" s="1"/>
  <c r="CM57" i="2"/>
  <c r="H51" i="1"/>
  <c r="H58" i="1" s="1"/>
  <c r="EI57" i="2"/>
  <c r="EJ51" i="2"/>
  <c r="EJ57" i="2" s="1"/>
  <c r="F37" i="1"/>
  <c r="CN35" i="2"/>
  <c r="EJ35" i="2" s="1"/>
  <c r="FO46" i="2"/>
  <c r="FO72" i="2" s="1"/>
  <c r="BZ1" i="2"/>
  <c r="BZ3" i="2" s="1"/>
  <c r="BY80" i="2"/>
  <c r="BY83" i="2" s="1"/>
  <c r="BY69" i="2"/>
  <c r="BY70" i="2" s="1"/>
  <c r="BY61" i="2"/>
  <c r="BY62" i="2" s="1"/>
  <c r="DU1" i="2"/>
  <c r="DU3" i="2" s="1"/>
  <c r="DV72" i="2"/>
  <c r="DS69" i="2"/>
  <c r="DS70" i="2" s="1"/>
  <c r="DS61" i="2"/>
  <c r="DS62" i="2" s="1"/>
  <c r="DS80" i="2"/>
  <c r="DS83" i="2" s="1"/>
  <c r="DV80" i="2"/>
  <c r="DV83" i="2" s="1"/>
  <c r="DV61" i="2"/>
  <c r="DV62" i="2" s="1"/>
  <c r="DV69" i="2"/>
  <c r="DV70" i="2" s="1"/>
  <c r="HM69" i="2"/>
  <c r="HM70" i="2" s="1"/>
  <c r="HM80" i="2"/>
  <c r="HM83" i="2" s="1"/>
  <c r="HM61" i="2"/>
  <c r="HM62" i="2" s="1"/>
  <c r="BW46" i="2"/>
  <c r="BW72" i="2"/>
  <c r="DS46" i="2"/>
  <c r="DS72" i="2" s="1"/>
  <c r="I38" i="1"/>
  <c r="J51" i="1"/>
  <c r="J58" i="1" s="1"/>
  <c r="GE57" i="2"/>
  <c r="HM81" i="2"/>
  <c r="HM84" i="2" s="1"/>
  <c r="BZ61" i="2"/>
  <c r="BZ62" i="2" s="1"/>
  <c r="BZ80" i="2"/>
  <c r="BZ83" i="2" s="1"/>
  <c r="BZ69" i="2"/>
  <c r="BZ70" i="2" s="1"/>
  <c r="FQ1" i="2"/>
  <c r="FQ3" i="2" s="1"/>
  <c r="FQ71" i="2" l="1"/>
  <c r="HM71" i="2"/>
  <c r="BW71" i="2"/>
  <c r="BY71" i="2"/>
  <c r="DV71" i="2"/>
  <c r="GF51" i="2"/>
  <c r="GF57" i="2" s="1"/>
  <c r="JI71" i="2"/>
  <c r="G37" i="1"/>
  <c r="CM46" i="2"/>
  <c r="CM81" i="2" s="1"/>
  <c r="CM84" i="2" s="1"/>
  <c r="M54" i="1"/>
  <c r="JW46" i="2"/>
  <c r="JW81" i="2" s="1"/>
  <c r="JW84" i="2" s="1"/>
  <c r="K38" i="1"/>
  <c r="BW81" i="2"/>
  <c r="BW84" i="2" s="1"/>
  <c r="FO81" i="2"/>
  <c r="FO84" i="2" s="1"/>
  <c r="EJ46" i="2"/>
  <c r="EJ81" i="2" s="1"/>
  <c r="EJ84" i="2" s="1"/>
  <c r="CN46" i="2"/>
  <c r="CN81" i="2" s="1"/>
  <c r="CN84" i="2" s="1"/>
  <c r="CN72" i="2"/>
  <c r="JG81" i="2"/>
  <c r="JG84" i="2" s="1"/>
  <c r="IB51" i="2"/>
  <c r="BZ71" i="2"/>
  <c r="GF46" i="2"/>
  <c r="GF72" i="2" s="1"/>
  <c r="EI46" i="2"/>
  <c r="EI81" i="2" s="1"/>
  <c r="EI84" i="2" s="1"/>
  <c r="F58" i="1"/>
  <c r="G51" i="1"/>
  <c r="GE46" i="2"/>
  <c r="GE81" i="2" s="1"/>
  <c r="GE84" i="2" s="1"/>
  <c r="DS1" i="2"/>
  <c r="DS3" i="2" s="1"/>
  <c r="DS81" i="2"/>
  <c r="DS84" i="2" s="1"/>
  <c r="DS71" i="2"/>
  <c r="BW1" i="2"/>
  <c r="BW3" i="2" s="1"/>
  <c r="IA46" i="2"/>
  <c r="IA81" i="2" s="1"/>
  <c r="IA84" i="2" s="1"/>
  <c r="DU71" i="2"/>
  <c r="M52" i="1"/>
  <c r="GE72" i="2" l="1"/>
  <c r="IA72" i="2"/>
  <c r="EI72" i="2"/>
  <c r="I51" i="1"/>
  <c r="G58" i="1"/>
  <c r="IB57" i="2"/>
  <c r="JX51" i="2"/>
  <c r="JX57" i="2" s="1"/>
  <c r="EJ72" i="2"/>
  <c r="GF81" i="2"/>
  <c r="GF84" i="2" s="1"/>
  <c r="O54" i="1"/>
  <c r="O52" i="1"/>
  <c r="M38" i="1"/>
  <c r="JW72" i="2"/>
  <c r="CM72" i="2"/>
  <c r="I37" i="1"/>
  <c r="JX46" i="2" l="1"/>
  <c r="JX72" i="2"/>
  <c r="IB46" i="2"/>
  <c r="AW40" i="2"/>
  <c r="CN74" i="2"/>
  <c r="G85" i="1"/>
  <c r="O38" i="1"/>
  <c r="I58" i="1"/>
  <c r="K51" i="1"/>
  <c r="IB81" i="2" l="1"/>
  <c r="IB84" i="2" s="1"/>
  <c r="CS40" i="2"/>
  <c r="M51" i="1"/>
  <c r="K58" i="1"/>
  <c r="IB72" i="2"/>
  <c r="EJ74" i="2"/>
  <c r="I85" i="1"/>
  <c r="CM40" i="2"/>
  <c r="AW42" i="2"/>
  <c r="AW44" i="2" s="1"/>
  <c r="JX81" i="2"/>
  <c r="JX84" i="2" s="1"/>
  <c r="C12" i="6" l="1"/>
  <c r="C15" i="6" s="1"/>
  <c r="GF74" i="2"/>
  <c r="K85" i="1"/>
  <c r="AW61" i="2"/>
  <c r="AW80" i="2"/>
  <c r="AW83" i="2" s="1"/>
  <c r="AW69" i="2"/>
  <c r="AW70" i="2" s="1"/>
  <c r="O51" i="1"/>
  <c r="M58" i="1"/>
  <c r="AW1" i="2"/>
  <c r="EI40" i="2"/>
  <c r="CS42" i="2"/>
  <c r="CS44" i="2" s="1"/>
  <c r="CN40" i="2"/>
  <c r="CN42" i="2" s="1"/>
  <c r="CN44" i="2" s="1"/>
  <c r="F42" i="1"/>
  <c r="CM42" i="2"/>
  <c r="CM44" i="2" s="1"/>
  <c r="A84" i="2"/>
  <c r="EO40" i="2"/>
  <c r="GK40" i="2" l="1"/>
  <c r="CS61" i="2"/>
  <c r="CS69" i="2"/>
  <c r="CS70" i="2" s="1"/>
  <c r="CS80" i="2"/>
  <c r="CS83" i="2" s="1"/>
  <c r="D12" i="6"/>
  <c r="D15" i="6" s="1"/>
  <c r="IB74" i="2"/>
  <c r="M85" i="1"/>
  <c r="AW62" i="2"/>
  <c r="CM61" i="2"/>
  <c r="CM69" i="2"/>
  <c r="CM70" i="2" s="1"/>
  <c r="CM80" i="2"/>
  <c r="CM83" i="2" s="1"/>
  <c r="EO42" i="2"/>
  <c r="EO44" i="2" s="1"/>
  <c r="EJ40" i="2"/>
  <c r="EJ42" i="2" s="1"/>
  <c r="EJ44" i="2" s="1"/>
  <c r="H42" i="1"/>
  <c r="EI42" i="2"/>
  <c r="EI44" i="2" s="1"/>
  <c r="G42" i="1"/>
  <c r="F45" i="1"/>
  <c r="F47" i="1" s="1"/>
  <c r="F62" i="1" s="1"/>
  <c r="F44" i="1"/>
  <c r="O58" i="1"/>
  <c r="CN61" i="2"/>
  <c r="CN62" i="2" s="1"/>
  <c r="CN69" i="2"/>
  <c r="CN70" i="2" s="1"/>
  <c r="CN48" i="2"/>
  <c r="CN80" i="2"/>
  <c r="CN83" i="2" s="1"/>
  <c r="AW3" i="2"/>
  <c r="CS1" i="2"/>
  <c r="CS3" i="2" s="1"/>
  <c r="CN71" i="2" l="1"/>
  <c r="JX74" i="2"/>
  <c r="E12" i="6"/>
  <c r="E15" i="6" s="1"/>
  <c r="O85" i="1"/>
  <c r="EI69" i="2"/>
  <c r="EI70" i="2" s="1"/>
  <c r="EI80" i="2"/>
  <c r="EI83" i="2" s="1"/>
  <c r="AW71" i="2"/>
  <c r="CM62" i="2"/>
  <c r="CM71" i="2" s="1"/>
  <c r="H45" i="1"/>
  <c r="H47" i="1" s="1"/>
  <c r="H62" i="1" s="1"/>
  <c r="H65" i="1" s="1"/>
  <c r="H44" i="1"/>
  <c r="IG40" i="2"/>
  <c r="F65" i="1"/>
  <c r="G65" i="1" s="1"/>
  <c r="G62" i="1"/>
  <c r="I62" i="1" s="1"/>
  <c r="EJ48" i="2"/>
  <c r="EJ69" i="2"/>
  <c r="EJ70" i="2" s="1"/>
  <c r="EJ80" i="2"/>
  <c r="EJ83" i="2" s="1"/>
  <c r="EJ61" i="2"/>
  <c r="EJ62" i="2" s="1"/>
  <c r="GK42" i="2"/>
  <c r="GK44" i="2" s="1"/>
  <c r="I42" i="1"/>
  <c r="G44" i="1"/>
  <c r="G45" i="1"/>
  <c r="G47" i="1" s="1"/>
  <c r="EO1" i="2"/>
  <c r="EO80" i="2"/>
  <c r="EO83" i="2" s="1"/>
  <c r="EO61" i="2"/>
  <c r="EO69" i="2"/>
  <c r="EO70" i="2" s="1"/>
  <c r="EI61" i="2"/>
  <c r="CS62" i="2"/>
  <c r="GK1" i="2"/>
  <c r="GK3" i="2" s="1"/>
  <c r="I65" i="1" l="1"/>
  <c r="K73" i="1"/>
  <c r="EO3" i="2"/>
  <c r="I45" i="1"/>
  <c r="I47" i="1" s="1"/>
  <c r="I44" i="1"/>
  <c r="EO62" i="2"/>
  <c r="GK69" i="2"/>
  <c r="GK70" i="2" s="1"/>
  <c r="GK61" i="2"/>
  <c r="GK80" i="2"/>
  <c r="GK83" i="2" s="1"/>
  <c r="CN73" i="2"/>
  <c r="G49" i="1"/>
  <c r="G84" i="1"/>
  <c r="CS71" i="2"/>
  <c r="EI62" i="2"/>
  <c r="EI71" i="2" s="1"/>
  <c r="EJ71" i="2"/>
  <c r="IG42" i="2"/>
  <c r="IG44" i="2" s="1"/>
  <c r="EO71" i="2" l="1"/>
  <c r="I49" i="1"/>
  <c r="EJ73" i="2"/>
  <c r="I84" i="1"/>
  <c r="GK62" i="2"/>
  <c r="IG61" i="2"/>
  <c r="IG69" i="2"/>
  <c r="IG70" i="2" s="1"/>
  <c r="IG80" i="2"/>
  <c r="IG83" i="2" s="1"/>
  <c r="IG1" i="2"/>
  <c r="IG3" i="2" s="1"/>
  <c r="GK71" i="2" l="1"/>
  <c r="IG62" i="2"/>
  <c r="IG71" i="2" l="1"/>
  <c r="JJ35" i="2" l="1"/>
  <c r="JH35" i="2" l="1"/>
  <c r="JG35" i="2"/>
  <c r="JJ40" i="2"/>
  <c r="JJ42" i="2" s="1"/>
  <c r="JJ44" i="2" s="1"/>
  <c r="JJ80" i="2" l="1"/>
  <c r="JJ83" i="2" s="1"/>
  <c r="JJ61" i="2"/>
  <c r="JJ62" i="2" s="1"/>
  <c r="JJ69" i="2"/>
  <c r="JJ70" i="2" s="1"/>
  <c r="JG40" i="2"/>
  <c r="JG1" i="2"/>
  <c r="JG3" i="2" s="1"/>
  <c r="JJ1" i="2"/>
  <c r="JJ3" i="2" s="1"/>
  <c r="JW35" i="2"/>
  <c r="JG42" i="2"/>
  <c r="JG44" i="2" s="1"/>
  <c r="JH40" i="2"/>
  <c r="JH42" i="2" s="1"/>
  <c r="JH44" i="2" s="1"/>
  <c r="JJ71" i="2" l="1"/>
  <c r="JH80" i="2"/>
  <c r="JH83" i="2" s="1"/>
  <c r="JH61" i="2"/>
  <c r="JH62" i="2" s="1"/>
  <c r="JH69" i="2"/>
  <c r="JH70" i="2" s="1"/>
  <c r="HN35" i="2"/>
  <c r="FP35" i="2"/>
  <c r="JG61" i="2"/>
  <c r="JG80" i="2"/>
  <c r="JG83" i="2" s="1"/>
  <c r="JG69" i="2"/>
  <c r="JG70" i="2" s="1"/>
  <c r="JW40" i="2"/>
  <c r="N42" i="1" s="1"/>
  <c r="FO35" i="2"/>
  <c r="N37" i="1"/>
  <c r="HK35" i="2"/>
  <c r="FR35" i="2"/>
  <c r="HL35" i="2"/>
  <c r="JH1" i="2"/>
  <c r="JH3" i="2" s="1"/>
  <c r="JH71" i="2" l="1"/>
  <c r="FR40" i="2"/>
  <c r="FR42" i="2" s="1"/>
  <c r="FR44" i="2" s="1"/>
  <c r="HK40" i="2"/>
  <c r="N44" i="1"/>
  <c r="N45" i="1"/>
  <c r="N47" i="1" s="1"/>
  <c r="N62" i="1" s="1"/>
  <c r="N65" i="1" s="1"/>
  <c r="JG62" i="2"/>
  <c r="JW61" i="2"/>
  <c r="GE35" i="2"/>
  <c r="FP40" i="2"/>
  <c r="FP42" i="2" s="1"/>
  <c r="FP44" i="2" s="1"/>
  <c r="HN40" i="2"/>
  <c r="HN42" i="2" s="1"/>
  <c r="HN44" i="2" s="1"/>
  <c r="HL40" i="2"/>
  <c r="HL42" i="2" s="1"/>
  <c r="HL44" i="2" s="1"/>
  <c r="HK42" i="2"/>
  <c r="HK44" i="2" s="1"/>
  <c r="IA35" i="2"/>
  <c r="JW42" i="2"/>
  <c r="JW44" i="2" s="1"/>
  <c r="FO40" i="2"/>
  <c r="FO42" i="2" s="1"/>
  <c r="FO44" i="2" s="1"/>
  <c r="FO80" i="2" l="1"/>
  <c r="FO83" i="2" s="1"/>
  <c r="FO69" i="2"/>
  <c r="FO70" i="2" s="1"/>
  <c r="FO61" i="2"/>
  <c r="HK69" i="2"/>
  <c r="HK70" i="2" s="1"/>
  <c r="HK80" i="2"/>
  <c r="HK83" i="2" s="1"/>
  <c r="HK61" i="2"/>
  <c r="HN69" i="2"/>
  <c r="HN70" i="2" s="1"/>
  <c r="HN80" i="2"/>
  <c r="HN83" i="2" s="1"/>
  <c r="HN61" i="2"/>
  <c r="HN62" i="2" s="1"/>
  <c r="FR1" i="2"/>
  <c r="FR3" i="2" s="1"/>
  <c r="FO1" i="2"/>
  <c r="HL61" i="2"/>
  <c r="HL62" i="2" s="1"/>
  <c r="HL80" i="2"/>
  <c r="HL83" i="2" s="1"/>
  <c r="HL69" i="2"/>
  <c r="HL70" i="2" s="1"/>
  <c r="FP69" i="2"/>
  <c r="FP70" i="2" s="1"/>
  <c r="FP80" i="2"/>
  <c r="FP83" i="2" s="1"/>
  <c r="FP61" i="2"/>
  <c r="FP62" i="2" s="1"/>
  <c r="FR61" i="2"/>
  <c r="FR62" i="2" s="1"/>
  <c r="FR80" i="2"/>
  <c r="FR83" i="2" s="1"/>
  <c r="FR69" i="2"/>
  <c r="FR70" i="2" s="1"/>
  <c r="JW80" i="2"/>
  <c r="JW83" i="2" s="1"/>
  <c r="JW69" i="2"/>
  <c r="JW70" i="2" s="1"/>
  <c r="HN1" i="2"/>
  <c r="HN3" i="2" s="1"/>
  <c r="GF35" i="2"/>
  <c r="IB35" i="2" s="1"/>
  <c r="J37" i="1"/>
  <c r="HK1" i="2"/>
  <c r="HK3" i="2" s="1"/>
  <c r="GE40" i="2"/>
  <c r="L37" i="1"/>
  <c r="HL1" i="2"/>
  <c r="HL3" i="2" s="1"/>
  <c r="FP1" i="2"/>
  <c r="FP3" i="2" s="1"/>
  <c r="JG71" i="2"/>
  <c r="JW62" i="2"/>
  <c r="IA40" i="2"/>
  <c r="IA42" i="2" s="1"/>
  <c r="IA44" i="2" s="1"/>
  <c r="HN71" i="2" l="1"/>
  <c r="JW71" i="2"/>
  <c r="FP71" i="2"/>
  <c r="FR71" i="2"/>
  <c r="HL71" i="2"/>
  <c r="IA69" i="2"/>
  <c r="IA70" i="2" s="1"/>
  <c r="IA80" i="2"/>
  <c r="IA83" i="2" s="1"/>
  <c r="GF40" i="2"/>
  <c r="J42" i="1"/>
  <c r="K42" i="1" s="1"/>
  <c r="GF42" i="2"/>
  <c r="GF44" i="2" s="1"/>
  <c r="FO3" i="2"/>
  <c r="B6" i="2"/>
  <c r="B5" i="2"/>
  <c r="FO62" i="2"/>
  <c r="GE61" i="2"/>
  <c r="IB42" i="2"/>
  <c r="IB44" i="2" s="1"/>
  <c r="JX35" i="2"/>
  <c r="HK62" i="2"/>
  <c r="IA61" i="2"/>
  <c r="GE42" i="2"/>
  <c r="GE44" i="2" s="1"/>
  <c r="L42" i="1"/>
  <c r="L45" i="1" s="1"/>
  <c r="L47" i="1" s="1"/>
  <c r="L62" i="1" s="1"/>
  <c r="L65" i="1" s="1"/>
  <c r="IB40" i="2"/>
  <c r="JX40" i="2" s="1"/>
  <c r="L44" i="1"/>
  <c r="J45" i="1"/>
  <c r="J47" i="1" s="1"/>
  <c r="J62" i="1" s="1"/>
  <c r="K37" i="1"/>
  <c r="JX42" i="2" l="1"/>
  <c r="JX44" i="2" s="1"/>
  <c r="JX69" i="2" s="1"/>
  <c r="JX70" i="2" s="1"/>
  <c r="K44" i="1"/>
  <c r="M37" i="1"/>
  <c r="K45" i="1"/>
  <c r="K47" i="1" s="1"/>
  <c r="GE69" i="2"/>
  <c r="GE70" i="2" s="1"/>
  <c r="GE80" i="2"/>
  <c r="GE83" i="2" s="1"/>
  <c r="HK71" i="2"/>
  <c r="IA62" i="2"/>
  <c r="IA71" i="2" s="1"/>
  <c r="FO71" i="2"/>
  <c r="GE62" i="2"/>
  <c r="GE71" i="2" s="1"/>
  <c r="GF48" i="2"/>
  <c r="GF61" i="2"/>
  <c r="GF62" i="2" s="1"/>
  <c r="GF69" i="2"/>
  <c r="GF70" i="2" s="1"/>
  <c r="GF80" i="2"/>
  <c r="GF83" i="2" s="1"/>
  <c r="J65" i="1"/>
  <c r="K65" i="1" s="1"/>
  <c r="K62" i="1"/>
  <c r="JX61" i="2"/>
  <c r="JX62" i="2" s="1"/>
  <c r="M42" i="1"/>
  <c r="IB48" i="2"/>
  <c r="IB61" i="2"/>
  <c r="IB62" i="2" s="1"/>
  <c r="IB80" i="2"/>
  <c r="IB83" i="2" s="1"/>
  <c r="IB69" i="2"/>
  <c r="IB70" i="2" s="1"/>
  <c r="JX80" i="2" l="1"/>
  <c r="JX83" i="2" s="1"/>
  <c r="JX48" i="2"/>
  <c r="JX71" i="2"/>
  <c r="K71" i="1"/>
  <c r="K76" i="1" s="1"/>
  <c r="K74" i="1"/>
  <c r="GF71" i="2"/>
  <c r="K84" i="1"/>
  <c r="C17" i="6"/>
  <c r="C18" i="6" s="1"/>
  <c r="C21" i="6" s="1"/>
  <c r="C23" i="6" s="1"/>
  <c r="GF73" i="2"/>
  <c r="K49" i="1"/>
  <c r="IB71" i="2"/>
  <c r="O37" i="1"/>
  <c r="M45" i="1"/>
  <c r="M47" i="1" s="1"/>
  <c r="M44" i="1"/>
  <c r="O42" i="1"/>
  <c r="A83" i="2"/>
  <c r="D17" i="6" l="1"/>
  <c r="D18" i="6" s="1"/>
  <c r="D21" i="6" s="1"/>
  <c r="D23" i="6" s="1"/>
  <c r="IB73" i="2"/>
  <c r="M49" i="1"/>
  <c r="M62" i="1"/>
  <c r="M65" i="1" s="1"/>
  <c r="M84" i="1"/>
  <c r="C44" i="6"/>
  <c r="O44" i="1"/>
  <c r="O45" i="1"/>
  <c r="O47" i="1" s="1"/>
  <c r="C33" i="6"/>
  <c r="C43" i="6"/>
  <c r="E17" i="6" l="1"/>
  <c r="E18" i="6" s="1"/>
  <c r="E21" i="6" s="1"/>
  <c r="E23" i="6" s="1"/>
  <c r="JX73" i="2"/>
  <c r="O49" i="1"/>
  <c r="O62" i="1"/>
  <c r="O65" i="1" s="1"/>
  <c r="M71" i="1"/>
  <c r="D43" i="6"/>
  <c r="C35" i="6"/>
  <c r="K79" i="1"/>
  <c r="K81" i="1" s="1"/>
  <c r="CN63" i="2"/>
  <c r="D33" i="6"/>
  <c r="D35" i="6" l="1"/>
  <c r="M79" i="1"/>
  <c r="C49" i="6"/>
  <c r="C37" i="6"/>
  <c r="C50" i="6" s="1"/>
  <c r="E33" i="6"/>
  <c r="E35" i="6" s="1"/>
  <c r="EJ63" i="2"/>
  <c r="CN64" i="2"/>
  <c r="O71" i="1"/>
  <c r="E43" i="6"/>
  <c r="K86" i="1"/>
  <c r="C45" i="6"/>
  <c r="M76" i="1"/>
  <c r="M74" i="1"/>
  <c r="E37" i="6" l="1"/>
  <c r="E50" i="6" s="1"/>
  <c r="E49" i="6"/>
  <c r="M81" i="1"/>
  <c r="D44" i="6"/>
  <c r="O76" i="1"/>
  <c r="O74" i="1"/>
  <c r="GF63" i="2"/>
  <c r="EJ64" i="2"/>
  <c r="O79" i="1"/>
  <c r="D37" i="6"/>
  <c r="D50" i="6" s="1"/>
  <c r="D49" i="6"/>
  <c r="IB63" i="2" l="1"/>
  <c r="GF64" i="2"/>
  <c r="D45" i="6"/>
  <c r="M86" i="1"/>
  <c r="O81" i="1"/>
  <c r="E44" i="6"/>
  <c r="O86" i="1" l="1"/>
  <c r="E45" i="6"/>
  <c r="JX63" i="2"/>
  <c r="JX64" i="2" s="1"/>
  <c r="IB64" i="2"/>
</calcChain>
</file>

<file path=xl/sharedStrings.xml><?xml version="1.0" encoding="utf-8"?>
<sst xmlns="http://schemas.openxmlformats.org/spreadsheetml/2006/main" count="4902" uniqueCount="1285">
  <si>
    <t>OPERATING REVENUES</t>
  </si>
  <si>
    <t>TOTAL PRODUCTION EXPENSES</t>
  </si>
  <si>
    <t>TOTAL OPERATING REV. DEDUCT.</t>
  </si>
  <si>
    <t>TOTAL OPERATING EXPENSES</t>
  </si>
  <si>
    <t>NET OPERATING INCOME</t>
  </si>
  <si>
    <t>TEST</t>
  </si>
  <si>
    <t>YEAR</t>
  </si>
  <si>
    <t>LINE</t>
  </si>
  <si>
    <t>DESCRIPTION</t>
  </si>
  <si>
    <t>RESTATING</t>
  </si>
  <si>
    <t>ADJUSTMENTS</t>
  </si>
  <si>
    <t>RESTATED</t>
  </si>
  <si>
    <t>ADJUSTED</t>
  </si>
  <si>
    <t>RESULTS OF</t>
  </si>
  <si>
    <t>PROFORMA</t>
  </si>
  <si>
    <t>OPERATIONS</t>
  </si>
  <si>
    <t>a</t>
  </si>
  <si>
    <t>b</t>
  </si>
  <si>
    <t>d</t>
  </si>
  <si>
    <t>f</t>
  </si>
  <si>
    <t>GROSS UTILITY PLANT IN SERVICE</t>
  </si>
  <si>
    <t>ACCUM DEPR AND AMORT</t>
  </si>
  <si>
    <t>TOTAL RATE BASE</t>
  </si>
  <si>
    <t>CONVERSION FACTOR</t>
  </si>
  <si>
    <t>DEFERRED DEBITS AND CREDITS</t>
  </si>
  <si>
    <t>DEFERRED TAXES</t>
  </si>
  <si>
    <t>ALLOWANCE FOR WORKING CAPITAL</t>
  </si>
  <si>
    <t>OTHER</t>
  </si>
  <si>
    <t>TRADITIONAL</t>
  </si>
  <si>
    <t>REQUESTED RATE OF RETURN</t>
  </si>
  <si>
    <t>ACTUAL RATE OF RETURN</t>
  </si>
  <si>
    <t>RESULTS</t>
  </si>
  <si>
    <t>START OF</t>
  </si>
  <si>
    <t>RATE YEAR 1</t>
  </si>
  <si>
    <t>h</t>
  </si>
  <si>
    <t>PROVISIONAL</t>
  </si>
  <si>
    <t>GAP YEAR</t>
  </si>
  <si>
    <t>RATE YEAR 2</t>
  </si>
  <si>
    <t>j</t>
  </si>
  <si>
    <t>RATE YEAR 3</t>
  </si>
  <si>
    <t>END OF</t>
  </si>
  <si>
    <t>REVENUE CHANGE BEFORE RIDERS</t>
  </si>
  <si>
    <t>CHANGES TO OTHER PRICE SCHEDULES</t>
  </si>
  <si>
    <t>NET REVENUE CHANGE</t>
  </si>
  <si>
    <t>OPERATING INCOME (DEFICIENCY) SURPLUS</t>
  </si>
  <si>
    <t>EOP</t>
  </si>
  <si>
    <t>AMA</t>
  </si>
  <si>
    <t>l</t>
  </si>
  <si>
    <t>SALES TO CUSTOMERS</t>
  </si>
  <si>
    <t>SALES FROM RESALE-FIRM/SPECIAL CONTRACT</t>
  </si>
  <si>
    <t>SALES TO OTHER UTILITIES</t>
  </si>
  <si>
    <t>OTHER OPERATING REVENUES</t>
  </si>
  <si>
    <t>12ME JUNE 2021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</si>
  <si>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</si>
  <si>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</si>
  <si>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</si>
  <si>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</si>
  <si>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</si>
  <si>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</si>
  <si>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OPERATING REVENUES</t>
  </si>
  <si>
    <t>DEC 2021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</si>
  <si>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</si>
  <si>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</si>
  <si>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</si>
  <si>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</si>
  <si>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</si>
  <si>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</si>
  <si>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</si>
  <si>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</si>
  <si>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</si>
  <si>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</si>
  <si>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</si>
  <si>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</si>
  <si>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</si>
  <si>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</si>
  <si>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 xml:space="preserve">PUGET SOUND ENERGY </t>
  </si>
  <si>
    <t>ELECTRIC STATEMENT OF OPERATING INCOME</t>
  </si>
  <si>
    <t>AND ADJUSTMENTS</t>
  </si>
  <si>
    <t>COMMON</t>
  </si>
  <si>
    <t>ELECTRIC</t>
  </si>
  <si>
    <t>reversing</t>
  </si>
  <si>
    <t>TOTAL</t>
  </si>
  <si>
    <t>NO.</t>
  </si>
  <si>
    <t>RATE BASE</t>
  </si>
  <si>
    <t/>
  </si>
  <si>
    <t>COST</t>
  </si>
  <si>
    <t>e</t>
  </si>
  <si>
    <t>g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</si>
  <si>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</si>
  <si>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</si>
  <si>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</si>
  <si>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</si>
  <si>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</si>
  <si>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</si>
  <si>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</si>
  <si>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</si>
  <si>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</si>
  <si>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</si>
  <si>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x</t>
  </si>
  <si>
    <t>y</t>
  </si>
  <si>
    <t>z</t>
  </si>
  <si>
    <t>aa</t>
  </si>
  <si>
    <t>ab</t>
  </si>
  <si>
    <t>ac</t>
  </si>
  <si>
    <t>ad</t>
  </si>
  <si>
    <t>af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</si>
  <si>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</si>
  <si>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</si>
  <si>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</si>
  <si>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</si>
  <si>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</si>
  <si>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</si>
  <si>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</si>
  <si>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</si>
  <si>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</si>
  <si>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</si>
  <si>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</si>
  <si>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</si>
  <si>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</si>
  <si>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ax</t>
  </si>
  <si>
    <t>ay</t>
  </si>
  <si>
    <t>az</t>
  </si>
  <si>
    <t>ba</t>
  </si>
  <si>
    <t>bb</t>
  </si>
  <si>
    <t>bc</t>
  </si>
  <si>
    <t>bd</t>
  </si>
  <si>
    <t>bf</t>
  </si>
  <si>
    <t>bg</t>
  </si>
  <si>
    <t xml:space="preserve">RATE BASE </t>
  </si>
  <si>
    <t>RATE OF RETURN</t>
  </si>
  <si>
    <t>RATE BASE: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</si>
  <si>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</si>
  <si>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</si>
  <si>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</si>
  <si>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</si>
  <si>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BEFORE CHANGES</t>
  </si>
  <si>
    <t>NOI - After</t>
  </si>
  <si>
    <t>RATEBASE - After</t>
  </si>
  <si>
    <t>AFTER CHANGES</t>
  </si>
  <si>
    <t>DIFFERENCE</t>
  </si>
  <si>
    <t>NOI</t>
  </si>
  <si>
    <t>RATEBASE</t>
  </si>
  <si>
    <t>2022 GENERAL RATE CASE</t>
  </si>
  <si>
    <t>12 MONTHS ENDED JUNE 30, 2021</t>
  </si>
  <si>
    <t>be</t>
  </si>
  <si>
    <t>c</t>
  </si>
  <si>
    <t>bh</t>
  </si>
  <si>
    <t>bi</t>
  </si>
  <si>
    <t>bj</t>
  </si>
  <si>
    <t>p</t>
  </si>
  <si>
    <t>q</t>
  </si>
  <si>
    <t>w</t>
  </si>
  <si>
    <t>bz</t>
  </si>
  <si>
    <t>by</t>
  </si>
  <si>
    <t>bv</t>
  </si>
  <si>
    <t>bu</t>
  </si>
  <si>
    <t>br</t>
  </si>
  <si>
    <t>bq</t>
  </si>
  <si>
    <t>bn</t>
  </si>
  <si>
    <t>bm</t>
  </si>
  <si>
    <t>ae</t>
  </si>
  <si>
    <t>TEMPERATURE NORMALIZATION</t>
  </si>
  <si>
    <t>FEDERAL INCOME TAX</t>
  </si>
  <si>
    <t>TAX BENEFIT OF INTEREST</t>
  </si>
  <si>
    <t>INJURIES &amp; DAMAGES</t>
  </si>
  <si>
    <t>BAD DEBTS</t>
  </si>
  <si>
    <t>INCENTIVE PAY</t>
  </si>
  <si>
    <t>D&amp;O INSURANCE</t>
  </si>
  <si>
    <t>RATE CASE EXPENSE</t>
  </si>
  <si>
    <t>PENSION PLAN</t>
  </si>
  <si>
    <t>PROPERTY AND LIAB INSURANCE</t>
  </si>
  <si>
    <t>WAGE INCREASE</t>
  </si>
  <si>
    <t>INVESTMENT PLAN</t>
  </si>
  <si>
    <t>AMA TO EOP RATE BASE</t>
  </si>
  <si>
    <t>AMA TO EOP DEPRECIATION</t>
  </si>
  <si>
    <t>POWER COSTS</t>
  </si>
  <si>
    <t>MONTANA TAX</t>
  </si>
  <si>
    <t>WILD HORSE SOLAR</t>
  </si>
  <si>
    <t>EMPLOYEE INSURANCE</t>
  </si>
  <si>
    <t>REGULATORY  ASSETS &amp; LIAB</t>
  </si>
  <si>
    <t>Adj No.</t>
  </si>
  <si>
    <t>Type</t>
  </si>
  <si>
    <t>Name</t>
  </si>
  <si>
    <t>Common</t>
  </si>
  <si>
    <t>Electric</t>
  </si>
  <si>
    <t>TOTAL RESTATING ADJUSTMENTS</t>
  </si>
  <si>
    <t>RESTATED RESULTS OF OPERATIONS</t>
  </si>
  <si>
    <t>ELECTRIC RESULTS OF OPERATIONS</t>
  </si>
  <si>
    <t>GENERAL RATE INCREASE</t>
  </si>
  <si>
    <t>CAPITAL</t>
  </si>
  <si>
    <t>WEIGHTED</t>
  </si>
  <si>
    <t>STRUCTURE</t>
  </si>
  <si>
    <t>SHORT AND LONG TERM DEBT</t>
  </si>
  <si>
    <t>EQUITY</t>
  </si>
  <si>
    <t>ANNUAL FILING FEE</t>
  </si>
  <si>
    <t>OPERATING INCOME REQUIREMENT</t>
  </si>
  <si>
    <t>AFTER TAX SHORT TERM DEBT ( (LINE 1)* 79%)</t>
  </si>
  <si>
    <t>SUM OF TAXES OTHER</t>
  </si>
  <si>
    <t>PRO FORMA OPERATING INCOME</t>
  </si>
  <si>
    <t>OPERATING INCOME DEFICIENCY</t>
  </si>
  <si>
    <t>TOTAL AFTER TAX COST OF CAPITAL</t>
  </si>
  <si>
    <t>SUBTOTAL CHANGES TO OTHER PRICE SCHEDULES</t>
  </si>
  <si>
    <t>REQUESTED COST OF CAPITAL</t>
  </si>
  <si>
    <t>12ME JUNE 2021 TEST YEAR</t>
  </si>
  <si>
    <t>ADJUSTED RESULTS OF OPERATIONS</t>
  </si>
  <si>
    <t>DEC 21</t>
  </si>
  <si>
    <t>ADJUSTED RESULTS START OF RATE YEAR 1</t>
  </si>
  <si>
    <t>ADJUSTED RESULTS END OF RATE YEAR 1</t>
  </si>
  <si>
    <t>GAP YEAR PROVISIONAL ADJUSTMENTS</t>
  </si>
  <si>
    <t>RATE YEAR 1 PROVISIONAL ADJUSTMENTS</t>
  </si>
  <si>
    <t>ADJUSTED RESULTS END OF RATE YEAR 2</t>
  </si>
  <si>
    <t>ADJUSTED RESULTS END OF RATE YEAR 3</t>
  </si>
  <si>
    <t>SURPLUS / (DEFICIENCY)</t>
  </si>
  <si>
    <t>REVENUE REQUIREMENT OR (SURPLUS)</t>
  </si>
  <si>
    <t>Check NOI to Detailed Summary</t>
  </si>
  <si>
    <t>Check Rate Base to Detailed Summary</t>
  </si>
  <si>
    <t>Check NOI to Summary</t>
  </si>
  <si>
    <t>Check Rate Base to Summary</t>
  </si>
  <si>
    <t>UE-__________</t>
  </si>
  <si>
    <t>PUGET SOUND ENERGY - ELECTRIC</t>
  </si>
  <si>
    <t>N/A</t>
  </si>
  <si>
    <t>%'s</t>
  </si>
  <si>
    <t>GPI IN KWH</t>
  </si>
  <si>
    <t>INCREASE(DECREASE) FIT</t>
  </si>
  <si>
    <t>INJURIES &amp; DAMAGES ACCRUALS</t>
  </si>
  <si>
    <t>INCENTIVE / MERIT PAY:</t>
  </si>
  <si>
    <t>EXCISE TAXES</t>
  </si>
  <si>
    <t>D &amp; O INS. CHG  EXPENSE</t>
  </si>
  <si>
    <t>INTEREST EXPENSE AT MOST CURRENT INTEREST RATE</t>
  </si>
  <si>
    <t>EXPENSES TO BE NORMALIZED:</t>
  </si>
  <si>
    <t>QUALIFIED RETIREMENT FUND</t>
  </si>
  <si>
    <t>PROPERTY INSURANCE EXPENSE</t>
  </si>
  <si>
    <t>WAGES:</t>
  </si>
  <si>
    <t>NON-UNION (INC. EXECUTIVES)</t>
  </si>
  <si>
    <t>BENEFIT CONTRIBUTION:</t>
  </si>
  <si>
    <t>403 ELEC. DEPRECIATION EXPENSE</t>
  </si>
  <si>
    <t xml:space="preserve">AMORTIZATION OF NET DEFERRED GAIN </t>
  </si>
  <si>
    <t>RATEBASE (AMA) UTILITY PLANT RATEBASE</t>
  </si>
  <si>
    <t xml:space="preserve"> </t>
  </si>
  <si>
    <t>REMOVE CONSERVATION RIDER - SCHEDULE 120</t>
  </si>
  <si>
    <t>INJURIES &amp; DAMAGES PAYMENTS IN EXCESS OF ACCRUALS</t>
  </si>
  <si>
    <t>PURCHASED POWER</t>
  </si>
  <si>
    <t>WUTC FILING FEE</t>
  </si>
  <si>
    <t>EXPENSES OF LAST 2 COMPLETED GRCS</t>
  </si>
  <si>
    <t>INCREASE(DECREASE) EXPENSE</t>
  </si>
  <si>
    <t>LIABILITY INSURANCE EXPENSE</t>
  </si>
  <si>
    <t>INVESTMENT PLAN APPLICABLE TO MANAGEMENT</t>
  </si>
  <si>
    <t>NON-UNION EMPLOYEES</t>
  </si>
  <si>
    <t>403 ELEC. PORTION OF COMMON</t>
  </si>
  <si>
    <t>AMORTIZATION OF DEFERRED ENVIRONMENTAL REMEDIATION COSTS AND RECOVERIES</t>
  </si>
  <si>
    <t>UTILITY PLANT</t>
  </si>
  <si>
    <t>PLANT BALANCE</t>
  </si>
  <si>
    <t>AVERAGE PRICING PER KWH</t>
  </si>
  <si>
    <t xml:space="preserve">INCREASE(DECREASE) NOI </t>
  </si>
  <si>
    <t>REMOVE PROPERTY TAX TRACKER - SCHEDULE 140</t>
  </si>
  <si>
    <t>INCREASE/(DECREASE) IN EXPENSE</t>
  </si>
  <si>
    <t>OTHER POWER SUPPLY</t>
  </si>
  <si>
    <t>INCREASE (DECREASE) IN EXPENSE</t>
  </si>
  <si>
    <t>INCREASE (DECREASE) NOI</t>
  </si>
  <si>
    <t>UNION EMPLOYEES</t>
  </si>
  <si>
    <t>TOTAL INCREASE (DECREASE) OPERATING EXPENSE</t>
  </si>
  <si>
    <t xml:space="preserve">ACCUM DEPRECIATION </t>
  </si>
  <si>
    <t>REMOVE MUNICIPAL TAXES - SCHEDULE 81 - RETAIL CUSTOMERS</t>
  </si>
  <si>
    <t>`</t>
  </si>
  <si>
    <t>INCREASE (DECREASE) OPERATING INCOME BEFORE INCOME TAXES</t>
  </si>
  <si>
    <t>TRANSMISSION</t>
  </si>
  <si>
    <t>INCREASE (DECREASE) FIT</t>
  </si>
  <si>
    <t>IBEW</t>
  </si>
  <si>
    <t>TOTAL INSURANCE COSTS</t>
  </si>
  <si>
    <t>404 ELEC. PORTION OF COMMON</t>
  </si>
  <si>
    <t>INCREASE (DECREASE) EXPENSE  (LINE 2)</t>
  </si>
  <si>
    <t>ACCUM DEPRECIATION</t>
  </si>
  <si>
    <t>TEMPERATURE NORMALIZATION ADJUSTMENT</t>
  </si>
  <si>
    <t>WEIGHTED COST OF DEBT</t>
  </si>
  <si>
    <t>REMOVE MUNICIPAL TAXES - SCHEDULE 81 - WHOLESALE CUSTOMERS</t>
  </si>
  <si>
    <t>DISTRIBUTION</t>
  </si>
  <si>
    <t xml:space="preserve">INCREASE(DECREASE) OPERATING EXPENSE </t>
  </si>
  <si>
    <t>INCREASE(DECREASE) OPERATING EXPENSE (LINE 3)</t>
  </si>
  <si>
    <t xml:space="preserve">EXPENSES OF LAST 2 COMPLETED PCORCS </t>
  </si>
  <si>
    <t>INCREASE (DECREASE) FIT @</t>
  </si>
  <si>
    <t>INVESTMENT PLAN APPLICABLE TO IBEW</t>
  </si>
  <si>
    <t>SUBTOTAL DEPRECIATION EXPENSE 403</t>
  </si>
  <si>
    <t xml:space="preserve">INCREASE (DECREASE) FIT @ 21% </t>
  </si>
  <si>
    <t>DEFERRED INCOME TAX LIABILITY</t>
  </si>
  <si>
    <t>TOTAL INCREASE (DECREASE) EXPENSE</t>
  </si>
  <si>
    <t>TOTAL UTILITY PLANT</t>
  </si>
  <si>
    <t>RECLASSIFY TRANSPORTATION REVENUES FROM OTHER OPERATING</t>
  </si>
  <si>
    <t>PROFORMA INTEREST</t>
  </si>
  <si>
    <t>REMOVE LOW INCOME AMORTIZATION - SCHEDULE 129</t>
  </si>
  <si>
    <t>CUSTOMER ACCTS</t>
  </si>
  <si>
    <t>INCREASE(DECREASE) FIT @</t>
  </si>
  <si>
    <t>APPLICABLE TO OPERATIONS @</t>
  </si>
  <si>
    <t>403.1 ELEC. ASSET RETIREMENT COST DEPRECIATION</t>
  </si>
  <si>
    <t>UNCOLLECTIBLES @</t>
  </si>
  <si>
    <t>REMOVE RESIDENTIAL EXCHANGE - SCH 194</t>
  </si>
  <si>
    <t>CUSTOMER SERVICE</t>
  </si>
  <si>
    <t>INCREASE(DECREASE) NOI</t>
  </si>
  <si>
    <t>UA</t>
  </si>
  <si>
    <t>CHARGED TO EXPENSE</t>
  </si>
  <si>
    <t>411.10 ELEC. ASSET RETIREMENT OBLIGATION ACCRETION</t>
  </si>
  <si>
    <t>DEFERRALS</t>
  </si>
  <si>
    <t>INCREASE (DECREASE) OPERATING EXPENSE</t>
  </si>
  <si>
    <t>OPERATING EXPENSE</t>
  </si>
  <si>
    <t>NET RATEBASE</t>
  </si>
  <si>
    <t>ANNUAL FILING FEE @</t>
  </si>
  <si>
    <t xml:space="preserve">INCREASE (DECREASE) FIT @ </t>
  </si>
  <si>
    <t>REMOVE REC PROCEEDS - SCH 137</t>
  </si>
  <si>
    <t>SALES</t>
  </si>
  <si>
    <t>INVESTMENT PLAN APPLICABLE TO UA</t>
  </si>
  <si>
    <t>INCREASE (DECREASE ) EXPENSE</t>
  </si>
  <si>
    <t>TOTAL DEPRECIATION AND ACCRETION</t>
  </si>
  <si>
    <t>DEPRECIATION EXPENSE</t>
  </si>
  <si>
    <t>STATE UTILITY TAX @</t>
  </si>
  <si>
    <t>ADMIN. &amp; GENERAL</t>
  </si>
  <si>
    <t>INCREASE(DECREASE) FIT @ 21%</t>
  </si>
  <si>
    <t>DEPRECIATION DEFERRAL</t>
  </si>
  <si>
    <t xml:space="preserve">INCREASE (DECREASE) FIT </t>
  </si>
  <si>
    <t>ADJUSTMENTS TO SALES TO CUSTOMERS</t>
  </si>
  <si>
    <t>INCREASE (DECREASE) EXPENSE</t>
  </si>
  <si>
    <t>REMOVE DECOUPLING SCH 142 REVENUE</t>
  </si>
  <si>
    <t>TOTAL INCENTIVE / MERIT PAY</t>
  </si>
  <si>
    <t>TOTAL WAGE INCREASE</t>
  </si>
  <si>
    <t>REMOVE DECOUPLING SCH 142 SURCHARGE AMORT EXPENSE</t>
  </si>
  <si>
    <t>TOTAL PROFORMA COSTS</t>
  </si>
  <si>
    <t>PAYROLL TAXES ASSOCI WITH MERIT PAY</t>
  </si>
  <si>
    <t>PAYROLL TAXES</t>
  </si>
  <si>
    <t>TOTAL DEPRECIATION DEFERRALS</t>
  </si>
  <si>
    <t>REMOVE CURRENT PERIOD DECOUPLING DEFERRALS</t>
  </si>
  <si>
    <t>INCREASE (DECREASE ) IN EXPENSE</t>
  </si>
  <si>
    <t>TOTAL WAGES &amp; TAXES</t>
  </si>
  <si>
    <t>COSTS APPLICABLE TO OPERATIONS</t>
  </si>
  <si>
    <t>REMOVE REVENUE DEFERRALS FOR TAX REFORM</t>
  </si>
  <si>
    <t>RECLASSIFY TRANPORTATION REVENUES TO SALES TO CUSTOMERS</t>
  </si>
  <si>
    <t>DECREASE REVENUE SENSITIVE ITEMS FOR DECREASE IN REVENUES:</t>
  </si>
  <si>
    <t>ADJUSTMENTS TO OTHER OPERATING REVENUES</t>
  </si>
  <si>
    <t>DFIT</t>
  </si>
  <si>
    <t xml:space="preserve">TOTAL </t>
  </si>
  <si>
    <t>TOTAL ADJUSTMENT TO RATEBASE</t>
  </si>
  <si>
    <t>STATE UTILITY TAX</t>
  </si>
  <si>
    <t>FOUR FACTOR ALLOCATOR</t>
  </si>
  <si>
    <t>REMOVE EXPENSES ASSOCIATED WITH RIDERS</t>
  </si>
  <si>
    <t>REMOVE SCHEDULE 95A TREASURY GRANTS AMORTIZATION OF INTEREST AND GRANTS</t>
  </si>
  <si>
    <t>REMOVE PROPERTY TAX AMORTIZATION EXP - SCHEDULE 140</t>
  </si>
  <si>
    <t>TOTAL INCREASE (DECREASE) EXPENSES</t>
  </si>
  <si>
    <t>REMOVE MUNICIPAL TAXES - SCHEDULE 81</t>
  </si>
  <si>
    <t>REMOVE AMORT ON INTEREST ON REC PROCEEDS SCH 137</t>
  </si>
  <si>
    <t xml:space="preserve">STATE UTILITY TAX </t>
  </si>
  <si>
    <t>GREEN POWER - SCH 135/136 CHARGED TO C.99999.03.37.01</t>
  </si>
  <si>
    <t>TOTAL INCREASE (DECREASE) RSI</t>
  </si>
  <si>
    <t>GREEN POWER - SCH 135/136 BENEFITS PORTION OF ADMIN</t>
  </si>
  <si>
    <t>GREEN POWER - SCH 135/136 TAXES PORTION OF ADMIN</t>
  </si>
  <si>
    <t>INCREASE (DECREASE) INCOME</t>
  </si>
  <si>
    <t>INCREASE (DECREASE) OPERATING INCOME BEFORE FIT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</si>
  <si>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</si>
  <si>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</si>
  <si>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>VARIABLE ENERGY COSTS FROM POWER COST WITNESS</t>
  </si>
  <si>
    <t>WILD HORSE SOLAR RATEBASE (AMA)</t>
  </si>
  <si>
    <t>STORM DAMAGE EXPENSE - DISTRIBUTION</t>
  </si>
  <si>
    <t>AMA OF REGULATORY ASSET/LIABILITY NET OF ACCUM AMORT AND DFIT</t>
  </si>
  <si>
    <t>COAL FUEL (501)</t>
  </si>
  <si>
    <t>MONTANA TAX EXPENSE</t>
  </si>
  <si>
    <t>WESTCOAST PIPELINE CAPACITY - UE-082013 (FB ENERGY)</t>
  </si>
  <si>
    <t>NATURAL GAS FUEL (547)</t>
  </si>
  <si>
    <t>STORM DAMAGE EXPENSE - TRANSMISSION</t>
  </si>
  <si>
    <t>WESTCOAST PIPELINE CAPACITY - UE-100503 (BNP PARIBUS)</t>
  </si>
  <si>
    <t>PURCHASED POWER (555)</t>
  </si>
  <si>
    <t>PRODUCTION FACTOR ON RATE YEAR</t>
  </si>
  <si>
    <t>MINT FARM DEFFRED - UE-090704 (FERC 407.3)</t>
  </si>
  <si>
    <t>OTHER POWER EXPENSE (557)</t>
  </si>
  <si>
    <t>INCREASE(DECREASE) PRODUCTION FACTORED EXPENSE</t>
  </si>
  <si>
    <t>NET WH SOLAR PLANT RATEBASE</t>
  </si>
  <si>
    <t>SUBTOTAL RESTATING</t>
  </si>
  <si>
    <t>CHELAN PUD</t>
  </si>
  <si>
    <t>BROKERAGE FEES (557 VARIABLE)</t>
  </si>
  <si>
    <t xml:space="preserve">CHELAN - ROCK ISLAND SECURITY DEPOSIT </t>
  </si>
  <si>
    <t>WHEELING  (565)</t>
  </si>
  <si>
    <t>WILD HORSE SOLAR OPERATING EXPENSE</t>
  </si>
  <si>
    <t>DEFERRED STORM DAMAGE AMORTIZATION EXPENSE</t>
  </si>
  <si>
    <t>SALES TO OTHER UTILITIES (447)</t>
  </si>
  <si>
    <t>LOWER SNAKE RIVER PP TRANSM PRINCIPAL $99.8M</t>
  </si>
  <si>
    <t>PURCHASES / (SALES) OF NON -CORE GAS (456)</t>
  </si>
  <si>
    <t>CARRYING CHARGES ON LSR PP TRANSM $99.8M (FERC 407.3)</t>
  </si>
  <si>
    <t>INCREASE / (DECREASE) EXPENSE</t>
  </si>
  <si>
    <t>BAKER LICENSE UPGRADE DEFERRAL (2013 PCORC) (FERC 407.3)</t>
  </si>
  <si>
    <t>SNOQUALMIE LICENSE UPGRADE DEFERRAL (2013 PCORC) (FERC 407.3)</t>
  </si>
  <si>
    <t>OTHER PRODUCTION COSTS</t>
  </si>
  <si>
    <t>FERNDALE DEFERRAL (2013 PCORC) (FERC 407.3)</t>
  </si>
  <si>
    <t>PRODUCTION O&amp;M</t>
  </si>
  <si>
    <t>BAKER TREASURY GRANT DEFERRAL (2014 PCORC) (FERC 407.4)</t>
  </si>
  <si>
    <t>500KV TRANSMISSION EXPENSE</t>
  </si>
  <si>
    <t>SNOQUALMIE TREASURY GRANT DEFERRAL (2014 PCORC) (FERC 407.4)</t>
  </si>
  <si>
    <t>TRANSMISSION REVENUE - COLSTRIP, 3RD AC &amp; NI</t>
  </si>
  <si>
    <t>ELECTRON UNRECOVERED COST (2014 PCORC) (FERC 407.3)</t>
  </si>
  <si>
    <t>EQUITY RETURN ON CENTRALIA COAL TRANSITION PPA</t>
  </si>
  <si>
    <t>WHITE RIVER PLANT COSTS (2004 GRC)</t>
  </si>
  <si>
    <t>TOTAL REGULATORY ASSETS</t>
  </si>
  <si>
    <t>STATE UTILITY TAX INCREASE ON HIGHER TRANSM REV</t>
  </si>
  <si>
    <t xml:space="preserve">NET INCREASE / (DECREASE) PRODUCTION EXPENSE </t>
  </si>
  <si>
    <t>AMORTIZATION OF REGULATORY ASSET/LIABILITY</t>
  </si>
  <si>
    <t>|------------  (Note 1)  ------------|</t>
  </si>
  <si>
    <t>INCREASE / (DECREASE) FIT @ 21%</t>
  </si>
  <si>
    <t>INCREASE / (DECREASE) NOI</t>
  </si>
  <si>
    <t>TOTAL AMORTIZATION OF REG ASSETS/LIABS</t>
  </si>
  <si>
    <t>GREEN DIRECT</t>
  </si>
  <si>
    <t>COVID DEFERRAL</t>
  </si>
  <si>
    <t>COLSTRIP D&amp;R TRACKER</t>
  </si>
  <si>
    <t>MONETIZE PTCS FOR COLSTRIP</t>
  </si>
  <si>
    <t>ELECTRIC VEHICLES</t>
  </si>
  <si>
    <t>Gas</t>
  </si>
  <si>
    <t>ag</t>
  </si>
  <si>
    <t>ah</t>
  </si>
  <si>
    <t>bk</t>
  </si>
  <si>
    <t>bl</t>
  </si>
  <si>
    <t>bo</t>
  </si>
  <si>
    <t>bp</t>
  </si>
  <si>
    <t>bs</t>
  </si>
  <si>
    <t>bt</t>
  </si>
  <si>
    <t>bw</t>
  </si>
  <si>
    <t>bx</t>
  </si>
  <si>
    <t>RATE YEAR 2 PROVISIONAL ADJUSTMENTS</t>
  </si>
  <si>
    <t>RATE YEAR 3 PROVISIONAL ADJUSTMENTS</t>
  </si>
  <si>
    <t>Company</t>
  </si>
  <si>
    <t>RateCase</t>
  </si>
  <si>
    <t>TestYear</t>
  </si>
  <si>
    <t>Docket</t>
  </si>
  <si>
    <t>ExhibitNo</t>
  </si>
  <si>
    <t>FIT</t>
  </si>
  <si>
    <t>Exhibit No.</t>
  </si>
  <si>
    <t>12 MOE DECEMBER 2023</t>
  </si>
  <si>
    <t>12 MOE DECEMBER 2024</t>
  </si>
  <si>
    <t>12 MOE DECEMBER 2025</t>
  </si>
  <si>
    <t>RateYear1</t>
  </si>
  <si>
    <t>RateYear2</t>
  </si>
  <si>
    <t>RateYear3</t>
  </si>
  <si>
    <t>404 ELEC. AMORTIZATION EXPENSE</t>
  </si>
  <si>
    <t>403.1 ELEC. PORTION OF COMMON</t>
  </si>
  <si>
    <t>ADJUSTMENT TO RATE BASE:</t>
  </si>
  <si>
    <t>ADJUSTMENT TO ACCUM. DEPREC. AT 100% DEPREC. EXP. LINE 9</t>
  </si>
  <si>
    <t>Prov E 3</t>
  </si>
  <si>
    <t>Prov E 4</t>
  </si>
  <si>
    <t>Prov E 5</t>
  </si>
  <si>
    <t>Prov E 6</t>
  </si>
  <si>
    <t>Prov E 7</t>
  </si>
  <si>
    <t>Prov E 8</t>
  </si>
  <si>
    <t>Prov G 3</t>
  </si>
  <si>
    <t>Prov G 4</t>
  </si>
  <si>
    <t>Prov G 5</t>
  </si>
  <si>
    <t>Prov G 6</t>
  </si>
  <si>
    <t>Prov G 7</t>
  </si>
  <si>
    <t>Prov G 8</t>
  </si>
  <si>
    <t>Prov C 5</t>
  </si>
  <si>
    <t>Prov C 6</t>
  </si>
  <si>
    <t>Prov C 7</t>
  </si>
  <si>
    <t>Prov C 8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</si>
  <si>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</si>
  <si>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</si>
  <si>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</si>
  <si>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</si>
  <si>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</si>
  <si>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</si>
  <si>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</si>
  <si>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</si>
  <si>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</si>
  <si>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</si>
  <si>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</si>
  <si>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</si>
  <si>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</si>
  <si>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</si>
  <si>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ROR</t>
  </si>
  <si>
    <t>CF</t>
  </si>
  <si>
    <t>Surplus / (Deficiency)</t>
  </si>
  <si>
    <t>Revenue Requirement or (Surplus)</t>
  </si>
  <si>
    <t>restating ROR</t>
  </si>
  <si>
    <t>EOP JUN 2021</t>
  </si>
  <si>
    <t>EOP DEC 2021</t>
  </si>
  <si>
    <t>EOP DEC 2022</t>
  </si>
  <si>
    <t>AMA 2023</t>
  </si>
  <si>
    <t>AMA DEC 2023</t>
  </si>
  <si>
    <t>AMA 2024</t>
  </si>
  <si>
    <t>AMA DEC 2024</t>
  </si>
  <si>
    <t>AMA 2025</t>
  </si>
  <si>
    <t>AMA DEC 2025</t>
  </si>
  <si>
    <t>AMA JUN 2021</t>
  </si>
  <si>
    <t>BEG OF RY 1 →</t>
  </si>
  <si>
    <t>BEG OF RY 2 →</t>
  </si>
  <si>
    <t>BEG OF RY 3 →</t>
  </si>
  <si>
    <t>NET REVENUE CHANGE BY RATE YEAR</t>
  </si>
  <si>
    <t>ADJUSTMENT</t>
  </si>
  <si>
    <t>check</t>
  </si>
  <si>
    <t>INCREASE (DECREASE) EXPENSE IN UNCOLLECTIBLES</t>
  </si>
  <si>
    <t>TEST YEAR</t>
  </si>
  <si>
    <t>STORM DAMAGE EXPENSE - BENEFITS</t>
  </si>
  <si>
    <t>STORM DAMAGE EXPENSE - PAYROLL TAX</t>
  </si>
  <si>
    <t xml:space="preserve">      2019 AND 2017 GRC EXPENSES TO BE NORMALIZED</t>
  </si>
  <si>
    <t xml:space="preserve">     2020 AND 2014 PCORC EXPENSES TO BE NORMALIZED</t>
  </si>
  <si>
    <t>REMOVE REVENUES ASSOCIATED WITH RIDERS:</t>
  </si>
  <si>
    <t>REMOVE LOW INCOME RIDER - SCHEDULE 129</t>
  </si>
  <si>
    <t>GREEN POWER - SCH 135/136</t>
  </si>
  <si>
    <t>GREEN POWER - SCH 135/136 ELIMINATE OVER EXPENSED</t>
  </si>
  <si>
    <t>REMOVE TRANSITION OF MICROSOFT LOAD TO SPECIAL CONTRACT</t>
  </si>
  <si>
    <t>TOTAL (INCREASE) DECREASE REVENUES</t>
  </si>
  <si>
    <t>REMOVE CONSERVATION AMORTIZATON - SCHEDULE 120</t>
  </si>
  <si>
    <t>GREEN POWER - SCH 135/136 TAGS CHARGED TO 557</t>
  </si>
  <si>
    <t xml:space="preserve">PLANT ADDITIONS </t>
  </si>
  <si>
    <t>SCHEDULE 141X</t>
  </si>
  <si>
    <t>SCHEDULE 141Y</t>
  </si>
  <si>
    <t>ANNUALIZE GENERAL RATE CASE RATES EFF 10-15-2020</t>
  </si>
  <si>
    <t>ANNUALIZE GENERAL RATE CASE PLR RATES EFF 10-1-2021</t>
  </si>
  <si>
    <t>SCHEDULE 40 ADJUSTMENT</t>
  </si>
  <si>
    <t>REMOVE 24 M GAAP</t>
  </si>
  <si>
    <t>TOTAL INCREASE (DECREASE) RETAIL REVENUES</t>
  </si>
  <si>
    <r>
      <t>APPROVED &amp; PENDING IN  UE-190530 DEF. GAIN/LOSS (</t>
    </r>
    <r>
      <rPr>
        <b/>
        <sz val="8"/>
        <color rgb="FF0000FF"/>
        <rFont val="Times New Roman"/>
        <family val="1"/>
      </rPr>
      <t>3 yr amort</t>
    </r>
    <r>
      <rPr>
        <sz val="10"/>
        <color theme="1"/>
        <rFont val="Times New Roman"/>
        <family val="1"/>
      </rPr>
      <t>.)</t>
    </r>
  </si>
  <si>
    <r>
      <t>APPROVED  IN UE-190530 SHUFFLETON GAIN (</t>
    </r>
    <r>
      <rPr>
        <b/>
        <sz val="8"/>
        <color rgb="FF0000FF"/>
        <rFont val="Times New Roman"/>
        <family val="1"/>
      </rPr>
      <t>2 yr amort</t>
    </r>
    <r>
      <rPr>
        <sz val="10"/>
        <color theme="1"/>
        <rFont val="Times New Roman"/>
        <family val="1"/>
      </rPr>
      <t>.)</t>
    </r>
  </si>
  <si>
    <t>TOTAL INCREASE (DECREASE)</t>
  </si>
  <si>
    <t>PLANT IN SERVICE</t>
  </si>
  <si>
    <t>NET EV PROGRAM COSTS DEFERRAL</t>
  </si>
  <si>
    <t xml:space="preserve">    ACCUM AMORT ON NET EV PROGRAM COSTS DEFERRAL</t>
  </si>
  <si>
    <t xml:space="preserve">    DFIT ON NET EV PROGRAM COSTS DEFERRAL </t>
  </si>
  <si>
    <t>NET RATEBASE (TOTAL UTILITY PLANT + TOTAL DEFERRALS)</t>
  </si>
  <si>
    <t>AMORTIZATION OF NET EV PROGRAM COSTS DEFERRAL</t>
  </si>
  <si>
    <t>AMORTIZATION OF RETURN ON INVESTMENT OF PLANT IN SERVICE DEFERRAL</t>
  </si>
  <si>
    <t>AMORTIZATION OF DEFERRED CARRYING CHARGES ON NET DEFERRED COSTS</t>
  </si>
  <si>
    <t>FIRM RESALE</t>
  </si>
  <si>
    <t>TOTAL ADJUSTMENTS TO REVENUES</t>
  </si>
  <si>
    <t>REMOVE PCA CUSTOMER RECEIVABLE UE200893 (BOOKED TO 55700138)</t>
  </si>
  <si>
    <t>Restating through December 2022</t>
  </si>
  <si>
    <t>rounding</t>
  </si>
  <si>
    <t>Check line 21 s/b $0 ===&gt;</t>
  </si>
  <si>
    <t>Check line 23 s/b $0 ===&gt;</t>
  </si>
  <si>
    <t>T2 DEPRECIATION DEFERRAL ADDITIONS</t>
  </si>
  <si>
    <t xml:space="preserve">T2 ACCUMULATED DEPRECIATION DEFERRAL </t>
  </si>
  <si>
    <t>T2 DEFERRED INCOME TAX LIABILITY</t>
  </si>
  <si>
    <t>T2 AMORTIZATION OF AMORTIZATION DEFERRAL</t>
  </si>
  <si>
    <t>T2 AMORTIZATION OF CARRYING CHARGES DEFERRAL</t>
  </si>
  <si>
    <t>REMOVE RESERVE ON DEFERRED LATE PAY FEES</t>
  </si>
  <si>
    <t>REMOVE PLR REVENUE ACCRUAL - FULL YEAR RESTATED ON LINES 20 AND 24</t>
  </si>
  <si>
    <t>av</t>
  </si>
  <si>
    <t>aw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</si>
  <si>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</si>
  <si>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</si>
  <si>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</si>
  <si>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</si>
  <si>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</si>
  <si>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</si>
  <si>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</si>
  <si>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</si>
  <si>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</si>
  <si>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</si>
  <si>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</si>
  <si>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</si>
  <si>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</si>
  <si>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</si>
  <si>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</si>
  <si>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</si>
  <si>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</si>
  <si>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</si>
  <si>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</si>
  <si>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</si>
  <si>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</si>
  <si>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</si>
  <si>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</si>
  <si>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</si>
  <si>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</si>
  <si>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</si>
  <si>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</si>
  <si>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</si>
  <si>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</si>
  <si>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</si>
  <si>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</si>
  <si>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</si>
  <si>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</si>
  <si>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</si>
  <si>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</si>
  <si>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</si>
  <si>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</si>
  <si>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</si>
  <si>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</si>
  <si>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</si>
  <si>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</si>
  <si>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</si>
  <si>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</si>
  <si>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</si>
  <si>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</si>
  <si>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</si>
  <si>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</si>
  <si>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</si>
  <si>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</si>
  <si>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</si>
  <si>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</si>
  <si>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</si>
  <si>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</si>
  <si>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</si>
  <si>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</si>
  <si>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</si>
  <si>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</si>
  <si>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</si>
  <si>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</si>
  <si>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</si>
  <si>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</si>
  <si>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</si>
  <si>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</si>
  <si>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</si>
  <si>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</si>
  <si>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</si>
  <si>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</si>
  <si>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</si>
  <si>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</si>
  <si>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</si>
  <si>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</si>
  <si>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</si>
  <si>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</si>
  <si>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</si>
  <si>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</si>
  <si>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</si>
  <si>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</si>
  <si>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</si>
  <si>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</si>
  <si>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</si>
  <si>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</si>
  <si>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</si>
  <si>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</si>
  <si>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</si>
  <si>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</si>
  <si>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</si>
  <si>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</si>
  <si>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</si>
  <si>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</si>
  <si>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</si>
  <si>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</si>
  <si>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</si>
  <si>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</si>
  <si>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</si>
  <si>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</si>
  <si>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</si>
  <si>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</si>
  <si>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</si>
  <si>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</si>
  <si>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</si>
  <si>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</si>
  <si>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</si>
  <si>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</si>
  <si>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</si>
  <si>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</si>
  <si>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</si>
  <si>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</si>
  <si>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</si>
  <si>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</si>
  <si>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</si>
  <si>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</si>
  <si>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</si>
  <si>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</si>
  <si>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</si>
  <si>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</si>
  <si>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</si>
  <si>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</si>
  <si>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</si>
  <si>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</si>
  <si>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</si>
  <si>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</si>
  <si>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</si>
  <si>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</si>
  <si>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</si>
  <si>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</si>
  <si>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</si>
  <si>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</si>
  <si>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</si>
  <si>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</si>
  <si>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</si>
  <si>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</si>
  <si>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</si>
  <si>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</si>
  <si>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</si>
  <si>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</si>
  <si>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</si>
  <si>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</si>
  <si>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</si>
  <si>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</si>
  <si>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</si>
  <si>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</si>
  <si>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</si>
  <si>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</t>
  </si>
  <si>
    <t>ib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</si>
  <si>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</si>
  <si>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</si>
  <si>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</si>
  <si>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</si>
  <si>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</si>
  <si>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</si>
  <si>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</si>
  <si>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</si>
  <si>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</si>
  <si>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</si>
  <si>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</si>
  <si>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</si>
  <si>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</si>
  <si>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</si>
  <si>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</si>
  <si>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</si>
  <si>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</si>
  <si>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</si>
  <si>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</si>
  <si>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</si>
  <si>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</si>
  <si>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</si>
  <si>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</si>
  <si>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</si>
  <si>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</si>
  <si>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</si>
  <si>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</si>
  <si>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</si>
  <si>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</si>
  <si>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</si>
  <si>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</si>
  <si>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</si>
  <si>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</si>
  <si>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</si>
  <si>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</si>
  <si>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</si>
  <si>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</si>
  <si>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</si>
  <si>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</si>
  <si>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</si>
  <si>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</si>
  <si>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</si>
  <si>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</si>
  <si>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</si>
  <si>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</si>
  <si>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</si>
  <si>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</t>
  </si>
  <si>
    <t>jx</t>
  </si>
  <si>
    <t>jy</t>
  </si>
  <si>
    <t>jz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</si>
  <si>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</si>
  <si>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</si>
  <si>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</si>
  <si>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</si>
  <si>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</si>
  <si>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</si>
  <si>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</si>
  <si>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</si>
  <si>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</si>
  <si>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</si>
  <si>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</si>
  <si>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</si>
  <si>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</si>
  <si>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kn</t>
  </si>
  <si>
    <t>ko</t>
  </si>
  <si>
    <t>kp</t>
  </si>
  <si>
    <t>kq</t>
  </si>
  <si>
    <t>kr</t>
  </si>
  <si>
    <t>ks</t>
  </si>
  <si>
    <t>kt</t>
  </si>
  <si>
    <t>ku</t>
  </si>
  <si>
    <t>kv</t>
  </si>
  <si>
    <t>kw</t>
  </si>
  <si>
    <t>kx</t>
  </si>
  <si>
    <t>ky</t>
  </si>
  <si>
    <t>kz</t>
  </si>
  <si>
    <t>la</t>
  </si>
  <si>
    <t>lb</t>
  </si>
  <si>
    <t>lc</t>
  </si>
  <si>
    <t>ld</t>
  </si>
  <si>
    <t>le</t>
  </si>
  <si>
    <t>lf</t>
  </si>
  <si>
    <t>lg</t>
  </si>
  <si>
    <t>lh</t>
  </si>
  <si>
    <t>li</t>
  </si>
  <si>
    <t>lj</t>
  </si>
  <si>
    <t>lk</t>
  </si>
  <si>
    <t>ll</t>
  </si>
  <si>
    <t>lm</t>
  </si>
  <si>
    <t>ln</t>
  </si>
  <si>
    <t>lo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</si>
  <si>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</si>
  <si>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</si>
  <si>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</si>
  <si>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</si>
  <si>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</si>
  <si>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</si>
  <si>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</si>
  <si>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</si>
  <si>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</si>
  <si>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</si>
  <si>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</si>
  <si>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</si>
  <si>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</si>
  <si>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</si>
  <si>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</si>
  <si>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</si>
  <si>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</si>
  <si>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</si>
  <si>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</si>
  <si>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</si>
  <si>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mj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</si>
  <si>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</si>
  <si>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</si>
  <si>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</si>
  <si>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</si>
  <si>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</si>
  <si>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</si>
  <si>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</si>
  <si>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</si>
  <si>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</si>
  <si>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</si>
  <si>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</si>
  <si>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</si>
  <si>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</si>
  <si>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</si>
  <si>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</si>
  <si>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</si>
  <si>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</si>
  <si>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</si>
  <si>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</si>
  <si>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</si>
  <si>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</si>
  <si>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</si>
  <si>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</si>
  <si>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</si>
  <si>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</si>
  <si>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nj</t>
  </si>
  <si>
    <t>nk</t>
  </si>
  <si>
    <t>nl</t>
  </si>
  <si>
    <t>nm</t>
  </si>
  <si>
    <t>nn</t>
  </si>
  <si>
    <t>no</t>
  </si>
  <si>
    <t>np</t>
  </si>
  <si>
    <t>nq</t>
  </si>
  <si>
    <t>nr</t>
  </si>
  <si>
    <t>ns</t>
  </si>
  <si>
    <t>nt</t>
  </si>
  <si>
    <t>nu</t>
  </si>
  <si>
    <t>nv</t>
  </si>
  <si>
    <t>nw</t>
  </si>
  <si>
    <t>nx</t>
  </si>
  <si>
    <t>ny</t>
  </si>
  <si>
    <t>nz</t>
  </si>
  <si>
    <t>oa</t>
  </si>
  <si>
    <t>ob</t>
  </si>
  <si>
    <t>oc</t>
  </si>
  <si>
    <t>od</t>
  </si>
  <si>
    <t>oe</t>
  </si>
  <si>
    <t>of</t>
  </si>
  <si>
    <t>og</t>
  </si>
  <si>
    <t>oh</t>
  </si>
  <si>
    <t>oi</t>
  </si>
  <si>
    <t>oj</t>
  </si>
  <si>
    <t>ok</t>
  </si>
  <si>
    <t>ol</t>
  </si>
  <si>
    <t>om</t>
  </si>
  <si>
    <t>on</t>
  </si>
  <si>
    <t>oo</t>
  </si>
  <si>
    <t>op</t>
  </si>
  <si>
    <t>oq</t>
  </si>
  <si>
    <t>or</t>
  </si>
  <si>
    <t>os</t>
  </si>
  <si>
    <t>ot</t>
  </si>
  <si>
    <t>ou</t>
  </si>
  <si>
    <t>ov</t>
  </si>
  <si>
    <t>ow</t>
  </si>
  <si>
    <t>ox</t>
  </si>
  <si>
    <t>oy</t>
  </si>
  <si>
    <t>oz</t>
  </si>
  <si>
    <t>pa</t>
  </si>
  <si>
    <t>pb</t>
  </si>
  <si>
    <t>pc</t>
  </si>
  <si>
    <t>pd</t>
  </si>
  <si>
    <t>pe</t>
  </si>
  <si>
    <t>pf</t>
  </si>
  <si>
    <t>pg</t>
  </si>
  <si>
    <t>ph</t>
  </si>
  <si>
    <t>pi</t>
  </si>
  <si>
    <t>pj</t>
  </si>
  <si>
    <t>pk</t>
  </si>
  <si>
    <t>pl</t>
  </si>
  <si>
    <t>pm</t>
  </si>
  <si>
    <t>pn</t>
  </si>
  <si>
    <t>po</t>
  </si>
  <si>
    <t>pp</t>
  </si>
  <si>
    <t>pq</t>
  </si>
  <si>
    <t>pr</t>
  </si>
  <si>
    <t>ps</t>
  </si>
  <si>
    <t>pt</t>
  </si>
  <si>
    <t>pu</t>
  </si>
  <si>
    <t>pv</t>
  </si>
  <si>
    <t>pw</t>
  </si>
  <si>
    <t>px</t>
  </si>
  <si>
    <t>py</t>
  </si>
  <si>
    <t>pz</t>
  </si>
  <si>
    <t>qa</t>
  </si>
  <si>
    <t>qb</t>
  </si>
  <si>
    <t>qc</t>
  </si>
  <si>
    <t>qd</t>
  </si>
  <si>
    <t>qe</t>
  </si>
  <si>
    <t>qf</t>
  </si>
  <si>
    <t>qg</t>
  </si>
  <si>
    <t>qh</t>
  </si>
  <si>
    <t>qi</t>
  </si>
  <si>
    <t>qj</t>
  </si>
  <si>
    <t>qk</t>
  </si>
  <si>
    <t>ql</t>
  </si>
  <si>
    <t>qm</t>
  </si>
  <si>
    <t>qn</t>
  </si>
  <si>
    <t>qo</t>
  </si>
  <si>
    <t>qp</t>
  </si>
  <si>
    <t>qq</t>
  </si>
  <si>
    <t>qr</t>
  </si>
  <si>
    <t>qs</t>
  </si>
  <si>
    <t>qt</t>
  </si>
  <si>
    <t>qu</t>
  </si>
  <si>
    <t>qv</t>
  </si>
  <si>
    <t>qw</t>
  </si>
  <si>
    <t>qx</t>
  </si>
  <si>
    <t>qy</t>
  </si>
  <si>
    <t>qz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</si>
  <si>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</si>
  <si>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</si>
  <si>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</si>
  <si>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</si>
  <si>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</si>
  <si>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</si>
  <si>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</si>
  <si>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</si>
  <si>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</si>
  <si>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</si>
  <si>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</si>
  <si>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</si>
  <si>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</si>
  <si>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</si>
  <si>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</si>
  <si>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</si>
  <si>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</si>
  <si>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rr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</si>
  <si>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</si>
  <si>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</si>
  <si>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</si>
  <si>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</si>
  <si>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</si>
  <si>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</si>
  <si>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</si>
  <si>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</si>
  <si>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</si>
  <si>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</si>
  <si>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</si>
  <si>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</si>
  <si>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</si>
  <si>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</si>
  <si>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</si>
  <si>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</si>
  <si>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</si>
  <si>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</si>
  <si>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</si>
  <si>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</si>
  <si>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</si>
  <si>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</si>
  <si>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</si>
  <si>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</si>
  <si>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</si>
  <si>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</si>
  <si>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</si>
  <si>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</si>
  <si>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</si>
  <si>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</si>
  <si>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</si>
  <si>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</si>
  <si>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</si>
  <si>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</si>
  <si>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</si>
  <si>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</si>
  <si>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</si>
  <si>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</si>
  <si>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</si>
  <si>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</si>
  <si>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</si>
  <si>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</si>
  <si>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</si>
  <si>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</si>
  <si>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</si>
  <si>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</si>
  <si>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</si>
  <si>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</si>
  <si>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</si>
  <si>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</si>
  <si>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</si>
  <si>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</si>
  <si>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</si>
  <si>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tt</t>
  </si>
  <si>
    <t>tu</t>
  </si>
  <si>
    <t>tv</t>
  </si>
  <si>
    <t>tw</t>
  </si>
  <si>
    <t>tx</t>
  </si>
  <si>
    <t>ty</t>
  </si>
  <si>
    <t>tz</t>
  </si>
  <si>
    <t>ua</t>
  </si>
  <si>
    <t>ub</t>
  </si>
  <si>
    <t>uc</t>
  </si>
  <si>
    <t>ud</t>
  </si>
  <si>
    <t>ue</t>
  </si>
  <si>
    <t>uf</t>
  </si>
  <si>
    <t>ug</t>
  </si>
  <si>
    <t>SPI BIOMASS PPA (FERC 407.3)</t>
  </si>
  <si>
    <t xml:space="preserve">PRODUCTION UNPROTECTED EDIT </t>
  </si>
  <si>
    <t xml:space="preserve">UNPROTECTED EDIT </t>
  </si>
  <si>
    <t>AMI- DEPRECIATION</t>
  </si>
  <si>
    <t>GTZ- DEPRECIATION</t>
  </si>
  <si>
    <t>GTZ- CARRYING CHARGES</t>
  </si>
  <si>
    <t>(Note 1) The adjustments for amortization of power cost related regulatory assets and liabilities</t>
  </si>
  <si>
    <t>are performed in the Power Cost Adjustment (Adjustment No. 9.01) and therefore are not adjusted here.</t>
  </si>
  <si>
    <t xml:space="preserve">(Note 2) The adjustments for amortization of unprotected EDIT related regulatory assets and liabilities is </t>
  </si>
  <si>
    <t>(Note 3) The Components of the Adjustment are as Follows:</t>
  </si>
  <si>
    <t>Balance of Regulatory Asset or Liability</t>
  </si>
  <si>
    <t>Accumulated Deferred Income Taxes</t>
  </si>
  <si>
    <t>Total Adjustment</t>
  </si>
  <si>
    <t>COLSTRIP 1&amp;2 (WECo) PREPAYMENT</t>
  </si>
  <si>
    <t>WHITE RIVER PLANT COSTS</t>
  </si>
  <si>
    <t>EDIT (PRODUCTION AND NON-PRODUCTION)</t>
  </si>
  <si>
    <t>|------------  (Note 2)  ------------|</t>
  </si>
  <si>
    <t>SCHEDULE 141</t>
  </si>
  <si>
    <t>GREEN DIRECT RATEBASE (AMA)</t>
  </si>
  <si>
    <t>GREEN DIRECT OPERATING EXPENSE</t>
  </si>
  <si>
    <t>ADMIN AND GENERAL</t>
  </si>
  <si>
    <t>T1 DEPRECIATION DEFERRAL</t>
  </si>
  <si>
    <t>REGULATORY LIABILITIES</t>
  </si>
  <si>
    <t>MONETIZED PTCs</t>
  </si>
  <si>
    <t>PTC ACCURED INTEREST</t>
  </si>
  <si>
    <t>TRANSITION FUND OFFSET</t>
  </si>
  <si>
    <t>DFIT ON MONETIZED PTCs</t>
  </si>
  <si>
    <t>SUBTOTAL</t>
  </si>
  <si>
    <t>O&amp;M TOTAL ESCALATIONS:</t>
  </si>
  <si>
    <t>TOTAL INCREASE (DECREASE) IN COSTS</t>
  </si>
  <si>
    <t>INCREASE (DECREASE) OPERATING INCOME</t>
  </si>
  <si>
    <t>T1 REMOVE TY DEPRECIATION DEFERRAL</t>
  </si>
  <si>
    <t>RATEBASE:</t>
  </si>
  <si>
    <t>ADIT:</t>
  </si>
  <si>
    <t>OPERATING INCOME/EXPENSE:</t>
  </si>
  <si>
    <t>REGULATORY ASSET/LIABILITY</t>
  </si>
  <si>
    <t xml:space="preserve">TOTAL COVID-19 RELATED DEFERRAL RB </t>
  </si>
  <si>
    <t>INCREASE(DECREASE) IN OPERATING EXPENSE</t>
  </si>
  <si>
    <t>PLANT:</t>
  </si>
  <si>
    <t>ELECTRIC AMI</t>
  </si>
  <si>
    <t>ELECTRIC PORTION OF COMMON AMI</t>
  </si>
  <si>
    <t>TOTAL ELECTRIC AMI PLANT</t>
  </si>
  <si>
    <t>ACCUMULATED DEPRECIATION:</t>
  </si>
  <si>
    <t>TOTAL ELECTRIC AMI ACCUM DEPRECIATION</t>
  </si>
  <si>
    <t>TOTAL ELECTRIC AMI ADIT</t>
  </si>
  <si>
    <t>REMOVE DEFERRED RETURN ON AMI ELECTRIC PLANT</t>
  </si>
  <si>
    <t>AMORTIZATION OF DEFERRED RETURN ON AMI ELECTRIC</t>
  </si>
  <si>
    <t>GROSS PLANT</t>
  </si>
  <si>
    <t>ACCUMULATED DEPRECIATION</t>
  </si>
  <si>
    <t>ACQUISITION ADJUSTMENT</t>
  </si>
  <si>
    <t>c = a + b</t>
  </si>
  <si>
    <t>e = c + d</t>
  </si>
  <si>
    <t>g = e + f</t>
  </si>
  <si>
    <t>i = g + h</t>
  </si>
  <si>
    <t>k = i + j</t>
  </si>
  <si>
    <t>m = k + l</t>
  </si>
  <si>
    <t>UTILITY PLANT RATEBASE</t>
  </si>
  <si>
    <t xml:space="preserve">    ENCONGEN PLANT IN SERVICE</t>
  </si>
  <si>
    <t xml:space="preserve">    MINT FARM PLANT IN SERVICE</t>
  </si>
  <si>
    <t xml:space="preserve">    FERNDALE PLANT IN SERVICE</t>
  </si>
  <si>
    <t>TOTAL PLANT IN RATEBASE</t>
  </si>
  <si>
    <t xml:space="preserve">    ENCONGEN ACCUM DEPR</t>
  </si>
  <si>
    <t xml:space="preserve">    MINT FARM ACCUM DEPR</t>
  </si>
  <si>
    <t xml:space="preserve">    FERNDALE ACCUM DEPR</t>
  </si>
  <si>
    <t>TOTAL ACCUMULATED DEPRECIATION</t>
  </si>
  <si>
    <t>AMORTIZATION OF ENCONGEN</t>
  </si>
  <si>
    <t>AMORTIZATION OF MINT FARM</t>
  </si>
  <si>
    <t>AMORTIZATION OF FERNDALE</t>
  </si>
  <si>
    <t>OPEN 2</t>
  </si>
  <si>
    <t>OPEN 7</t>
  </si>
  <si>
    <t>BASE RATES</t>
  </si>
  <si>
    <t>SUBJECT TO REFUND (SCH. 141R)</t>
  </si>
  <si>
    <t>AMORTIZATION OF EV INCENTIVE RATE OF RETURN</t>
  </si>
  <si>
    <t xml:space="preserve">EXCISE TAX </t>
  </si>
  <si>
    <t>INCREASE(DECREASE)  WUTC FILING FEE</t>
  </si>
  <si>
    <t xml:space="preserve">REMOVE PCA AMORTIZATION OF CUSTOMER RECEIVALBE UE200893 </t>
  </si>
  <si>
    <t>INCREASE(DECREASE) EXCISE TAX</t>
  </si>
  <si>
    <t>OTHER REVENUES</t>
  </si>
  <si>
    <t>REMOVE SCHEDULE 551 REVENUE DEFERRAL</t>
  </si>
  <si>
    <t>TOTAL OTHER REVENUES</t>
  </si>
  <si>
    <t>(INCREASE) DECREASE NOI</t>
  </si>
  <si>
    <t xml:space="preserve">INCLUDE TRANSMISSION OATT REVENUE </t>
  </si>
  <si>
    <t>REMOVE AMORTIZATION ASSOCIATED WITH SCH 137 REC PROCEEDS</t>
  </si>
  <si>
    <t>UNBILLED REVENUE CHANGE</t>
  </si>
  <si>
    <t>OTHER - SALES</t>
  </si>
  <si>
    <t>OTHER- RESALE</t>
  </si>
  <si>
    <t>ADJUST RATE YEAR REVENUES</t>
  </si>
  <si>
    <t>REMOVE SCHEDULE 139 RESOURCE CHARGE</t>
  </si>
  <si>
    <t>REMOVE SCHEDULE 139 CREDIT</t>
  </si>
  <si>
    <t>REMOVE GREEN DIRECT LIQ DMGS AMORT - REV REMOVAL PART OF LINE 19</t>
  </si>
  <si>
    <t>SET TO ZERO:</t>
  </si>
  <si>
    <t>SCHEDULE 139</t>
  </si>
  <si>
    <t>NEW TARIFF RATES:</t>
  </si>
  <si>
    <t>SCHEDULE 141C - COLSTRIP TRACKER</t>
  </si>
  <si>
    <t>SCHEDULE 95 - 2020 PCORC</t>
  </si>
  <si>
    <t>CUMULATIVE REVENUE CHANGE</t>
  </si>
  <si>
    <t>NET CHANGE TO BE MADE AT:</t>
  </si>
  <si>
    <t>NET REVENUE CHANGE AFTER TRACKERS AND RIDERS</t>
  </si>
  <si>
    <t>SCHEDULE 139 - UPDATE RESOURCE COST TO 2023 AND UPDATE CREDIT</t>
  </si>
  <si>
    <t>PERCENTAGE CHANGE</t>
  </si>
  <si>
    <t>Prov E 1</t>
  </si>
  <si>
    <t>Prov E 2</t>
  </si>
  <si>
    <t>TACOMA LNG UPGRADE PLANT DEFERRAL</t>
  </si>
  <si>
    <t>REGULATORY ASSETS &amp; LIAB</t>
  </si>
  <si>
    <t>TACOMA LNG PLANT DEFERRAL</t>
  </si>
  <si>
    <t>TOTAL DEPRECIATION AND AMORTIZATION EXPENSE</t>
  </si>
  <si>
    <t>TOTAL ADJUSTMENT TO RATE BASE</t>
  </si>
  <si>
    <t>NOT SUBJECT TO REFUND (SCH. 141N)</t>
  </si>
  <si>
    <t>Check line 35 s/b $0 ===&gt;</t>
  </si>
  <si>
    <t>PRO FORMA O&amp;M</t>
  </si>
  <si>
    <t>PROGRAMMATIC PROVISIONAL PROFORMA</t>
  </si>
  <si>
    <t>SPECIFIC PROVISIONAL PROFORMA</t>
  </si>
  <si>
    <t>PROJECTED PROVISIONAL PROFORMA</t>
  </si>
  <si>
    <t>CUSTOMER DRIVEN PROGRAMMATIC PROVISIONAL PROFORMA</t>
  </si>
  <si>
    <t>STORM EXPENSE NORMALIZATION</t>
  </si>
  <si>
    <t>STORM DEFERRAL AMORTIZATION</t>
  </si>
  <si>
    <t>COVID-19 DEFERRAL- DIRECT COSTS &amp; FOREGONE REVENUE</t>
  </si>
  <si>
    <t>COVID-19 DEFERRED ACCUM AMORT</t>
  </si>
  <si>
    <t xml:space="preserve">COVID-19 DEFERRED ACCUM DFIT </t>
  </si>
  <si>
    <t>COVID-19 DEFERRAL- SAVINGS</t>
  </si>
  <si>
    <t>AMORTIZATION EXPENSE- DIRECT COSTS &amp; FOREGONE REVENUE</t>
  </si>
  <si>
    <t>AMORTIZATION EXPENSE - SAVINGS</t>
  </si>
  <si>
    <t>TEST YEAR PLANT ROLL FORWARD</t>
  </si>
  <si>
    <t>GTZ DEFERRAL</t>
  </si>
  <si>
    <t>Prov C 9</t>
  </si>
  <si>
    <t>Prov C 10</t>
  </si>
  <si>
    <t>Prov C 11</t>
  </si>
  <si>
    <t>Prov C 12</t>
  </si>
  <si>
    <t>Prov C 13</t>
  </si>
  <si>
    <t>Prov C 14</t>
  </si>
  <si>
    <t>Page No.</t>
  </si>
  <si>
    <t>Adj.</t>
  </si>
  <si>
    <t>XX</t>
  </si>
  <si>
    <t>Adjs.</t>
  </si>
  <si>
    <t>Enter Last Page Here</t>
  </si>
  <si>
    <t>PASS-THROUGH REVENUE &amp; EXPENSE</t>
  </si>
  <si>
    <t>REVENUES AND EXPENSES</t>
  </si>
  <si>
    <t>ENVIRONMENTAL REMEDIATION</t>
  </si>
  <si>
    <t>PROGRAMMATC (ADJUSTMENT 6.31)</t>
  </si>
  <si>
    <t>SPECIFIC (ADJUSTMENT 6.33)</t>
  </si>
  <si>
    <t>PROVISIONAL PROFORMA ADDITIONS</t>
  </si>
  <si>
    <t>6.31, 6.32, 6.33, 6.34</t>
  </si>
  <si>
    <t>DFIT REVERSAL TO FIT</t>
  </si>
  <si>
    <t>AMI PLANT AND DEFERRAL</t>
  </si>
  <si>
    <t>*</t>
  </si>
  <si>
    <t>INTEREST ON  CUSTOMER DEPOSITS</t>
  </si>
  <si>
    <t>108-TGRANT RCW 80.84</t>
  </si>
  <si>
    <t>COLSTRIP ARC &amp; ARO ACTIVTY OFFSET 1&amp;2</t>
  </si>
  <si>
    <t>TOTAL 1&amp;2 D&amp;R</t>
  </si>
  <si>
    <t>ARO-ELECTRIC COLSTRIP 1 &amp; 2 ASH POND CA</t>
  </si>
  <si>
    <t>ARO-ELECTRIC COLSTRIP 3 &amp; 4 ASH POND CA</t>
  </si>
  <si>
    <t>DFIT COLSTRIP ARO</t>
  </si>
  <si>
    <t>RECOVERED PLANT (A/D)</t>
  </si>
  <si>
    <t>GROSS PLANT (NEW ADDS)</t>
  </si>
  <si>
    <t>RECOVERED PLANT (A/D NEW ADDS)</t>
  </si>
  <si>
    <t>DFIT (INCLUDING EDIT)</t>
  </si>
  <si>
    <t>DFIT (NEW ADDS)</t>
  </si>
  <si>
    <t>TOTAL PLANT</t>
  </si>
  <si>
    <t>COLSTRIP 1&amp;2 REGULATORY ASSET</t>
  </si>
  <si>
    <t>DFIT ON 1&amp;2 REGULATORY ASSET</t>
  </si>
  <si>
    <t>MONTEIZED PTCS</t>
  </si>
  <si>
    <t>PTC ACCRUED INTEREST</t>
  </si>
  <si>
    <t>MONTANA TRANSITION FUND</t>
  </si>
  <si>
    <t>DFIT MONETIZED PTCS</t>
  </si>
  <si>
    <t>DFIT MONETIZED PTC INTEREST ACCRUAL</t>
  </si>
  <si>
    <t>TOTAL PTCS</t>
  </si>
  <si>
    <t>EDIT REVERSALS/FLOW-THROUGH ITEMS</t>
  </si>
  <si>
    <t>Total ARO</t>
  </si>
  <si>
    <t>OPEN 3</t>
  </si>
  <si>
    <t>EXPENSE</t>
  </si>
  <si>
    <t>TOTAL EXPENSE</t>
  </si>
  <si>
    <t>AMR REGULATORY ASSET</t>
  </si>
  <si>
    <t>ADJUST PROGRAM REVENUES FOR COMMUNITY SOLAR</t>
  </si>
  <si>
    <t>ADJUST PROGRAM REVENUES FOR UP &amp; GO EVSE</t>
  </si>
  <si>
    <t>ADJUST PROGRAM REVENUES FOR TRANSP ELEC PLAN TEP</t>
  </si>
  <si>
    <t>OPEN 1A</t>
  </si>
  <si>
    <t>OPEN 1B</t>
  </si>
  <si>
    <t>From EOP Adj.</t>
  </si>
  <si>
    <t>COLSTRIP PROPERTY INSURANCE</t>
  </si>
  <si>
    <t>COLSTRIP LIABILITY INSURANCE</t>
  </si>
  <si>
    <t>PROPERTY AND LIABILITY INSURANCE</t>
  </si>
  <si>
    <t>MONTANA ENERGY TAX</t>
  </si>
  <si>
    <t>SCHEDULE 141Z (NOTE 2)</t>
  </si>
  <si>
    <t>REMOVE SCHEDULE 95A - FEDERAL INCENTIVE TRACKER (NOTE 2)</t>
  </si>
  <si>
    <t>NOTE 2 - THE TAX AMOUNTS FOR SCHEDULE 95A WIND GRANTS AND THE AMORTIZATION OF SCHEDULE 141Z UNPROTECTED EDIT ARE REMOVED IN THE FEDERAL INCOME TAX ADJUSTMENT.</t>
  </si>
  <si>
    <t>handled through annual filings and not a part of this general rate case and is removed in the FIT adjustment.</t>
  </si>
  <si>
    <t>from EOP Adj.</t>
  </si>
  <si>
    <t>from EOP Adj</t>
  </si>
  <si>
    <t>T1 ACCUM AMORT ON DEPRECIATION DEFERRAL</t>
  </si>
  <si>
    <t xml:space="preserve">T1 DFIT ON DEPRECIATION DEFERRAL </t>
  </si>
  <si>
    <t>PERIOD</t>
  </si>
  <si>
    <t>DEFERRED GAINS AND LOSSES ON PROPERTY SALES</t>
  </si>
  <si>
    <t>ESTIMATED PLANT RETIREMENTS RATE BASE</t>
  </si>
  <si>
    <t>xx</t>
  </si>
  <si>
    <t>INCREASE TO GROSS PLANT</t>
  </si>
  <si>
    <t>INCREASE TO ACCUM. DEPRECIATION &amp; AMORTIZATION</t>
  </si>
  <si>
    <t>INCREASE TO ACCUMULATED DEFERRED INCOME TAXES</t>
  </si>
  <si>
    <t>TOTAL ALL PROVISIONAL PROFORMAS</t>
  </si>
  <si>
    <t>PROJECTED (ADJUSTMENT 6.34)</t>
  </si>
  <si>
    <t>ADJUSTMENT TO ACCUM. DEPREC.</t>
  </si>
  <si>
    <t>PROVISIONAL PROFORMA RETIREMENTS DEPRECIATION</t>
  </si>
  <si>
    <t>DFIT ALL OTHER</t>
  </si>
  <si>
    <t>DFIT TREASURY GRANT AMORTIZATION</t>
  </si>
  <si>
    <t>DFIT EDIT REVERSALS</t>
  </si>
  <si>
    <t>DFIT FLOW-THROUGH REVERSALS</t>
  </si>
  <si>
    <t>PRODUCTION</t>
  </si>
  <si>
    <t>NON-PRODUCTION</t>
  </si>
  <si>
    <t>COLSTRIP</t>
  </si>
  <si>
    <t>EDIT ELECTRIC RATEBASE</t>
  </si>
  <si>
    <t>NOTE: ADJUSTMENTS TO ADIT ARE MADE IN ALL OTHER ADJUSTMENTS WITH RATE BASE COMPONENTS</t>
  </si>
  <si>
    <t>BAD DEBT EXPENSE</t>
  </si>
  <si>
    <t>NET RATE BASE</t>
  </si>
  <si>
    <t>Check ===&gt;</t>
  </si>
  <si>
    <t>TAX BENEFIT OF TREASURY GRANT AMORTIZATION</t>
  </si>
  <si>
    <t>ELECTRIC AMR PLANT IN SERVICE</t>
  </si>
  <si>
    <t>ACCUMULATED DEPRECIATION FOR ELECTRIC AMR</t>
  </si>
  <si>
    <t>NET ELECTRIC AMR PLANT</t>
  </si>
  <si>
    <t>REGULATORY ASSET:</t>
  </si>
  <si>
    <t>ELECTRIC AMR REGULATORY ASSET</t>
  </si>
  <si>
    <t>ACCUMULATED AMORTIZATION OF REG ASSET</t>
  </si>
  <si>
    <t>ACCUMULATED DEFERRED INCOME TAXES</t>
  </si>
  <si>
    <t>NET ELECTRIC AMR REGULATORY ASSET</t>
  </si>
  <si>
    <t>AMORTIZATION OF ELECTRIC AMR REGULATORY ASSET</t>
  </si>
  <si>
    <t>(NOTE 1) THE TURN AROUND OF ACCUMULATED DEFERRED INCOME TAXES FOR AMR RETIREMENTS IS INCLUDED IN ADJUSTMENT 6.30 TEST YEAR PLANT RETIREMENTS.</t>
  </si>
  <si>
    <t>ACCUMULATED DEFERRED INCOME TAXES (NOTE 1)</t>
  </si>
  <si>
    <t>CHANGES TO 141C</t>
  </si>
  <si>
    <t>T1 AMORTIZATION OF DEPRECIATION DEFERRAL</t>
  </si>
  <si>
    <t>T1 AMORTIZATION OF CARRYING CHARGES DEFERRAL</t>
  </si>
  <si>
    <t xml:space="preserve"> PROFORMA PERIOD ADJUSTMENTS</t>
  </si>
  <si>
    <t>REMOVE NET COST DEFERRAL</t>
  </si>
  <si>
    <t>ACCUM. DEPRECIATION &amp; AMORTIZATION</t>
  </si>
  <si>
    <t>ADJUSTMENT TO ADIT IS IN ADJ 6.29 AND TO EDIT IS IN 6.04</t>
  </si>
  <si>
    <t>CUSTOMER DRIVEN PROGRAMMATIC PROVISIONAL PROFORMA (ADJUSTMENT 6.32)</t>
  </si>
  <si>
    <t>REMEDIATION EXPENDITURES 1&amp;2</t>
  </si>
  <si>
    <t>DECOMMISSIONING EXPENDITURES 1&amp;2</t>
  </si>
  <si>
    <t>INCLUDE RATE YEAR SCHEDULE 139 NET CREDIT</t>
  </si>
  <si>
    <t>IMPACT OF CHANGES IN LOAD</t>
  </si>
  <si>
    <t>Check line 37 s/b $0 ===&gt;</t>
  </si>
  <si>
    <t>Check line 38 s/b $0 ===&gt;</t>
  </si>
  <si>
    <t>Check Net Revenue Change to COS</t>
  </si>
  <si>
    <t>CHANGES TO OTHER PRICE SCHEDULES FROM EXH. BDJ-7:</t>
  </si>
  <si>
    <t>REVENUES PER EXH. BDJ-7 BILL IMPACTS</t>
  </si>
  <si>
    <t>Pro Forma (Electric + Common)</t>
  </si>
  <si>
    <t>Remove PF AMI Rate Base - Plant (Staff Adjustment)</t>
  </si>
  <si>
    <t>EXH. CRM-2 page 1 of 3</t>
  </si>
  <si>
    <t>EXH. CRM-2 page 2 of 3</t>
  </si>
  <si>
    <t>EXH. CRM-2 page 3 of 3</t>
  </si>
  <si>
    <t>EXH. CRM-3 page 1 of 36</t>
  </si>
  <si>
    <t>EXH. CRM-3 page 2 of 36</t>
  </si>
  <si>
    <t>EXH. CRM-3 page 3 of 36</t>
  </si>
  <si>
    <t>EXH. CRM-3 page 4 of 36</t>
  </si>
  <si>
    <t>EXH. CRM-3 page 5 of 36</t>
  </si>
  <si>
    <t>EXH. CRM-3 page 6 of 36</t>
  </si>
  <si>
    <t>EXH. CRM-3 page 7 of 36</t>
  </si>
  <si>
    <t>EXH. CRM-3 page 8 of 36</t>
  </si>
  <si>
    <t>EXH. CRM-3 page 9 of 36</t>
  </si>
  <si>
    <t>EXH. CRM-3 page 10 of 36</t>
  </si>
  <si>
    <t>EXH. CRM-3 page 11 of 36</t>
  </si>
  <si>
    <t>EXH. CRM-3 page 12 of 36</t>
  </si>
  <si>
    <t>EXH. CRM-3 page 13 of 36</t>
  </si>
  <si>
    <t>EXH. CRM-3 page 14 of 36</t>
  </si>
  <si>
    <t>EXH. CRM-3 page 15 of 36</t>
  </si>
  <si>
    <t>EXH. CRM-3 page 16 of 36</t>
  </si>
  <si>
    <t>EXH. CRM-3 page 17 of 36</t>
  </si>
  <si>
    <t>EXH. CRM-3 page 18 of 36</t>
  </si>
  <si>
    <t>EXH. CRM-3 page 19 of 36</t>
  </si>
  <si>
    <t>EXH. CRM-3 page 20 of 36</t>
  </si>
  <si>
    <t>EXH. CRM-3 page 21 of 36</t>
  </si>
  <si>
    <t>EXH. CRM-3 page 22 of 36</t>
  </si>
  <si>
    <t>EXH. CRM-3 page 23 of 36</t>
  </si>
  <si>
    <t>EXH. CRM-3 page 24 of 36</t>
  </si>
  <si>
    <t>EXH. CRM-3 page 25 of 36</t>
  </si>
  <si>
    <t>EXH. CRM-3 page 26 of 36</t>
  </si>
  <si>
    <t>EXH. CRM-3 page 27 of 36</t>
  </si>
  <si>
    <t>EXH. CRM-3 page 28 of 36</t>
  </si>
  <si>
    <t>EXH. CRM-3 page 29 of 36</t>
  </si>
  <si>
    <t>EXH. CRM-3 page 30 of 36</t>
  </si>
  <si>
    <t>EXH. CRM-3 page 31 of 36</t>
  </si>
  <si>
    <t>EXH. CRM-3 page 32 of 36</t>
  </si>
  <si>
    <t>EXH. CRM-3 page 33 of 36</t>
  </si>
  <si>
    <t>EXH. CRM-3 page 34 of 36</t>
  </si>
  <si>
    <t>EXH. CRM-3 page 35 of 36</t>
  </si>
  <si>
    <t>EXH. CRM-3 page 36 of 36</t>
  </si>
  <si>
    <t>UE-220066</t>
  </si>
  <si>
    <t>PORTION OF LINE 20 ASSOCIATED WITH WHOLESALE CUSTOMERS</t>
  </si>
  <si>
    <t>PORTION OF LINE 20 ASSOCIATED WITH RETAIL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</si>
</sst>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_);_(* \(#,##0.00000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_(&quot;$&quot;* #,##0_);[Red]_(&quot;$&quot;* \(#,##0\);_(&quot;$&quot;* &quot;-&quot;_);_(@_)"/>
    <numFmt numFmtId="169" formatCode="&quot;$&quot;#,##0.00"/>
    <numFmt numFmtId="170" formatCode="0.00\ &quot;R&quot;"/>
    <numFmt numFmtId="171" formatCode="0.00\ &quot;P&quot;"/>
    <numFmt numFmtId="172" formatCode="0.000000"/>
    <numFmt numFmtId="173" formatCode="0.0000%"/>
    <numFmt numFmtId="174" formatCode="_(* #,##0.000000_);_(* \(#,##0.000000\);_(* &quot;-&quot;??????_);_(@_)"/>
    <numFmt numFmtId="175" formatCode="&quot;ADJ&quot;\ 0.00\ &quot;ER&quot;"/>
    <numFmt numFmtId="176" formatCode="#,##0;\(#,##0\)"/>
    <numFmt numFmtId="177" formatCode="yyyy"/>
    <numFmt numFmtId="178" formatCode="_(&quot;$&quot;* #,##0.000000_);_(&quot;$&quot;* \(#,##0.000000\);_(&quot;$&quot;* &quot;-&quot;??????_);_(@_)"/>
    <numFmt numFmtId="179" formatCode="0.0000000"/>
    <numFmt numFmtId="180" formatCode="#,##0.0000"/>
    <numFmt numFmtId="181" formatCode="0.0000"/>
    <numFmt numFmtId="182" formatCode="0.00000%"/>
    <numFmt numFmtId="184" formatCode="0.00\ &quot;PP&quot;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0" tint="-0.34998626667073579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33CC33"/>
      <name val="Times New Roman"/>
      <family val="1"/>
    </font>
    <font>
      <b/>
      <sz val="10"/>
      <color rgb="FFFF66FF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rgb="FF0070C0"/>
      <name val="Times New Roman"/>
      <family val="1"/>
    </font>
    <font>
      <sz val="8"/>
      <name val="Helv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8"/>
      <color rgb="FF0000FF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Arial"/>
      <family val="2"/>
    </font>
    <font>
      <b/>
      <sz val="10"/>
      <color rgb="FFFF0000"/>
      <name val="Times New Roman"/>
      <family val="1"/>
    </font>
    <font>
      <sz val="10"/>
      <color rgb="FF00B0F0"/>
      <name val="Times New Roman"/>
      <family val="1"/>
    </font>
    <font>
      <b/>
      <sz val="12"/>
      <color rgb="FFFF0000"/>
      <name val="Times New Roman"/>
      <family val="1"/>
    </font>
    <font>
      <u/>
      <sz val="10"/>
      <name val="Times New Roman"/>
      <family val="1"/>
    </font>
    <font>
      <sz val="10"/>
      <color theme="2" tint="-0.249977111117893"/>
      <name val="Times New Roman"/>
      <family val="1"/>
    </font>
    <font>
      <sz val="11"/>
      <color theme="2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 tint="-0.14999847407452621"/>
      <name val="Calibri"/>
      <family val="2"/>
      <scheme val="minor"/>
    </font>
    <font>
      <i/>
      <sz val="10"/>
      <color theme="1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11"/>
      <name val="Times New Roman"/>
      <family val="1"/>
    </font>
    <font>
      <b/>
      <sz val="11"/>
      <color rgb="FF0000FF"/>
      <name val="Times New Roman"/>
      <family val="1"/>
    </font>
    <font>
      <sz val="8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FF9999"/>
        <bgColor indexed="64"/>
      </patternFill>
    </fill>
    <fill>
      <patternFill patternType="gray06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Down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9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2" fillId="0" borderId="0" xfId="0" applyFont="1" applyAlignment="1"/>
    <xf numFmtId="0" fontId="2" fillId="2" borderId="2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42" fontId="1" fillId="2" borderId="4" xfId="0" applyNumberFormat="1" applyFont="1" applyFill="1" applyBorder="1"/>
    <xf numFmtId="41" fontId="1" fillId="2" borderId="4" xfId="0" applyNumberFormat="1" applyFont="1" applyFill="1" applyBorder="1" applyAlignment="1" applyProtection="1">
      <protection locked="0"/>
    </xf>
    <xf numFmtId="41" fontId="1" fillId="2" borderId="3" xfId="0" applyNumberFormat="1" applyFont="1" applyFill="1" applyBorder="1" applyAlignment="1" applyProtection="1">
      <protection locked="0"/>
    </xf>
    <xf numFmtId="0" fontId="1" fillId="2" borderId="6" xfId="0" applyFont="1" applyFill="1" applyBorder="1"/>
    <xf numFmtId="42" fontId="1" fillId="2" borderId="7" xfId="0" applyNumberFormat="1" applyFont="1" applyFill="1" applyBorder="1" applyAlignment="1" applyProtection="1">
      <protection locked="0"/>
    </xf>
    <xf numFmtId="10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2" borderId="4" xfId="0" applyNumberFormat="1" applyFont="1" applyFill="1" applyBorder="1"/>
    <xf numFmtId="42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/>
    <xf numFmtId="0" fontId="1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2" fontId="1" fillId="2" borderId="10" xfId="0" applyNumberFormat="1" applyFont="1" applyFill="1" applyBorder="1"/>
    <xf numFmtId="41" fontId="1" fillId="2" borderId="10" xfId="0" applyNumberFormat="1" applyFont="1" applyFill="1" applyBorder="1" applyAlignment="1" applyProtection="1">
      <protection locked="0"/>
    </xf>
    <xf numFmtId="41" fontId="1" fillId="2" borderId="8" xfId="0" applyNumberFormat="1" applyFont="1" applyFill="1" applyBorder="1" applyAlignment="1" applyProtection="1">
      <protection locked="0"/>
    </xf>
    <xf numFmtId="42" fontId="1" fillId="2" borderId="12" xfId="0" applyNumberFormat="1" applyFont="1" applyFill="1" applyBorder="1" applyAlignment="1" applyProtection="1">
      <protection locked="0"/>
    </xf>
    <xf numFmtId="10" fontId="1" fillId="2" borderId="10" xfId="0" applyNumberFormat="1" applyFont="1" applyFill="1" applyBorder="1"/>
    <xf numFmtId="165" fontId="1" fillId="2" borderId="10" xfId="0" applyNumberFormat="1" applyFont="1" applyFill="1" applyBorder="1"/>
    <xf numFmtId="164" fontId="1" fillId="2" borderId="10" xfId="0" applyNumberFormat="1" applyFont="1" applyFill="1" applyBorder="1"/>
    <xf numFmtId="0" fontId="1" fillId="2" borderId="11" xfId="0" applyFont="1" applyFill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Border="1"/>
    <xf numFmtId="41" fontId="1" fillId="0" borderId="10" xfId="0" applyNumberFormat="1" applyFont="1" applyFill="1" applyBorder="1" applyAlignment="1" applyProtection="1">
      <protection locked="0"/>
    </xf>
    <xf numFmtId="41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/>
    <xf numFmtId="42" fontId="1" fillId="0" borderId="12" xfId="0" applyNumberFormat="1" applyFont="1" applyFill="1" applyBorder="1" applyAlignment="1" applyProtection="1">
      <protection locked="0"/>
    </xf>
    <xf numFmtId="10" fontId="1" fillId="0" borderId="10" xfId="0" applyNumberFormat="1" applyFont="1" applyBorder="1"/>
    <xf numFmtId="42" fontId="1" fillId="0" borderId="10" xfId="0" applyNumberFormat="1" applyFont="1" applyBorder="1"/>
    <xf numFmtId="165" fontId="1" fillId="0" borderId="10" xfId="0" applyNumberFormat="1" applyFont="1" applyFill="1" applyBorder="1"/>
    <xf numFmtId="164" fontId="1" fillId="0" borderId="10" xfId="0" applyNumberFormat="1" applyFont="1" applyBorder="1"/>
    <xf numFmtId="0" fontId="1" fillId="0" borderId="11" xfId="0" applyFont="1" applyBorder="1"/>
    <xf numFmtId="0" fontId="1" fillId="0" borderId="14" xfId="0" applyFont="1" applyBorder="1"/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5" xfId="0" applyFont="1" applyBorder="1"/>
    <xf numFmtId="41" fontId="1" fillId="0" borderId="15" xfId="0" applyNumberFormat="1" applyFont="1" applyFill="1" applyBorder="1" applyAlignment="1" applyProtection="1">
      <protection locked="0"/>
    </xf>
    <xf numFmtId="41" fontId="1" fillId="0" borderId="13" xfId="0" applyNumberFormat="1" applyFont="1" applyFill="1" applyBorder="1" applyAlignment="1" applyProtection="1">
      <protection locked="0"/>
    </xf>
    <xf numFmtId="0" fontId="1" fillId="0" borderId="14" xfId="0" applyFont="1" applyFill="1" applyBorder="1"/>
    <xf numFmtId="42" fontId="1" fillId="0" borderId="17" xfId="0" applyNumberFormat="1" applyFont="1" applyFill="1" applyBorder="1" applyAlignment="1" applyProtection="1">
      <protection locked="0"/>
    </xf>
    <xf numFmtId="10" fontId="1" fillId="0" borderId="15" xfId="0" applyNumberFormat="1" applyFont="1" applyBorder="1"/>
    <xf numFmtId="42" fontId="1" fillId="0" borderId="15" xfId="0" applyNumberFormat="1" applyFont="1" applyBorder="1"/>
    <xf numFmtId="165" fontId="1" fillId="0" borderId="15" xfId="0" applyNumberFormat="1" applyFont="1" applyFill="1" applyBorder="1"/>
    <xf numFmtId="164" fontId="1" fillId="0" borderId="15" xfId="0" applyNumberFormat="1" applyFont="1" applyBorder="1"/>
    <xf numFmtId="0" fontId="1" fillId="0" borderId="16" xfId="0" applyFont="1" applyBorder="1"/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/>
    <xf numFmtId="42" fontId="1" fillId="2" borderId="15" xfId="0" applyNumberFormat="1" applyFont="1" applyFill="1" applyBorder="1"/>
    <xf numFmtId="41" fontId="1" fillId="2" borderId="15" xfId="0" applyNumberFormat="1" applyFont="1" applyFill="1" applyBorder="1" applyAlignment="1" applyProtection="1">
      <protection locked="0"/>
    </xf>
    <xf numFmtId="41" fontId="1" fillId="2" borderId="13" xfId="0" applyNumberFormat="1" applyFont="1" applyFill="1" applyBorder="1" applyAlignment="1" applyProtection="1">
      <protection locked="0"/>
    </xf>
    <xf numFmtId="42" fontId="1" fillId="2" borderId="17" xfId="0" applyNumberFormat="1" applyFont="1" applyFill="1" applyBorder="1" applyAlignment="1" applyProtection="1">
      <protection locked="0"/>
    </xf>
    <xf numFmtId="10" fontId="1" fillId="2" borderId="15" xfId="0" applyNumberFormat="1" applyFont="1" applyFill="1" applyBorder="1"/>
    <xf numFmtId="165" fontId="1" fillId="2" borderId="15" xfId="0" applyNumberFormat="1" applyFont="1" applyFill="1" applyBorder="1"/>
    <xf numFmtId="164" fontId="1" fillId="2" borderId="15" xfId="0" applyNumberFormat="1" applyFont="1" applyFill="1" applyBorder="1"/>
    <xf numFmtId="0" fontId="1" fillId="2" borderId="16" xfId="0" applyFont="1" applyFill="1" applyBorder="1"/>
    <xf numFmtId="0" fontId="2" fillId="2" borderId="14" xfId="0" applyFont="1" applyFill="1" applyBorder="1" applyAlignment="1">
      <alignment horizontal="center"/>
    </xf>
    <xf numFmtId="42" fontId="1" fillId="2" borderId="15" xfId="0" applyNumberFormat="1" applyFont="1" applyFill="1" applyBorder="1" applyAlignment="1" applyProtection="1">
      <protection locked="0"/>
    </xf>
    <xf numFmtId="0" fontId="2" fillId="0" borderId="14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8" xfId="0" quotePrefix="1" applyFont="1" applyBorder="1" applyAlignment="1">
      <alignment horizontal="center"/>
    </xf>
    <xf numFmtId="0" fontId="2" fillId="0" borderId="21" xfId="0" applyFont="1" applyBorder="1" applyAlignment="1"/>
    <xf numFmtId="0" fontId="1" fillId="0" borderId="6" xfId="0" applyFont="1" applyBorder="1"/>
    <xf numFmtId="0" fontId="2" fillId="0" borderId="22" xfId="0" applyFont="1" applyBorder="1" applyAlignment="1"/>
    <xf numFmtId="0" fontId="1" fillId="0" borderId="4" xfId="0" applyFont="1" applyBorder="1"/>
    <xf numFmtId="0" fontId="2" fillId="0" borderId="22" xfId="0" applyFont="1" applyBorder="1"/>
    <xf numFmtId="0" fontId="2" fillId="0" borderId="4" xfId="0" applyFont="1" applyBorder="1"/>
    <xf numFmtId="0" fontId="2" fillId="0" borderId="2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5" xfId="0" applyFont="1" applyBorder="1"/>
    <xf numFmtId="0" fontId="1" fillId="0" borderId="0" xfId="0" applyFont="1" applyAlignment="1">
      <alignment horizontal="center"/>
    </xf>
    <xf numFmtId="42" fontId="1" fillId="2" borderId="9" xfId="0" applyNumberFormat="1" applyFont="1" applyFill="1" applyBorder="1"/>
    <xf numFmtId="42" fontId="1" fillId="0" borderId="14" xfId="0" applyNumberFormat="1" applyFont="1" applyFill="1" applyBorder="1"/>
    <xf numFmtId="42" fontId="1" fillId="2" borderId="14" xfId="0" applyNumberFormat="1" applyFont="1" applyFill="1" applyBorder="1"/>
    <xf numFmtId="42" fontId="1" fillId="2" borderId="6" xfId="0" applyNumberFormat="1" applyFont="1" applyFill="1" applyBorder="1"/>
    <xf numFmtId="42" fontId="1" fillId="0" borderId="9" xfId="0" applyNumberFormat="1" applyFont="1" applyFill="1" applyBorder="1"/>
    <xf numFmtId="166" fontId="1" fillId="0" borderId="15" xfId="0" applyNumberFormat="1" applyFont="1" applyBorder="1"/>
    <xf numFmtId="165" fontId="1" fillId="0" borderId="15" xfId="0" applyNumberFormat="1" applyFont="1" applyBorder="1"/>
    <xf numFmtId="166" fontId="1" fillId="2" borderId="15" xfId="0" applyNumberFormat="1" applyFont="1" applyFill="1" applyBorder="1"/>
    <xf numFmtId="165" fontId="1" fillId="2" borderId="15" xfId="0" applyNumberFormat="1" applyFont="1" applyFill="1" applyBorder="1"/>
    <xf numFmtId="166" fontId="1" fillId="2" borderId="4" xfId="0" applyNumberFormat="1" applyFont="1" applyFill="1" applyBorder="1"/>
    <xf numFmtId="165" fontId="1" fillId="2" borderId="4" xfId="0" applyNumberFormat="1" applyFont="1" applyFill="1" applyBorder="1"/>
    <xf numFmtId="41" fontId="1" fillId="2" borderId="9" xfId="0" applyNumberFormat="1" applyFont="1" applyFill="1" applyBorder="1" applyAlignment="1" applyProtection="1">
      <protection locked="0"/>
    </xf>
    <xf numFmtId="41" fontId="1" fillId="0" borderId="14" xfId="0" applyNumberFormat="1" applyFont="1" applyFill="1" applyBorder="1" applyAlignment="1" applyProtection="1">
      <protection locked="0"/>
    </xf>
    <xf numFmtId="41" fontId="1" fillId="2" borderId="14" xfId="0" applyNumberFormat="1" applyFont="1" applyFill="1" applyBorder="1" applyAlignment="1" applyProtection="1">
      <protection locked="0"/>
    </xf>
    <xf numFmtId="41" fontId="1" fillId="2" borderId="25" xfId="0" applyNumberFormat="1" applyFont="1" applyFill="1" applyBorder="1" applyAlignment="1" applyProtection="1">
      <protection locked="0"/>
    </xf>
    <xf numFmtId="17" fontId="2" fillId="0" borderId="14" xfId="0" applyNumberFormat="1" applyFont="1" applyBorder="1" applyAlignment="1">
      <alignment horizontal="center"/>
    </xf>
    <xf numFmtId="0" fontId="2" fillId="2" borderId="6" xfId="0" quotePrefix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6" fontId="1" fillId="0" borderId="10" xfId="0" applyNumberFormat="1" applyFont="1" applyBorder="1"/>
    <xf numFmtId="166" fontId="1" fillId="2" borderId="15" xfId="0" applyNumberFormat="1" applyFont="1" applyFill="1" applyBorder="1"/>
    <xf numFmtId="165" fontId="1" fillId="0" borderId="10" xfId="0" applyNumberFormat="1" applyFont="1" applyBorder="1"/>
    <xf numFmtId="165" fontId="1" fillId="0" borderId="10" xfId="0" applyNumberFormat="1" applyFont="1" applyFill="1" applyBorder="1" applyAlignment="1" applyProtection="1">
      <protection locked="0"/>
    </xf>
    <xf numFmtId="165" fontId="1" fillId="2" borderId="15" xfId="0" applyNumberFormat="1" applyFont="1" applyFill="1" applyBorder="1" applyAlignment="1" applyProtection="1">
      <protection locked="0"/>
    </xf>
    <xf numFmtId="165" fontId="1" fillId="0" borderId="15" xfId="0" applyNumberFormat="1" applyFont="1" applyFill="1" applyBorder="1" applyAlignment="1" applyProtection="1">
      <protection locked="0"/>
    </xf>
    <xf numFmtId="165" fontId="1" fillId="2" borderId="4" xfId="0" applyNumberFormat="1" applyFont="1" applyFill="1" applyBorder="1" applyAlignment="1" applyProtection="1">
      <protection locked="0"/>
    </xf>
    <xf numFmtId="165" fontId="1" fillId="0" borderId="9" xfId="0" applyNumberFormat="1" applyFont="1" applyFill="1" applyBorder="1" applyAlignment="1" applyProtection="1">
      <protection locked="0"/>
    </xf>
    <xf numFmtId="165" fontId="1" fillId="2" borderId="14" xfId="0" applyNumberFormat="1" applyFont="1" applyFill="1" applyBorder="1" applyAlignment="1" applyProtection="1">
      <protection locked="0"/>
    </xf>
    <xf numFmtId="165" fontId="1" fillId="0" borderId="14" xfId="0" applyNumberFormat="1" applyFont="1" applyFill="1" applyBorder="1" applyAlignment="1" applyProtection="1">
      <protection locked="0"/>
    </xf>
    <xf numFmtId="165" fontId="1" fillId="2" borderId="6" xfId="0" applyNumberFormat="1" applyFont="1" applyFill="1" applyBorder="1" applyAlignment="1" applyProtection="1">
      <protection locked="0"/>
    </xf>
    <xf numFmtId="0" fontId="2" fillId="0" borderId="0" xfId="0" applyFont="1" applyFill="1"/>
    <xf numFmtId="0" fontId="1" fillId="0" borderId="0" xfId="0" applyFont="1" applyFill="1"/>
    <xf numFmtId="0" fontId="3" fillId="0" borderId="2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Continuous"/>
    </xf>
    <xf numFmtId="41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42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Alignment="1" applyProtection="1">
      <protection locked="0"/>
    </xf>
    <xf numFmtId="165" fontId="1" fillId="0" borderId="27" xfId="0" applyNumberFormat="1" applyFont="1" applyFill="1" applyBorder="1"/>
    <xf numFmtId="167" fontId="1" fillId="0" borderId="0" xfId="0" applyNumberFormat="1" applyFont="1" applyFill="1" applyAlignment="1"/>
    <xf numFmtId="167" fontId="1" fillId="0" borderId="0" xfId="0" applyNumberFormat="1" applyFont="1" applyFill="1" applyBorder="1"/>
    <xf numFmtId="0" fontId="1" fillId="0" borderId="0" xfId="0" applyNumberFormat="1" applyFont="1" applyFill="1" applyAlignment="1"/>
    <xf numFmtId="42" fontId="1" fillId="0" borderId="0" xfId="0" applyNumberFormat="1" applyFont="1" applyFill="1"/>
    <xf numFmtId="166" fontId="1" fillId="0" borderId="27" xfId="0" applyNumberFormat="1" applyFont="1" applyFill="1" applyBorder="1"/>
    <xf numFmtId="0" fontId="1" fillId="0" borderId="0" xfId="0" quotePrefix="1" applyNumberFormat="1" applyFont="1" applyFill="1" applyAlignment="1">
      <alignment horizontal="left"/>
    </xf>
    <xf numFmtId="165" fontId="1" fillId="0" borderId="0" xfId="0" applyNumberFormat="1" applyFont="1" applyFill="1"/>
    <xf numFmtId="0" fontId="1" fillId="0" borderId="27" xfId="0" applyFont="1" applyFill="1" applyBorder="1"/>
    <xf numFmtId="42" fontId="1" fillId="0" borderId="28" xfId="0" applyNumberFormat="1" applyFont="1" applyFill="1" applyBorder="1" applyAlignment="1" applyProtection="1">
      <protection locked="0"/>
    </xf>
    <xf numFmtId="0" fontId="0" fillId="0" borderId="0" xfId="0" applyFont="1" applyFill="1"/>
    <xf numFmtId="42" fontId="0" fillId="0" borderId="0" xfId="0" applyNumberFormat="1" applyFont="1" applyFill="1"/>
    <xf numFmtId="168" fontId="1" fillId="0" borderId="0" xfId="0" applyNumberFormat="1" applyFont="1" applyFill="1" applyAlignment="1" applyProtection="1">
      <alignment horizontal="left"/>
    </xf>
    <xf numFmtId="43" fontId="1" fillId="0" borderId="0" xfId="0" applyNumberFormat="1" applyFont="1" applyFill="1"/>
    <xf numFmtId="42" fontId="1" fillId="0" borderId="30" xfId="0" applyNumberFormat="1" applyFont="1" applyFill="1" applyBorder="1"/>
    <xf numFmtId="10" fontId="4" fillId="0" borderId="0" xfId="0" applyNumberFormat="1" applyFont="1" applyFill="1"/>
    <xf numFmtId="10" fontId="4" fillId="0" borderId="32" xfId="0" applyNumberFormat="1" applyFont="1" applyFill="1" applyBorder="1"/>
    <xf numFmtId="0" fontId="4" fillId="0" borderId="0" xfId="0" applyFont="1" applyFill="1"/>
    <xf numFmtId="0" fontId="5" fillId="3" borderId="0" xfId="0" applyNumberFormat="1" applyFont="1" applyFill="1" applyBorder="1" applyAlignment="1">
      <alignment horizontal="left"/>
    </xf>
    <xf numFmtId="42" fontId="5" fillId="3" borderId="0" xfId="0" applyNumberFormat="1" applyFont="1" applyFill="1" applyBorder="1" applyAlignment="1"/>
    <xf numFmtId="0" fontId="6" fillId="0" borderId="21" xfId="0" applyFont="1" applyFill="1" applyBorder="1" applyAlignment="1">
      <alignment horizontal="left"/>
    </xf>
    <xf numFmtId="167" fontId="6" fillId="0" borderId="27" xfId="0" applyNumberFormat="1" applyFont="1" applyFill="1" applyBorder="1" applyAlignment="1" applyProtection="1">
      <protection locked="0"/>
    </xf>
    <xf numFmtId="41" fontId="6" fillId="0" borderId="0" xfId="0" applyNumberFormat="1" applyFont="1" applyFill="1" applyBorder="1" applyAlignment="1"/>
    <xf numFmtId="0" fontId="6" fillId="4" borderId="21" xfId="0" applyFont="1" applyFill="1" applyBorder="1" applyAlignment="1">
      <alignment horizontal="left"/>
    </xf>
    <xf numFmtId="0" fontId="6" fillId="4" borderId="22" xfId="0" applyNumberFormat="1" applyFont="1" applyFill="1" applyBorder="1" applyAlignment="1"/>
    <xf numFmtId="41" fontId="6" fillId="4" borderId="0" xfId="0" applyNumberFormat="1" applyFont="1" applyFill="1" applyBorder="1" applyAlignment="1"/>
    <xf numFmtId="0" fontId="1" fillId="0" borderId="21" xfId="0" applyNumberFormat="1" applyFont="1" applyFill="1" applyBorder="1" applyAlignment="1">
      <alignment horizontal="left"/>
    </xf>
    <xf numFmtId="41" fontId="1" fillId="0" borderId="27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/>
    <xf numFmtId="41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alignment horizontal="left"/>
    </xf>
    <xf numFmtId="42" fontId="1" fillId="0" borderId="0" xfId="0" applyNumberFormat="1" applyFont="1" applyFill="1" applyBorder="1"/>
    <xf numFmtId="0" fontId="1" fillId="0" borderId="0" xfId="0" applyFont="1" applyFill="1" applyBorder="1"/>
    <xf numFmtId="41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 applyProtection="1">
      <protection locked="0"/>
    </xf>
    <xf numFmtId="170" fontId="2" fillId="0" borderId="0" xfId="0" applyNumberFormat="1" applyFont="1" applyFill="1" applyAlignment="1" applyProtection="1">
      <alignment horizontal="center"/>
      <protection locked="0"/>
    </xf>
    <xf numFmtId="171" fontId="2" fillId="0" borderId="0" xfId="0" applyNumberFormat="1" applyFont="1" applyFill="1" applyAlignment="1" applyProtection="1">
      <alignment horizontal="center"/>
      <protection locked="0"/>
    </xf>
    <xf numFmtId="43" fontId="0" fillId="0" borderId="0" xfId="0" applyNumberFormat="1" applyFont="1"/>
    <xf numFmtId="43" fontId="0" fillId="0" borderId="0" xfId="0" applyNumberFormat="1"/>
    <xf numFmtId="0" fontId="7" fillId="0" borderId="33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2" fillId="0" borderId="33" xfId="0" applyNumberFormat="1" applyFont="1" applyFill="1" applyBorder="1" applyAlignment="1">
      <alignment horizontal="center"/>
    </xf>
    <xf numFmtId="0" fontId="1" fillId="0" borderId="33" xfId="0" applyFont="1" applyFill="1" applyBorder="1"/>
    <xf numFmtId="0" fontId="2" fillId="0" borderId="33" xfId="0" applyFont="1" applyFill="1" applyBorder="1" applyAlignment="1">
      <alignment horizontal="center"/>
    </xf>
    <xf numFmtId="10" fontId="1" fillId="0" borderId="0" xfId="0" applyNumberFormat="1" applyFont="1" applyFill="1"/>
    <xf numFmtId="172" fontId="1" fillId="0" borderId="0" xfId="0" applyNumberFormat="1" applyFont="1" applyFill="1" applyAlignment="1"/>
    <xf numFmtId="10" fontId="1" fillId="0" borderId="0" xfId="0" applyNumberFormat="1" applyFont="1" applyFill="1" applyBorder="1"/>
    <xf numFmtId="173" fontId="1" fillId="0" borderId="0" xfId="0" applyNumberFormat="1" applyFont="1" applyFill="1" applyAlignment="1"/>
    <xf numFmtId="172" fontId="1" fillId="0" borderId="33" xfId="0" applyNumberFormat="1" applyFont="1" applyFill="1" applyBorder="1" applyAlignment="1"/>
    <xf numFmtId="172" fontId="1" fillId="0" borderId="0" xfId="0" applyNumberFormat="1" applyFont="1" applyFill="1" applyBorder="1" applyAlignment="1"/>
    <xf numFmtId="165" fontId="1" fillId="0" borderId="0" xfId="0" applyNumberFormat="1" applyFont="1" applyFill="1" applyBorder="1"/>
    <xf numFmtId="9" fontId="1" fillId="0" borderId="0" xfId="0" applyNumberFormat="1" applyFont="1" applyFill="1" applyAlignment="1"/>
    <xf numFmtId="174" fontId="1" fillId="0" borderId="33" xfId="0" applyNumberFormat="1" applyFont="1" applyFill="1" applyBorder="1"/>
    <xf numFmtId="172" fontId="1" fillId="0" borderId="30" xfId="0" applyNumberFormat="1" applyFont="1" applyFill="1" applyBorder="1" applyAlignment="1" applyProtection="1">
      <protection locked="0"/>
    </xf>
    <xf numFmtId="174" fontId="1" fillId="0" borderId="0" xfId="0" applyNumberFormat="1" applyFont="1" applyFill="1" applyBorder="1"/>
    <xf numFmtId="41" fontId="1" fillId="0" borderId="0" xfId="0" applyNumberFormat="1" applyFont="1" applyFill="1" applyBorder="1" applyAlignment="1"/>
    <xf numFmtId="0" fontId="1" fillId="0" borderId="0" xfId="0" applyFont="1" applyFill="1" applyAlignment="1">
      <alignment horizontal="left" indent="1"/>
    </xf>
    <xf numFmtId="0" fontId="0" fillId="0" borderId="0" xfId="0" applyFill="1"/>
    <xf numFmtId="0" fontId="8" fillId="0" borderId="0" xfId="0" applyFont="1" applyFill="1"/>
    <xf numFmtId="165" fontId="1" fillId="0" borderId="27" xfId="0" applyNumberFormat="1" applyFont="1" applyFill="1" applyBorder="1"/>
    <xf numFmtId="43" fontId="1" fillId="0" borderId="0" xfId="0" applyNumberFormat="1" applyFont="1" applyFill="1"/>
    <xf numFmtId="42" fontId="1" fillId="0" borderId="28" xfId="0" applyNumberFormat="1" applyFont="1" applyFill="1" applyBorder="1"/>
    <xf numFmtId="41" fontId="0" fillId="0" borderId="0" xfId="0" applyNumberFormat="1" applyFont="1" applyFill="1"/>
    <xf numFmtId="0" fontId="1" fillId="0" borderId="0" xfId="0" quotePrefix="1" applyFont="1" applyFill="1"/>
    <xf numFmtId="0" fontId="0" fillId="0" borderId="0" xfId="0" applyFont="1" applyFill="1" applyBorder="1"/>
    <xf numFmtId="0" fontId="1" fillId="0" borderId="33" xfId="0" quotePrefix="1" applyFont="1" applyBorder="1" applyAlignment="1">
      <alignment horizontal="center"/>
    </xf>
    <xf numFmtId="0" fontId="0" fillId="0" borderId="0" xfId="0" applyBorder="1"/>
    <xf numFmtId="0" fontId="9" fillId="0" borderId="0" xfId="0" applyFont="1"/>
    <xf numFmtId="3" fontId="9" fillId="0" borderId="0" xfId="0" applyNumberFormat="1" applyFont="1"/>
    <xf numFmtId="0" fontId="1" fillId="0" borderId="35" xfId="0" applyFont="1" applyFill="1" applyBorder="1" applyAlignment="1">
      <alignment horizontal="right"/>
    </xf>
    <xf numFmtId="0" fontId="2" fillId="0" borderId="3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 applyProtection="1">
      <alignment horizontal="centerContinuous"/>
      <protection locked="0"/>
    </xf>
    <xf numFmtId="0" fontId="2" fillId="0" borderId="0" xfId="0" quotePrefix="1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Alignment="1"/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 applyProtection="1">
      <alignment horizontal="left"/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/>
    <xf numFmtId="0" fontId="2" fillId="0" borderId="0" xfId="0" applyNumberFormat="1" applyFont="1" applyFill="1" applyBorder="1" applyAlignment="1" applyProtection="1">
      <protection locked="0"/>
    </xf>
    <xf numFmtId="0" fontId="2" fillId="0" borderId="33" xfId="0" applyNumberFormat="1" applyFont="1" applyFill="1" applyBorder="1" applyAlignment="1" applyProtection="1">
      <alignment horizontal="center"/>
      <protection locked="0"/>
    </xf>
    <xf numFmtId="0" fontId="2" fillId="0" borderId="33" xfId="0" quotePrefix="1" applyNumberFormat="1" applyFont="1" applyFill="1" applyBorder="1" applyAlignment="1">
      <alignment horizontal="center"/>
    </xf>
    <xf numFmtId="0" fontId="2" fillId="0" borderId="33" xfId="0" applyFont="1" applyFill="1" applyBorder="1" applyAlignment="1" applyProtection="1">
      <alignment horizontal="left" wrapText="1"/>
      <protection locked="0"/>
    </xf>
    <xf numFmtId="0" fontId="2" fillId="0" borderId="33" xfId="0" applyNumberFormat="1" applyFont="1" applyFill="1" applyBorder="1" applyAlignment="1"/>
    <xf numFmtId="0" fontId="2" fillId="0" borderId="33" xfId="0" quotePrefix="1" applyFon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 applyProtection="1">
      <protection locked="0"/>
    </xf>
    <xf numFmtId="0" fontId="2" fillId="0" borderId="33" xfId="0" applyNumberFormat="1" applyFont="1" applyFill="1" applyBorder="1" applyAlignment="1" applyProtection="1">
      <protection locked="0"/>
    </xf>
    <xf numFmtId="0" fontId="2" fillId="0" borderId="33" xfId="0" applyNumberFormat="1" applyFont="1" applyFill="1" applyBorder="1" applyAlignment="1">
      <alignment horizontal="left"/>
    </xf>
    <xf numFmtId="0" fontId="2" fillId="0" borderId="33" xfId="0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 indent="1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0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Alignment="1">
      <alignment horizontal="left" indent="2"/>
    </xf>
    <xf numFmtId="42" fontId="1" fillId="0" borderId="0" xfId="0" applyNumberFormat="1" applyFont="1" applyFill="1" applyAlignment="1"/>
    <xf numFmtId="42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2" fillId="0" borderId="0" xfId="0" applyNumberFormat="1" applyFont="1" applyFill="1" applyAlignment="1">
      <alignment horizontal="right"/>
    </xf>
    <xf numFmtId="177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 applyProtection="1">
      <protection locked="0"/>
    </xf>
    <xf numFmtId="42" fontId="1" fillId="0" borderId="0" xfId="0" applyNumberFormat="1" applyFont="1" applyFill="1" applyBorder="1" applyProtection="1">
      <protection locked="0"/>
    </xf>
    <xf numFmtId="42" fontId="1" fillId="0" borderId="0" xfId="0" applyNumberFormat="1" applyFont="1" applyFill="1" applyAlignment="1">
      <alignment horizontal="left"/>
    </xf>
    <xf numFmtId="42" fontId="1" fillId="0" borderId="0" xfId="0" applyNumberFormat="1" applyFont="1" applyFill="1" applyAlignment="1" applyProtection="1">
      <alignment horizontal="right"/>
      <protection locked="0"/>
    </xf>
    <xf numFmtId="0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Border="1" applyAlignment="1">
      <alignment horizontal="left"/>
    </xf>
    <xf numFmtId="172" fontId="11" fillId="0" borderId="0" xfId="0" applyNumberFormat="1" applyFont="1" applyFill="1" applyAlignment="1"/>
    <xf numFmtId="0" fontId="11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1" fillId="0" borderId="0" xfId="0" applyFont="1" applyFill="1" applyAlignment="1">
      <alignment horizontal="left"/>
    </xf>
    <xf numFmtId="166" fontId="1" fillId="0" borderId="0" xfId="0" applyNumberFormat="1" applyFont="1" applyFill="1" applyBorder="1" applyAlignment="1"/>
    <xf numFmtId="42" fontId="12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172" fontId="11" fillId="0" borderId="0" xfId="0" applyNumberFormat="1" applyFont="1" applyFill="1" applyAlignment="1">
      <alignment horizontal="left"/>
    </xf>
    <xf numFmtId="10" fontId="11" fillId="0" borderId="0" xfId="0" applyNumberFormat="1" applyFont="1" applyFill="1" applyAlignment="1">
      <alignment horizontal="left"/>
    </xf>
    <xf numFmtId="10" fontId="11" fillId="0" borderId="0" xfId="0" applyNumberFormat="1" applyFont="1" applyFill="1" applyAlignment="1">
      <alignment horizontal="center"/>
    </xf>
    <xf numFmtId="37" fontId="1" fillId="0" borderId="0" xfId="0" applyNumberFormat="1" applyFont="1" applyFill="1" applyBorder="1" applyAlignment="1"/>
    <xf numFmtId="41" fontId="1" fillId="0" borderId="33" xfId="0" applyNumberFormat="1" applyFont="1" applyFill="1" applyBorder="1" applyAlignment="1">
      <alignment horizontal="center"/>
    </xf>
    <xf numFmtId="41" fontId="1" fillId="0" borderId="33" xfId="0" applyNumberFormat="1" applyFont="1" applyFill="1" applyBorder="1"/>
    <xf numFmtId="173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165" fontId="1" fillId="0" borderId="33" xfId="0" applyNumberFormat="1" applyFont="1" applyFill="1" applyBorder="1"/>
    <xf numFmtId="0" fontId="11" fillId="0" borderId="0" xfId="0" applyNumberFormat="1" applyFont="1" applyFill="1" applyAlignment="1">
      <alignment horizontal="left"/>
    </xf>
    <xf numFmtId="42" fontId="1" fillId="0" borderId="27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172" fontId="1" fillId="0" borderId="0" xfId="0" applyNumberFormat="1" applyFont="1" applyFill="1" applyAlignment="1">
      <alignment horizontal="left" indent="2"/>
    </xf>
    <xf numFmtId="41" fontId="1" fillId="0" borderId="0" xfId="0" applyNumberFormat="1" applyFont="1" applyFill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27" xfId="0" applyNumberFormat="1" applyFont="1" applyFill="1" applyBorder="1" applyAlignment="1">
      <alignment horizontal="center"/>
    </xf>
    <xf numFmtId="42" fontId="1" fillId="0" borderId="27" xfId="0" applyNumberFormat="1" applyFont="1" applyFill="1" applyBorder="1"/>
    <xf numFmtId="42" fontId="1" fillId="0" borderId="30" xfId="0" applyNumberFormat="1" applyFont="1" applyFill="1" applyBorder="1" applyAlignment="1"/>
    <xf numFmtId="42" fontId="1" fillId="0" borderId="27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Alignment="1" applyProtection="1">
      <alignment horizontal="right"/>
      <protection locked="0"/>
    </xf>
    <xf numFmtId="10" fontId="1" fillId="0" borderId="0" xfId="0" applyNumberFormat="1" applyFont="1" applyFill="1" applyAlignment="1">
      <alignment horizontal="center"/>
    </xf>
    <xf numFmtId="172" fontId="1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NumberFormat="1" applyFont="1" applyFill="1" applyAlignment="1">
      <alignment horizontal="left" indent="1"/>
    </xf>
    <xf numFmtId="41" fontId="1" fillId="0" borderId="27" xfId="0" applyNumberFormat="1" applyFont="1" applyFill="1" applyBorder="1" applyAlignment="1">
      <alignment horizontal="left" indent="1"/>
    </xf>
    <xf numFmtId="0" fontId="1" fillId="0" borderId="0" xfId="0" applyFont="1" applyFill="1" applyAlignment="1">
      <alignment horizontal="left" indent="2"/>
    </xf>
    <xf numFmtId="37" fontId="1" fillId="0" borderId="27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41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Alignment="1"/>
    <xf numFmtId="165" fontId="1" fillId="0" borderId="0" xfId="0" quotePrefix="1" applyNumberFormat="1" applyFont="1" applyFill="1" applyBorder="1" applyAlignment="1">
      <alignment horizontal="left"/>
    </xf>
    <xf numFmtId="165" fontId="1" fillId="0" borderId="0" xfId="0" applyNumberFormat="1" applyFont="1" applyFill="1" applyBorder="1" applyProtection="1">
      <protection locked="0"/>
    </xf>
    <xf numFmtId="176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/>
    <xf numFmtId="41" fontId="1" fillId="0" borderId="27" xfId="0" applyNumberFormat="1" applyFont="1" applyFill="1" applyBorder="1"/>
    <xf numFmtId="172" fontId="1" fillId="0" borderId="0" xfId="0" applyNumberFormat="1" applyFont="1" applyFill="1" applyBorder="1" applyAlignment="1">
      <alignment horizontal="left"/>
    </xf>
    <xf numFmtId="9" fontId="1" fillId="0" borderId="0" xfId="0" applyNumberFormat="1" applyFont="1" applyFill="1" applyBorder="1"/>
    <xf numFmtId="42" fontId="2" fillId="0" borderId="30" xfId="0" applyNumberFormat="1" applyFont="1" applyFill="1" applyBorder="1"/>
    <xf numFmtId="165" fontId="1" fillId="0" borderId="33" xfId="0" applyNumberFormat="1" applyFont="1" applyFill="1" applyBorder="1" applyAlignment="1"/>
    <xf numFmtId="37" fontId="1" fillId="0" borderId="0" xfId="0" applyNumberFormat="1" applyFont="1" applyFill="1"/>
    <xf numFmtId="9" fontId="1" fillId="0" borderId="0" xfId="0" applyNumberFormat="1" applyFont="1" applyFill="1" applyBorder="1" applyAlignment="1"/>
    <xf numFmtId="166" fontId="2" fillId="0" borderId="30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 applyProtection="1">
      <protection locked="0"/>
    </xf>
    <xf numFmtId="166" fontId="2" fillId="0" borderId="30" xfId="0" applyNumberFormat="1" applyFont="1" applyFill="1" applyBorder="1" applyAlignment="1"/>
    <xf numFmtId="10" fontId="1" fillId="0" borderId="0" xfId="0" applyNumberFormat="1" applyFont="1" applyFill="1" applyBorder="1" applyAlignment="1">
      <alignment horizontal="center"/>
    </xf>
    <xf numFmtId="15" fontId="1" fillId="0" borderId="0" xfId="0" applyNumberFormat="1" applyFont="1" applyFill="1" applyAlignment="1"/>
    <xf numFmtId="41" fontId="1" fillId="0" borderId="27" xfId="0" applyNumberFormat="1" applyFont="1" applyFill="1" applyBorder="1" applyAlignment="1"/>
    <xf numFmtId="9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174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9" fontId="1" fillId="0" borderId="0" xfId="0" applyNumberFormat="1" applyFont="1" applyFill="1" applyBorder="1" applyAlignment="1">
      <alignment horizontal="left"/>
    </xf>
    <xf numFmtId="41" fontId="1" fillId="0" borderId="0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Alignment="1">
      <alignment horizontal="center"/>
    </xf>
    <xf numFmtId="172" fontId="1" fillId="0" borderId="0" xfId="0" quotePrefix="1" applyNumberFormat="1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166" fontId="1" fillId="0" borderId="28" xfId="0" applyNumberFormat="1" applyFont="1" applyFill="1" applyBorder="1"/>
    <xf numFmtId="42" fontId="1" fillId="0" borderId="30" xfId="0" applyNumberFormat="1" applyFont="1" applyFill="1" applyBorder="1" applyAlignment="1" applyProtection="1">
      <alignment horizontal="right"/>
      <protection locked="0"/>
    </xf>
    <xf numFmtId="165" fontId="11" fillId="0" borderId="0" xfId="0" applyNumberFormat="1" applyFont="1" applyFill="1" applyAlignment="1"/>
    <xf numFmtId="165" fontId="1" fillId="0" borderId="0" xfId="0" applyNumberFormat="1" applyFont="1" applyFill="1" applyBorder="1" applyAlignment="1">
      <alignment horizontal="left" indent="1"/>
    </xf>
    <xf numFmtId="165" fontId="1" fillId="0" borderId="0" xfId="0" applyNumberFormat="1" applyFont="1" applyFill="1" applyBorder="1" applyAlignment="1"/>
    <xf numFmtId="9" fontId="1" fillId="0" borderId="0" xfId="0" applyNumberFormat="1" applyFont="1" applyFill="1"/>
    <xf numFmtId="0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42" fontId="1" fillId="0" borderId="30" xfId="0" applyNumberFormat="1" applyFont="1" applyFill="1" applyBorder="1" applyAlignment="1">
      <alignment horizontal="right"/>
    </xf>
    <xf numFmtId="41" fontId="1" fillId="0" borderId="33" xfId="0" applyNumberFormat="1" applyFont="1" applyFill="1" applyBorder="1" applyAlignment="1">
      <alignment horizontal="right"/>
    </xf>
    <xf numFmtId="165" fontId="1" fillId="0" borderId="33" xfId="0" applyNumberFormat="1" applyFont="1" applyFill="1" applyBorder="1" applyAlignment="1" applyProtection="1">
      <alignment horizontal="right"/>
      <protection locked="0"/>
    </xf>
    <xf numFmtId="41" fontId="1" fillId="0" borderId="27" xfId="0" applyNumberFormat="1" applyFont="1" applyFill="1" applyBorder="1" applyAlignment="1">
      <alignment horizontal="right"/>
    </xf>
    <xf numFmtId="166" fontId="1" fillId="0" borderId="30" xfId="0" applyNumberFormat="1" applyFont="1" applyFill="1" applyBorder="1"/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165" fontId="1" fillId="0" borderId="0" xfId="0" applyNumberFormat="1" applyFont="1" applyFill="1" applyBorder="1" applyAlignment="1">
      <alignment horizontal="left"/>
    </xf>
    <xf numFmtId="15" fontId="1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0" fontId="1" fillId="0" borderId="0" xfId="0" quotePrefix="1" applyNumberFormat="1" applyFont="1" applyFill="1" applyAlignment="1">
      <alignment horizontal="left" indent="2"/>
    </xf>
    <xf numFmtId="37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/>
    </xf>
    <xf numFmtId="179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43" fontId="1" fillId="0" borderId="0" xfId="0" applyNumberFormat="1" applyFont="1" applyFill="1" applyBorder="1" applyAlignment="1"/>
    <xf numFmtId="166" fontId="1" fillId="0" borderId="30" xfId="0" applyNumberFormat="1" applyFont="1" applyFill="1" applyBorder="1" applyAlignment="1"/>
    <xf numFmtId="165" fontId="1" fillId="0" borderId="27" xfId="0" applyNumberFormat="1" applyFont="1" applyFill="1" applyBorder="1" applyAlignment="1"/>
    <xf numFmtId="0" fontId="1" fillId="0" borderId="0" xfId="0" applyFont="1" applyFill="1" applyAlignment="1">
      <alignment horizontal="left" vertical="center"/>
    </xf>
    <xf numFmtId="166" fontId="1" fillId="0" borderId="0" xfId="0" applyNumberFormat="1" applyFont="1" applyFill="1" applyAlignment="1" applyProtection="1">
      <alignment vertical="center"/>
      <protection locked="0"/>
    </xf>
    <xf numFmtId="42" fontId="1" fillId="0" borderId="30" xfId="0" applyNumberFormat="1" applyFont="1" applyFill="1" applyBorder="1" applyProtection="1">
      <protection locked="0"/>
    </xf>
    <xf numFmtId="176" fontId="1" fillId="0" borderId="0" xfId="0" applyNumberFormat="1" applyFont="1" applyFill="1" applyProtection="1">
      <protection locked="0"/>
    </xf>
    <xf numFmtId="0" fontId="11" fillId="0" borderId="0" xfId="0" applyFont="1" applyFill="1" applyBorder="1" applyAlignment="1">
      <alignment horizontal="left"/>
    </xf>
    <xf numFmtId="173" fontId="1" fillId="0" borderId="0" xfId="0" applyNumberFormat="1" applyFont="1" applyFill="1"/>
    <xf numFmtId="37" fontId="1" fillId="0" borderId="0" xfId="0" applyNumberFormat="1" applyFont="1" applyFill="1" applyAlignment="1"/>
    <xf numFmtId="180" fontId="1" fillId="0" borderId="0" xfId="0" applyNumberFormat="1" applyFont="1" applyFill="1" applyAlignment="1"/>
    <xf numFmtId="37" fontId="1" fillId="0" borderId="33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37" fontId="1" fillId="0" borderId="27" xfId="0" applyNumberFormat="1" applyFont="1" applyFill="1" applyBorder="1" applyAlignment="1"/>
    <xf numFmtId="43" fontId="1" fillId="0" borderId="33" xfId="0" applyNumberFormat="1" applyFont="1" applyFill="1" applyBorder="1" applyAlignment="1"/>
    <xf numFmtId="172" fontId="2" fillId="0" borderId="0" xfId="0" applyNumberFormat="1" applyFont="1" applyFill="1" applyAlignment="1" applyProtection="1">
      <alignment horizontal="centerContinuous"/>
      <protection locked="0"/>
    </xf>
    <xf numFmtId="172" fontId="2" fillId="0" borderId="0" xfId="0" applyNumberFormat="1" applyFont="1" applyFill="1" applyAlignment="1">
      <alignment horizontal="left"/>
    </xf>
    <xf numFmtId="172" fontId="2" fillId="0" borderId="0" xfId="0" applyNumberFormat="1" applyFont="1" applyFill="1" applyAlignment="1" applyProtection="1">
      <alignment horizontal="left"/>
      <protection locked="0"/>
    </xf>
    <xf numFmtId="172" fontId="2" fillId="0" borderId="0" xfId="0" applyNumberFormat="1" applyFont="1" applyFill="1" applyAlignment="1">
      <alignment horizontal="center"/>
    </xf>
    <xf numFmtId="172" fontId="2" fillId="0" borderId="33" xfId="0" applyNumberFormat="1" applyFont="1" applyFill="1" applyBorder="1" applyAlignment="1">
      <alignment horizontal="center"/>
    </xf>
    <xf numFmtId="172" fontId="2" fillId="0" borderId="33" xfId="0" applyNumberFormat="1" applyFont="1" applyFill="1" applyBorder="1" applyAlignment="1">
      <alignment horizontal="left"/>
    </xf>
    <xf numFmtId="42" fontId="12" fillId="0" borderId="0" xfId="0" applyNumberFormat="1" applyFont="1" applyFill="1" applyBorder="1" applyAlignment="1"/>
    <xf numFmtId="0" fontId="12" fillId="0" borderId="0" xfId="0" applyFont="1" applyFill="1" applyAlignment="1">
      <alignment horizontal="left" wrapText="1"/>
    </xf>
    <xf numFmtId="0" fontId="13" fillId="0" borderId="0" xfId="0" applyNumberFormat="1" applyFont="1" applyFill="1" applyAlignment="1"/>
    <xf numFmtId="0" fontId="1" fillId="0" borderId="0" xfId="0" applyFont="1" applyFill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165" fontId="1" fillId="0" borderId="0" xfId="0" applyNumberFormat="1" applyFont="1" applyFill="1" applyAlignment="1">
      <alignment horizontal="left" wrapText="1"/>
    </xf>
    <xf numFmtId="0" fontId="1" fillId="0" borderId="0" xfId="0" applyFont="1" applyFill="1" applyBorder="1" applyAlignment="1" applyProtection="1">
      <alignment horizontal="left"/>
      <protection locked="0"/>
    </xf>
    <xf numFmtId="181" fontId="1" fillId="0" borderId="0" xfId="0" applyNumberFormat="1" applyFont="1" applyFill="1" applyAlignment="1">
      <alignment horizontal="left"/>
    </xf>
    <xf numFmtId="0" fontId="1" fillId="0" borderId="0" xfId="0" applyFont="1" applyFill="1" applyAlignment="1" applyProtection="1">
      <alignment horizontal="left"/>
      <protection locked="0"/>
    </xf>
    <xf numFmtId="172" fontId="1" fillId="0" borderId="0" xfId="0" applyNumberFormat="1" applyFont="1" applyFill="1" applyAlignment="1">
      <alignment horizontal="left" indent="1"/>
    </xf>
    <xf numFmtId="165" fontId="12" fillId="0" borderId="27" xfId="0" applyNumberFormat="1" applyFont="1" applyFill="1" applyBorder="1" applyAlignment="1"/>
    <xf numFmtId="165" fontId="12" fillId="0" borderId="0" xfId="0" applyNumberFormat="1" applyFont="1" applyFill="1" applyBorder="1" applyAlignment="1"/>
    <xf numFmtId="9" fontId="1" fillId="0" borderId="0" xfId="0" quotePrefix="1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 applyAlignment="1">
      <alignment horizontal="left" wrapText="1"/>
    </xf>
    <xf numFmtId="3" fontId="1" fillId="0" borderId="0" xfId="0" applyNumberFormat="1" applyFont="1" applyFill="1" applyBorder="1"/>
    <xf numFmtId="37" fontId="1" fillId="0" borderId="33" xfId="0" applyNumberFormat="1" applyFont="1" applyFill="1" applyBorder="1"/>
    <xf numFmtId="0" fontId="0" fillId="7" borderId="0" xfId="0" applyFill="1"/>
    <xf numFmtId="0" fontId="0" fillId="8" borderId="0" xfId="0" applyFill="1"/>
    <xf numFmtId="0" fontId="7" fillId="0" borderId="0" xfId="0" applyFont="1" applyBorder="1" applyAlignment="1">
      <alignment horizontal="center"/>
    </xf>
    <xf numFmtId="0" fontId="0" fillId="9" borderId="0" xfId="0" applyFill="1"/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75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0" xfId="0" quotePrefix="1" applyNumberFormat="1" applyFont="1" applyFill="1" applyAlignment="1">
      <alignment horizontal="center" vertical="center" wrapText="1"/>
    </xf>
    <xf numFmtId="0" fontId="2" fillId="7" borderId="24" xfId="0" applyNumberFormat="1" applyFont="1" applyFill="1" applyBorder="1" applyAlignment="1">
      <alignment horizontal="center"/>
    </xf>
    <xf numFmtId="0" fontId="2" fillId="7" borderId="26" xfId="0" applyNumberFormat="1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/>
    </xf>
    <xf numFmtId="0" fontId="1" fillId="7" borderId="26" xfId="0" applyFont="1" applyFill="1" applyBorder="1"/>
    <xf numFmtId="42" fontId="1" fillId="7" borderId="26" xfId="0" applyNumberFormat="1" applyFont="1" applyFill="1" applyBorder="1" applyAlignment="1" applyProtection="1">
      <protection locked="0"/>
    </xf>
    <xf numFmtId="41" fontId="1" fillId="7" borderId="26" xfId="0" applyNumberFormat="1" applyFont="1" applyFill="1" applyBorder="1" applyAlignment="1" applyProtection="1">
      <protection locked="0"/>
    </xf>
    <xf numFmtId="165" fontId="1" fillId="7" borderId="24" xfId="0" applyNumberFormat="1" applyFont="1" applyFill="1" applyBorder="1"/>
    <xf numFmtId="42" fontId="1" fillId="7" borderId="26" xfId="0" applyNumberFormat="1" applyFont="1" applyFill="1" applyBorder="1"/>
    <xf numFmtId="166" fontId="1" fillId="7" borderId="24" xfId="0" applyNumberFormat="1" applyFont="1" applyFill="1" applyBorder="1"/>
    <xf numFmtId="0" fontId="1" fillId="7" borderId="24" xfId="0" applyFont="1" applyFill="1" applyBorder="1"/>
    <xf numFmtId="42" fontId="1" fillId="7" borderId="29" xfId="0" applyNumberFormat="1" applyFont="1" applyFill="1" applyBorder="1" applyAlignment="1" applyProtection="1">
      <protection locked="0"/>
    </xf>
    <xf numFmtId="42" fontId="0" fillId="7" borderId="20" xfId="0" applyNumberFormat="1" applyFont="1" applyFill="1" applyBorder="1"/>
    <xf numFmtId="10" fontId="1" fillId="7" borderId="26" xfId="0" applyNumberFormat="1" applyFont="1" applyFill="1" applyBorder="1" applyAlignment="1" applyProtection="1">
      <protection locked="0"/>
    </xf>
    <xf numFmtId="169" fontId="1" fillId="7" borderId="26" xfId="0" applyNumberFormat="1" applyFont="1" applyFill="1" applyBorder="1" applyAlignment="1" applyProtection="1">
      <protection locked="0"/>
    </xf>
    <xf numFmtId="42" fontId="1" fillId="7" borderId="31" xfId="0" applyNumberFormat="1" applyFont="1" applyFill="1" applyBorder="1"/>
    <xf numFmtId="10" fontId="4" fillId="7" borderId="26" xfId="0" applyNumberFormat="1" applyFont="1" applyFill="1" applyBorder="1"/>
    <xf numFmtId="0" fontId="4" fillId="7" borderId="26" xfId="0" applyFont="1" applyFill="1" applyBorder="1"/>
    <xf numFmtId="41" fontId="1" fillId="7" borderId="19" xfId="0" applyNumberFormat="1" applyFont="1" applyFill="1" applyBorder="1" applyAlignment="1" applyProtection="1">
      <protection locked="0"/>
    </xf>
    <xf numFmtId="17" fontId="2" fillId="7" borderId="24" xfId="0" quotePrefix="1" applyNumberFormat="1" applyFont="1" applyFill="1" applyBorder="1" applyAlignment="1">
      <alignment horizontal="center"/>
    </xf>
    <xf numFmtId="41" fontId="1" fillId="5" borderId="34" xfId="0" applyNumberFormat="1" applyFont="1" applyFill="1" applyBorder="1" applyAlignment="1" applyProtection="1">
      <protection locked="0"/>
    </xf>
    <xf numFmtId="41" fontId="1" fillId="5" borderId="26" xfId="0" applyNumberFormat="1" applyFont="1" applyFill="1" applyBorder="1" applyAlignment="1" applyProtection="1">
      <protection locked="0"/>
    </xf>
    <xf numFmtId="9" fontId="0" fillId="0" borderId="0" xfId="0" applyNumberFormat="1"/>
    <xf numFmtId="0" fontId="17" fillId="0" borderId="0" xfId="0" applyFont="1" applyFill="1" applyAlignment="1">
      <alignment horizontal="centerContinuous"/>
    </xf>
    <xf numFmtId="0" fontId="17" fillId="0" borderId="0" xfId="0" applyNumberFormat="1" applyFont="1" applyFill="1" applyAlignment="1" applyProtection="1">
      <alignment horizontal="centerContinuous"/>
      <protection locked="0"/>
    </xf>
    <xf numFmtId="0" fontId="17" fillId="0" borderId="0" xfId="0" applyFont="1" applyFill="1"/>
    <xf numFmtId="0" fontId="17" fillId="0" borderId="0" xfId="0" applyNumberFormat="1" applyFont="1" applyFill="1" applyAlignment="1">
      <alignment horizontal="centerContinuous"/>
    </xf>
    <xf numFmtId="0" fontId="18" fillId="0" borderId="0" xfId="0" applyFont="1" applyFill="1"/>
    <xf numFmtId="0" fontId="18" fillId="0" borderId="0" xfId="0" applyFont="1" applyFill="1" applyAlignment="1">
      <alignment horizontal="centerContinuous"/>
    </xf>
    <xf numFmtId="0" fontId="3" fillId="0" borderId="0" xfId="0" applyFont="1" applyAlignment="1">
      <alignment horizontal="centerContinuous"/>
    </xf>
    <xf numFmtId="167" fontId="1" fillId="7" borderId="26" xfId="0" applyNumberFormat="1" applyFont="1" applyFill="1" applyBorder="1" applyAlignment="1" applyProtection="1">
      <protection locked="0"/>
    </xf>
    <xf numFmtId="41" fontId="1" fillId="2" borderId="4" xfId="0" applyNumberFormat="1" applyFont="1" applyFill="1" applyBorder="1"/>
    <xf numFmtId="0" fontId="18" fillId="0" borderId="0" xfId="0" applyFont="1" applyFill="1" applyAlignment="1">
      <alignment horizontal="center"/>
    </xf>
    <xf numFmtId="0" fontId="19" fillId="0" borderId="0" xfId="0" applyNumberFormat="1" applyFont="1" applyFill="1" applyAlignment="1">
      <alignment horizontal="center"/>
    </xf>
    <xf numFmtId="0" fontId="1" fillId="0" borderId="39" xfId="0" quotePrefix="1" applyFont="1" applyBorder="1" applyAlignment="1">
      <alignment horizontal="center"/>
    </xf>
    <xf numFmtId="0" fontId="1" fillId="0" borderId="0" xfId="0" applyFont="1" applyBorder="1"/>
    <xf numFmtId="0" fontId="1" fillId="0" borderId="23" xfId="0" applyFont="1" applyBorder="1" applyAlignment="1">
      <alignment horizontal="left"/>
    </xf>
    <xf numFmtId="0" fontId="1" fillId="0" borderId="39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10" fontId="2" fillId="2" borderId="10" xfId="0" applyNumberFormat="1" applyFont="1" applyFill="1" applyBorder="1"/>
    <xf numFmtId="10" fontId="2" fillId="2" borderId="15" xfId="0" applyNumberFormat="1" applyFont="1" applyFill="1" applyBorder="1"/>
    <xf numFmtId="10" fontId="2" fillId="2" borderId="4" xfId="0" applyNumberFormat="1" applyFont="1" applyFill="1" applyBorder="1"/>
    <xf numFmtId="10" fontId="1" fillId="7" borderId="26" xfId="0" applyNumberFormat="1" applyFont="1" applyFill="1" applyBorder="1" applyAlignment="1" applyProtection="1">
      <protection locked="0"/>
    </xf>
    <xf numFmtId="0" fontId="6" fillId="0" borderId="0" xfId="0" applyFont="1" applyAlignment="1">
      <alignment horizontal="left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 applyProtection="1">
      <protection locked="0"/>
    </xf>
    <xf numFmtId="41" fontId="1" fillId="0" borderId="40" xfId="0" applyNumberFormat="1" applyFont="1" applyFill="1" applyBorder="1" applyAlignment="1"/>
    <xf numFmtId="41" fontId="1" fillId="0" borderId="4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Alignment="1"/>
    <xf numFmtId="0" fontId="1" fillId="0" borderId="40" xfId="0" applyNumberFormat="1" applyFont="1" applyFill="1" applyBorder="1" applyAlignment="1"/>
    <xf numFmtId="0" fontId="1" fillId="0" borderId="40" xfId="0" applyNumberFormat="1" applyFont="1" applyFill="1" applyBorder="1" applyAlignment="1">
      <alignment horizontal="left"/>
    </xf>
    <xf numFmtId="176" fontId="1" fillId="0" borderId="40" xfId="0" applyNumberFormat="1" applyFont="1" applyFill="1" applyBorder="1" applyAlignment="1" applyProtection="1">
      <alignment horizontal="right"/>
      <protection locked="0"/>
    </xf>
    <xf numFmtId="0" fontId="1" fillId="0" borderId="40" xfId="0" applyFont="1" applyFill="1" applyBorder="1"/>
    <xf numFmtId="5" fontId="1" fillId="0" borderId="0" xfId="0" applyNumberFormat="1" applyFont="1" applyFill="1"/>
    <xf numFmtId="37" fontId="1" fillId="0" borderId="40" xfId="0" applyNumberFormat="1" applyFont="1" applyFill="1" applyBorder="1"/>
    <xf numFmtId="166" fontId="6" fillId="0" borderId="30" xfId="0" applyNumberFormat="1" applyFont="1" applyFill="1" applyBorder="1"/>
    <xf numFmtId="42" fontId="1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/>
    <xf numFmtId="0" fontId="22" fillId="0" borderId="0" xfId="0" applyFont="1"/>
    <xf numFmtId="0" fontId="23" fillId="0" borderId="0" xfId="0" applyFont="1" applyAlignment="1">
      <alignment vertical="center"/>
    </xf>
    <xf numFmtId="165" fontId="2" fillId="0" borderId="27" xfId="0" applyNumberFormat="1" applyFont="1" applyFill="1" applyBorder="1"/>
    <xf numFmtId="165" fontId="2" fillId="0" borderId="0" xfId="0" applyNumberFormat="1" applyFont="1" applyFill="1"/>
    <xf numFmtId="165" fontId="1" fillId="0" borderId="30" xfId="0" applyNumberFormat="1" applyFont="1" applyFill="1" applyBorder="1"/>
    <xf numFmtId="165" fontId="2" fillId="0" borderId="30" xfId="0" applyNumberFormat="1" applyFont="1" applyFill="1" applyBorder="1"/>
    <xf numFmtId="0" fontId="2" fillId="0" borderId="0" xfId="0" applyNumberFormat="1" applyFont="1" applyFill="1" applyAlignment="1">
      <alignment horizontal="left" indent="2"/>
    </xf>
    <xf numFmtId="0" fontId="22" fillId="0" borderId="0" xfId="0" applyFont="1" applyFill="1"/>
    <xf numFmtId="44" fontId="1" fillId="0" borderId="0" xfId="0" applyNumberFormat="1" applyFont="1" applyFill="1"/>
    <xf numFmtId="9" fontId="1" fillId="0" borderId="0" xfId="0" applyNumberFormat="1" applyFont="1" applyFill="1" applyAlignment="1" applyProtection="1">
      <protection locked="0"/>
    </xf>
    <xf numFmtId="42" fontId="0" fillId="0" borderId="0" xfId="0" applyNumberFormat="1"/>
    <xf numFmtId="42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/>
    <xf numFmtId="165" fontId="6" fillId="0" borderId="33" xfId="0" applyNumberFormat="1" applyFont="1" applyFill="1" applyBorder="1"/>
    <xf numFmtId="172" fontId="11" fillId="0" borderId="0" xfId="0" applyNumberFormat="1" applyFont="1" applyFill="1" applyAlignment="1">
      <alignment horizontal="left"/>
    </xf>
    <xf numFmtId="172" fontId="1" fillId="0" borderId="0" xfId="0" quotePrefix="1" applyNumberFormat="1" applyFont="1" applyFill="1" applyBorder="1" applyAlignment="1">
      <alignment horizontal="left"/>
    </xf>
    <xf numFmtId="172" fontId="1" fillId="0" borderId="0" xfId="0" applyNumberFormat="1" applyFont="1" applyFill="1" applyAlignment="1">
      <alignment horizontal="left"/>
    </xf>
    <xf numFmtId="172" fontId="1" fillId="0" borderId="0" xfId="0" applyNumberFormat="1" applyFont="1" applyFill="1" applyBorder="1" applyAlignment="1"/>
    <xf numFmtId="172" fontId="1" fillId="0" borderId="0" xfId="0" applyNumberFormat="1" applyFont="1" applyFill="1" applyBorder="1" applyAlignment="1"/>
    <xf numFmtId="172" fontId="1" fillId="0" borderId="0" xfId="0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 applyProtection="1">
      <protection locked="0"/>
    </xf>
    <xf numFmtId="172" fontId="1" fillId="0" borderId="0" xfId="0" applyNumberFormat="1" applyFont="1" applyFill="1" applyAlignment="1"/>
    <xf numFmtId="172" fontId="11" fillId="0" borderId="0" xfId="0" applyNumberFormat="1" applyFont="1" applyFill="1" applyBorder="1" applyAlignment="1">
      <alignment horizontal="left"/>
    </xf>
    <xf numFmtId="172" fontId="1" fillId="0" borderId="0" xfId="0" applyNumberFormat="1" applyFont="1" applyFill="1" applyBorder="1" applyAlignment="1">
      <alignment horizontal="left" wrapText="1"/>
    </xf>
    <xf numFmtId="172" fontId="11" fillId="0" borderId="0" xfId="0" applyNumberFormat="1" applyFont="1" applyFill="1" applyAlignment="1"/>
    <xf numFmtId="172" fontId="6" fillId="0" borderId="33" xfId="0" applyNumberFormat="1" applyFont="1" applyFill="1" applyBorder="1" applyAlignment="1"/>
    <xf numFmtId="172" fontId="6" fillId="0" borderId="0" xfId="0" applyNumberFormat="1" applyFont="1" applyFill="1" applyBorder="1" applyAlignment="1">
      <alignment horizontal="left"/>
    </xf>
    <xf numFmtId="172" fontId="2" fillId="0" borderId="0" xfId="0" applyNumberFormat="1" applyFont="1" applyFill="1" applyAlignment="1">
      <alignment horizontal="centerContinuous"/>
    </xf>
    <xf numFmtId="172" fontId="24" fillId="0" borderId="0" xfId="0" applyNumberFormat="1" applyFont="1" applyFill="1" applyAlignment="1">
      <alignment horizontal="centerContinuous"/>
    </xf>
    <xf numFmtId="41" fontId="1" fillId="0" borderId="0" xfId="0" applyNumberFormat="1" applyFont="1" applyFill="1" applyBorder="1" applyAlignment="1">
      <alignment horizontal="left" wrapText="1"/>
    </xf>
    <xf numFmtId="41" fontId="25" fillId="0" borderId="0" xfId="0" applyNumberFormat="1" applyFont="1" applyFill="1" applyBorder="1"/>
    <xf numFmtId="182" fontId="1" fillId="0" borderId="0" xfId="0" applyNumberFormat="1" applyFont="1" applyFill="1" applyBorder="1" applyAlignment="1">
      <alignment horizontal="center"/>
    </xf>
    <xf numFmtId="41" fontId="25" fillId="0" borderId="0" xfId="0" applyNumberFormat="1" applyFont="1" applyFill="1"/>
    <xf numFmtId="182" fontId="1" fillId="0" borderId="0" xfId="0" applyNumberFormat="1" applyFont="1" applyFill="1" applyBorder="1" applyAlignment="1">
      <alignment horizontal="center" wrapText="1"/>
    </xf>
    <xf numFmtId="41" fontId="25" fillId="0" borderId="41" xfId="0" applyNumberFormat="1" applyFont="1" applyFill="1" applyBorder="1" applyAlignment="1">
      <alignment horizontal="left" wrapText="1"/>
    </xf>
    <xf numFmtId="41" fontId="1" fillId="0" borderId="0" xfId="0" applyNumberFormat="1" applyFont="1" applyFill="1" applyBorder="1" applyAlignment="1">
      <alignment horizontal="left" wrapText="1"/>
    </xf>
    <xf numFmtId="10" fontId="1" fillId="0" borderId="0" xfId="0" applyNumberFormat="1" applyFont="1" applyFill="1" applyBorder="1" applyAlignment="1"/>
    <xf numFmtId="41" fontId="25" fillId="0" borderId="0" xfId="0" applyNumberFormat="1" applyFont="1" applyFill="1" applyAlignment="1"/>
    <xf numFmtId="0" fontId="25" fillId="0" borderId="0" xfId="0" applyFont="1" applyFill="1"/>
    <xf numFmtId="42" fontId="22" fillId="0" borderId="0" xfId="0" applyNumberFormat="1" applyFont="1" applyFill="1"/>
    <xf numFmtId="165" fontId="22" fillId="0" borderId="0" xfId="0" applyNumberFormat="1" applyFont="1" applyFill="1"/>
    <xf numFmtId="165" fontId="22" fillId="0" borderId="33" xfId="0" applyNumberFormat="1" applyFont="1" applyFill="1" applyBorder="1"/>
    <xf numFmtId="0" fontId="22" fillId="0" borderId="33" xfId="0" applyFont="1" applyFill="1" applyBorder="1"/>
    <xf numFmtId="41" fontId="25" fillId="0" borderId="0" xfId="0" applyNumberFormat="1" applyFont="1" applyFill="1"/>
    <xf numFmtId="42" fontId="25" fillId="0" borderId="42" xfId="0" applyNumberFormat="1" applyFont="1" applyFill="1" applyBorder="1"/>
    <xf numFmtId="0" fontId="6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9" fontId="0" fillId="0" borderId="0" xfId="0" applyNumberFormat="1" applyFont="1"/>
    <xf numFmtId="0" fontId="6" fillId="0" borderId="0" xfId="0" applyNumberFormat="1" applyFont="1" applyFill="1" applyAlignment="1">
      <alignment horizontal="left" indent="2"/>
    </xf>
    <xf numFmtId="42" fontId="1" fillId="0" borderId="0" xfId="0" applyNumberFormat="1" applyFont="1" applyFill="1" applyAlignment="1">
      <alignment vertical="center"/>
    </xf>
    <xf numFmtId="41" fontId="1" fillId="0" borderId="33" xfId="0" applyNumberFormat="1" applyFont="1" applyFill="1" applyBorder="1" applyAlignment="1">
      <alignment vertical="center"/>
    </xf>
    <xf numFmtId="17" fontId="4" fillId="0" borderId="0" xfId="0" applyNumberFormat="1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vertical="top"/>
    </xf>
    <xf numFmtId="0" fontId="6" fillId="0" borderId="0" xfId="0" applyNumberFormat="1" applyFont="1" applyFill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Border="1"/>
    <xf numFmtId="9" fontId="1" fillId="0" borderId="0" xfId="0" applyNumberFormat="1" applyFont="1" applyFill="1"/>
    <xf numFmtId="165" fontId="12" fillId="0" borderId="0" xfId="0" applyNumberFormat="1" applyFont="1" applyFill="1" applyBorder="1"/>
    <xf numFmtId="165" fontId="12" fillId="0" borderId="33" xfId="0" applyNumberFormat="1" applyFont="1" applyFill="1" applyBorder="1"/>
    <xf numFmtId="0" fontId="14" fillId="0" borderId="0" xfId="0" applyFont="1" applyFill="1"/>
    <xf numFmtId="165" fontId="14" fillId="0" borderId="0" xfId="0" applyNumberFormat="1" applyFont="1" applyFill="1"/>
    <xf numFmtId="166" fontId="28" fillId="0" borderId="42" xfId="0" applyNumberFormat="1" applyFont="1" applyFill="1" applyBorder="1"/>
    <xf numFmtId="0" fontId="29" fillId="0" borderId="0" xfId="0" applyFont="1" applyFill="1" applyAlignment="1">
      <alignment horizontal="right"/>
    </xf>
    <xf numFmtId="10" fontId="0" fillId="0" borderId="0" xfId="0" applyNumberFormat="1"/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6" fontId="6" fillId="0" borderId="0" xfId="0" applyNumberFormat="1" applyFont="1" applyFill="1" applyBorder="1" applyAlignment="1"/>
    <xf numFmtId="166" fontId="30" fillId="0" borderId="0" xfId="0" applyNumberFormat="1" applyFont="1" applyFill="1" applyBorder="1" applyAlignment="1"/>
    <xf numFmtId="42" fontId="6" fillId="0" borderId="0" xfId="0" applyNumberFormat="1" applyFont="1" applyFill="1" applyBorder="1" applyAlignment="1"/>
    <xf numFmtId="42" fontId="31" fillId="0" borderId="0" xfId="0" applyNumberFormat="1" applyFont="1" applyFill="1" applyBorder="1" applyAlignment="1"/>
    <xf numFmtId="41" fontId="21" fillId="0" borderId="0" xfId="0" applyNumberFormat="1" applyFont="1" applyFill="1"/>
    <xf numFmtId="41" fontId="31" fillId="0" borderId="0" xfId="0" applyNumberFormat="1" applyFont="1" applyFill="1" applyBorder="1" applyAlignment="1"/>
    <xf numFmtId="41" fontId="6" fillId="0" borderId="33" xfId="0" applyNumberFormat="1" applyFont="1" applyFill="1" applyBorder="1" applyAlignment="1" applyProtection="1">
      <protection locked="0"/>
    </xf>
    <xf numFmtId="0" fontId="32" fillId="0" borderId="0" xfId="0" applyFont="1" applyFill="1" applyAlignment="1">
      <alignment horizontal="left"/>
    </xf>
    <xf numFmtId="0" fontId="6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left" indent="1"/>
    </xf>
    <xf numFmtId="0" fontId="0" fillId="0" borderId="0" xfId="0" quotePrefix="1"/>
    <xf numFmtId="42" fontId="1" fillId="0" borderId="42" xfId="0" applyNumberFormat="1" applyFont="1" applyFill="1" applyBorder="1"/>
    <xf numFmtId="0" fontId="1" fillId="0" borderId="44" xfId="0" applyFont="1" applyFill="1" applyBorder="1"/>
    <xf numFmtId="41" fontId="6" fillId="0" borderId="0" xfId="0" applyNumberFormat="1" applyFont="1" applyFill="1" applyAlignment="1">
      <alignment horizontal="left"/>
    </xf>
    <xf numFmtId="41" fontId="1" fillId="0" borderId="0" xfId="0" applyNumberFormat="1" applyFont="1" applyFill="1" applyBorder="1" applyAlignment="1">
      <alignment horizontal="left"/>
    </xf>
    <xf numFmtId="41" fontId="6" fillId="0" borderId="0" xfId="0" applyNumberFormat="1" applyFont="1" applyFill="1" applyAlignment="1"/>
    <xf numFmtId="3" fontId="8" fillId="0" borderId="0" xfId="0" applyNumberFormat="1" applyFont="1" applyFill="1"/>
    <xf numFmtId="17" fontId="2" fillId="0" borderId="45" xfId="0" applyNumberFormat="1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1" fillId="2" borderId="25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1" fillId="0" borderId="43" xfId="0" applyFont="1" applyFill="1" applyBorder="1"/>
    <xf numFmtId="0" fontId="1" fillId="0" borderId="6" xfId="0" applyFont="1" applyFill="1" applyBorder="1"/>
    <xf numFmtId="10" fontId="1" fillId="0" borderId="4" xfId="0" applyNumberFormat="1" applyFont="1" applyFill="1" applyBorder="1"/>
    <xf numFmtId="9" fontId="1" fillId="0" borderId="43" xfId="0" applyNumberFormat="1" applyFont="1" applyFill="1" applyBorder="1"/>
    <xf numFmtId="0" fontId="1" fillId="0" borderId="4" xfId="0" applyFont="1" applyFill="1" applyBorder="1"/>
    <xf numFmtId="9" fontId="1" fillId="0" borderId="1" xfId="0" applyNumberFormat="1" applyFont="1" applyFill="1" applyBorder="1"/>
    <xf numFmtId="0" fontId="1" fillId="0" borderId="1" xfId="0" applyFont="1" applyFill="1" applyBorder="1"/>
    <xf numFmtId="10" fontId="1" fillId="0" borderId="3" xfId="0" applyNumberFormat="1" applyFont="1" applyFill="1" applyBorder="1"/>
    <xf numFmtId="0" fontId="1" fillId="0" borderId="23" xfId="0" applyNumberFormat="1" applyFont="1" applyFill="1" applyBorder="1" applyAlignment="1"/>
    <xf numFmtId="43" fontId="1" fillId="0" borderId="15" xfId="0" applyNumberFormat="1" applyFont="1" applyBorder="1"/>
    <xf numFmtId="41" fontId="1" fillId="2" borderId="14" xfId="0" applyNumberFormat="1" applyFont="1" applyFill="1" applyBorder="1"/>
    <xf numFmtId="164" fontId="1" fillId="0" borderId="0" xfId="0" applyNumberFormat="1" applyFont="1"/>
    <xf numFmtId="0" fontId="33" fillId="0" borderId="0" xfId="0" applyFont="1" applyFill="1" applyAlignment="1">
      <alignment horizontal="right"/>
    </xf>
    <xf numFmtId="0" fontId="34" fillId="0" borderId="0" xfId="0" applyFont="1"/>
    <xf numFmtId="3" fontId="33" fillId="0" borderId="0" xfId="0" applyNumberFormat="1" applyFont="1" applyFill="1"/>
    <xf numFmtId="42" fontId="6" fillId="0" borderId="0" xfId="0" applyNumberFormat="1" applyFont="1" applyFill="1" applyAlignment="1"/>
    <xf numFmtId="41" fontId="6" fillId="0" borderId="0" xfId="0" applyNumberFormat="1" applyFont="1" applyFill="1" applyBorder="1" applyAlignment="1">
      <alignment horizontal="left" wrapText="1"/>
    </xf>
    <xf numFmtId="165" fontId="1" fillId="0" borderId="0" xfId="0" applyNumberFormat="1" applyFont="1" applyFill="1"/>
    <xf numFmtId="41" fontId="6" fillId="0" borderId="0" xfId="0" applyNumberFormat="1" applyFont="1" applyFill="1" applyAlignment="1"/>
    <xf numFmtId="41" fontId="6" fillId="0" borderId="0" xfId="0" applyNumberFormat="1" applyFont="1" applyFill="1" applyAlignment="1">
      <alignment horizontal="left" wrapText="1"/>
    </xf>
    <xf numFmtId="41" fontId="6" fillId="0" borderId="33" xfId="0" applyNumberFormat="1" applyFont="1" applyFill="1" applyBorder="1" applyAlignment="1">
      <alignment horizontal="left" wrapText="1"/>
    </xf>
    <xf numFmtId="165" fontId="1" fillId="0" borderId="33" xfId="0" applyNumberFormat="1" applyFont="1" applyFill="1" applyBorder="1"/>
    <xf numFmtId="41" fontId="1" fillId="0" borderId="0" xfId="0" applyNumberFormat="1" applyFont="1" applyFill="1" applyBorder="1"/>
    <xf numFmtId="166" fontId="1" fillId="0" borderId="0" xfId="0" applyNumberFormat="1" applyFont="1" applyFill="1" applyAlignment="1"/>
    <xf numFmtId="166" fontId="1" fillId="0" borderId="0" xfId="0" applyNumberFormat="1" applyFont="1" applyFill="1" applyAlignment="1">
      <alignment horizontal="left" wrapText="1"/>
    </xf>
    <xf numFmtId="41" fontId="1" fillId="0" borderId="0" xfId="0" applyNumberFormat="1" applyFont="1" applyFill="1"/>
    <xf numFmtId="41" fontId="1" fillId="0" borderId="41" xfId="0" applyNumberFormat="1" applyFont="1" applyFill="1" applyBorder="1" applyAlignment="1">
      <alignment horizontal="left" wrapText="1"/>
    </xf>
    <xf numFmtId="166" fontId="1" fillId="0" borderId="0" xfId="0" applyNumberFormat="1" applyFont="1" applyFill="1"/>
    <xf numFmtId="165" fontId="1" fillId="0" borderId="33" xfId="0" applyNumberFormat="1" applyFont="1" applyFill="1" applyBorder="1" applyAlignment="1">
      <alignment horizontal="left" wrapText="1"/>
    </xf>
    <xf numFmtId="41" fontId="1" fillId="0" borderId="0" xfId="0" applyNumberFormat="1" applyFont="1" applyFill="1" applyAlignment="1"/>
    <xf numFmtId="165" fontId="12" fillId="0" borderId="53" xfId="0" applyNumberFormat="1" applyFont="1" applyFill="1" applyBorder="1" applyAlignment="1"/>
    <xf numFmtId="165" fontId="1" fillId="0" borderId="53" xfId="0" applyNumberFormat="1" applyFont="1" applyFill="1" applyBorder="1" applyAlignment="1"/>
    <xf numFmtId="166" fontId="1" fillId="0" borderId="52" xfId="0" applyNumberFormat="1" applyFont="1" applyFill="1" applyBorder="1" applyAlignment="1"/>
    <xf numFmtId="0" fontId="29" fillId="0" borderId="0" xfId="0" applyFont="1" applyFill="1"/>
    <xf numFmtId="0" fontId="27" fillId="0" borderId="0" xfId="0" applyFont="1" applyFill="1"/>
    <xf numFmtId="0" fontId="27" fillId="0" borderId="0" xfId="0" applyNumberFormat="1" applyFont="1" applyFill="1" applyAlignment="1">
      <alignment horizontal="center"/>
    </xf>
    <xf numFmtId="0" fontId="19" fillId="10" borderId="0" xfId="0" applyNumberFormat="1" applyFont="1" applyFill="1" applyAlignment="1">
      <alignment horizontal="center"/>
    </xf>
    <xf numFmtId="3" fontId="35" fillId="0" borderId="0" xfId="0" applyNumberFormat="1" applyFont="1" applyFill="1"/>
    <xf numFmtId="172" fontId="1" fillId="0" borderId="0" xfId="0" applyNumberFormat="1" applyFont="1" applyFill="1"/>
    <xf numFmtId="165" fontId="1" fillId="0" borderId="0" xfId="0" applyNumberFormat="1" applyFont="1" applyFill="1" applyAlignment="1">
      <alignment horizontal="centerContinuous"/>
    </xf>
    <xf numFmtId="42" fontId="6" fillId="0" borderId="50" xfId="0" applyNumberFormat="1" applyFont="1" applyFill="1" applyBorder="1" applyAlignment="1"/>
    <xf numFmtId="166" fontId="6" fillId="0" borderId="52" xfId="0" applyNumberFormat="1" applyFont="1" applyFill="1" applyBorder="1" applyAlignment="1"/>
    <xf numFmtId="165" fontId="1" fillId="0" borderId="0" xfId="0" quotePrefix="1" applyNumberFormat="1" applyFont="1" applyFill="1" applyBorder="1" applyAlignment="1">
      <alignment horizontal="left"/>
    </xf>
    <xf numFmtId="166" fontId="1" fillId="0" borderId="55" xfId="0" quotePrefix="1" applyNumberFormat="1" applyFont="1" applyFill="1" applyBorder="1" applyAlignment="1">
      <alignment horizontal="left"/>
    </xf>
    <xf numFmtId="37" fontId="14" fillId="0" borderId="0" xfId="0" applyNumberFormat="1" applyFont="1" applyFill="1" applyBorder="1"/>
    <xf numFmtId="166" fontId="28" fillId="0" borderId="0" xfId="0" applyNumberFormat="1" applyFont="1" applyFill="1" applyBorder="1"/>
    <xf numFmtId="166" fontId="2" fillId="0" borderId="52" xfId="0" quotePrefix="1" applyNumberFormat="1" applyFont="1" applyFill="1" applyBorder="1" applyAlignment="1">
      <alignment horizontal="left"/>
    </xf>
    <xf numFmtId="165" fontId="12" fillId="0" borderId="0" xfId="0" applyNumberFormat="1" applyFont="1" applyFill="1" applyBorder="1"/>
    <xf numFmtId="165" fontId="12" fillId="0" borderId="54" xfId="0" applyNumberFormat="1" applyFont="1" applyFill="1" applyBorder="1"/>
    <xf numFmtId="0" fontId="13" fillId="0" borderId="0" xfId="0" applyFont="1" applyFill="1"/>
    <xf numFmtId="165" fontId="13" fillId="0" borderId="0" xfId="0" applyNumberFormat="1" applyFont="1" applyFill="1"/>
    <xf numFmtId="166" fontId="36" fillId="0" borderId="52" xfId="0" applyNumberFormat="1" applyFont="1" applyFill="1" applyBorder="1"/>
    <xf numFmtId="0" fontId="6" fillId="0" borderId="56" xfId="0" applyFont="1" applyFill="1" applyBorder="1" applyAlignment="1">
      <alignment horizontal="left"/>
    </xf>
    <xf numFmtId="37" fontId="18" fillId="0" borderId="0" xfId="0" applyNumberFormat="1" applyFont="1" applyFill="1" applyAlignment="1"/>
    <xf numFmtId="0" fontId="22" fillId="0" borderId="0" xfId="0" applyNumberFormat="1" applyFont="1" applyFill="1" applyAlignment="1"/>
    <xf numFmtId="37" fontId="18" fillId="0" borderId="0" xfId="0" applyNumberFormat="1" applyFont="1" applyFill="1" applyAlignment="1">
      <alignment horizontal="left" indent="2"/>
    </xf>
    <xf numFmtId="0" fontId="1" fillId="2" borderId="57" xfId="0" applyFont="1" applyFill="1" applyBorder="1" applyAlignment="1"/>
    <xf numFmtId="0" fontId="1" fillId="0" borderId="58" xfId="0" applyFont="1" applyBorder="1" applyAlignment="1"/>
    <xf numFmtId="0" fontId="1" fillId="2" borderId="58" xfId="0" applyFont="1" applyFill="1" applyBorder="1" applyAlignment="1"/>
    <xf numFmtId="17" fontId="2" fillId="0" borderId="58" xfId="0" applyNumberFormat="1" applyFont="1" applyBorder="1" applyAlignment="1">
      <alignment horizontal="center"/>
    </xf>
    <xf numFmtId="0" fontId="2" fillId="2" borderId="59" xfId="0" quotePrefix="1" applyFont="1" applyFill="1" applyBorder="1" applyAlignment="1">
      <alignment horizontal="center"/>
    </xf>
    <xf numFmtId="1" fontId="2" fillId="0" borderId="57" xfId="0" applyNumberFormat="1" applyFont="1" applyBorder="1" applyAlignment="1">
      <alignment horizontal="center"/>
    </xf>
    <xf numFmtId="1" fontId="2" fillId="2" borderId="58" xfId="0" applyNumberFormat="1" applyFont="1" applyFill="1" applyBorder="1" applyAlignment="1">
      <alignment horizontal="center"/>
    </xf>
    <xf numFmtId="1" fontId="2" fillId="0" borderId="58" xfId="0" applyNumberFormat="1" applyFont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0" borderId="15" xfId="0" applyFont="1" applyBorder="1" applyAlignment="1"/>
    <xf numFmtId="37" fontId="1" fillId="0" borderId="0" xfId="0" applyNumberFormat="1" applyFont="1" applyFill="1" applyAlignment="1">
      <alignment horizontal="left" indent="2"/>
    </xf>
    <xf numFmtId="41" fontId="1" fillId="0" borderId="52" xfId="0" applyNumberFormat="1" applyFont="1" applyFill="1" applyBorder="1" applyAlignment="1"/>
    <xf numFmtId="165" fontId="1" fillId="0" borderId="52" xfId="0" applyNumberFormat="1" applyFont="1" applyFill="1" applyBorder="1" applyAlignment="1"/>
    <xf numFmtId="0" fontId="32" fillId="0" borderId="0" xfId="0" applyFont="1" applyFill="1" applyBorder="1" applyAlignment="1">
      <alignment horizontal="left"/>
    </xf>
    <xf numFmtId="165" fontId="38" fillId="0" borderId="0" xfId="0" applyNumberFormat="1" applyFont="1" applyFill="1" applyBorder="1" applyAlignment="1">
      <alignment horizontal="left"/>
    </xf>
    <xf numFmtId="165" fontId="6" fillId="0" borderId="0" xfId="0" applyNumberFormat="1" applyFont="1" applyFill="1" applyBorder="1" applyAlignment="1"/>
    <xf numFmtId="165" fontId="6" fillId="0" borderId="52" xfId="0" applyNumberFormat="1" applyFont="1" applyFill="1" applyBorder="1" applyAlignment="1">
      <alignment horizontal="left" wrapText="1"/>
    </xf>
    <xf numFmtId="165" fontId="6" fillId="11" borderId="0" xfId="0" applyNumberFormat="1" applyFont="1" applyFill="1" applyBorder="1" applyAlignment="1">
      <alignment horizontal="centerContinuous"/>
    </xf>
    <xf numFmtId="167" fontId="1" fillId="0" borderId="27" xfId="0" applyNumberFormat="1" applyFont="1" applyFill="1" applyBorder="1" applyAlignment="1">
      <alignment vertical="center"/>
    </xf>
    <xf numFmtId="166" fontId="1" fillId="0" borderId="61" xfId="0" quotePrefix="1" applyNumberFormat="1" applyFont="1" applyFill="1" applyBorder="1" applyAlignment="1">
      <alignment horizontal="left"/>
    </xf>
    <xf numFmtId="166" fontId="2" fillId="0" borderId="62" xfId="0" quotePrefix="1" applyNumberFormat="1" applyFont="1" applyFill="1" applyBorder="1" applyAlignment="1">
      <alignment horizontal="left"/>
    </xf>
    <xf numFmtId="42" fontId="1" fillId="0" borderId="0" xfId="0" applyNumberFormat="1" applyFont="1" applyFill="1" applyAlignment="1" applyProtection="1">
      <protection locked="0"/>
    </xf>
    <xf numFmtId="41" fontId="6" fillId="0" borderId="63" xfId="0" applyNumberFormat="1" applyFont="1" applyFill="1" applyBorder="1" applyAlignment="1"/>
    <xf numFmtId="165" fontId="6" fillId="0" borderId="50" xfId="0" applyNumberFormat="1" applyFont="1" applyFill="1" applyBorder="1" applyAlignment="1"/>
    <xf numFmtId="0" fontId="6" fillId="0" borderId="22" xfId="0" applyFont="1" applyFill="1" applyBorder="1" applyAlignment="1"/>
    <xf numFmtId="172" fontId="5" fillId="0" borderId="0" xfId="0" applyNumberFormat="1" applyFont="1" applyFill="1" applyAlignment="1"/>
    <xf numFmtId="0" fontId="2" fillId="0" borderId="0" xfId="0" applyFont="1" applyFill="1" applyAlignment="1">
      <alignment horizontal="left" indent="1"/>
    </xf>
    <xf numFmtId="172" fontId="6" fillId="0" borderId="0" xfId="0" applyNumberFormat="1" applyFont="1" applyFill="1" applyAlignment="1">
      <alignment horizontal="left" indent="1"/>
    </xf>
    <xf numFmtId="41" fontId="2" fillId="0" borderId="0" xfId="0" applyNumberFormat="1" applyFont="1" applyFill="1" applyBorder="1" applyAlignment="1">
      <alignment horizontal="right"/>
    </xf>
    <xf numFmtId="172" fontId="6" fillId="0" borderId="0" xfId="0" applyNumberFormat="1" applyFont="1" applyFill="1" applyAlignment="1"/>
    <xf numFmtId="172" fontId="20" fillId="0" borderId="0" xfId="0" applyNumberFormat="1" applyFont="1" applyAlignment="1"/>
    <xf numFmtId="172" fontId="6" fillId="0" borderId="0" xfId="0" applyNumberFormat="1" applyFont="1" applyFill="1" applyAlignment="1">
      <alignment horizontal="left"/>
    </xf>
    <xf numFmtId="9" fontId="6" fillId="0" borderId="0" xfId="0" applyNumberFormat="1" applyFont="1" applyFill="1" applyAlignment="1">
      <alignment horizontal="right"/>
    </xf>
    <xf numFmtId="42" fontId="6" fillId="0" borderId="62" xfId="0" applyNumberFormat="1" applyFont="1" applyFill="1" applyBorder="1" applyAlignment="1"/>
    <xf numFmtId="9" fontId="1" fillId="0" borderId="0" xfId="0" applyNumberFormat="1" applyFont="1" applyFill="1"/>
    <xf numFmtId="0" fontId="40" fillId="0" borderId="0" xfId="0" applyFont="1" applyFill="1"/>
    <xf numFmtId="0" fontId="6" fillId="0" borderId="0" xfId="0" applyFont="1" applyFill="1" applyBorder="1"/>
    <xf numFmtId="0" fontId="41" fillId="0" borderId="0" xfId="0" applyNumberFormat="1" applyFont="1" applyFill="1" applyAlignment="1"/>
    <xf numFmtId="37" fontId="1" fillId="0" borderId="0" xfId="0" applyNumberFormat="1" applyFont="1"/>
    <xf numFmtId="0" fontId="41" fillId="0" borderId="0" xfId="0" applyNumberFormat="1" applyFont="1" applyFill="1"/>
    <xf numFmtId="0" fontId="6" fillId="0" borderId="0" xfId="0" applyNumberFormat="1" applyFont="1" applyFill="1"/>
    <xf numFmtId="9" fontId="22" fillId="0" borderId="0" xfId="0" applyNumberFormat="1" applyFont="1"/>
    <xf numFmtId="166" fontId="39" fillId="0" borderId="0" xfId="0" applyNumberFormat="1" applyFont="1" applyFill="1" applyBorder="1"/>
    <xf numFmtId="166" fontId="5" fillId="0" borderId="62" xfId="0" applyNumberFormat="1" applyFont="1" applyFill="1" applyBorder="1"/>
    <xf numFmtId="9" fontId="1" fillId="0" borderId="0" xfId="0" applyNumberFormat="1" applyFont="1" applyFill="1"/>
    <xf numFmtId="0" fontId="0" fillId="0" borderId="0" xfId="0" applyNumberFormat="1" applyAlignment="1"/>
    <xf numFmtId="165" fontId="1" fillId="0" borderId="0" xfId="0" applyNumberFormat="1" applyFont="1" applyFill="1" applyAlignment="1" applyProtection="1">
      <protection locked="0"/>
    </xf>
    <xf numFmtId="0" fontId="6" fillId="0" borderId="0" xfId="0" applyNumberFormat="1" applyFont="1" applyFill="1" applyAlignment="1" applyProtection="1">
      <alignment horizontal="fill"/>
      <protection locked="0"/>
    </xf>
    <xf numFmtId="0" fontId="1" fillId="0" borderId="6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1" fontId="6" fillId="0" borderId="65" xfId="0" applyNumberFormat="1" applyFont="1" applyFill="1" applyBorder="1" applyAlignment="1"/>
    <xf numFmtId="41" fontId="6" fillId="0" borderId="50" xfId="0" applyNumberFormat="1" applyFont="1" applyFill="1" applyBorder="1" applyAlignment="1"/>
    <xf numFmtId="0" fontId="30" fillId="0" borderId="0" xfId="0" applyFont="1" applyFill="1" applyAlignment="1">
      <alignment horizontal="left" indent="1"/>
    </xf>
    <xf numFmtId="10" fontId="6" fillId="0" borderId="0" xfId="0" applyNumberFormat="1" applyFont="1" applyFill="1" applyAlignment="1">
      <alignment horizontal="right"/>
    </xf>
    <xf numFmtId="166" fontId="6" fillId="0" borderId="62" xfId="0" applyNumberFormat="1" applyFont="1" applyFill="1" applyBorder="1" applyAlignment="1"/>
    <xf numFmtId="9" fontId="6" fillId="0" borderId="0" xfId="0" applyNumberFormat="1" applyFont="1" applyFill="1" applyBorder="1" applyAlignment="1">
      <alignment horizontal="center"/>
    </xf>
    <xf numFmtId="165" fontId="1" fillId="0" borderId="66" xfId="0" applyNumberFormat="1" applyFont="1" applyFill="1" applyBorder="1" applyAlignment="1"/>
    <xf numFmtId="0" fontId="1" fillId="0" borderId="66" xfId="0" applyFont="1" applyFill="1" applyBorder="1"/>
    <xf numFmtId="0" fontId="1" fillId="0" borderId="1" xfId="0" applyFont="1" applyFill="1" applyBorder="1" applyAlignment="1">
      <alignment horizontal="centerContinuous"/>
    </xf>
    <xf numFmtId="41" fontId="1" fillId="0" borderId="67" xfId="0" applyNumberFormat="1" applyFont="1" applyFill="1" applyBorder="1" applyProtection="1">
      <protection locked="0"/>
    </xf>
    <xf numFmtId="42" fontId="1" fillId="0" borderId="0" xfId="0" applyNumberFormat="1" applyFont="1" applyFill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33" xfId="0" applyNumberFormat="1" applyFont="1" applyFill="1" applyBorder="1" applyAlignment="1">
      <alignment horizontal="center" vertical="center"/>
    </xf>
    <xf numFmtId="177" fontId="1" fillId="0" borderId="68" xfId="0" quotePrefix="1" applyNumberFormat="1" applyFont="1" applyFill="1" applyBorder="1" applyAlignment="1">
      <alignment horizontal="left"/>
    </xf>
    <xf numFmtId="42" fontId="1" fillId="0" borderId="68" xfId="0" applyNumberFormat="1" applyFont="1" applyFill="1" applyBorder="1"/>
    <xf numFmtId="0" fontId="22" fillId="0" borderId="68" xfId="0" applyFont="1" applyBorder="1"/>
    <xf numFmtId="165" fontId="1" fillId="0" borderId="68" xfId="0" applyNumberFormat="1" applyFont="1" applyFill="1" applyBorder="1"/>
    <xf numFmtId="165" fontId="14" fillId="0" borderId="68" xfId="0" applyNumberFormat="1" applyFont="1" applyFill="1" applyBorder="1"/>
    <xf numFmtId="41" fontId="1" fillId="0" borderId="69" xfId="0" applyNumberFormat="1" applyFont="1" applyFill="1" applyBorder="1" applyAlignment="1"/>
    <xf numFmtId="42" fontId="1" fillId="0" borderId="62" xfId="0" applyNumberFormat="1" applyFont="1" applyFill="1" applyBorder="1"/>
    <xf numFmtId="0" fontId="6" fillId="0" borderId="0" xfId="0" applyFont="1" applyFill="1"/>
    <xf numFmtId="41" fontId="6" fillId="0" borderId="0" xfId="0" applyNumberFormat="1" applyFont="1" applyFill="1"/>
    <xf numFmtId="41" fontId="6" fillId="0" borderId="51" xfId="0" applyNumberFormat="1" applyFont="1" applyFill="1" applyBorder="1" applyAlignment="1"/>
    <xf numFmtId="0" fontId="5" fillId="0" borderId="0" xfId="0" applyNumberFormat="1" applyFont="1" applyFill="1" applyAlignment="1">
      <alignment horizontal="left" indent="2"/>
    </xf>
    <xf numFmtId="42" fontId="5" fillId="0" borderId="0" xfId="0" applyNumberFormat="1" applyFont="1" applyFill="1" applyBorder="1" applyAlignment="1"/>
    <xf numFmtId="165" fontId="6" fillId="0" borderId="0" xfId="0" applyNumberFormat="1" applyFont="1" applyFill="1" applyBorder="1" applyAlignment="1"/>
    <xf numFmtId="42" fontId="6" fillId="0" borderId="42" xfId="0" applyNumberFormat="1" applyFont="1" applyFill="1" applyBorder="1" applyAlignment="1"/>
    <xf numFmtId="0" fontId="6" fillId="0" borderId="0" xfId="0" applyFont="1" applyFill="1" applyAlignment="1">
      <alignment horizontal="right" indent="1"/>
    </xf>
    <xf numFmtId="41" fontId="5" fillId="0" borderId="0" xfId="0" applyNumberFormat="1" applyFont="1" applyFill="1" applyBorder="1" applyAlignment="1"/>
    <xf numFmtId="9" fontId="6" fillId="0" borderId="0" xfId="0" applyNumberFormat="1" applyFont="1" applyFill="1" applyBorder="1" applyAlignment="1"/>
    <xf numFmtId="166" fontId="6" fillId="0" borderId="42" xfId="0" applyNumberFormat="1" applyFont="1" applyFill="1" applyBorder="1" applyAlignment="1"/>
    <xf numFmtId="165" fontId="14" fillId="0" borderId="33" xfId="0" applyNumberFormat="1" applyFont="1" applyFill="1" applyBorder="1"/>
    <xf numFmtId="42" fontId="12" fillId="0" borderId="33" xfId="0" applyNumberFormat="1" applyFont="1" applyFill="1" applyBorder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84" fontId="2" fillId="0" borderId="0" xfId="0" applyNumberFormat="1" applyFont="1" applyFill="1" applyAlignment="1" applyProtection="1">
      <alignment horizontal="center"/>
      <protection locked="0"/>
    </xf>
    <xf numFmtId="42" fontId="1" fillId="2" borderId="48" xfId="0" applyNumberFormat="1" applyFont="1" applyFill="1" applyBorder="1" applyAlignment="1" applyProtection="1">
      <protection locked="0"/>
    </xf>
    <xf numFmtId="165" fontId="1" fillId="2" borderId="48" xfId="0" applyNumberFormat="1" applyFont="1" applyFill="1" applyBorder="1"/>
    <xf numFmtId="164" fontId="1" fillId="2" borderId="48" xfId="0" applyNumberFormat="1" applyFont="1" applyFill="1" applyBorder="1"/>
    <xf numFmtId="0" fontId="1" fillId="2" borderId="60" xfId="0" applyFont="1" applyFill="1" applyBorder="1"/>
    <xf numFmtId="0" fontId="1" fillId="2" borderId="48" xfId="0" applyFont="1" applyFill="1" applyBorder="1"/>
    <xf numFmtId="0" fontId="2" fillId="0" borderId="0" xfId="0" applyFont="1"/>
    <xf numFmtId="0" fontId="1" fillId="0" borderId="15" xfId="0" applyFont="1" applyBorder="1" applyAlignment="1">
      <alignment horizontal="left" indent="1"/>
    </xf>
    <xf numFmtId="42" fontId="1" fillId="2" borderId="48" xfId="0" applyNumberFormat="1" applyFont="1" applyFill="1" applyBorder="1"/>
    <xf numFmtId="41" fontId="1" fillId="0" borderId="0" xfId="0" applyNumberFormat="1" applyFont="1" applyBorder="1" applyAlignment="1">
      <alignment horizontal="right"/>
    </xf>
    <xf numFmtId="41" fontId="1" fillId="0" borderId="15" xfId="0" applyNumberFormat="1" applyFont="1" applyBorder="1" applyAlignment="1">
      <alignment horizontal="left" indent="1"/>
    </xf>
    <xf numFmtId="3" fontId="1" fillId="0" borderId="0" xfId="0" applyNumberFormat="1" applyFont="1" applyFill="1" applyAlignment="1">
      <alignment horizontal="left"/>
    </xf>
    <xf numFmtId="9" fontId="1" fillId="0" borderId="0" xfId="0" applyNumberFormat="1" applyFont="1" applyFill="1" applyBorder="1"/>
    <xf numFmtId="42" fontId="1" fillId="0" borderId="33" xfId="0" applyNumberFormat="1" applyFont="1" applyFill="1" applyBorder="1" applyAlignment="1" applyProtection="1">
      <protection locked="0"/>
    </xf>
    <xf numFmtId="165" fontId="1" fillId="0" borderId="71" xfId="0" applyNumberFormat="1" applyFont="1" applyFill="1" applyBorder="1"/>
    <xf numFmtId="41" fontId="1" fillId="0" borderId="72" xfId="0" applyNumberFormat="1" applyFont="1" applyFill="1" applyBorder="1" applyAlignment="1"/>
    <xf numFmtId="0" fontId="1" fillId="0" borderId="72" xfId="0" applyNumberFormat="1" applyFont="1" applyFill="1" applyBorder="1" applyAlignment="1"/>
    <xf numFmtId="42" fontId="1" fillId="0" borderId="50" xfId="0" applyNumberFormat="1" applyFont="1" applyFill="1" applyBorder="1"/>
    <xf numFmtId="41" fontId="6" fillId="0" borderId="73" xfId="0" applyNumberFormat="1" applyFont="1" applyFill="1" applyBorder="1" applyAlignment="1"/>
    <xf numFmtId="41" fontId="6" fillId="0" borderId="74" xfId="0" applyNumberFormat="1" applyFont="1" applyFill="1" applyBorder="1" applyAlignment="1"/>
    <xf numFmtId="9" fontId="6" fillId="0" borderId="0" xfId="0" applyNumberFormat="1" applyFont="1" applyFill="1" applyBorder="1" applyAlignment="1"/>
    <xf numFmtId="166" fontId="6" fillId="0" borderId="70" xfId="0" applyNumberFormat="1" applyFont="1" applyFill="1" applyBorder="1" applyAlignment="1"/>
    <xf numFmtId="42" fontId="6" fillId="0" borderId="75" xfId="0" applyNumberFormat="1" applyFont="1" applyFill="1" applyBorder="1" applyAlignment="1"/>
    <xf numFmtId="42" fontId="31" fillId="0" borderId="75" xfId="0" applyNumberFormat="1" applyFont="1" applyFill="1" applyBorder="1" applyAlignment="1"/>
    <xf numFmtId="41" fontId="21" fillId="0" borderId="75" xfId="0" applyNumberFormat="1" applyFont="1" applyFill="1" applyBorder="1"/>
    <xf numFmtId="41" fontId="31" fillId="0" borderId="75" xfId="0" applyNumberFormat="1" applyFont="1" applyFill="1" applyBorder="1" applyAlignment="1"/>
    <xf numFmtId="41" fontId="6" fillId="0" borderId="75" xfId="0" applyNumberFormat="1" applyFont="1" applyFill="1" applyBorder="1" applyAlignment="1"/>
    <xf numFmtId="165" fontId="6" fillId="0" borderId="33" xfId="0" applyNumberFormat="1" applyFont="1" applyFill="1" applyBorder="1" applyAlignment="1" applyProtection="1">
      <protection locked="0"/>
    </xf>
    <xf numFmtId="42" fontId="1" fillId="0" borderId="33" xfId="0" applyNumberFormat="1" applyFont="1" applyFill="1" applyBorder="1" applyAlignment="1">
      <alignment vertical="center"/>
    </xf>
    <xf numFmtId="42" fontId="1" fillId="0" borderId="0" xfId="0" applyNumberFormat="1" applyFont="1" applyFill="1" applyAlignment="1">
      <alignment vertical="center" wrapText="1"/>
    </xf>
    <xf numFmtId="41" fontId="1" fillId="0" borderId="76" xfId="0" applyNumberFormat="1" applyFont="1" applyFill="1" applyBorder="1" applyAlignment="1">
      <alignment horizontal="right"/>
    </xf>
    <xf numFmtId="17" fontId="2" fillId="0" borderId="14" xfId="0" applyNumberFormat="1" applyFont="1" applyFill="1" applyBorder="1" applyAlignment="1">
      <alignment horizontal="center"/>
    </xf>
    <xf numFmtId="0" fontId="2" fillId="0" borderId="15" xfId="0" applyFont="1" applyFill="1" applyBorder="1"/>
    <xf numFmtId="0" fontId="0" fillId="0" borderId="33" xfId="0" applyBorder="1"/>
    <xf numFmtId="0" fontId="17" fillId="0" borderId="21" xfId="0" applyFont="1" applyFill="1" applyBorder="1" applyAlignment="1">
      <alignment horizontal="left"/>
    </xf>
    <xf numFmtId="10" fontId="2" fillId="0" borderId="6" xfId="0" applyNumberFormat="1" applyFont="1" applyFill="1" applyBorder="1"/>
    <xf numFmtId="41" fontId="1" fillId="2" borderId="78" xfId="0" applyNumberFormat="1" applyFont="1" applyFill="1" applyBorder="1"/>
    <xf numFmtId="42" fontId="1" fillId="2" borderId="0" xfId="0" applyNumberFormat="1" applyFont="1" applyFill="1" applyBorder="1" applyAlignment="1" applyProtection="1">
      <protection locked="0"/>
    </xf>
    <xf numFmtId="42" fontId="1" fillId="2" borderId="16" xfId="0" applyNumberFormat="1" applyFont="1" applyFill="1" applyBorder="1"/>
    <xf numFmtId="42" fontId="1" fillId="2" borderId="49" xfId="0" applyNumberFormat="1" applyFont="1" applyFill="1" applyBorder="1"/>
    <xf numFmtId="42" fontId="1" fillId="2" borderId="79" xfId="0" applyNumberFormat="1" applyFont="1" applyFill="1" applyBorder="1" applyAlignment="1" applyProtection="1">
      <protection locked="0"/>
    </xf>
    <xf numFmtId="166" fontId="1" fillId="0" borderId="0" xfId="0" applyNumberFormat="1" applyFont="1" applyFill="1" applyBorder="1" applyAlignment="1"/>
    <xf numFmtId="166" fontId="1" fillId="0" borderId="70" xfId="0" applyNumberFormat="1" applyFont="1" applyFill="1" applyBorder="1" applyAlignment="1"/>
    <xf numFmtId="41" fontId="1" fillId="0" borderId="77" xfId="0" applyNumberFormat="1" applyFont="1" applyFill="1" applyBorder="1" applyAlignment="1"/>
    <xf numFmtId="43" fontId="0" fillId="0" borderId="0" xfId="0" applyNumberFormat="1" applyFont="1" applyFill="1"/>
    <xf numFmtId="43" fontId="0" fillId="0" borderId="0" xfId="0" applyNumberFormat="1" applyFill="1"/>
    <xf numFmtId="0" fontId="5" fillId="0" borderId="0" xfId="0" applyNumberFormat="1" applyFont="1" applyFill="1" applyAlignment="1">
      <alignment horizontal="center" vertical="center" wrapText="1"/>
    </xf>
    <xf numFmtId="184" fontId="5" fillId="0" borderId="0" xfId="0" applyNumberFormat="1" applyFont="1" applyFill="1" applyAlignment="1" applyProtection="1">
      <alignment horizontal="center"/>
      <protection locked="0"/>
    </xf>
    <xf numFmtId="0" fontId="0" fillId="0" borderId="0" xfId="0" applyFont="1"/>
    <xf numFmtId="0" fontId="3" fillId="0" borderId="0" xfId="0" applyFont="1" applyFill="1" applyAlignment="1">
      <alignment horizontal="centerContinuous"/>
    </xf>
    <xf numFmtId="0" fontId="0" fillId="0" borderId="0" xfId="0" applyFont="1" applyAlignment="1">
      <alignment horizontal="centerContinuous"/>
    </xf>
    <xf numFmtId="0" fontId="4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 applyAlignment="1">
      <alignment horizontal="centerContinuous"/>
    </xf>
    <xf numFmtId="0" fontId="3" fillId="2" borderId="80" xfId="0" applyFont="1" applyFill="1" applyBorder="1" applyAlignment="1">
      <alignment horizontal="centerContinuous"/>
    </xf>
    <xf numFmtId="0" fontId="12" fillId="2" borderId="81" xfId="0" applyFont="1" applyFill="1" applyBorder="1" applyAlignment="1">
      <alignment horizontal="centerContinuous"/>
    </xf>
    <xf numFmtId="0" fontId="12" fillId="2" borderId="82" xfId="0" applyFont="1" applyFill="1" applyBorder="1" applyAlignment="1">
      <alignment horizontal="centerContinuous"/>
    </xf>
    <xf numFmtId="0" fontId="12" fillId="2" borderId="83" xfId="0" applyFont="1" applyFill="1" applyBorder="1"/>
    <xf numFmtId="0" fontId="12" fillId="0" borderId="84" xfId="0" applyFont="1" applyBorder="1"/>
    <xf numFmtId="0" fontId="12" fillId="2" borderId="84" xfId="0" applyFont="1" applyFill="1" applyBorder="1"/>
    <xf numFmtId="17" fontId="3" fillId="0" borderId="84" xfId="0" applyNumberFormat="1" applyFont="1" applyBorder="1" applyAlignment="1">
      <alignment horizontal="center"/>
    </xf>
    <xf numFmtId="0" fontId="3" fillId="2" borderId="85" xfId="0" quotePrefix="1" applyFont="1" applyFill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2" borderId="84" xfId="0" applyFont="1" applyFill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2" fillId="0" borderId="0" xfId="0" applyFont="1" applyFill="1"/>
    <xf numFmtId="0" fontId="3" fillId="0" borderId="0" xfId="0" applyFont="1" applyFill="1" applyBorder="1" applyAlignment="1" applyProtection="1">
      <protection locked="0"/>
    </xf>
    <xf numFmtId="0" fontId="3" fillId="2" borderId="10" xfId="0" applyFont="1" applyFill="1" applyBorder="1" applyAlignment="1">
      <alignment horizontal="center"/>
    </xf>
    <xf numFmtId="0" fontId="3" fillId="0" borderId="15" xfId="0" applyFont="1" applyBorder="1"/>
    <xf numFmtId="0" fontId="3" fillId="2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0" xfId="0" applyFont="1" applyFill="1" applyBorder="1" applyAlignment="1"/>
    <xf numFmtId="0" fontId="3" fillId="0" borderId="33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left"/>
    </xf>
    <xf numFmtId="0" fontId="3" fillId="0" borderId="33" xfId="0" quotePrefix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2" fillId="0" borderId="0" xfId="0" applyNumberFormat="1" applyFont="1" applyFill="1" applyAlignment="1">
      <alignment horizontal="center"/>
    </xf>
    <xf numFmtId="43" fontId="12" fillId="0" borderId="0" xfId="0" applyNumberFormat="1" applyFont="1"/>
    <xf numFmtId="43" fontId="41" fillId="0" borderId="0" xfId="0" applyNumberFormat="1" applyFont="1"/>
    <xf numFmtId="9" fontId="12" fillId="0" borderId="0" xfId="0" applyNumberFormat="1" applyFont="1"/>
    <xf numFmtId="43" fontId="12" fillId="0" borderId="33" xfId="0" applyNumberFormat="1" applyFont="1" applyBorder="1"/>
    <xf numFmtId="43" fontId="41" fillId="0" borderId="33" xfId="0" applyNumberFormat="1" applyFont="1" applyBorder="1"/>
    <xf numFmtId="0" fontId="41" fillId="0" borderId="0" xfId="0" applyFont="1"/>
    <xf numFmtId="43" fontId="41" fillId="0" borderId="70" xfId="0" applyNumberFormat="1" applyFont="1" applyBorder="1"/>
    <xf numFmtId="0" fontId="42" fillId="0" borderId="0" xfId="0" applyFont="1" applyFill="1" applyAlignment="1">
      <alignment horizontal="centerContinuous"/>
    </xf>
    <xf numFmtId="9" fontId="41" fillId="0" borderId="0" xfId="0" applyNumberFormat="1" applyFont="1"/>
    <xf numFmtId="0" fontId="4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/>
    <xf numFmtId="43" fontId="6" fillId="0" borderId="0" xfId="0" applyNumberFormat="1" applyFont="1"/>
    <xf numFmtId="9" fontId="6" fillId="0" borderId="0" xfId="0" applyNumberFormat="1" applyFont="1"/>
    <xf numFmtId="0" fontId="12" fillId="0" borderId="0" xfId="0" applyFont="1"/>
    <xf numFmtId="43" fontId="22" fillId="0" borderId="0" xfId="0" applyNumberFormat="1" applyFont="1"/>
    <xf numFmtId="43" fontId="12" fillId="0" borderId="0" xfId="0" applyNumberFormat="1" applyFont="1"/>
    <xf numFmtId="1" fontId="34" fillId="0" borderId="0" xfId="0" applyNumberFormat="1" applyFont="1"/>
    <xf numFmtId="41" fontId="6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/>
    <xf numFmtId="0" fontId="8" fillId="0" borderId="0" xfId="0" applyFont="1" applyFill="1" applyAlignment="1">
      <alignment horizontal="right"/>
    </xf>
    <xf numFmtId="0" fontId="1" fillId="0" borderId="86" xfId="0" applyFont="1" applyFill="1" applyBorder="1" applyAlignment="1">
      <alignment horizontal="right"/>
    </xf>
    <xf numFmtId="175" fontId="2" fillId="0" borderId="87" xfId="0" applyNumberFormat="1" applyFont="1" applyFill="1" applyBorder="1" applyAlignment="1">
      <alignment horizontal="right"/>
    </xf>
    <xf numFmtId="0" fontId="2" fillId="0" borderId="37" xfId="0" applyFont="1" applyFill="1" applyBorder="1" applyAlignment="1">
      <alignment horizontal="right"/>
    </xf>
    <xf numFmtId="43" fontId="2" fillId="0" borderId="38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43" fontId="2" fillId="0" borderId="38" xfId="0" applyNumberFormat="1" applyFont="1" applyFill="1" applyBorder="1" applyAlignment="1">
      <alignment horizontal="right"/>
    </xf>
    <xf numFmtId="0" fontId="42" fillId="0" borderId="0" xfId="0" applyFont="1" applyFill="1"/>
    <xf numFmtId="0" fontId="42" fillId="0" borderId="0" xfId="0" applyFont="1"/>
    <xf numFmtId="166" fontId="41" fillId="0" borderId="0" xfId="0" applyNumberFormat="1" applyFont="1"/>
    <xf numFmtId="166" fontId="12" fillId="0" borderId="0" xfId="0" applyNumberFormat="1" applyFont="1"/>
    <xf numFmtId="166" fontId="41" fillId="0" borderId="88" xfId="0" applyNumberFormat="1" applyFont="1" applyBorder="1"/>
    <xf numFmtId="166" fontId="41" fillId="0" borderId="50" xfId="0" applyNumberFormat="1" applyFont="1" applyBorder="1"/>
    <xf numFmtId="165" fontId="41" fillId="0" borderId="33" xfId="0" applyNumberFormat="1" applyFont="1" applyBorder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3" fontId="37" fillId="0" borderId="0" xfId="0" applyNumberFormat="1" applyFont="1" applyFill="1" applyAlignment="1">
      <alignment horizontal="right"/>
    </xf>
    <xf numFmtId="165" fontId="41" fillId="0" borderId="0" xfId="0" applyNumberFormat="1" applyFont="1"/>
    <xf numFmtId="165" fontId="12" fillId="0" borderId="0" xfId="0" applyNumberFormat="1" applyFont="1"/>
    <xf numFmtId="165" fontId="41" fillId="0" borderId="33" xfId="0" applyNumberFormat="1" applyFont="1" applyBorder="1"/>
    <xf numFmtId="165" fontId="12" fillId="0" borderId="33" xfId="0" applyNumberFormat="1" applyFont="1" applyBorder="1"/>
    <xf numFmtId="165" fontId="12" fillId="0" borderId="0" xfId="0" applyNumberFormat="1" applyFont="1" applyFill="1"/>
    <xf numFmtId="165" fontId="41" fillId="0" borderId="0" xfId="0" applyNumberFormat="1" applyFont="1" applyFill="1"/>
    <xf numFmtId="165" fontId="41" fillId="0" borderId="33" xfId="0" applyNumberFormat="1" applyFont="1" applyFill="1" applyBorder="1"/>
    <xf numFmtId="167" fontId="6" fillId="4" borderId="88" xfId="0" applyNumberFormat="1" applyFont="1" applyFill="1" applyBorder="1" applyAlignment="1" applyProtection="1">
      <protection locked="0"/>
    </xf>
    <xf numFmtId="165" fontId="1" fillId="0" borderId="0" xfId="0" applyNumberFormat="1" applyFont="1" applyFill="1" applyAlignment="1">
      <alignment vertical="center"/>
    </xf>
    <xf numFmtId="41" fontId="1" fillId="0" borderId="88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165" fontId="1" fillId="0" borderId="0" xfId="0" applyNumberFormat="1" applyFont="1" applyFill="1" applyBorder="1" applyAlignment="1">
      <alignment horizontal="right"/>
    </xf>
    <xf numFmtId="165" fontId="1" fillId="0" borderId="89" xfId="0" applyNumberFormat="1" applyFont="1" applyFill="1" applyBorder="1" applyAlignment="1" applyProtection="1">
      <protection locked="0"/>
    </xf>
    <xf numFmtId="165" fontId="1" fillId="0" borderId="0" xfId="0" applyNumberFormat="1" applyFont="1" applyBorder="1"/>
    <xf numFmtId="165" fontId="2" fillId="0" borderId="0" xfId="0" applyNumberFormat="1" applyFont="1" applyBorder="1"/>
    <xf numFmtId="165" fontId="2" fillId="0" borderId="89" xfId="0" applyNumberFormat="1" applyFont="1" applyFill="1" applyBorder="1" applyAlignment="1" applyProtection="1">
      <protection locked="0"/>
    </xf>
    <xf numFmtId="0" fontId="0" fillId="0" borderId="0" xfId="0" applyFill="1" applyBorder="1"/>
    <xf numFmtId="0" fontId="1" fillId="0" borderId="0" xfId="0" applyFont="1" applyFill="1"/>
    <xf numFmtId="166" fontId="1" fillId="0" borderId="0" xfId="0" applyNumberFormat="1" applyFont="1" applyFill="1" applyBorder="1" applyAlignment="1"/>
    <xf numFmtId="42" fontId="1" fillId="0" borderId="0" xfId="0" applyNumberFormat="1" applyFont="1" applyFill="1" applyAlignment="1" applyProtection="1">
      <protection locked="0"/>
    </xf>
    <xf numFmtId="43" fontId="1" fillId="0" borderId="0" xfId="0" applyNumberFormat="1" applyFont="1" applyFill="1" applyBorder="1" applyAlignment="1"/>
    <xf numFmtId="43" fontId="1" fillId="0" borderId="0" xfId="0" applyNumberFormat="1" applyFont="1" applyFill="1" applyAlignment="1" applyProtection="1">
      <protection locked="0"/>
    </xf>
    <xf numFmtId="43" fontId="1" fillId="0" borderId="0" xfId="0" applyNumberFormat="1" applyFont="1" applyFill="1" applyBorder="1" applyAlignment="1"/>
    <xf numFmtId="43" fontId="2" fillId="0" borderId="0" xfId="0" applyNumberFormat="1" applyFont="1" applyFill="1" applyBorder="1" applyAlignment="1"/>
    <xf numFmtId="0" fontId="1" fillId="0" borderId="0" xfId="0" applyFont="1" applyAlignment="1"/>
    <xf numFmtId="165" fontId="6" fillId="0" borderId="0" xfId="0" applyNumberFormat="1" applyFont="1" applyAlignment="1"/>
    <xf numFmtId="0" fontId="6" fillId="0" borderId="0" xfId="0" applyNumberFormat="1" applyFont="1" applyAlignment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166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/>
    <xf numFmtId="0" fontId="23" fillId="0" borderId="0" xfId="0" applyFont="1" applyAlignment="1">
      <alignment horizontal="center" vertical="center"/>
    </xf>
    <xf numFmtId="165" fontId="12" fillId="0" borderId="0" xfId="0" applyNumberFormat="1" applyFont="1" applyAlignment="1"/>
    <xf numFmtId="42" fontId="1" fillId="0" borderId="92" xfId="0" applyNumberFormat="1" applyFont="1" applyFill="1" applyBorder="1"/>
    <xf numFmtId="165" fontId="2" fillId="0" borderId="0" xfId="0" applyNumberFormat="1" applyFont="1" applyFill="1"/>
    <xf numFmtId="166" fontId="12" fillId="0" borderId="0" xfId="0" applyNumberFormat="1" applyFont="1"/>
    <xf numFmtId="166" fontId="41" fillId="0" borderId="0" xfId="0" applyNumberFormat="1" applyFont="1"/>
    <xf numFmtId="0" fontId="41" fillId="0" borderId="92" xfId="0" applyFont="1" applyBorder="1"/>
    <xf numFmtId="166" fontId="41" fillId="0" borderId="50" xfId="0" applyNumberFormat="1" applyFont="1" applyBorder="1"/>
    <xf numFmtId="166" fontId="41" fillId="0" borderId="70" xfId="0" applyNumberFormat="1" applyFont="1" applyBorder="1"/>
    <xf numFmtId="165" fontId="41" fillId="0" borderId="0" xfId="0" applyNumberFormat="1" applyFont="1"/>
    <xf numFmtId="166" fontId="6" fillId="0" borderId="0" xfId="0" applyNumberFormat="1" applyFont="1"/>
    <xf numFmtId="165" fontId="6" fillId="0" borderId="0" xfId="0" applyNumberFormat="1" applyFont="1"/>
    <xf numFmtId="165" fontId="12" fillId="0" borderId="0" xfId="0" applyNumberFormat="1" applyFont="1"/>
    <xf numFmtId="165" fontId="6" fillId="0" borderId="33" xfId="0" applyNumberFormat="1" applyFont="1" applyBorder="1"/>
    <xf numFmtId="165" fontId="12" fillId="0" borderId="33" xfId="0" applyNumberFormat="1" applyFont="1" applyBorder="1"/>
    <xf numFmtId="165" fontId="6" fillId="0" borderId="0" xfId="0" applyNumberFormat="1" applyFont="1" applyBorder="1"/>
    <xf numFmtId="165" fontId="12" fillId="0" borderId="0" xfId="0" applyNumberFormat="1" applyFont="1" applyFill="1"/>
    <xf numFmtId="165" fontId="12" fillId="0" borderId="0" xfId="0" applyNumberFormat="1" applyFont="1" applyBorder="1"/>
    <xf numFmtId="165" fontId="12" fillId="0" borderId="33" xfId="0" applyNumberFormat="1" applyFont="1" applyFill="1" applyBorder="1"/>
    <xf numFmtId="165" fontId="6" fillId="0" borderId="92" xfId="0" applyNumberFormat="1" applyFont="1" applyBorder="1"/>
    <xf numFmtId="166" fontId="6" fillId="0" borderId="50" xfId="0" applyNumberFormat="1" applyFont="1" applyBorder="1"/>
    <xf numFmtId="165" fontId="6" fillId="0" borderId="33" xfId="0" applyNumberFormat="1" applyFont="1" applyFill="1" applyBorder="1"/>
    <xf numFmtId="166" fontId="6" fillId="0" borderId="70" xfId="0" applyNumberFormat="1" applyFont="1" applyBorder="1"/>
    <xf numFmtId="166" fontId="41" fillId="0" borderId="70" xfId="0" applyNumberFormat="1" applyFont="1" applyBorder="1"/>
    <xf numFmtId="166" fontId="12" fillId="0" borderId="0" xfId="0" applyNumberFormat="1" applyFont="1" applyAlignment="1"/>
    <xf numFmtId="165" fontId="1" fillId="0" borderId="92" xfId="0" applyNumberFormat="1" applyFont="1" applyFill="1" applyBorder="1"/>
    <xf numFmtId="166" fontId="12" fillId="0" borderId="50" xfId="0" applyNumberFormat="1" applyFont="1" applyBorder="1" applyAlignment="1"/>
    <xf numFmtId="166" fontId="6" fillId="0" borderId="92" xfId="0" applyNumberFormat="1" applyFont="1" applyBorder="1" applyAlignment="1"/>
    <xf numFmtId="0" fontId="17" fillId="0" borderId="0" xfId="0" applyFont="1" applyFill="1" applyBorder="1" applyAlignment="1">
      <alignment horizontal="center"/>
    </xf>
    <xf numFmtId="37" fontId="43" fillId="0" borderId="0" xfId="0" applyNumberFormat="1" applyFont="1" applyFill="1"/>
    <xf numFmtId="0" fontId="43" fillId="0" borderId="0" xfId="0" applyFont="1" applyFill="1" applyAlignment="1">
      <alignment horizontal="right"/>
    </xf>
    <xf numFmtId="0" fontId="1" fillId="0" borderId="4" xfId="0" applyFont="1" applyBorder="1" applyAlignment="1"/>
    <xf numFmtId="165" fontId="1" fillId="0" borderId="0" xfId="0" applyNumberFormat="1" applyFont="1" applyBorder="1" applyAlignment="1">
      <alignment horizontal="right"/>
    </xf>
    <xf numFmtId="166" fontId="1" fillId="2" borderId="15" xfId="0" applyNumberFormat="1" applyFont="1" applyFill="1" applyBorder="1" applyAlignment="1" applyProtection="1">
      <protection locked="0"/>
    </xf>
    <xf numFmtId="41" fontId="1" fillId="2" borderId="15" xfId="0" applyNumberFormat="1" applyFont="1" applyFill="1" applyBorder="1" applyAlignment="1" applyProtection="1">
      <protection locked="0"/>
    </xf>
    <xf numFmtId="41" fontId="1" fillId="2" borderId="79" xfId="0" applyNumberFormat="1" applyFont="1" applyFill="1" applyBorder="1" applyAlignment="1" applyProtection="1">
      <protection locked="0"/>
    </xf>
    <xf numFmtId="41" fontId="1" fillId="0" borderId="15" xfId="0" applyNumberFormat="1" applyFont="1" applyBorder="1" applyAlignment="1">
      <alignment horizontal="left" indent="1"/>
    </xf>
    <xf numFmtId="41" fontId="1" fillId="2" borderId="48" xfId="0" applyNumberFormat="1" applyFont="1" applyFill="1" applyBorder="1" applyAlignment="1" applyProtection="1">
      <protection locked="0"/>
    </xf>
    <xf numFmtId="41" fontId="1" fillId="2" borderId="79" xfId="0" applyNumberFormat="1" applyFont="1" applyFill="1" applyBorder="1" applyAlignment="1" applyProtection="1">
      <protection locked="0"/>
    </xf>
    <xf numFmtId="41" fontId="1" fillId="0" borderId="0" xfId="0" applyNumberFormat="1" applyFont="1" applyBorder="1" applyAlignment="1">
      <alignment horizontal="left" indent="1"/>
    </xf>
    <xf numFmtId="41" fontId="1" fillId="2" borderId="78" xfId="0" applyNumberFormat="1" applyFont="1" applyFill="1" applyBorder="1" applyAlignment="1" applyProtection="1">
      <protection locked="0"/>
    </xf>
    <xf numFmtId="41" fontId="1" fillId="2" borderId="48" xfId="0" applyNumberFormat="1" applyFont="1" applyFill="1" applyBorder="1" applyAlignment="1" applyProtection="1">
      <protection locked="0"/>
    </xf>
    <xf numFmtId="42" fontId="1" fillId="2" borderId="78" xfId="0" applyNumberFormat="1" applyFont="1" applyFill="1" applyBorder="1" applyAlignment="1" applyProtection="1">
      <protection locked="0"/>
    </xf>
    <xf numFmtId="166" fontId="6" fillId="0" borderId="0" xfId="0" applyNumberFormat="1" applyFont="1" applyFill="1" applyBorder="1" applyAlignment="1"/>
    <xf numFmtId="166" fontId="6" fillId="0" borderId="0" xfId="0" applyNumberFormat="1" applyFont="1" applyFill="1" applyAlignment="1" applyProtection="1">
      <protection locked="0"/>
    </xf>
    <xf numFmtId="166" fontId="1" fillId="0" borderId="0" xfId="0" applyNumberFormat="1" applyFont="1" applyFill="1" applyAlignment="1" applyProtection="1">
      <protection locked="0"/>
    </xf>
    <xf numFmtId="165" fontId="6" fillId="0" borderId="0" xfId="0" applyNumberFormat="1" applyFont="1" applyFill="1" applyBorder="1" applyAlignment="1"/>
    <xf numFmtId="165" fontId="6" fillId="0" borderId="0" xfId="0" applyNumberFormat="1" applyFont="1" applyFill="1" applyAlignment="1" applyProtection="1">
      <protection locked="0"/>
    </xf>
    <xf numFmtId="165" fontId="1" fillId="0" borderId="0" xfId="0" applyNumberFormat="1" applyFont="1" applyFill="1" applyAlignment="1" applyProtection="1">
      <protection locked="0"/>
    </xf>
    <xf numFmtId="165" fontId="6" fillId="0" borderId="33" xfId="0" applyNumberFormat="1" applyFont="1" applyFill="1" applyBorder="1" applyAlignment="1"/>
    <xf numFmtId="165" fontId="6" fillId="0" borderId="33" xfId="0" applyNumberFormat="1" applyFont="1" applyFill="1" applyBorder="1" applyAlignment="1" applyProtection="1">
      <protection locked="0"/>
    </xf>
    <xf numFmtId="165" fontId="1" fillId="0" borderId="33" xfId="0" applyNumberFormat="1" applyFont="1" applyFill="1" applyBorder="1" applyAlignment="1" applyProtection="1">
      <protection locked="0"/>
    </xf>
    <xf numFmtId="165" fontId="6" fillId="0" borderId="0" xfId="0" applyNumberFormat="1" applyFont="1" applyAlignment="1">
      <alignment vertical="center"/>
    </xf>
    <xf numFmtId="165" fontId="1" fillId="0" borderId="0" xfId="0" applyNumberFormat="1" applyFont="1" applyFill="1" applyBorder="1" applyAlignment="1"/>
    <xf numFmtId="165" fontId="1" fillId="0" borderId="0" xfId="0" applyNumberFormat="1" applyFont="1" applyFill="1" applyBorder="1"/>
    <xf numFmtId="165" fontId="6" fillId="0" borderId="9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6" fontId="1" fillId="0" borderId="50" xfId="0" applyNumberFormat="1" applyFont="1" applyFill="1" applyBorder="1" applyAlignment="1"/>
    <xf numFmtId="166" fontId="1" fillId="0" borderId="0" xfId="0" applyNumberFormat="1" applyFont="1" applyFill="1" applyBorder="1" applyAlignment="1"/>
    <xf numFmtId="165" fontId="1" fillId="0" borderId="91" xfId="0" applyNumberFormat="1" applyFont="1" applyFill="1" applyBorder="1" applyAlignment="1"/>
    <xf numFmtId="165" fontId="2" fillId="0" borderId="91" xfId="0" applyNumberFormat="1" applyFont="1" applyFill="1" applyBorder="1" applyAlignment="1"/>
    <xf numFmtId="166" fontId="1" fillId="0" borderId="70" xfId="0" applyNumberFormat="1" applyFont="1" applyFill="1" applyBorder="1" applyAlignment="1"/>
    <xf numFmtId="41" fontId="1" fillId="0" borderId="92" xfId="0" applyNumberFormat="1" applyFont="1" applyFill="1" applyBorder="1" applyAlignment="1"/>
    <xf numFmtId="42" fontId="2" fillId="0" borderId="50" xfId="0" applyNumberFormat="1" applyFont="1" applyFill="1" applyBorder="1" applyAlignment="1"/>
    <xf numFmtId="41" fontId="1" fillId="0" borderId="90" xfId="0" applyNumberFormat="1" applyFont="1" applyFill="1" applyBorder="1" applyAlignment="1"/>
    <xf numFmtId="42" fontId="1" fillId="0" borderId="70" xfId="0" applyNumberFormat="1" applyFont="1" applyFill="1" applyBorder="1" applyAlignment="1"/>
    <xf numFmtId="166" fontId="6" fillId="0" borderId="0" xfId="0" applyNumberFormat="1" applyFont="1" applyFill="1" applyAlignment="1"/>
    <xf numFmtId="0" fontId="1" fillId="0" borderId="0" xfId="0" applyFont="1"/>
    <xf numFmtId="165" fontId="1" fillId="0" borderId="0" xfId="0" applyNumberFormat="1" applyFont="1"/>
    <xf numFmtId="43" fontId="1" fillId="0" borderId="92" xfId="0" applyNumberFormat="1" applyFont="1" applyBorder="1"/>
    <xf numFmtId="166" fontId="1" fillId="2" borderId="48" xfId="0" applyNumberFormat="1" applyFont="1" applyFill="1" applyBorder="1" applyAlignment="1" applyProtection="1">
      <protection locked="0"/>
    </xf>
    <xf numFmtId="10" fontId="33" fillId="0" borderId="0" xfId="0" applyNumberFormat="1" applyFont="1" applyFill="1"/>
    <xf numFmtId="41" fontId="1" fillId="6" borderId="0" xfId="0" applyNumberFormat="1" applyFont="1" applyFill="1" applyBorder="1" applyAlignment="1">
      <alignment horizontal="right"/>
    </xf>
    <xf numFmtId="0" fontId="1" fillId="13" borderId="0" xfId="0" applyFont="1" applyFill="1" applyAlignment="1">
      <alignment horizontal="left" indent="2"/>
    </xf>
    <xf numFmtId="0" fontId="13" fillId="12" borderId="0" xfId="0" applyFont="1" applyFill="1" applyAlignment="1">
      <alignment horizontal="left" indent="2"/>
    </xf>
    <xf numFmtId="41" fontId="1" fillId="12" borderId="0" xfId="0" applyNumberFormat="1" applyFont="1" applyFill="1" applyBorder="1" applyAlignment="1"/>
    <xf numFmtId="42" fontId="1" fillId="12" borderId="0" xfId="0" applyNumberFormat="1" applyFont="1" applyFill="1" applyBorder="1" applyAlignment="1"/>
  </cellXfs>
  <cellStyles count="1">
    <cellStyle name="Normal" xfId="0" builtinId="0"/>
  </cellStyles>
  <dxfs count="180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CCFF33"/>
      <color rgb="FF00CC00"/>
      <color rgb="FFFF66FF"/>
      <color rgb="FFFF3300"/>
      <color rgb="FF33CC33"/>
      <color rgb="FFCC66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220066/Confidential/Confidential%20Staff%20Work%20Papers/Staff-WP/STAFF-WP-7-ELEC-BILL-IMPACTS-22GRC-0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220066/Confidential/Confidential%20Staff%20Work%20Papers/Staff-WP/NEW-PSE-WP-BDJ-3-ELEC-NORM-MO-REV-22GRC-01-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sites/ue-220066/Confidential/Confidential%20Staff%20Work%20Papers/Staff-WP/NEW-PSE-WP-SEF-6E-11G-GTZ-22GRC-0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Overall Rate Impacts =====&gt;"/>
      <sheetName val="Rate Impacts_RY#1"/>
      <sheetName val="Rate Impacts_RY#2"/>
      <sheetName val="Rate Impacts_RY#3"/>
      <sheetName val="Residential Bill Impacts===&gt;"/>
      <sheetName val="Res Bill Summary"/>
      <sheetName val="Res Bill RY#1"/>
      <sheetName val="Res Bill RY#2"/>
      <sheetName val="Res Bill RY#3"/>
      <sheetName val="Typical Res Bill Impacts===&gt;"/>
      <sheetName val="Typical Res Bill RY#1"/>
      <sheetName val="Typical Res Bill RY#2"/>
      <sheetName val="Typical Res Bill RY#3"/>
      <sheetName val="OTHER BILL IMPACTS===&gt;"/>
      <sheetName val="Schedule 24 Impacts"/>
      <sheetName val="Schedule 25 Impacts"/>
      <sheetName val="Schedule 26 Impacts"/>
      <sheetName val="Schedule 29 Impacts"/>
      <sheetName val="Schedule 31 Impacts"/>
      <sheetName val="Schedule 46 Impacts"/>
      <sheetName val="Schedule 49 Impacts"/>
      <sheetName val="Workpapers ===&gt;"/>
      <sheetName val="Avg Per kWh Impacts===&gt;"/>
      <sheetName val="Avg Per kWh RY#1"/>
      <sheetName val="Avg Per kWh RY#2"/>
      <sheetName val="Avg Per kWh RY#3"/>
      <sheetName val="Revenue Calculations ===&gt;"/>
      <sheetName val="Revenue By Sch TY"/>
      <sheetName val="Revenue by Sch RY#1"/>
      <sheetName val="Revenue by Sch RY#2"/>
      <sheetName val="Revenue by Sch RY#3"/>
      <sheetName val="Revenue &amp; Rider Impacts"/>
      <sheetName val="Sch 95 PCORC"/>
      <sheetName val="Sch 95 Imbalance"/>
      <sheetName val="Sch 95a"/>
      <sheetName val="Sch 120"/>
      <sheetName val="Sch 129"/>
      <sheetName val="Sch 137"/>
      <sheetName val="Sch 139"/>
      <sheetName val="Sch 140"/>
      <sheetName val="Sch 141"/>
      <sheetName val="Sch 141C"/>
      <sheetName val="Sch 141N"/>
      <sheetName val="Sch 141R"/>
      <sheetName val="Sch 141X"/>
      <sheetName val="Sch 141Z"/>
      <sheetName val="Sch 142"/>
      <sheetName val="Sch 194"/>
      <sheetName val="Final Rider-Tracker Filings"/>
      <sheetName val="UE-200890 Sch 95 PCORC"/>
      <sheetName val="UE-200893 Sch 95 Imb"/>
      <sheetName val="UE-210821 Sch 95A"/>
      <sheetName val="UE-210140 Sch 120"/>
      <sheetName val="UE-210674 Sch 129"/>
      <sheetName val="UE-210924 Sch 137"/>
      <sheetName val="UE-210217 Sch 140"/>
      <sheetName val="UE-190529 (PLR) 141x"/>
      <sheetName val="UE-190529 Sch 141Z"/>
      <sheetName val="UE-210214 Sch 142"/>
      <sheetName val="UE-200965 Sch 142 Supplemental"/>
      <sheetName val="UE-210757 Sch 194"/>
    </sheetNames>
    <sheetDataSet>
      <sheetData sheetId="0"/>
      <sheetData sheetId="1"/>
      <sheetData sheetId="2">
        <row r="23">
          <cell r="E23">
            <v>2284477.3730856287</v>
          </cell>
          <cell r="Y23">
            <v>236709.27128771265</v>
          </cell>
          <cell r="Z23">
            <v>0.1036163781162739</v>
          </cell>
        </row>
      </sheetData>
      <sheetData sheetId="3">
        <row r="23">
          <cell r="E23">
            <v>2475639.5583542003</v>
          </cell>
          <cell r="Q23">
            <v>41678.04</v>
          </cell>
          <cell r="R23">
            <v>1.6835261764724534E-2</v>
          </cell>
        </row>
      </sheetData>
      <sheetData sheetId="4">
        <row r="23">
          <cell r="E23">
            <v>2522513.8586413655</v>
          </cell>
          <cell r="Q23">
            <v>5161.92</v>
          </cell>
          <cell r="R23">
            <v>2.0463395998070858E-3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xhibits===&gt;"/>
      <sheetName val="Proforma kWh &amp; Revenue"/>
      <sheetName val="Rev Req Summary"/>
      <sheetName val="Workpapers===&gt;"/>
      <sheetName val="Proforma Monthly kWh"/>
      <sheetName val="Proforma Monthly Revenue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Lighting 50-59"/>
      <sheetName val="Special Contract"/>
      <sheetName val="Sch 449 - Transportation"/>
      <sheetName val="Firm Resale"/>
      <sheetName val="Financial Support Data====&gt;"/>
      <sheetName val="Rate Change Billed &amp; Unbilled"/>
      <sheetName val="UE-190529 Exh No.__(JAP-PLR)"/>
      <sheetName val="UE-190529 PLR Light Rates"/>
      <sheetName val="SOE"/>
      <sheetName val="Electric 141X not on SOE Report"/>
      <sheetName val="SAP Billed kWh"/>
      <sheetName val="YE 6-2021 Delivered kWh"/>
      <sheetName val="YE 6-2021 Billed kWh"/>
      <sheetName val="YE 6-2021 Change Unbilled kWh"/>
      <sheetName val="YE 6-2021 Change Unbilled Rev"/>
      <sheetName val="SAP Data (Do Not Print) ====&gt;"/>
      <sheetName val="SAP BW Pivot table"/>
      <sheetName val="SAP Data Non-Lighting"/>
      <sheetName val="Checking Proforma to BW"/>
      <sheetName val="SAP BW 139"/>
      <sheetName val="SAP BW 95-135-136"/>
      <sheetName val="Sch 141 and 142 Rider"/>
      <sheetName val="Light Inventory (Annual)"/>
      <sheetName val="Lights"/>
      <sheetName val="Lighting Data"/>
      <sheetName val="Sch 26P"/>
      <sheetName val="Schedule 10  and 31 Demand"/>
    </sheetNames>
    <sheetDataSet>
      <sheetData sheetId="0"/>
      <sheetData sheetId="1"/>
      <sheetData sheetId="2"/>
      <sheetData sheetId="3">
        <row r="11">
          <cell r="D11">
            <v>-85285789.260000005</v>
          </cell>
        </row>
        <row r="44">
          <cell r="D44">
            <v>2101666996.8505986</v>
          </cell>
          <cell r="E44">
            <v>345546.06</v>
          </cell>
          <cell r="F44">
            <v>13316673.215035001</v>
          </cell>
          <cell r="I44">
            <v>2060167421.2749999</v>
          </cell>
          <cell r="K44">
            <v>2077495373.085629</v>
          </cell>
          <cell r="M44">
            <v>2097238635.8312168</v>
          </cell>
          <cell r="O44">
            <v>2101898181.4608822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E&amp;G"/>
      <sheetName val="Elec Lead"/>
      <sheetName val="Gas Lead"/>
      <sheetName val="FERC E"/>
      <sheetName val="FERC G"/>
      <sheetName val="T1==&gt;"/>
      <sheetName val="TY Deferrals"/>
      <sheetName val="GTZ T1 Amort-Electric"/>
      <sheetName val="GTZ T1 Amort-Gas"/>
      <sheetName val="GTZ T1 CC Electric"/>
      <sheetName val="GTZ T1 CC Gas"/>
      <sheetName val="Reg R&amp;A E-Dep"/>
      <sheetName val="Reg R&amp;A G-Dep"/>
      <sheetName val="Reg R&amp;A E-CC"/>
      <sheetName val="Reg R&amp;A G-CC"/>
      <sheetName val="T1 Amort Summary"/>
      <sheetName val="Oct 2020 Reclass and True-up"/>
      <sheetName val="Detail thru Sept 2020"/>
      <sheetName val="T1 Elec &amp; Gas"/>
      <sheetName val="T2==&gt;"/>
      <sheetName val="GTZ T2 Amort-Electric"/>
      <sheetName val="GTZ T2 Amort-Gas"/>
      <sheetName val="GTZ T2 CC Electric"/>
      <sheetName val="GTZ T2 CC Gas"/>
      <sheetName val="Tranche 2 Additions"/>
      <sheetName val="T2 Carrying"/>
    </sheetNames>
    <sheetDataSet>
      <sheetData sheetId="0"/>
      <sheetData sheetId="1">
        <row r="20">
          <cell r="D20">
            <v>11742352.935456946</v>
          </cell>
          <cell r="M20">
            <v>0</v>
          </cell>
          <cell r="O20">
            <v>0</v>
          </cell>
        </row>
        <row r="23">
          <cell r="M23">
            <v>0</v>
          </cell>
          <cell r="O23">
            <v>0</v>
          </cell>
        </row>
        <row r="26">
          <cell r="M26"/>
          <cell r="O26"/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43">
          <cell r="M43">
            <v>0</v>
          </cell>
        </row>
      </sheetData>
      <sheetData sheetId="2">
        <row r="20">
          <cell r="C20">
            <v>5507073.8646076284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8"/>
  <sheetViews>
    <sheetView tabSelected="1" view="pageBreakPreview" zoomScale="60" zoomScaleNormal="85" workbookViewId="0">
      <pane ySplit="10" topLeftCell="A19" activePane="bottomLeft" state="frozen"/>
      <selection activeCell="B51" sqref="B51"/>
      <selection pane="bottomLeft" activeCell="D34" sqref="D34"/>
    </sheetView>
  </sheetViews>
  <sheetFormatPr defaultColWidth="9.28515625" defaultRowHeight="12.75" x14ac:dyDescent="0.2"/>
  <cols>
    <col min="1" max="1" width="5" style="126" bestFit="1" customWidth="1"/>
    <col min="2" max="2" width="68.85546875" style="126" customWidth="1"/>
    <col min="3" max="3" width="17.28515625" style="126" customWidth="1"/>
    <col min="4" max="4" width="17.42578125" style="126" customWidth="1"/>
    <col min="5" max="5" width="18.28515625" style="126" customWidth="1"/>
    <col min="6" max="6" width="5" style="126" bestFit="1" customWidth="1"/>
    <col min="7" max="7" width="41.7109375" style="126" customWidth="1"/>
    <col min="8" max="10" width="14" style="126" customWidth="1"/>
    <col min="11" max="11" width="5" style="126" customWidth="1"/>
    <col min="12" max="12" width="61.7109375" style="126" customWidth="1"/>
    <col min="13" max="13" width="11.5703125" style="126" customWidth="1"/>
    <col min="14" max="14" width="9.28515625" style="126" customWidth="1"/>
    <col min="15" max="15" width="11.7109375" style="126" customWidth="1"/>
    <col min="16" max="16" width="9.28515625" style="126" customWidth="1"/>
    <col min="17" max="18" width="9.28515625" style="126"/>
    <col min="19" max="19" width="15.28515625" style="126" bestFit="1" customWidth="1"/>
    <col min="20" max="20" width="19.42578125" style="126" customWidth="1"/>
    <col min="21" max="21" width="12.28515625" style="126" bestFit="1" customWidth="1"/>
    <col min="22" max="22" width="15.28515625" style="126" bestFit="1" customWidth="1"/>
    <col min="23" max="25" width="9.28515625" style="126"/>
    <col min="26" max="26" width="16.7109375" style="126" customWidth="1"/>
    <col min="27" max="16384" width="9.28515625" style="126"/>
  </cols>
  <sheetData>
    <row r="1" spans="1:27" ht="14.25" x14ac:dyDescent="0.2">
      <c r="D1" s="127" t="s">
        <v>1243</v>
      </c>
      <c r="E1" s="181"/>
      <c r="I1" s="127" t="s">
        <v>1244</v>
      </c>
      <c r="J1" s="128"/>
      <c r="M1" s="127" t="s">
        <v>1245</v>
      </c>
      <c r="N1" s="180"/>
      <c r="O1" s="128"/>
    </row>
    <row r="2" spans="1:27" x14ac:dyDescent="0.2">
      <c r="A2" s="182" t="str">
        <f>Company</f>
        <v>PUGET SOUND ENERGY - ELECTRIC</v>
      </c>
      <c r="B2" s="182"/>
      <c r="C2" s="182"/>
      <c r="D2" s="182"/>
      <c r="E2" s="182"/>
      <c r="F2" s="182" t="str">
        <f>Company</f>
        <v>PUGET SOUND ENERGY - ELECTRIC</v>
      </c>
      <c r="G2" s="182"/>
      <c r="H2" s="182"/>
      <c r="I2" s="182"/>
      <c r="J2" s="182"/>
      <c r="K2" s="182" t="str">
        <f>Company</f>
        <v>PUGET SOUND ENERGY - ELECTRIC</v>
      </c>
      <c r="L2" s="182"/>
      <c r="M2" s="183"/>
      <c r="N2" s="183"/>
      <c r="O2" s="183"/>
    </row>
    <row r="3" spans="1:27" x14ac:dyDescent="0.2">
      <c r="A3" s="182" t="s">
        <v>187</v>
      </c>
      <c r="B3" s="182"/>
      <c r="C3" s="182"/>
      <c r="D3" s="182"/>
      <c r="E3" s="182"/>
      <c r="F3" s="182" t="s">
        <v>187</v>
      </c>
      <c r="G3" s="182"/>
      <c r="H3" s="182"/>
      <c r="I3" s="182"/>
      <c r="J3" s="182"/>
      <c r="K3" s="182" t="s">
        <v>187</v>
      </c>
      <c r="L3" s="182"/>
      <c r="M3" s="183"/>
      <c r="N3" s="183"/>
      <c r="O3" s="183"/>
    </row>
    <row r="4" spans="1:27" x14ac:dyDescent="0.2">
      <c r="A4" s="182" t="str">
        <f>+RateCase</f>
        <v>2022 GENERAL RATE CASE</v>
      </c>
      <c r="B4" s="182"/>
      <c r="C4" s="182"/>
      <c r="D4" s="182"/>
      <c r="E4" s="182"/>
      <c r="F4" s="182" t="str">
        <f>$A$4</f>
        <v>2022 GENERAL RATE CASE</v>
      </c>
      <c r="G4" s="182"/>
      <c r="H4" s="182"/>
      <c r="I4" s="182"/>
      <c r="J4" s="182"/>
      <c r="K4" s="182" t="str">
        <f>$A$4</f>
        <v>2022 GENERAL RATE CASE</v>
      </c>
      <c r="L4" s="182"/>
      <c r="M4" s="183"/>
      <c r="N4" s="183"/>
      <c r="O4" s="183"/>
    </row>
    <row r="5" spans="1:27" x14ac:dyDescent="0.2">
      <c r="A5" s="182" t="str">
        <f>+TestYear</f>
        <v>12 MONTHS ENDED JUNE 30, 2021</v>
      </c>
      <c r="B5" s="182"/>
      <c r="C5" s="182"/>
      <c r="D5" s="182"/>
      <c r="E5" s="182"/>
      <c r="F5" s="182" t="str">
        <f>$A$5</f>
        <v>12 MONTHS ENDED JUNE 30, 2021</v>
      </c>
      <c r="G5" s="182"/>
      <c r="H5" s="182"/>
      <c r="I5" s="182"/>
      <c r="J5" s="182"/>
      <c r="K5" s="182" t="str">
        <f>$A$5</f>
        <v>12 MONTHS ENDED JUNE 30, 2021</v>
      </c>
      <c r="L5" s="182"/>
      <c r="M5" s="183"/>
      <c r="N5" s="183"/>
      <c r="O5" s="183"/>
    </row>
    <row r="6" spans="1:27" s="431" customFormat="1" x14ac:dyDescent="0.2">
      <c r="A6" s="429" t="s">
        <v>188</v>
      </c>
      <c r="B6" s="429"/>
      <c r="C6" s="429"/>
      <c r="D6" s="429"/>
      <c r="E6" s="429"/>
      <c r="F6" s="429" t="s">
        <v>202</v>
      </c>
      <c r="G6" s="429"/>
      <c r="H6" s="429"/>
      <c r="I6" s="429"/>
      <c r="J6" s="429"/>
      <c r="K6" s="429" t="s">
        <v>23</v>
      </c>
      <c r="L6" s="429"/>
      <c r="M6" s="429"/>
      <c r="N6" s="429"/>
      <c r="O6" s="429"/>
    </row>
    <row r="7" spans="1:27" x14ac:dyDescent="0.2">
      <c r="B7" s="183"/>
      <c r="C7" s="183"/>
      <c r="D7" s="183"/>
      <c r="E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1:27" x14ac:dyDescent="0.2">
      <c r="K8" s="183"/>
      <c r="L8" s="183"/>
      <c r="M8" s="183"/>
      <c r="N8" s="183"/>
    </row>
    <row r="9" spans="1:27" x14ac:dyDescent="0.2">
      <c r="A9" s="131" t="s">
        <v>7</v>
      </c>
      <c r="B9" s="131"/>
      <c r="C9" s="179">
        <v>2023</v>
      </c>
      <c r="D9" s="179">
        <v>2024</v>
      </c>
      <c r="E9" s="179">
        <v>2025</v>
      </c>
      <c r="F9" s="131" t="s">
        <v>7</v>
      </c>
      <c r="G9" s="131"/>
      <c r="H9" s="179" t="s">
        <v>189</v>
      </c>
      <c r="I9" s="849"/>
      <c r="J9" s="179" t="s">
        <v>190</v>
      </c>
      <c r="K9" s="131" t="s">
        <v>7</v>
      </c>
      <c r="L9" s="131"/>
      <c r="M9" s="131"/>
    </row>
    <row r="10" spans="1:27" ht="15" x14ac:dyDescent="0.25">
      <c r="A10" s="184" t="s">
        <v>82</v>
      </c>
      <c r="B10" s="184" t="s">
        <v>8</v>
      </c>
      <c r="C10" s="186" t="s">
        <v>33</v>
      </c>
      <c r="D10" s="186" t="s">
        <v>37</v>
      </c>
      <c r="E10" s="186" t="s">
        <v>39</v>
      </c>
      <c r="F10" s="184" t="s">
        <v>82</v>
      </c>
      <c r="G10" s="184" t="s">
        <v>8</v>
      </c>
      <c r="H10" s="186" t="s">
        <v>191</v>
      </c>
      <c r="I10" s="186" t="s">
        <v>85</v>
      </c>
      <c r="J10" s="186" t="s">
        <v>85</v>
      </c>
      <c r="K10" s="184" t="s">
        <v>82</v>
      </c>
      <c r="L10" s="184" t="s">
        <v>8</v>
      </c>
      <c r="M10" s="184"/>
      <c r="N10" s="185"/>
      <c r="O10" s="185"/>
      <c r="R10" s="146"/>
      <c r="S10" s="146"/>
      <c r="T10" s="146"/>
      <c r="U10" s="146"/>
      <c r="V10" s="146"/>
      <c r="W10" s="146"/>
      <c r="X10" s="146"/>
      <c r="Y10" s="146"/>
      <c r="Z10" s="146"/>
      <c r="AA10" s="146"/>
    </row>
    <row r="11" spans="1:27" ht="15" x14ac:dyDescent="0.25">
      <c r="F11"/>
      <c r="G11" s="200"/>
      <c r="H11" s="200"/>
      <c r="I11" s="200"/>
      <c r="J11" s="200"/>
      <c r="R11" s="169"/>
      <c r="S11" s="168"/>
      <c r="T11" s="169"/>
      <c r="U11" s="146"/>
      <c r="V11" s="146"/>
      <c r="W11" s="146"/>
      <c r="X11" s="146"/>
      <c r="Y11" s="146"/>
      <c r="Z11" s="146"/>
      <c r="AA11" s="146"/>
    </row>
    <row r="12" spans="1:27" ht="15" x14ac:dyDescent="0.25">
      <c r="A12" s="132">
        <f>ROW()</f>
        <v>12</v>
      </c>
      <c r="B12" s="139" t="s">
        <v>83</v>
      </c>
      <c r="C12" s="140">
        <f>'CRM-3.1'!K58</f>
        <v>5449157031.632165</v>
      </c>
      <c r="D12" s="140">
        <f>'CRM-3.1'!M58</f>
        <v>5717482003.8061943</v>
      </c>
      <c r="E12" s="140">
        <f>'CRM-3.1'!O58</f>
        <v>6123244889.1164284</v>
      </c>
      <c r="F12" s="132">
        <f>ROW()</f>
        <v>12</v>
      </c>
      <c r="G12" s="739" t="s">
        <v>525</v>
      </c>
      <c r="H12" s="563"/>
      <c r="I12" s="563"/>
      <c r="J12" s="564"/>
      <c r="K12" s="132">
        <f>ROW()</f>
        <v>12</v>
      </c>
      <c r="L12" s="133" t="s">
        <v>165</v>
      </c>
      <c r="M12" s="139"/>
      <c r="N12" s="139"/>
      <c r="O12" s="188">
        <v>7.1970000000000003E-3</v>
      </c>
      <c r="R12" s="166"/>
      <c r="S12" s="168"/>
      <c r="T12" s="168"/>
      <c r="U12" s="146"/>
      <c r="V12" s="146"/>
      <c r="W12" s="146"/>
      <c r="X12" s="146"/>
      <c r="Y12" s="146"/>
      <c r="Z12" s="146"/>
      <c r="AA12" s="146"/>
    </row>
    <row r="13" spans="1:27" ht="15" x14ac:dyDescent="0.25">
      <c r="A13" s="132">
        <f t="shared" ref="A13:A41" si="0">A12+1</f>
        <v>13</v>
      </c>
      <c r="B13" s="133" t="s">
        <v>129</v>
      </c>
      <c r="C13" s="187">
        <f>'CRM-3.1'!G60</f>
        <v>7.0500000000000007E-2</v>
      </c>
      <c r="D13" s="187">
        <f>+J33</f>
        <v>7.0699999999999999E-2</v>
      </c>
      <c r="E13" s="187">
        <f>+J42</f>
        <v>7.1099999999999997E-2</v>
      </c>
      <c r="F13" s="166">
        <f>+F12+1</f>
        <v>13</v>
      </c>
      <c r="G13" s="164" t="s">
        <v>192</v>
      </c>
      <c r="H13" s="189">
        <v>0.51039999999999996</v>
      </c>
      <c r="I13" s="189">
        <v>5.1332288401253916E-2</v>
      </c>
      <c r="J13" s="565">
        <f>ROUND(H13*I13,4)</f>
        <v>2.6200000000000001E-2</v>
      </c>
      <c r="K13" s="132">
        <f t="shared" ref="K13:K20" si="1">K12+1</f>
        <v>13</v>
      </c>
      <c r="L13" s="133" t="s">
        <v>194</v>
      </c>
      <c r="M13" s="139"/>
      <c r="N13" s="139"/>
      <c r="O13" s="188">
        <v>2E-3</v>
      </c>
      <c r="R13" s="166"/>
      <c r="S13" s="189"/>
      <c r="T13" s="168"/>
      <c r="U13" s="146"/>
      <c r="V13" s="146"/>
      <c r="W13" s="146"/>
      <c r="X13" s="146"/>
      <c r="Y13" s="146"/>
      <c r="Z13" s="146"/>
      <c r="AA13" s="146"/>
    </row>
    <row r="14" spans="1:27" ht="15" x14ac:dyDescent="0.25">
      <c r="A14" s="132">
        <f t="shared" si="0"/>
        <v>14</v>
      </c>
      <c r="B14" s="133"/>
      <c r="C14" s="144"/>
      <c r="D14" s="144"/>
      <c r="E14" s="144"/>
      <c r="F14" s="166">
        <f t="shared" ref="F14:F46" si="2">+F13+1</f>
        <v>14</v>
      </c>
      <c r="G14" s="164" t="s">
        <v>193</v>
      </c>
      <c r="H14" s="189">
        <v>0.48959999999999998</v>
      </c>
      <c r="I14" s="189">
        <v>9.4252054794520562E-2</v>
      </c>
      <c r="J14" s="565">
        <f>ROUND(H14*I14,4)</f>
        <v>4.6100000000000002E-2</v>
      </c>
      <c r="K14" s="132">
        <f t="shared" si="1"/>
        <v>14</v>
      </c>
      <c r="L14" s="133" t="str">
        <f>"STATE UTILITY TAX ( "&amp;O14*100&amp;"% - ( LINE 1 * "&amp;O14*100&amp;"% )  )"</f>
        <v>STATE UTILITY TAX ( 3.8455% - ( LINE 1 * 3.8455% )  )</v>
      </c>
      <c r="N14" s="190">
        <v>3.8733999999999998E-2</v>
      </c>
      <c r="O14" s="191">
        <f>ROUND(N14-(N14*O12),6)</f>
        <v>3.8455000000000003E-2</v>
      </c>
      <c r="R14" s="166"/>
      <c r="S14" s="169"/>
      <c r="T14" s="168"/>
      <c r="U14" s="146"/>
      <c r="V14" s="146"/>
      <c r="W14" s="146"/>
      <c r="X14" s="146"/>
      <c r="Y14" s="146"/>
      <c r="Z14" s="146"/>
      <c r="AA14" s="146"/>
    </row>
    <row r="15" spans="1:27" ht="15" x14ac:dyDescent="0.25">
      <c r="A15" s="132">
        <f t="shared" si="0"/>
        <v>15</v>
      </c>
      <c r="B15" s="139" t="s">
        <v>195</v>
      </c>
      <c r="C15" s="580">
        <f>+C13*C12</f>
        <v>384165570.73006767</v>
      </c>
      <c r="D15" s="580">
        <f>+D13*D12</f>
        <v>404225977.66909796</v>
      </c>
      <c r="E15" s="143">
        <f>+E13*E12</f>
        <v>435362711.61617804</v>
      </c>
      <c r="F15" s="166">
        <f t="shared" si="2"/>
        <v>15</v>
      </c>
      <c r="G15" s="164" t="s">
        <v>81</v>
      </c>
      <c r="H15" s="566">
        <f>SUM(H13:H14)</f>
        <v>1</v>
      </c>
      <c r="I15" s="563"/>
      <c r="J15" s="740">
        <f>SUM(J13:J14)</f>
        <v>7.2300000000000003E-2</v>
      </c>
      <c r="K15" s="132">
        <f t="shared" si="1"/>
        <v>15</v>
      </c>
      <c r="L15" s="133"/>
      <c r="M15" s="139"/>
      <c r="N15" s="139"/>
      <c r="O15" s="192"/>
      <c r="R15" s="166"/>
      <c r="S15" s="193"/>
      <c r="T15" s="168"/>
      <c r="U15" s="146"/>
      <c r="V15" s="146"/>
      <c r="W15" s="146"/>
      <c r="X15" s="146"/>
      <c r="Y15" s="146"/>
      <c r="Z15" s="146"/>
      <c r="AA15" s="146"/>
    </row>
    <row r="16" spans="1:27" ht="15" x14ac:dyDescent="0.25">
      <c r="A16" s="132">
        <f t="shared" si="0"/>
        <v>16</v>
      </c>
      <c r="B16" s="139"/>
      <c r="C16" s="849"/>
      <c r="D16" s="849"/>
      <c r="F16" s="166">
        <f t="shared" si="2"/>
        <v>16</v>
      </c>
      <c r="G16" s="164"/>
      <c r="H16" s="169"/>
      <c r="I16" s="169"/>
      <c r="J16" s="567"/>
      <c r="K16" s="132">
        <f t="shared" si="1"/>
        <v>16</v>
      </c>
      <c r="L16" s="133" t="s">
        <v>197</v>
      </c>
      <c r="M16" s="139"/>
      <c r="N16" s="139"/>
      <c r="O16" s="188">
        <f>ROUND(SUM(O12:O14),6)</f>
        <v>4.7652E-2</v>
      </c>
      <c r="R16" s="166"/>
      <c r="S16" s="169"/>
      <c r="T16" s="168"/>
      <c r="U16" s="146"/>
      <c r="V16" s="146"/>
      <c r="W16" s="146"/>
      <c r="X16" s="146"/>
      <c r="Y16" s="146"/>
      <c r="Z16" s="146"/>
      <c r="AA16" s="146"/>
    </row>
    <row r="17" spans="1:27" ht="15" x14ac:dyDescent="0.25">
      <c r="A17" s="132">
        <f t="shared" si="0"/>
        <v>17</v>
      </c>
      <c r="B17" s="133" t="s">
        <v>198</v>
      </c>
      <c r="C17" s="580">
        <f>'CRM-3.1'!K47</f>
        <v>187870924.65995097</v>
      </c>
      <c r="D17" s="580">
        <f>'CRM-3.1'!M47</f>
        <v>176943752.35585308</v>
      </c>
      <c r="E17" s="143">
        <f>'CRM-3.1'!O47</f>
        <v>212454118.32658434</v>
      </c>
      <c r="F17" s="166">
        <f t="shared" si="2"/>
        <v>17</v>
      </c>
      <c r="G17" s="164" t="s">
        <v>196</v>
      </c>
      <c r="H17" s="189">
        <f>+H13</f>
        <v>0.51039999999999996</v>
      </c>
      <c r="I17" s="189">
        <f>I13*0.79</f>
        <v>4.0552507836990596E-2</v>
      </c>
      <c r="J17" s="565">
        <f>ROUND(J13*0.79,4)</f>
        <v>2.07E-2</v>
      </c>
      <c r="K17" s="132">
        <f t="shared" si="1"/>
        <v>17</v>
      </c>
      <c r="L17" s="139"/>
      <c r="M17" s="139"/>
      <c r="N17" s="139"/>
      <c r="O17" s="188"/>
      <c r="R17" s="166"/>
      <c r="S17" s="193"/>
      <c r="T17" s="168"/>
      <c r="U17" s="146"/>
      <c r="V17" s="146"/>
      <c r="W17" s="146"/>
      <c r="X17" s="146"/>
      <c r="Y17" s="146"/>
      <c r="Z17" s="146"/>
      <c r="AA17" s="146"/>
    </row>
    <row r="18" spans="1:27" ht="15" x14ac:dyDescent="0.25">
      <c r="A18" s="132">
        <f t="shared" si="0"/>
        <v>18</v>
      </c>
      <c r="B18" s="133" t="s">
        <v>199</v>
      </c>
      <c r="C18" s="202">
        <f>+C15-C17</f>
        <v>196294646.0701167</v>
      </c>
      <c r="D18" s="202">
        <f>+D15-D17</f>
        <v>227282225.31324488</v>
      </c>
      <c r="E18" s="136">
        <f>+E15-E17</f>
        <v>222908593.2895937</v>
      </c>
      <c r="F18" s="166">
        <f t="shared" si="2"/>
        <v>18</v>
      </c>
      <c r="G18" s="164" t="s">
        <v>193</v>
      </c>
      <c r="H18" s="189">
        <f>+H14</f>
        <v>0.48959999999999998</v>
      </c>
      <c r="I18" s="189">
        <f>+I14</f>
        <v>9.4252054794520562E-2</v>
      </c>
      <c r="J18" s="565">
        <f>ROUND(H18*I18,4)</f>
        <v>4.6100000000000002E-2</v>
      </c>
      <c r="K18" s="132">
        <f t="shared" si="1"/>
        <v>18</v>
      </c>
      <c r="L18" s="139" t="str">
        <f>"CONVERSION FACTOR EXCLUDING FEDERAL INCOME TAX ( 1 - LINE "&amp;$K$17&amp;" )"</f>
        <v>CONVERSION FACTOR EXCLUDING FEDERAL INCOME TAX ( 1 - LINE 17 )</v>
      </c>
      <c r="M18" s="139"/>
      <c r="N18" s="139"/>
      <c r="O18" s="188">
        <f>ROUND(1-O16,6)</f>
        <v>0.95234799999999997</v>
      </c>
      <c r="R18" s="166"/>
      <c r="S18" s="193"/>
      <c r="T18" s="168"/>
      <c r="U18" s="146"/>
      <c r="V18" s="146"/>
      <c r="W18" s="146"/>
      <c r="X18" s="146"/>
      <c r="Y18" s="146"/>
      <c r="Z18" s="146"/>
      <c r="AA18" s="146"/>
    </row>
    <row r="19" spans="1:27" ht="15" x14ac:dyDescent="0.25">
      <c r="A19" s="132">
        <f t="shared" si="0"/>
        <v>19</v>
      </c>
      <c r="B19" s="139"/>
      <c r="C19" s="588"/>
      <c r="D19" s="588"/>
      <c r="E19" s="140"/>
      <c r="F19" s="166">
        <f t="shared" si="2"/>
        <v>19</v>
      </c>
      <c r="G19" s="571" t="s">
        <v>200</v>
      </c>
      <c r="H19" s="568">
        <f>SUM(H17:H18)</f>
        <v>1</v>
      </c>
      <c r="I19" s="569"/>
      <c r="J19" s="570">
        <f>SUM(J17:J18)</f>
        <v>6.6799999999999998E-2</v>
      </c>
      <c r="K19" s="132">
        <f t="shared" si="1"/>
        <v>19</v>
      </c>
      <c r="L19" s="133" t="str">
        <f>+'Named Ranges E'!A10</f>
        <v>FIT</v>
      </c>
      <c r="M19" s="139"/>
      <c r="N19" s="194">
        <v>0.21</v>
      </c>
      <c r="O19" s="188">
        <f>ROUND((O18)*N19,6)</f>
        <v>0.199993</v>
      </c>
      <c r="R19" s="166"/>
      <c r="S19" s="169"/>
      <c r="T19" s="168"/>
      <c r="U19" s="146"/>
      <c r="V19" s="146"/>
      <c r="W19" s="146"/>
      <c r="X19" s="146"/>
      <c r="Y19" s="146"/>
      <c r="Z19" s="146"/>
      <c r="AA19" s="146"/>
    </row>
    <row r="20" spans="1:27" ht="15.75" thickBot="1" x14ac:dyDescent="0.3">
      <c r="A20" s="132">
        <f t="shared" si="0"/>
        <v>20</v>
      </c>
      <c r="B20" s="139" t="s">
        <v>23</v>
      </c>
      <c r="C20" s="195">
        <f>+O20</f>
        <v>0.752355</v>
      </c>
      <c r="D20" s="195">
        <f>C20</f>
        <v>0.752355</v>
      </c>
      <c r="E20" s="195">
        <f>D20</f>
        <v>0.752355</v>
      </c>
      <c r="F20" s="166">
        <f t="shared" si="2"/>
        <v>20</v>
      </c>
      <c r="G20" s="169"/>
      <c r="H20" s="169"/>
      <c r="I20" s="169"/>
      <c r="J20" s="169"/>
      <c r="K20" s="132">
        <f t="shared" si="1"/>
        <v>20</v>
      </c>
      <c r="L20" s="133" t="str">
        <f>"CONVERSION FACTOR INCL FEDERAL INCOME TAX ( LINE "&amp;K18&amp;" - LINE "&amp;K19&amp;" ) "</f>
        <v xml:space="preserve">CONVERSION FACTOR INCL FEDERAL INCOME TAX ( LINE 18 - LINE 19 ) </v>
      </c>
      <c r="M20" s="139"/>
      <c r="N20" s="139"/>
      <c r="O20" s="196">
        <f>ROUND(1-O19-O16,6)</f>
        <v>0.752355</v>
      </c>
      <c r="R20" s="166"/>
      <c r="S20" s="197"/>
      <c r="T20" s="168"/>
      <c r="U20" s="146"/>
      <c r="V20" s="146"/>
      <c r="W20" s="146"/>
      <c r="X20" s="146"/>
      <c r="Y20" s="146"/>
      <c r="Z20" s="146"/>
      <c r="AA20" s="146"/>
    </row>
    <row r="21" spans="1:27" ht="16.5" thickTop="1" thickBot="1" x14ac:dyDescent="0.3">
      <c r="A21" s="132">
        <f t="shared" si="0"/>
        <v>21</v>
      </c>
      <c r="B21" s="126" t="s">
        <v>1094</v>
      </c>
      <c r="C21" s="747">
        <f>ROUND(+C18/C20,0)</f>
        <v>260906947</v>
      </c>
      <c r="D21" s="747">
        <f>ROUND(+D18/D20,0)</f>
        <v>302094391</v>
      </c>
      <c r="E21" s="747">
        <f>ROUND(+E18/E20,0)</f>
        <v>296281135</v>
      </c>
      <c r="F21" s="166">
        <f t="shared" si="2"/>
        <v>21</v>
      </c>
      <c r="G21" s="739">
        <v>2023</v>
      </c>
      <c r="H21" s="563"/>
      <c r="I21" s="563"/>
      <c r="J21" s="564"/>
      <c r="K21" s="132"/>
      <c r="M21" s="139"/>
      <c r="N21" s="139"/>
      <c r="O21" s="139"/>
      <c r="R21" s="166"/>
      <c r="S21" s="198"/>
      <c r="T21" s="168"/>
      <c r="U21" s="146"/>
      <c r="V21" s="146"/>
      <c r="W21" s="146"/>
      <c r="X21" s="146"/>
      <c r="Y21" s="146"/>
      <c r="Z21" s="146"/>
      <c r="AA21" s="146"/>
    </row>
    <row r="22" spans="1:27" ht="15.75" thickTop="1" x14ac:dyDescent="0.25">
      <c r="A22" s="132">
        <f t="shared" si="0"/>
        <v>22</v>
      </c>
      <c r="C22" s="198"/>
      <c r="D22" s="198"/>
      <c r="E22" s="198"/>
      <c r="F22" s="166">
        <f t="shared" si="2"/>
        <v>22</v>
      </c>
      <c r="G22" s="164" t="s">
        <v>192</v>
      </c>
      <c r="H22" s="189">
        <v>0.51500000000000001</v>
      </c>
      <c r="I22" s="189">
        <v>4.9763757852655618E-2</v>
      </c>
      <c r="J22" s="565">
        <f>ROUND(H22*I22,4)</f>
        <v>2.5600000000000001E-2</v>
      </c>
      <c r="K22" s="132"/>
      <c r="M22" s="139"/>
      <c r="N22" s="139"/>
      <c r="O22" s="188"/>
      <c r="R22" s="166"/>
      <c r="S22" s="169"/>
      <c r="T22" s="168"/>
      <c r="U22" s="146"/>
      <c r="V22" s="146"/>
      <c r="W22" s="146"/>
      <c r="X22" s="146"/>
      <c r="Y22" s="146"/>
      <c r="Z22" s="146"/>
      <c r="AA22" s="146"/>
    </row>
    <row r="23" spans="1:27" ht="15" x14ac:dyDescent="0.25">
      <c r="A23" s="132">
        <f t="shared" si="0"/>
        <v>23</v>
      </c>
      <c r="B23" s="126" t="s">
        <v>486</v>
      </c>
      <c r="C23" s="850">
        <f>C21-0</f>
        <v>260906947</v>
      </c>
      <c r="D23" s="850">
        <f>D21-C21+D47</f>
        <v>41187444</v>
      </c>
      <c r="E23" s="746">
        <f>E21-D21</f>
        <v>-5813256</v>
      </c>
      <c r="F23" s="166">
        <f t="shared" si="2"/>
        <v>23</v>
      </c>
      <c r="G23" s="164" t="s">
        <v>193</v>
      </c>
      <c r="H23" s="189">
        <v>0.48499999999999999</v>
      </c>
      <c r="I23" s="189">
        <v>9.2499999999999999E-2</v>
      </c>
      <c r="J23" s="565">
        <f>ROUND(H23*I23,4)</f>
        <v>4.4900000000000002E-2</v>
      </c>
      <c r="R23" s="166"/>
      <c r="S23" s="193"/>
      <c r="T23" s="168"/>
      <c r="U23" s="146"/>
      <c r="V23" s="146"/>
      <c r="W23" s="146"/>
      <c r="X23" s="146"/>
      <c r="Y23" s="146"/>
      <c r="Z23" s="146"/>
      <c r="AA23" s="146"/>
    </row>
    <row r="24" spans="1:27" ht="15" x14ac:dyDescent="0.25">
      <c r="A24" s="132">
        <f t="shared" si="0"/>
        <v>24</v>
      </c>
      <c r="C24" s="748"/>
      <c r="D24" s="748"/>
      <c r="E24" s="748"/>
      <c r="F24" s="166">
        <f t="shared" si="2"/>
        <v>24</v>
      </c>
      <c r="G24" s="164" t="s">
        <v>81</v>
      </c>
      <c r="H24" s="566">
        <f>SUM(H22:H23)</f>
        <v>1</v>
      </c>
      <c r="I24" s="563"/>
      <c r="J24" s="740">
        <f>SUM(J22:J23)</f>
        <v>7.0500000000000007E-2</v>
      </c>
      <c r="R24" s="166"/>
      <c r="S24" s="193"/>
      <c r="T24" s="168"/>
      <c r="U24" s="146"/>
      <c r="V24" s="146"/>
      <c r="W24" s="146"/>
      <c r="X24" s="146"/>
      <c r="Y24" s="146"/>
      <c r="Z24" s="146"/>
      <c r="AA24" s="146"/>
    </row>
    <row r="25" spans="1:27" ht="15" x14ac:dyDescent="0.25">
      <c r="A25" s="132">
        <f t="shared" si="0"/>
        <v>25</v>
      </c>
      <c r="B25" s="126" t="s">
        <v>1239</v>
      </c>
      <c r="C25" s="169"/>
      <c r="D25" s="169"/>
      <c r="E25" s="169"/>
      <c r="F25" s="166">
        <f t="shared" si="2"/>
        <v>25</v>
      </c>
      <c r="G25" s="164"/>
      <c r="H25" s="169"/>
      <c r="I25" s="169"/>
      <c r="J25" s="567"/>
      <c r="L25" s="126" t="s">
        <v>263</v>
      </c>
      <c r="R25" s="166"/>
      <c r="S25" s="193"/>
      <c r="T25" s="168"/>
      <c r="U25" s="146"/>
      <c r="V25" s="146"/>
      <c r="W25" s="146"/>
      <c r="X25" s="146"/>
      <c r="Y25" s="146"/>
      <c r="Z25" s="146"/>
      <c r="AA25" s="146"/>
    </row>
    <row r="26" spans="1:27" ht="15" x14ac:dyDescent="0.25">
      <c r="A26" s="132">
        <f t="shared" si="0"/>
        <v>26</v>
      </c>
      <c r="B26" s="199" t="s">
        <v>1089</v>
      </c>
      <c r="C26" s="580"/>
      <c r="D26" s="580"/>
      <c r="E26" s="143"/>
      <c r="F26" s="166">
        <f t="shared" si="2"/>
        <v>26</v>
      </c>
      <c r="G26" s="164" t="s">
        <v>196</v>
      </c>
      <c r="H26" s="189">
        <f>+H22</f>
        <v>0.51500000000000001</v>
      </c>
      <c r="I26" s="189">
        <f>I22*0.79</f>
        <v>3.9313368703597938E-2</v>
      </c>
      <c r="J26" s="565">
        <f>ROUND(J22*0.79,4)</f>
        <v>2.0199999999999999E-2</v>
      </c>
      <c r="R26" s="166"/>
      <c r="S26" s="193"/>
      <c r="T26" s="168"/>
      <c r="U26" s="146"/>
      <c r="V26" s="146"/>
      <c r="W26" s="146"/>
      <c r="X26" s="146"/>
      <c r="Y26" s="146"/>
      <c r="Z26" s="146"/>
      <c r="AA26" s="146"/>
    </row>
    <row r="27" spans="1:27" ht="15" x14ac:dyDescent="0.25">
      <c r="A27" s="132">
        <f t="shared" si="0"/>
        <v>27</v>
      </c>
      <c r="B27" s="302" t="s">
        <v>1093</v>
      </c>
      <c r="C27" s="580">
        <v>-67510000</v>
      </c>
      <c r="D27" s="580"/>
      <c r="E27" s="143"/>
      <c r="F27" s="166">
        <f t="shared" si="2"/>
        <v>27</v>
      </c>
      <c r="G27" s="164" t="s">
        <v>193</v>
      </c>
      <c r="H27" s="189">
        <f>+H23</f>
        <v>0.48499999999999999</v>
      </c>
      <c r="I27" s="189">
        <f>+I23</f>
        <v>9.2499999999999999E-2</v>
      </c>
      <c r="J27" s="565">
        <f>ROUND(H27*I27,4)</f>
        <v>4.4900000000000002E-2</v>
      </c>
      <c r="K27"/>
      <c r="R27" s="166"/>
      <c r="S27" s="193"/>
      <c r="T27" s="168"/>
      <c r="U27" s="146"/>
      <c r="V27" s="146"/>
      <c r="W27" s="146"/>
      <c r="X27" s="146"/>
      <c r="Y27" s="146"/>
      <c r="Z27" s="146"/>
      <c r="AA27" s="146"/>
    </row>
    <row r="28" spans="1:27" ht="15" x14ac:dyDescent="0.25">
      <c r="A28" s="132">
        <f t="shared" si="0"/>
        <v>28</v>
      </c>
      <c r="B28" s="302" t="s">
        <v>1090</v>
      </c>
      <c r="C28" s="580">
        <v>-3624000</v>
      </c>
      <c r="D28" s="580"/>
      <c r="E28" s="143"/>
      <c r="F28" s="166">
        <f t="shared" si="2"/>
        <v>28</v>
      </c>
      <c r="G28" s="571" t="s">
        <v>200</v>
      </c>
      <c r="H28" s="568">
        <f>SUM(H26:H27)</f>
        <v>1</v>
      </c>
      <c r="I28" s="569"/>
      <c r="J28" s="570">
        <f>SUM(J26:J27)</f>
        <v>6.5100000000000005E-2</v>
      </c>
      <c r="R28" s="166"/>
      <c r="S28" s="193"/>
      <c r="T28" s="168"/>
      <c r="U28" s="146"/>
      <c r="V28" s="146"/>
      <c r="W28" s="146"/>
      <c r="X28" s="146"/>
      <c r="Y28" s="146"/>
      <c r="Z28" s="146"/>
      <c r="AA28" s="146"/>
    </row>
    <row r="29" spans="1:27" ht="15" x14ac:dyDescent="0.25">
      <c r="A29" s="132">
        <f t="shared" si="0"/>
        <v>29</v>
      </c>
      <c r="B29" s="199" t="s">
        <v>1091</v>
      </c>
      <c r="C29" s="580"/>
      <c r="D29" s="580"/>
      <c r="E29" s="143"/>
      <c r="F29" s="166">
        <f t="shared" si="2"/>
        <v>29</v>
      </c>
      <c r="G29" s="169"/>
      <c r="H29" s="169"/>
      <c r="I29" s="169"/>
      <c r="J29" s="169"/>
      <c r="R29" s="166"/>
      <c r="S29" s="193"/>
      <c r="T29" s="168"/>
      <c r="U29" s="146"/>
      <c r="V29" s="146"/>
      <c r="W29" s="146"/>
      <c r="X29" s="146"/>
      <c r="Y29" s="146"/>
      <c r="Z29" s="146"/>
      <c r="AA29" s="146"/>
    </row>
    <row r="30" spans="1:27" ht="15" x14ac:dyDescent="0.25">
      <c r="A30" s="132">
        <f t="shared" si="0"/>
        <v>30</v>
      </c>
      <c r="B30" s="302" t="s">
        <v>1097</v>
      </c>
      <c r="C30" s="580">
        <v>-2212000</v>
      </c>
      <c r="D30" s="580"/>
      <c r="E30" s="143"/>
      <c r="F30" s="166">
        <f t="shared" si="2"/>
        <v>30</v>
      </c>
      <c r="G30" s="739">
        <v>2024</v>
      </c>
      <c r="H30" s="563"/>
      <c r="I30" s="563"/>
      <c r="J30" s="564"/>
      <c r="R30" s="166"/>
      <c r="S30" s="193"/>
      <c r="T30" s="168"/>
      <c r="U30" s="146"/>
      <c r="V30" s="146"/>
      <c r="W30" s="146"/>
      <c r="X30" s="146"/>
      <c r="Y30" s="146"/>
      <c r="Z30" s="146"/>
      <c r="AA30" s="146"/>
    </row>
    <row r="31" spans="1:27" ht="15" x14ac:dyDescent="0.25">
      <c r="A31" s="132">
        <f t="shared" si="0"/>
        <v>31</v>
      </c>
      <c r="B31" s="302" t="s">
        <v>1092</v>
      </c>
      <c r="C31" s="143">
        <v>50457000</v>
      </c>
      <c r="D31" s="143">
        <v>3035000</v>
      </c>
      <c r="E31" s="143">
        <v>11624000</v>
      </c>
      <c r="F31" s="166">
        <f t="shared" si="2"/>
        <v>31</v>
      </c>
      <c r="G31" s="164" t="s">
        <v>192</v>
      </c>
      <c r="H31" s="189">
        <v>0.51500000000000001</v>
      </c>
      <c r="I31" s="189">
        <v>5.0188778237047003E-2</v>
      </c>
      <c r="J31" s="565">
        <f>ROUND(H31*I31,4)</f>
        <v>2.58E-2</v>
      </c>
      <c r="L31" s="203"/>
      <c r="R31" s="166"/>
      <c r="S31" s="169"/>
      <c r="T31" s="168"/>
      <c r="U31" s="146"/>
      <c r="V31" s="146"/>
      <c r="W31" s="146"/>
      <c r="X31" s="146"/>
      <c r="Y31" s="146"/>
      <c r="Z31" s="146"/>
      <c r="AA31" s="146"/>
    </row>
    <row r="32" spans="1:27" ht="15" x14ac:dyDescent="0.25">
      <c r="A32" s="132">
        <f t="shared" si="0"/>
        <v>32</v>
      </c>
      <c r="B32" s="199" t="s">
        <v>1235</v>
      </c>
      <c r="C32" s="143">
        <v>-1308675.7122873664</v>
      </c>
      <c r="D32" s="143">
        <v>-2544404</v>
      </c>
      <c r="E32" s="143">
        <v>-648824</v>
      </c>
      <c r="F32" s="166">
        <f t="shared" si="2"/>
        <v>32</v>
      </c>
      <c r="G32" s="164" t="s">
        <v>193</v>
      </c>
      <c r="H32" s="189">
        <v>0.48499999999999999</v>
      </c>
      <c r="I32" s="189">
        <v>9.2499999999999999E-2</v>
      </c>
      <c r="J32" s="565">
        <f>ROUND(H32*I32,4)</f>
        <v>4.4900000000000002E-2</v>
      </c>
      <c r="L32" s="203"/>
      <c r="M32" s="129"/>
      <c r="R32" s="166"/>
      <c r="S32" s="170"/>
      <c r="T32" s="168"/>
      <c r="U32" s="146"/>
      <c r="V32" s="146"/>
      <c r="W32" s="146"/>
      <c r="X32" s="146"/>
      <c r="Y32" s="146"/>
      <c r="Z32" s="146"/>
      <c r="AA32" s="146"/>
    </row>
    <row r="33" spans="1:27" ht="15" x14ac:dyDescent="0.25">
      <c r="A33" s="132">
        <f t="shared" si="0"/>
        <v>33</v>
      </c>
      <c r="B33" s="126" t="s">
        <v>201</v>
      </c>
      <c r="C33" s="202">
        <f>SUM(C26:C32)</f>
        <v>-24197675.712287366</v>
      </c>
      <c r="D33" s="202">
        <f>SUM(D26:D32)</f>
        <v>490596</v>
      </c>
      <c r="E33" s="202">
        <f>SUM(E26:E32)</f>
        <v>10975176</v>
      </c>
      <c r="F33" s="166">
        <f t="shared" si="2"/>
        <v>33</v>
      </c>
      <c r="G33" s="164" t="s">
        <v>81</v>
      </c>
      <c r="H33" s="566">
        <f>SUM(H31:H32)</f>
        <v>1</v>
      </c>
      <c r="I33" s="563"/>
      <c r="J33" s="740">
        <f>SUM(J31:J32)</f>
        <v>7.0699999999999999E-2</v>
      </c>
      <c r="L33" s="149"/>
      <c r="R33" s="166"/>
      <c r="S33" s="170"/>
      <c r="T33" s="168"/>
      <c r="U33" s="146"/>
      <c r="V33" s="146"/>
      <c r="W33" s="146"/>
      <c r="X33" s="146"/>
      <c r="Y33" s="146"/>
      <c r="Z33" s="146"/>
      <c r="AA33" s="146"/>
    </row>
    <row r="34" spans="1:27" ht="15" x14ac:dyDescent="0.25">
      <c r="A34" s="132">
        <f t="shared" si="0"/>
        <v>34</v>
      </c>
      <c r="B34" s="201"/>
      <c r="C34" s="202"/>
      <c r="D34" s="202"/>
      <c r="E34" s="202"/>
      <c r="F34" s="166">
        <f t="shared" si="2"/>
        <v>34</v>
      </c>
      <c r="G34" s="164"/>
      <c r="H34" s="169"/>
      <c r="I34" s="169"/>
      <c r="J34" s="567"/>
      <c r="L34" s="143"/>
      <c r="R34" s="166"/>
      <c r="S34" s="170"/>
      <c r="T34" s="168"/>
      <c r="U34" s="146"/>
      <c r="V34" s="146"/>
      <c r="W34" s="146"/>
      <c r="X34" s="146"/>
      <c r="Y34" s="146"/>
      <c r="Z34" s="146"/>
      <c r="AA34" s="146"/>
    </row>
    <row r="35" spans="1:27" ht="15.75" thickBot="1" x14ac:dyDescent="0.3">
      <c r="A35" s="132">
        <f t="shared" si="0"/>
        <v>35</v>
      </c>
      <c r="B35" s="126" t="s">
        <v>1096</v>
      </c>
      <c r="C35" s="204">
        <f>C23+C33</f>
        <v>236709271.28771263</v>
      </c>
      <c r="D35" s="204">
        <f>D23+D33</f>
        <v>41678040</v>
      </c>
      <c r="E35" s="204">
        <f>E23+E33</f>
        <v>5161920</v>
      </c>
      <c r="F35" s="166">
        <f t="shared" si="2"/>
        <v>35</v>
      </c>
      <c r="G35" s="164" t="s">
        <v>196</v>
      </c>
      <c r="H35" s="189">
        <f>+H31</f>
        <v>0.51500000000000001</v>
      </c>
      <c r="I35" s="189">
        <f>I31*0.79</f>
        <v>3.9649134807267138E-2</v>
      </c>
      <c r="J35" s="565">
        <f>ROUND(J31*0.79,4)</f>
        <v>2.0400000000000001E-2</v>
      </c>
      <c r="R35" s="166"/>
      <c r="S35" s="170"/>
      <c r="T35" s="168"/>
      <c r="U35" s="146"/>
      <c r="V35" s="146"/>
      <c r="W35" s="146"/>
      <c r="X35" s="146"/>
      <c r="Y35" s="146"/>
      <c r="Z35" s="146"/>
      <c r="AA35" s="146"/>
    </row>
    <row r="36" spans="1:27" ht="15.75" thickTop="1" x14ac:dyDescent="0.25">
      <c r="A36" s="132">
        <f t="shared" si="0"/>
        <v>36</v>
      </c>
      <c r="F36" s="166">
        <f t="shared" si="2"/>
        <v>36</v>
      </c>
      <c r="G36" s="164" t="s">
        <v>193</v>
      </c>
      <c r="H36" s="189">
        <f>+H32</f>
        <v>0.48499999999999999</v>
      </c>
      <c r="I36" s="189">
        <f>+I32</f>
        <v>9.2499999999999999E-2</v>
      </c>
      <c r="J36" s="565">
        <f>ROUND(H36*I36,4)</f>
        <v>4.4900000000000002E-2</v>
      </c>
      <c r="R36" s="166"/>
      <c r="S36" s="170"/>
      <c r="T36" s="168"/>
      <c r="U36" s="146"/>
      <c r="V36" s="146"/>
      <c r="W36" s="146"/>
      <c r="X36" s="146"/>
      <c r="Y36" s="146"/>
      <c r="Z36" s="146"/>
      <c r="AA36" s="146"/>
    </row>
    <row r="37" spans="1:27" ht="15" x14ac:dyDescent="0.25">
      <c r="A37" s="132">
        <f t="shared" si="0"/>
        <v>37</v>
      </c>
      <c r="B37" s="126" t="s">
        <v>1098</v>
      </c>
      <c r="C37" s="187">
        <f>C35/C38</f>
        <v>0.10361637811627389</v>
      </c>
      <c r="D37" s="187">
        <f>D35/D38</f>
        <v>1.6835261764724534E-2</v>
      </c>
      <c r="E37" s="187">
        <f>E35/E38</f>
        <v>2.0463395998070858E-3</v>
      </c>
      <c r="F37" s="166">
        <f t="shared" si="2"/>
        <v>37</v>
      </c>
      <c r="G37" s="571" t="s">
        <v>200</v>
      </c>
      <c r="H37" s="568">
        <f>SUM(H35:H36)</f>
        <v>1</v>
      </c>
      <c r="I37" s="569"/>
      <c r="J37" s="570">
        <f>SUM(J35:J36)</f>
        <v>6.5299999999999997E-2</v>
      </c>
      <c r="R37" s="166"/>
      <c r="S37" s="168"/>
      <c r="T37" s="168"/>
      <c r="U37" s="146"/>
      <c r="V37" s="146"/>
      <c r="W37" s="146"/>
      <c r="X37" s="146"/>
      <c r="Y37" s="146"/>
      <c r="Z37" s="146"/>
      <c r="AA37" s="146"/>
    </row>
    <row r="38" spans="1:27" ht="15" x14ac:dyDescent="0.25">
      <c r="A38" s="132">
        <f t="shared" si="0"/>
        <v>38</v>
      </c>
      <c r="B38" s="126" t="s">
        <v>1240</v>
      </c>
      <c r="C38" s="140">
        <v>2284477373.085629</v>
      </c>
      <c r="D38" s="140">
        <v>2475639558.3542004</v>
      </c>
      <c r="E38" s="140">
        <v>2522513858.6413655</v>
      </c>
      <c r="F38" s="166">
        <f t="shared" si="2"/>
        <v>38</v>
      </c>
      <c r="G38" s="451"/>
      <c r="H38" s="207"/>
      <c r="I38" s="207"/>
      <c r="J38" s="207"/>
      <c r="R38" s="207"/>
      <c r="S38" s="207"/>
      <c r="T38" s="207"/>
      <c r="U38" s="146"/>
      <c r="V38" s="146"/>
      <c r="W38" s="146"/>
      <c r="X38" s="146"/>
      <c r="Y38" s="146"/>
      <c r="Z38" s="146"/>
      <c r="AA38" s="146"/>
    </row>
    <row r="39" spans="1:27" ht="15" x14ac:dyDescent="0.25">
      <c r="A39" s="132">
        <f t="shared" si="0"/>
        <v>39</v>
      </c>
      <c r="F39" s="166">
        <f t="shared" si="2"/>
        <v>39</v>
      </c>
      <c r="G39" s="739">
        <v>2025</v>
      </c>
      <c r="H39" s="563"/>
      <c r="I39" s="563"/>
      <c r="J39" s="564"/>
      <c r="R39" s="207"/>
      <c r="S39" s="207"/>
      <c r="T39" s="207"/>
      <c r="U39" s="146"/>
      <c r="V39" s="146"/>
      <c r="W39" s="146"/>
      <c r="X39" s="146"/>
      <c r="Y39" s="146"/>
      <c r="Z39" s="146"/>
      <c r="AA39" s="146"/>
    </row>
    <row r="40" spans="1:27" ht="15" x14ac:dyDescent="0.25">
      <c r="A40" s="132">
        <f t="shared" si="0"/>
        <v>40</v>
      </c>
      <c r="F40" s="166">
        <f t="shared" si="2"/>
        <v>40</v>
      </c>
      <c r="G40" s="164" t="s">
        <v>192</v>
      </c>
      <c r="H40" s="189">
        <v>0.51500000000000001</v>
      </c>
      <c r="I40" s="189">
        <v>5.0839499029126205E-2</v>
      </c>
      <c r="J40" s="565">
        <f>ROUND(H40*I40,4)</f>
        <v>2.6200000000000001E-2</v>
      </c>
      <c r="K40" s="146"/>
      <c r="L40" s="146"/>
      <c r="R40" s="207"/>
      <c r="S40" s="207"/>
      <c r="T40" s="207"/>
      <c r="U40" s="146"/>
      <c r="V40" s="146"/>
      <c r="W40" s="146"/>
      <c r="X40" s="146"/>
      <c r="Y40" s="146"/>
      <c r="Z40" s="146"/>
      <c r="AA40" s="146"/>
    </row>
    <row r="41" spans="1:27" ht="15" x14ac:dyDescent="0.25">
      <c r="A41" s="132">
        <f t="shared" si="0"/>
        <v>41</v>
      </c>
      <c r="F41" s="166">
        <f t="shared" si="2"/>
        <v>41</v>
      </c>
      <c r="G41" s="164" t="s">
        <v>193</v>
      </c>
      <c r="H41" s="189">
        <v>0.48499999999999999</v>
      </c>
      <c r="I41" s="189">
        <v>9.2499999999999999E-2</v>
      </c>
      <c r="J41" s="565">
        <f>ROUND(H41*I41,4)</f>
        <v>4.4900000000000002E-2</v>
      </c>
      <c r="K41" s="146"/>
      <c r="L41" s="146"/>
      <c r="R41" s="207"/>
      <c r="S41" s="207"/>
      <c r="T41" s="207"/>
      <c r="U41" s="146"/>
      <c r="V41" s="146"/>
      <c r="W41" s="146"/>
      <c r="X41" s="146"/>
      <c r="Y41" s="146"/>
      <c r="Z41" s="146"/>
      <c r="AA41" s="146"/>
    </row>
    <row r="42" spans="1:27" ht="15" x14ac:dyDescent="0.25">
      <c r="A42" s="132"/>
      <c r="F42" s="166">
        <f t="shared" si="2"/>
        <v>42</v>
      </c>
      <c r="G42" s="164" t="s">
        <v>81</v>
      </c>
      <c r="H42" s="566">
        <f>SUM(H40:H41)</f>
        <v>1</v>
      </c>
      <c r="I42" s="563"/>
      <c r="J42" s="740">
        <f>SUM(J40:J41)</f>
        <v>7.1099999999999997E-2</v>
      </c>
      <c r="K42" s="146"/>
      <c r="L42" s="146"/>
      <c r="R42" s="207"/>
      <c r="S42" s="207"/>
      <c r="T42" s="207"/>
      <c r="U42" s="146"/>
      <c r="V42" s="146"/>
      <c r="W42" s="146"/>
      <c r="X42" s="146"/>
      <c r="Y42" s="146"/>
      <c r="Z42" s="146"/>
      <c r="AA42" s="146"/>
    </row>
    <row r="43" spans="1:27" ht="15" x14ac:dyDescent="0.25">
      <c r="A43" s="132"/>
      <c r="B43" s="575" t="s">
        <v>527</v>
      </c>
      <c r="C43" s="577">
        <f>ROUND('CRM-3.1'!K65-C21,0)</f>
        <v>0</v>
      </c>
      <c r="D43" s="577">
        <f>ROUND('CRM-3.1'!M65-D21,0)</f>
        <v>0</v>
      </c>
      <c r="E43" s="577">
        <f>ROUND('CRM-3.1'!O65-E21,0)</f>
        <v>0</v>
      </c>
      <c r="F43" s="166">
        <f t="shared" si="2"/>
        <v>43</v>
      </c>
      <c r="G43" s="164"/>
      <c r="H43" s="169"/>
      <c r="I43" s="169"/>
      <c r="J43" s="567"/>
      <c r="K43" s="146"/>
      <c r="L43" s="146"/>
      <c r="R43" s="207"/>
      <c r="S43" s="207"/>
      <c r="T43" s="207"/>
      <c r="U43" s="146"/>
      <c r="V43" s="146"/>
      <c r="W43" s="146"/>
      <c r="X43" s="146"/>
      <c r="Y43" s="146"/>
      <c r="Z43" s="146"/>
      <c r="AA43" s="146"/>
    </row>
    <row r="44" spans="1:27" ht="15" x14ac:dyDescent="0.25">
      <c r="A44" s="132"/>
      <c r="B44" s="575" t="s">
        <v>528</v>
      </c>
      <c r="C44" s="577">
        <f>ROUND('CRM-3.1'!K76-C23,0)</f>
        <v>0</v>
      </c>
      <c r="D44" s="577">
        <f>ROUND('CRM-3.1'!M76-D23,0)</f>
        <v>0</v>
      </c>
      <c r="E44" s="577">
        <f>ROUND('CRM-3.1'!O76-E23,0)+E47</f>
        <v>0</v>
      </c>
      <c r="F44" s="166">
        <f t="shared" si="2"/>
        <v>44</v>
      </c>
      <c r="G44" s="164" t="s">
        <v>196</v>
      </c>
      <c r="H44" s="189">
        <f>+H40</f>
        <v>0.51500000000000001</v>
      </c>
      <c r="I44" s="189">
        <f>I40*0.79</f>
        <v>4.0163204233009703E-2</v>
      </c>
      <c r="J44" s="565">
        <f>ROUND(J40*0.79,4)</f>
        <v>2.07E-2</v>
      </c>
      <c r="K44" s="146"/>
      <c r="L44" s="146"/>
      <c r="R44" s="207"/>
      <c r="S44" s="207"/>
      <c r="T44" s="207"/>
      <c r="U44" s="146"/>
      <c r="V44" s="146"/>
      <c r="W44" s="146"/>
      <c r="X44" s="146"/>
      <c r="Y44" s="146"/>
      <c r="Z44" s="146"/>
      <c r="AA44" s="146"/>
    </row>
    <row r="45" spans="1:27" ht="15" x14ac:dyDescent="0.25">
      <c r="A45" s="132"/>
      <c r="B45" s="575" t="s">
        <v>1107</v>
      </c>
      <c r="C45" s="577">
        <f>ROUND('CRM-3.1'!K81-C35,0)</f>
        <v>0</v>
      </c>
      <c r="D45" s="577">
        <f>ROUND('CRM-3.1'!M81-D35,0)</f>
        <v>0</v>
      </c>
      <c r="E45" s="577">
        <f>ROUND('CRM-3.1'!O81-E35,0)+E47</f>
        <v>0</v>
      </c>
      <c r="F45" s="166">
        <f t="shared" si="2"/>
        <v>45</v>
      </c>
      <c r="G45" s="164" t="s">
        <v>193</v>
      </c>
      <c r="H45" s="189">
        <f>+H41</f>
        <v>0.48499999999999999</v>
      </c>
      <c r="I45" s="189">
        <f>+I41</f>
        <v>9.2499999999999999E-2</v>
      </c>
      <c r="J45" s="565">
        <f>ROUND(H45*I45,4)</f>
        <v>4.4900000000000002E-2</v>
      </c>
      <c r="K45" s="146"/>
      <c r="L45" s="146"/>
      <c r="R45" s="207"/>
      <c r="S45" s="207"/>
      <c r="T45" s="207"/>
      <c r="U45" s="146"/>
      <c r="V45" s="146"/>
      <c r="W45" s="146"/>
      <c r="X45" s="146"/>
      <c r="Y45" s="146"/>
      <c r="Z45" s="146"/>
      <c r="AA45" s="146"/>
    </row>
    <row r="46" spans="1:27" ht="15" x14ac:dyDescent="0.25">
      <c r="A46" s="132"/>
      <c r="B46"/>
      <c r="C46"/>
      <c r="D46"/>
      <c r="E46"/>
      <c r="F46" s="166">
        <f t="shared" si="2"/>
        <v>46</v>
      </c>
      <c r="G46" s="571" t="s">
        <v>200</v>
      </c>
      <c r="H46" s="568">
        <f>SUM(H44:H45)</f>
        <v>1</v>
      </c>
      <c r="I46" s="569"/>
      <c r="J46" s="570">
        <f>SUM(J44:J45)</f>
        <v>6.5600000000000006E-2</v>
      </c>
      <c r="K46" s="146"/>
      <c r="L46" s="146"/>
      <c r="R46" s="207"/>
      <c r="S46" s="207"/>
      <c r="T46" s="207"/>
      <c r="U46" s="146"/>
      <c r="V46" s="146"/>
      <c r="W46" s="146"/>
      <c r="X46" s="146"/>
      <c r="Y46" s="146"/>
      <c r="Z46" s="146"/>
      <c r="AA46" s="146"/>
    </row>
    <row r="47" spans="1:27" ht="15" x14ac:dyDescent="0.25">
      <c r="A47" s="132"/>
      <c r="B47" s="575" t="s">
        <v>526</v>
      </c>
      <c r="C47" s="576"/>
      <c r="D47" s="810"/>
      <c r="E47" s="576"/>
      <c r="F47" s="166"/>
      <c r="G47" s="848"/>
      <c r="H47" s="207"/>
      <c r="I47" s="207"/>
      <c r="J47" s="207"/>
      <c r="K47" s="146"/>
      <c r="L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</row>
    <row r="48" spans="1:27" ht="15" x14ac:dyDescent="0.25">
      <c r="A48" s="132"/>
      <c r="B48"/>
      <c r="C48" s="143"/>
      <c r="D48" s="143"/>
      <c r="E48" s="143"/>
      <c r="F48"/>
      <c r="G48" s="200"/>
      <c r="H48" s="200"/>
      <c r="I48" s="200"/>
      <c r="J48" s="200"/>
      <c r="K48"/>
      <c r="L48"/>
      <c r="R48" s="146"/>
      <c r="S48" s="146"/>
      <c r="T48" s="146"/>
      <c r="U48" s="146"/>
      <c r="V48" s="146"/>
      <c r="W48" s="146"/>
      <c r="X48" s="146"/>
      <c r="Y48" s="146"/>
      <c r="Z48" s="146"/>
      <c r="AA48" s="146"/>
    </row>
    <row r="49" spans="1:27" ht="15" x14ac:dyDescent="0.25">
      <c r="A49" s="132"/>
      <c r="B49" s="575" t="s">
        <v>1107</v>
      </c>
      <c r="C49" s="577">
        <f>'[1]Rate Impacts_RY#1'!$Y$23*1000-C35</f>
        <v>0</v>
      </c>
      <c r="D49" s="577">
        <f>'[1]Rate Impacts_RY#2'!$Q$23*1000-D35</f>
        <v>0</v>
      </c>
      <c r="E49" s="577">
        <f>'[1]Rate Impacts_RY#3'!$Q$23*1000-E35</f>
        <v>0</v>
      </c>
      <c r="F49"/>
      <c r="G49"/>
      <c r="H49"/>
      <c r="I49"/>
      <c r="J49"/>
      <c r="K49"/>
      <c r="L49"/>
      <c r="R49" s="146"/>
      <c r="S49" s="146"/>
      <c r="T49" s="146"/>
      <c r="U49" s="146"/>
      <c r="V49" s="146"/>
      <c r="W49" s="146"/>
      <c r="X49" s="146"/>
      <c r="Y49" s="146"/>
      <c r="Z49" s="146"/>
      <c r="AA49" s="146"/>
    </row>
    <row r="50" spans="1:27" ht="15" x14ac:dyDescent="0.25">
      <c r="A50" s="132"/>
      <c r="B50" s="575" t="s">
        <v>1236</v>
      </c>
      <c r="C50" s="935">
        <f>'[1]Rate Impacts_RY#1'!$Z$23-C37</f>
        <v>0</v>
      </c>
      <c r="D50" s="935">
        <f>'[1]Rate Impacts_RY#2'!$R$23-D37</f>
        <v>0</v>
      </c>
      <c r="E50" s="935">
        <f>'[1]Rate Impacts_RY#3'!$R$23-E37</f>
        <v>0</v>
      </c>
      <c r="F50"/>
      <c r="G50"/>
      <c r="H50"/>
      <c r="I50"/>
      <c r="J50"/>
      <c r="K50"/>
      <c r="L50"/>
      <c r="R50" s="146"/>
      <c r="S50" s="146"/>
      <c r="T50" s="146"/>
      <c r="U50" s="146"/>
      <c r="V50" s="146"/>
      <c r="W50" s="146"/>
      <c r="X50" s="146"/>
      <c r="Y50" s="146"/>
      <c r="Z50" s="146"/>
      <c r="AA50" s="146"/>
    </row>
    <row r="51" spans="1:27" ht="15" x14ac:dyDescent="0.25">
      <c r="A51" s="132"/>
      <c r="B51" s="575" t="s">
        <v>1237</v>
      </c>
      <c r="C51" s="577">
        <f>'[1]Rate Impacts_RY#1'!$E$23*1000-C38</f>
        <v>0</v>
      </c>
      <c r="D51" s="577">
        <f>'[1]Rate Impacts_RY#2'!$E$23*1000-D38</f>
        <v>0</v>
      </c>
      <c r="E51" s="577">
        <f>'[1]Rate Impacts_RY#3'!$E$23*1000-E38</f>
        <v>0</v>
      </c>
      <c r="F51"/>
      <c r="G51"/>
      <c r="H51"/>
      <c r="I51"/>
      <c r="J51"/>
      <c r="K51"/>
      <c r="L51"/>
      <c r="R51" s="146"/>
      <c r="S51" s="146"/>
      <c r="T51" s="146"/>
      <c r="U51" s="146"/>
      <c r="V51" s="146"/>
      <c r="W51" s="146"/>
      <c r="X51" s="146"/>
      <c r="Y51" s="146"/>
      <c r="Z51" s="146"/>
      <c r="AA51" s="146"/>
    </row>
    <row r="52" spans="1:27" ht="15" x14ac:dyDescent="0.25">
      <c r="A52" s="132"/>
      <c r="B52"/>
      <c r="C52"/>
      <c r="D52"/>
      <c r="E52"/>
      <c r="F52"/>
      <c r="G52"/>
      <c r="H52"/>
      <c r="I52"/>
      <c r="J52"/>
      <c r="K52"/>
      <c r="L52"/>
      <c r="R52" s="146"/>
      <c r="S52" s="146"/>
      <c r="T52" s="146"/>
      <c r="U52" s="146"/>
      <c r="V52" s="146"/>
      <c r="W52" s="146"/>
      <c r="X52" s="146"/>
      <c r="Y52" s="146"/>
      <c r="Z52" s="146"/>
      <c r="AA52" s="146"/>
    </row>
    <row r="53" spans="1:27" ht="15" x14ac:dyDescent="0.25">
      <c r="A53" s="132"/>
      <c r="B53"/>
      <c r="C53"/>
      <c r="D53"/>
      <c r="E53"/>
      <c r="F53"/>
      <c r="G53"/>
      <c r="H53"/>
      <c r="I53"/>
      <c r="J53"/>
      <c r="K53"/>
      <c r="L53"/>
      <c r="R53" s="146"/>
      <c r="S53" s="146"/>
      <c r="T53" s="146"/>
      <c r="U53" s="146"/>
      <c r="V53" s="146"/>
      <c r="W53" s="146"/>
      <c r="X53" s="146"/>
      <c r="Y53" s="146"/>
      <c r="Z53" s="146"/>
      <c r="AA53" s="146"/>
    </row>
    <row r="54" spans="1:27" ht="15" x14ac:dyDescent="0.25">
      <c r="A54" s="132"/>
      <c r="B54"/>
      <c r="C54"/>
      <c r="D54"/>
      <c r="E54"/>
      <c r="F54"/>
      <c r="G54"/>
      <c r="H54"/>
      <c r="I54"/>
      <c r="J54"/>
      <c r="K54"/>
      <c r="L54"/>
      <c r="R54" s="146"/>
      <c r="S54" s="146"/>
      <c r="T54" s="146"/>
      <c r="U54" s="146"/>
      <c r="V54" s="146"/>
      <c r="W54" s="146"/>
      <c r="X54" s="146"/>
      <c r="Y54" s="146"/>
      <c r="Z54" s="146"/>
      <c r="AA54" s="146"/>
    </row>
    <row r="55" spans="1:27" ht="15" x14ac:dyDescent="0.25">
      <c r="A55" s="132"/>
      <c r="B55"/>
      <c r="C55"/>
      <c r="D55"/>
      <c r="E55"/>
      <c r="F55"/>
      <c r="G55"/>
      <c r="H55"/>
      <c r="I55"/>
      <c r="J55"/>
      <c r="K55"/>
      <c r="L55"/>
      <c r="R55" s="146"/>
      <c r="S55" s="146"/>
      <c r="T55" s="146"/>
      <c r="U55" s="146"/>
      <c r="V55" s="146"/>
      <c r="W55" s="146"/>
      <c r="X55" s="146"/>
      <c r="Y55" s="146"/>
      <c r="Z55" s="146"/>
      <c r="AA55" s="146"/>
    </row>
    <row r="56" spans="1:27" ht="15" x14ac:dyDescent="0.25">
      <c r="A56" s="132"/>
      <c r="B56"/>
      <c r="C56"/>
      <c r="D56"/>
      <c r="E56"/>
      <c r="F56"/>
      <c r="G56"/>
      <c r="H56"/>
      <c r="I56"/>
      <c r="J56"/>
      <c r="K56"/>
      <c r="L5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</row>
    <row r="57" spans="1:27" ht="15" x14ac:dyDescent="0.25">
      <c r="A57" s="132"/>
      <c r="B57"/>
      <c r="C57"/>
      <c r="D57"/>
      <c r="E57"/>
      <c r="F57"/>
      <c r="G57"/>
      <c r="H57"/>
      <c r="I57"/>
      <c r="J57"/>
      <c r="K57"/>
      <c r="L57"/>
      <c r="R57" s="146"/>
      <c r="S57" s="146"/>
      <c r="T57" s="146"/>
      <c r="U57" s="146"/>
      <c r="V57" s="146"/>
      <c r="W57" s="146"/>
      <c r="X57" s="146"/>
      <c r="Y57" s="146"/>
      <c r="Z57" s="146"/>
      <c r="AA57" s="146"/>
    </row>
    <row r="58" spans="1:27" ht="15" x14ac:dyDescent="0.25">
      <c r="A58" s="132"/>
      <c r="B58"/>
      <c r="C58"/>
      <c r="D58"/>
      <c r="E58"/>
      <c r="F58"/>
      <c r="G58"/>
      <c r="H58"/>
      <c r="I58"/>
      <c r="J58"/>
      <c r="K58"/>
      <c r="L58"/>
      <c r="R58" s="146"/>
      <c r="S58" s="146"/>
      <c r="T58" s="146"/>
      <c r="U58" s="146"/>
      <c r="V58" s="146"/>
      <c r="W58" s="146"/>
      <c r="X58" s="146"/>
      <c r="Y58" s="146"/>
      <c r="Z58" s="146"/>
      <c r="AA58" s="146"/>
    </row>
    <row r="59" spans="1:27" ht="15" x14ac:dyDescent="0.25">
      <c r="A59" s="132"/>
      <c r="B59"/>
      <c r="C59"/>
      <c r="D59"/>
      <c r="E59"/>
      <c r="F59"/>
      <c r="G59"/>
      <c r="H59"/>
      <c r="I59"/>
      <c r="J59"/>
      <c r="K59" s="146"/>
      <c r="L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</row>
    <row r="60" spans="1:27" ht="15" x14ac:dyDescent="0.25">
      <c r="A60" s="132"/>
      <c r="B60"/>
      <c r="C60"/>
      <c r="D60"/>
      <c r="E60"/>
      <c r="F60"/>
      <c r="G60"/>
      <c r="H60"/>
      <c r="I60"/>
      <c r="J60"/>
      <c r="K60" s="146"/>
      <c r="L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</row>
    <row r="61" spans="1:27" ht="15" x14ac:dyDescent="0.25">
      <c r="A61" s="132"/>
      <c r="B61"/>
      <c r="C61"/>
      <c r="D61"/>
      <c r="E61"/>
      <c r="F61"/>
      <c r="G61"/>
      <c r="H61"/>
      <c r="I61"/>
      <c r="J61"/>
      <c r="K61" s="146"/>
      <c r="L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</row>
    <row r="62" spans="1:27" ht="15" x14ac:dyDescent="0.25">
      <c r="A62" s="132"/>
      <c r="B62"/>
      <c r="C62"/>
      <c r="D62"/>
      <c r="E62"/>
      <c r="F62"/>
      <c r="G62"/>
      <c r="H62"/>
      <c r="I62"/>
      <c r="J62"/>
      <c r="K62" s="146"/>
      <c r="L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</row>
    <row r="63" spans="1:27" ht="15" x14ac:dyDescent="0.25">
      <c r="A63" s="132"/>
      <c r="B63"/>
      <c r="C63"/>
      <c r="D63"/>
      <c r="E63"/>
      <c r="F63"/>
      <c r="G63"/>
      <c r="H63"/>
      <c r="I63"/>
      <c r="J63"/>
      <c r="K63" s="146"/>
      <c r="L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</row>
    <row r="64" spans="1:27" ht="15" x14ac:dyDescent="0.25">
      <c r="A64" s="132"/>
      <c r="B64"/>
      <c r="C64"/>
      <c r="D64"/>
      <c r="E64"/>
      <c r="F64"/>
      <c r="G64"/>
      <c r="H64"/>
      <c r="I64"/>
      <c r="J64"/>
      <c r="K64" s="146"/>
      <c r="L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</row>
    <row r="65" spans="1:27" ht="15" x14ac:dyDescent="0.25">
      <c r="A65" s="132"/>
      <c r="B65"/>
      <c r="C65"/>
      <c r="D65"/>
      <c r="E65"/>
      <c r="F65"/>
      <c r="G65"/>
      <c r="H65"/>
      <c r="I65"/>
      <c r="J65"/>
      <c r="K65" s="146"/>
      <c r="L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</row>
    <row r="66" spans="1:27" ht="15" x14ac:dyDescent="0.25">
      <c r="A66" s="132"/>
      <c r="B66"/>
      <c r="C66"/>
      <c r="D66"/>
      <c r="E66"/>
      <c r="F66"/>
      <c r="G66"/>
      <c r="H66"/>
      <c r="I66"/>
      <c r="J66"/>
      <c r="K66" s="146"/>
      <c r="L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</row>
    <row r="67" spans="1:27" ht="15" x14ac:dyDescent="0.25">
      <c r="A67" s="132"/>
      <c r="B67"/>
      <c r="C67"/>
      <c r="D67"/>
      <c r="E67"/>
      <c r="F67"/>
      <c r="G67"/>
      <c r="H67"/>
      <c r="I67"/>
      <c r="J67"/>
      <c r="K67" s="146"/>
      <c r="L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</row>
    <row r="68" spans="1:27" ht="15" x14ac:dyDescent="0.25">
      <c r="A68" s="132"/>
      <c r="B68"/>
      <c r="C68"/>
      <c r="D68"/>
      <c r="E68"/>
      <c r="F68"/>
      <c r="G68"/>
      <c r="H68"/>
      <c r="I68"/>
      <c r="J68"/>
      <c r="K68" s="146"/>
      <c r="L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</row>
    <row r="69" spans="1:27" ht="15" x14ac:dyDescent="0.25">
      <c r="A69" s="132"/>
      <c r="B69"/>
      <c r="C69"/>
      <c r="D69"/>
      <c r="E69"/>
      <c r="F69" s="146"/>
      <c r="G69" s="146"/>
      <c r="H69" s="146"/>
      <c r="I69" s="146"/>
      <c r="J69" s="146"/>
      <c r="K69" s="146"/>
      <c r="L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</row>
    <row r="70" spans="1:27" ht="15" x14ac:dyDescent="0.25">
      <c r="A70" s="132"/>
      <c r="B70"/>
      <c r="C70"/>
      <c r="D70"/>
      <c r="E70"/>
      <c r="F70" s="146"/>
      <c r="G70" s="146"/>
      <c r="H70" s="146"/>
      <c r="I70" s="146"/>
      <c r="J70" s="146"/>
      <c r="K70" s="146"/>
      <c r="L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</row>
    <row r="71" spans="1:27" ht="15" x14ac:dyDescent="0.25">
      <c r="A71" s="146"/>
      <c r="B71"/>
      <c r="C71"/>
      <c r="D71"/>
      <c r="E71"/>
      <c r="F71" s="146"/>
      <c r="G71" s="146"/>
      <c r="H71" s="146"/>
      <c r="I71" s="146"/>
      <c r="J71" s="146"/>
      <c r="K71" s="146"/>
      <c r="L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</row>
    <row r="72" spans="1:27" ht="15" x14ac:dyDescent="0.25">
      <c r="A72" s="132"/>
      <c r="B72"/>
      <c r="C72"/>
      <c r="D72"/>
      <c r="E72"/>
      <c r="F72" s="146"/>
      <c r="G72" s="146"/>
      <c r="H72" s="146"/>
      <c r="I72" s="146"/>
      <c r="J72" s="146"/>
      <c r="K72" s="146"/>
      <c r="L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</row>
    <row r="73" spans="1:27" ht="15" x14ac:dyDescent="0.25">
      <c r="A73" s="132"/>
      <c r="B73"/>
      <c r="C73"/>
      <c r="D73"/>
      <c r="E73"/>
      <c r="F73" s="146"/>
      <c r="G73" s="146"/>
      <c r="H73" s="146"/>
      <c r="I73" s="146"/>
      <c r="J73" s="146"/>
      <c r="K73" s="146"/>
      <c r="L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</row>
    <row r="74" spans="1:27" ht="15" x14ac:dyDescent="0.25">
      <c r="A74" s="132"/>
      <c r="B74"/>
      <c r="C74"/>
      <c r="D74"/>
      <c r="E74"/>
      <c r="F74" s="146"/>
      <c r="G74" s="146"/>
      <c r="H74" s="146"/>
      <c r="I74" s="146"/>
      <c r="J74" s="146"/>
      <c r="K74" s="146"/>
      <c r="L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</row>
    <row r="75" spans="1:27" ht="15" x14ac:dyDescent="0.25">
      <c r="A75" s="132"/>
      <c r="B75"/>
      <c r="C75"/>
      <c r="D75"/>
      <c r="E75"/>
      <c r="F75" s="146"/>
      <c r="G75" s="146"/>
      <c r="H75" s="146"/>
      <c r="I75" s="146"/>
      <c r="J75" s="146"/>
      <c r="K75" s="146"/>
      <c r="L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</row>
    <row r="76" spans="1:27" ht="15" x14ac:dyDescent="0.25">
      <c r="A76" s="132"/>
      <c r="B76"/>
      <c r="C76"/>
      <c r="D76"/>
      <c r="E76"/>
      <c r="F76" s="146"/>
      <c r="G76" s="146"/>
      <c r="H76" s="146"/>
      <c r="I76" s="146"/>
      <c r="J76" s="146"/>
      <c r="K76" s="146"/>
      <c r="L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</row>
    <row r="77" spans="1:27" ht="15" x14ac:dyDescent="0.25">
      <c r="A77" s="132"/>
      <c r="B77"/>
      <c r="C77"/>
      <c r="D77"/>
      <c r="E77"/>
      <c r="F77" s="146"/>
      <c r="G77" s="146"/>
      <c r="H77" s="146"/>
      <c r="I77" s="146"/>
      <c r="J77" s="146"/>
      <c r="K77" s="146"/>
      <c r="L77" s="146"/>
      <c r="R77" s="146"/>
      <c r="S77" s="146"/>
      <c r="T77" s="146"/>
      <c r="U77" s="146"/>
      <c r="V77" s="146"/>
      <c r="W77" s="146"/>
      <c r="X77" s="146"/>
      <c r="Y77" s="146"/>
      <c r="Z77" s="146"/>
      <c r="AA77" s="146"/>
    </row>
    <row r="78" spans="1:27" ht="15" x14ac:dyDescent="0.25">
      <c r="A78" s="132"/>
      <c r="B78"/>
      <c r="C78"/>
      <c r="D78"/>
      <c r="E78"/>
      <c r="F78" s="146"/>
      <c r="G78" s="146"/>
      <c r="H78" s="146"/>
      <c r="I78" s="146"/>
      <c r="J78" s="146"/>
      <c r="K78" s="146"/>
      <c r="L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</row>
    <row r="79" spans="1:27" ht="15" x14ac:dyDescent="0.25">
      <c r="A79" s="132"/>
      <c r="B79"/>
      <c r="C79"/>
      <c r="D79"/>
      <c r="E79"/>
      <c r="F79" s="146"/>
      <c r="G79" s="146"/>
      <c r="H79" s="146"/>
      <c r="I79" s="146"/>
      <c r="J79" s="146"/>
      <c r="K79" s="146"/>
      <c r="L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</row>
    <row r="80" spans="1:27" ht="15" x14ac:dyDescent="0.25">
      <c r="A80" s="132"/>
      <c r="B80"/>
      <c r="C80"/>
      <c r="D80"/>
      <c r="E80"/>
      <c r="F80" s="146"/>
      <c r="G80" s="146"/>
      <c r="H80" s="146"/>
      <c r="I80" s="146"/>
      <c r="J80" s="146"/>
      <c r="K80" s="146"/>
      <c r="L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</row>
    <row r="81" spans="1:27" ht="15" x14ac:dyDescent="0.25">
      <c r="A81" s="132"/>
      <c r="B81"/>
      <c r="C81"/>
      <c r="D81"/>
      <c r="E81"/>
      <c r="F81" s="146"/>
      <c r="G81" s="146"/>
      <c r="H81" s="146"/>
      <c r="I81" s="146"/>
      <c r="J81" s="146"/>
      <c r="K81" s="146"/>
      <c r="L81" s="146"/>
      <c r="R81" s="146"/>
      <c r="S81" s="146"/>
      <c r="T81" s="146"/>
      <c r="U81" s="146"/>
      <c r="V81" s="146"/>
      <c r="W81" s="146"/>
      <c r="X81" s="146"/>
      <c r="Y81" s="146"/>
      <c r="Z81" s="146"/>
      <c r="AA81" s="146"/>
    </row>
    <row r="82" spans="1:27" ht="15" x14ac:dyDescent="0.25">
      <c r="A82" s="132"/>
      <c r="B82"/>
      <c r="C82"/>
      <c r="D82"/>
      <c r="E82"/>
      <c r="F82" s="146"/>
      <c r="G82" s="146"/>
      <c r="H82" s="146"/>
      <c r="I82" s="146"/>
      <c r="J82" s="146"/>
      <c r="K82" s="146"/>
      <c r="L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</row>
    <row r="83" spans="1:27" ht="15" x14ac:dyDescent="0.25">
      <c r="A83" s="132"/>
      <c r="B83"/>
      <c r="C83"/>
      <c r="D83"/>
      <c r="E83"/>
      <c r="F83" s="146"/>
      <c r="G83" s="146"/>
      <c r="H83" s="146"/>
      <c r="I83" s="146"/>
      <c r="J83" s="146"/>
      <c r="K83" s="146"/>
      <c r="L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</row>
    <row r="84" spans="1:27" ht="15" x14ac:dyDescent="0.25">
      <c r="A84" s="132"/>
      <c r="B84"/>
      <c r="C84"/>
      <c r="D84"/>
      <c r="E84"/>
      <c r="F84" s="146"/>
      <c r="G84" s="146"/>
      <c r="H84" s="146"/>
      <c r="I84" s="146"/>
      <c r="J84" s="146"/>
      <c r="K84" s="146"/>
      <c r="L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</row>
    <row r="85" spans="1:27" ht="15" x14ac:dyDescent="0.25">
      <c r="A85" s="132"/>
      <c r="B85"/>
      <c r="C85"/>
      <c r="D85"/>
      <c r="E85"/>
      <c r="F85" s="146"/>
      <c r="G85" s="146"/>
      <c r="H85" s="146"/>
      <c r="I85" s="146"/>
      <c r="J85" s="146"/>
      <c r="K85" s="146"/>
      <c r="L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</row>
    <row r="86" spans="1:27" ht="15" x14ac:dyDescent="0.25">
      <c r="A86" s="132"/>
      <c r="B86"/>
      <c r="C86"/>
      <c r="D86"/>
      <c r="E86"/>
      <c r="F86" s="146"/>
      <c r="G86" s="146"/>
      <c r="H86" s="146"/>
      <c r="I86" s="146"/>
      <c r="J86" s="146"/>
      <c r="K86" s="146"/>
      <c r="L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</row>
    <row r="87" spans="1:27" ht="15" x14ac:dyDescent="0.25">
      <c r="A87" s="132"/>
      <c r="B87"/>
      <c r="C87"/>
      <c r="D87"/>
      <c r="E87"/>
      <c r="F87" s="146"/>
      <c r="G87" s="146"/>
      <c r="H87" s="146"/>
      <c r="I87" s="146"/>
      <c r="J87" s="146"/>
      <c r="K87" s="146"/>
      <c r="L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</row>
    <row r="88" spans="1:27" ht="15" x14ac:dyDescent="0.25">
      <c r="A88" s="132"/>
      <c r="B88"/>
      <c r="C88"/>
      <c r="D88"/>
      <c r="E88"/>
      <c r="F88" s="146"/>
      <c r="G88" s="146"/>
      <c r="H88" s="146"/>
      <c r="I88" s="146"/>
      <c r="J88" s="146"/>
      <c r="K88" s="146"/>
      <c r="L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</row>
    <row r="89" spans="1:27" ht="15" x14ac:dyDescent="0.25">
      <c r="A89" s="132"/>
      <c r="B89"/>
      <c r="C89"/>
      <c r="D89"/>
      <c r="E89"/>
      <c r="F89" s="146"/>
      <c r="G89" s="146"/>
      <c r="H89" s="146"/>
      <c r="I89" s="146"/>
      <c r="J89" s="146"/>
      <c r="K89" s="146"/>
      <c r="L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</row>
    <row r="90" spans="1:27" ht="15" x14ac:dyDescent="0.25">
      <c r="A90" s="132"/>
      <c r="B90"/>
      <c r="C90"/>
      <c r="D90"/>
      <c r="E90"/>
      <c r="F90" s="146"/>
      <c r="G90" s="146"/>
      <c r="H90" s="146"/>
      <c r="I90" s="146"/>
      <c r="J90" s="146"/>
      <c r="K90" s="146"/>
      <c r="L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</row>
    <row r="91" spans="1:27" ht="15" x14ac:dyDescent="0.25">
      <c r="A91" s="132"/>
      <c r="B91"/>
      <c r="C91"/>
      <c r="D91"/>
      <c r="E91"/>
      <c r="F91" s="146"/>
      <c r="G91" s="146"/>
      <c r="H91" s="146"/>
      <c r="I91" s="146"/>
      <c r="J91" s="146"/>
      <c r="K91" s="146"/>
      <c r="L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</row>
    <row r="92" spans="1:27" ht="15" x14ac:dyDescent="0.25">
      <c r="A92" s="132"/>
      <c r="B92"/>
      <c r="C92"/>
      <c r="D92"/>
      <c r="E92"/>
      <c r="F92" s="146"/>
      <c r="G92" s="146"/>
      <c r="H92" s="146"/>
      <c r="I92" s="146"/>
      <c r="J92" s="146"/>
      <c r="K92" s="146"/>
      <c r="L92" s="146"/>
      <c r="R92" s="146"/>
      <c r="S92" s="146"/>
      <c r="T92" s="146"/>
      <c r="U92" s="146"/>
      <c r="V92" s="146"/>
      <c r="W92" s="146"/>
      <c r="X92" s="146"/>
      <c r="Y92" s="146"/>
      <c r="Z92" s="146"/>
      <c r="AA92" s="146"/>
    </row>
    <row r="93" spans="1:27" ht="15" x14ac:dyDescent="0.25">
      <c r="A93" s="132"/>
      <c r="B93"/>
      <c r="C93"/>
      <c r="D93"/>
      <c r="E93"/>
      <c r="F93" s="146"/>
      <c r="G93" s="146"/>
      <c r="H93" s="146"/>
      <c r="I93" s="146"/>
      <c r="J93" s="146"/>
      <c r="K93" s="146"/>
      <c r="L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</row>
    <row r="94" spans="1:27" ht="15" x14ac:dyDescent="0.25">
      <c r="A94" s="132"/>
      <c r="B94"/>
      <c r="C94"/>
      <c r="D94"/>
      <c r="E94"/>
      <c r="F94" s="146"/>
      <c r="G94" s="146"/>
      <c r="H94" s="146"/>
      <c r="I94" s="146"/>
      <c r="J94" s="146"/>
      <c r="K94" s="146"/>
      <c r="L94" s="146"/>
      <c r="R94" s="146"/>
      <c r="S94" s="146"/>
      <c r="T94" s="146"/>
      <c r="U94" s="146"/>
      <c r="V94" s="146"/>
      <c r="W94" s="146"/>
      <c r="X94" s="146"/>
      <c r="Y94" s="146"/>
      <c r="Z94" s="146"/>
      <c r="AA94" s="146"/>
    </row>
    <row r="95" spans="1:27" ht="15" x14ac:dyDescent="0.25">
      <c r="A95" s="132"/>
      <c r="B95"/>
      <c r="C95"/>
      <c r="D95"/>
      <c r="E95"/>
      <c r="F95" s="146"/>
      <c r="G95" s="146"/>
      <c r="H95" s="146"/>
      <c r="I95" s="146"/>
      <c r="J95" s="146"/>
      <c r="K95" s="146"/>
      <c r="L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</row>
    <row r="96" spans="1:27" ht="15" x14ac:dyDescent="0.25">
      <c r="A96" s="132"/>
      <c r="B96"/>
      <c r="C96"/>
      <c r="D96"/>
      <c r="E96"/>
      <c r="F96" s="146"/>
      <c r="G96" s="146"/>
      <c r="H96" s="146"/>
      <c r="I96" s="146"/>
      <c r="J96" s="146"/>
      <c r="K96" s="146"/>
      <c r="L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</row>
    <row r="97" spans="1:27" ht="15" x14ac:dyDescent="0.25">
      <c r="A97" s="132"/>
      <c r="B97"/>
      <c r="C97"/>
      <c r="D97"/>
      <c r="E97"/>
      <c r="F97" s="146"/>
      <c r="G97" s="146"/>
      <c r="H97" s="146"/>
      <c r="I97" s="146"/>
      <c r="J97" s="146"/>
      <c r="K97" s="146"/>
      <c r="L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</row>
    <row r="98" spans="1:27" ht="15" x14ac:dyDescent="0.25">
      <c r="A98" s="132"/>
      <c r="B98"/>
      <c r="C98"/>
      <c r="D98"/>
      <c r="E98"/>
      <c r="F98" s="146"/>
      <c r="G98" s="146"/>
      <c r="H98" s="146"/>
      <c r="I98" s="146"/>
      <c r="J98" s="146"/>
      <c r="K98" s="146"/>
      <c r="L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</row>
    <row r="99" spans="1:27" ht="15" x14ac:dyDescent="0.25">
      <c r="A99" s="132"/>
      <c r="B99"/>
      <c r="C99"/>
      <c r="D99"/>
      <c r="E99"/>
      <c r="F99" s="146"/>
      <c r="G99" s="146"/>
      <c r="H99" s="146"/>
      <c r="I99" s="146"/>
      <c r="J99" s="146"/>
      <c r="K99" s="146"/>
      <c r="L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</row>
    <row r="100" spans="1:27" ht="15" x14ac:dyDescent="0.25">
      <c r="A100" s="132"/>
      <c r="B100"/>
      <c r="C100"/>
      <c r="D100"/>
      <c r="E100"/>
      <c r="F100" s="146"/>
      <c r="G100" s="146"/>
      <c r="H100" s="146"/>
      <c r="I100" s="146"/>
      <c r="J100" s="146"/>
      <c r="K100" s="146"/>
      <c r="L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</row>
    <row r="101" spans="1:27" ht="15" x14ac:dyDescent="0.25">
      <c r="A101" s="146"/>
      <c r="B101"/>
      <c r="C101"/>
      <c r="D101"/>
      <c r="E101"/>
      <c r="F101" s="146"/>
      <c r="G101" s="146"/>
      <c r="H101" s="146"/>
      <c r="I101" s="146"/>
      <c r="J101" s="146"/>
      <c r="K101" s="146"/>
      <c r="L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</row>
    <row r="102" spans="1:27" ht="15" x14ac:dyDescent="0.25">
      <c r="A102" s="146"/>
      <c r="B102"/>
      <c r="C102"/>
      <c r="D102"/>
      <c r="E102"/>
      <c r="F102" s="146"/>
      <c r="G102" s="146"/>
      <c r="H102" s="146"/>
      <c r="I102" s="146"/>
      <c r="J102" s="146"/>
      <c r="K102" s="146"/>
      <c r="L102" s="146"/>
      <c r="R102" s="146"/>
      <c r="S102" s="146"/>
      <c r="T102" s="146"/>
      <c r="U102" s="146"/>
      <c r="V102" s="146"/>
      <c r="W102" s="146"/>
      <c r="X102" s="146"/>
      <c r="Y102" s="146"/>
      <c r="Z102" s="146"/>
      <c r="AA102" s="146"/>
    </row>
    <row r="103" spans="1:27" ht="15" x14ac:dyDescent="0.25">
      <c r="A103" s="146"/>
      <c r="B103"/>
      <c r="C103"/>
      <c r="D103"/>
      <c r="E103"/>
      <c r="F103" s="146"/>
      <c r="G103" s="146"/>
      <c r="H103" s="146"/>
      <c r="I103" s="146"/>
      <c r="J103" s="146"/>
      <c r="K103" s="146"/>
      <c r="L103" s="146"/>
      <c r="R103" s="146"/>
      <c r="S103" s="146"/>
      <c r="T103" s="146"/>
      <c r="U103" s="146"/>
      <c r="V103" s="146"/>
      <c r="W103" s="146"/>
      <c r="X103" s="146"/>
      <c r="Y103" s="146"/>
      <c r="Z103" s="146"/>
      <c r="AA103" s="146"/>
    </row>
    <row r="104" spans="1:27" ht="15" x14ac:dyDescent="0.25">
      <c r="A104" s="146"/>
      <c r="B104"/>
      <c r="C104"/>
      <c r="D104"/>
      <c r="E104"/>
      <c r="F104" s="146"/>
      <c r="G104" s="146"/>
      <c r="H104" s="146"/>
      <c r="I104" s="146"/>
      <c r="J104" s="146"/>
      <c r="K104" s="146"/>
      <c r="L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</row>
    <row r="105" spans="1:27" ht="15" x14ac:dyDescent="0.25">
      <c r="A105" s="146"/>
      <c r="B105"/>
      <c r="C105"/>
      <c r="D105"/>
      <c r="E105"/>
      <c r="F105" s="146"/>
      <c r="G105" s="146"/>
      <c r="H105" s="146"/>
      <c r="I105" s="146"/>
      <c r="J105" s="146"/>
      <c r="K105" s="146"/>
      <c r="L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</row>
    <row r="106" spans="1:27" ht="15" x14ac:dyDescent="0.25">
      <c r="A106" s="146"/>
      <c r="B106"/>
      <c r="C106"/>
      <c r="D106"/>
      <c r="E106"/>
      <c r="F106" s="146"/>
      <c r="G106" s="146"/>
      <c r="H106" s="146"/>
      <c r="I106" s="146"/>
      <c r="J106" s="146"/>
      <c r="K106" s="146"/>
      <c r="L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</row>
    <row r="107" spans="1:27" ht="15" x14ac:dyDescent="0.25">
      <c r="A107" s="146"/>
      <c r="B107"/>
      <c r="C107"/>
      <c r="D107"/>
      <c r="E107"/>
      <c r="F107" s="146"/>
      <c r="G107" s="146"/>
      <c r="H107" s="146"/>
      <c r="I107" s="146"/>
      <c r="J107" s="146"/>
      <c r="K107" s="146"/>
      <c r="L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</row>
    <row r="108" spans="1:27" ht="15" x14ac:dyDescent="0.25">
      <c r="A108" s="146"/>
      <c r="B108"/>
      <c r="C108"/>
      <c r="D108"/>
      <c r="E108"/>
      <c r="F108" s="146"/>
      <c r="G108" s="146"/>
      <c r="H108" s="146"/>
      <c r="I108" s="146"/>
      <c r="J108" s="146"/>
      <c r="K108" s="146"/>
      <c r="L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</row>
    <row r="109" spans="1:27" ht="15" x14ac:dyDescent="0.25">
      <c r="A109" s="146"/>
      <c r="B109"/>
      <c r="C109"/>
      <c r="D109"/>
      <c r="E109"/>
      <c r="F109" s="146"/>
      <c r="G109" s="146"/>
      <c r="H109" s="146"/>
      <c r="I109" s="146"/>
      <c r="J109" s="146"/>
      <c r="K109" s="146"/>
      <c r="L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</row>
    <row r="110" spans="1:27" ht="15" x14ac:dyDescent="0.25">
      <c r="A110" s="146"/>
      <c r="B110"/>
      <c r="C110"/>
      <c r="D110"/>
      <c r="E110"/>
      <c r="F110" s="146"/>
      <c r="G110" s="146"/>
      <c r="H110" s="146"/>
      <c r="I110" s="146"/>
      <c r="J110" s="146"/>
      <c r="K110" s="146"/>
      <c r="L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</row>
    <row r="111" spans="1:27" ht="15" x14ac:dyDescent="0.25">
      <c r="A111" s="146"/>
      <c r="B111"/>
      <c r="C111"/>
      <c r="D111"/>
      <c r="E111"/>
      <c r="F111" s="146"/>
      <c r="G111" s="146"/>
      <c r="H111" s="146"/>
      <c r="I111" s="146"/>
      <c r="J111" s="146"/>
      <c r="K111" s="146"/>
      <c r="L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</row>
    <row r="112" spans="1:27" ht="15" x14ac:dyDescent="0.25">
      <c r="A112" s="146"/>
      <c r="B112"/>
      <c r="C112"/>
      <c r="D112"/>
      <c r="E112"/>
      <c r="F112" s="146"/>
      <c r="G112" s="146"/>
      <c r="H112" s="146"/>
      <c r="I112" s="146"/>
      <c r="J112" s="146"/>
      <c r="K112" s="146"/>
      <c r="L112" s="146"/>
      <c r="R112" s="146"/>
      <c r="S112" s="146"/>
      <c r="T112" s="146"/>
      <c r="U112" s="146"/>
      <c r="V112" s="146"/>
      <c r="W112" s="146"/>
      <c r="X112" s="146"/>
      <c r="Y112" s="146"/>
      <c r="Z112" s="146"/>
      <c r="AA112" s="146"/>
    </row>
    <row r="113" spans="1:27" ht="15" x14ac:dyDescent="0.25">
      <c r="A113" s="146"/>
      <c r="B113"/>
      <c r="C113"/>
      <c r="D113"/>
      <c r="E113"/>
      <c r="F113" s="146"/>
      <c r="G113" s="146"/>
      <c r="H113" s="146"/>
      <c r="I113" s="146"/>
      <c r="J113" s="146"/>
      <c r="K113" s="146"/>
      <c r="L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</row>
    <row r="114" spans="1:27" ht="15" x14ac:dyDescent="0.25">
      <c r="A114" s="146"/>
      <c r="B114"/>
      <c r="C114"/>
      <c r="D114"/>
      <c r="E114"/>
      <c r="F114" s="146"/>
      <c r="G114" s="146"/>
      <c r="H114" s="146"/>
      <c r="I114" s="146"/>
      <c r="J114" s="146"/>
      <c r="K114" s="146"/>
      <c r="L114" s="146"/>
      <c r="R114" s="146"/>
      <c r="S114" s="146"/>
      <c r="T114" s="146"/>
      <c r="U114" s="146"/>
      <c r="V114" s="146"/>
      <c r="W114" s="146"/>
      <c r="X114" s="146"/>
      <c r="Y114" s="146"/>
      <c r="Z114" s="146"/>
      <c r="AA114" s="146"/>
    </row>
    <row r="115" spans="1:27" ht="15" x14ac:dyDescent="0.25">
      <c r="A115" s="146"/>
      <c r="B115"/>
      <c r="C115"/>
      <c r="D115"/>
      <c r="E115"/>
      <c r="F115" s="146"/>
      <c r="G115" s="146"/>
      <c r="H115" s="146"/>
      <c r="I115" s="146"/>
      <c r="J115" s="146"/>
      <c r="K115" s="146"/>
      <c r="L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</row>
    <row r="116" spans="1:27" ht="15" x14ac:dyDescent="0.25">
      <c r="A116" s="146"/>
      <c r="B116"/>
      <c r="C116"/>
      <c r="D116"/>
      <c r="E116"/>
      <c r="F116" s="146"/>
      <c r="G116" s="146"/>
      <c r="H116" s="146"/>
      <c r="I116" s="146"/>
      <c r="J116" s="146"/>
      <c r="K116" s="146"/>
      <c r="L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</row>
    <row r="117" spans="1:27" ht="15" x14ac:dyDescent="0.25">
      <c r="A117" s="146"/>
      <c r="B117"/>
      <c r="C117"/>
      <c r="D117"/>
      <c r="E117"/>
      <c r="F117" s="146"/>
      <c r="G117" s="146"/>
      <c r="H117" s="146"/>
      <c r="I117" s="146"/>
      <c r="J117" s="146"/>
      <c r="K117" s="146"/>
      <c r="L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</row>
    <row r="118" spans="1:27" ht="15" x14ac:dyDescent="0.25">
      <c r="A118" s="146"/>
      <c r="B118"/>
      <c r="C118"/>
      <c r="D118"/>
      <c r="E118"/>
      <c r="F118" s="146"/>
      <c r="G118" s="146"/>
      <c r="H118" s="146"/>
      <c r="I118" s="146"/>
      <c r="J118" s="146"/>
      <c r="K118" s="146"/>
      <c r="L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</row>
    <row r="119" spans="1:27" ht="15" x14ac:dyDescent="0.25">
      <c r="A119" s="146"/>
      <c r="B119"/>
      <c r="C119"/>
      <c r="D119"/>
      <c r="E119"/>
      <c r="F119" s="146"/>
      <c r="G119" s="146"/>
      <c r="H119" s="146"/>
      <c r="I119" s="146"/>
      <c r="J119" s="146"/>
      <c r="K119" s="146"/>
      <c r="L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</row>
    <row r="120" spans="1:27" ht="15" x14ac:dyDescent="0.25">
      <c r="A120" s="146"/>
      <c r="B120"/>
      <c r="C120"/>
      <c r="D120"/>
      <c r="E120"/>
      <c r="F120" s="146"/>
      <c r="G120" s="146"/>
      <c r="H120" s="146"/>
      <c r="I120" s="146"/>
      <c r="J120" s="146"/>
      <c r="K120" s="146"/>
      <c r="L120" s="146"/>
      <c r="R120" s="146"/>
      <c r="S120" s="146"/>
      <c r="T120" s="146"/>
      <c r="U120" s="146"/>
      <c r="V120" s="146"/>
      <c r="W120" s="146"/>
      <c r="X120" s="146"/>
      <c r="Y120" s="146"/>
      <c r="Z120" s="146"/>
      <c r="AA120" s="146"/>
    </row>
    <row r="121" spans="1:27" ht="15" x14ac:dyDescent="0.25">
      <c r="A121" s="146"/>
      <c r="B121"/>
      <c r="C121"/>
      <c r="D121"/>
      <c r="E121"/>
      <c r="F121" s="146"/>
      <c r="G121" s="146"/>
      <c r="H121" s="146"/>
      <c r="I121" s="146"/>
      <c r="J121" s="146"/>
      <c r="K121" s="146"/>
      <c r="L121" s="146"/>
      <c r="R121" s="146"/>
      <c r="S121" s="146"/>
      <c r="T121" s="146"/>
      <c r="U121" s="146"/>
      <c r="V121" s="146"/>
      <c r="W121" s="146"/>
      <c r="X121" s="146"/>
      <c r="Y121" s="146"/>
      <c r="Z121" s="146"/>
      <c r="AA121" s="146"/>
    </row>
    <row r="122" spans="1:27" ht="15" x14ac:dyDescent="0.25">
      <c r="A122" s="146"/>
      <c r="B122"/>
      <c r="C122"/>
      <c r="D122"/>
      <c r="E122"/>
      <c r="F122" s="146"/>
      <c r="G122" s="146"/>
      <c r="H122" s="146"/>
      <c r="I122" s="146"/>
      <c r="J122" s="146"/>
      <c r="K122" s="146"/>
      <c r="L122" s="146"/>
      <c r="R122" s="146"/>
      <c r="S122" s="146"/>
      <c r="T122" s="146"/>
      <c r="U122" s="146"/>
      <c r="V122" s="146"/>
      <c r="W122" s="146"/>
      <c r="X122" s="146"/>
      <c r="Y122" s="146"/>
      <c r="Z122" s="146"/>
      <c r="AA122" s="146"/>
    </row>
    <row r="123" spans="1:27" ht="15" x14ac:dyDescent="0.25">
      <c r="A123" s="146"/>
      <c r="B123"/>
      <c r="C123"/>
      <c r="D123"/>
      <c r="E123"/>
      <c r="F123" s="146"/>
      <c r="G123" s="146"/>
      <c r="H123" s="146"/>
      <c r="I123" s="146"/>
      <c r="J123" s="146"/>
      <c r="K123" s="146"/>
      <c r="L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</row>
    <row r="124" spans="1:27" ht="15" x14ac:dyDescent="0.25">
      <c r="A124" s="146"/>
      <c r="B124"/>
      <c r="C124"/>
      <c r="D124"/>
      <c r="E124"/>
      <c r="F124" s="146"/>
      <c r="G124" s="146"/>
      <c r="H124" s="146"/>
      <c r="I124" s="146"/>
      <c r="J124" s="146"/>
      <c r="K124" s="146"/>
      <c r="L124" s="146"/>
      <c r="R124" s="146"/>
      <c r="S124" s="146"/>
      <c r="T124" s="146"/>
      <c r="U124" s="146"/>
      <c r="V124" s="146"/>
      <c r="W124" s="146"/>
      <c r="X124" s="146"/>
      <c r="Y124" s="146"/>
      <c r="Z124" s="146"/>
      <c r="AA124" s="146"/>
    </row>
    <row r="125" spans="1:27" ht="15" x14ac:dyDescent="0.25">
      <c r="A125" s="146"/>
      <c r="B125"/>
      <c r="C125"/>
      <c r="D125"/>
      <c r="E125"/>
      <c r="F125" s="146"/>
      <c r="G125" s="146"/>
      <c r="H125" s="146"/>
      <c r="I125" s="146"/>
      <c r="J125" s="146"/>
      <c r="K125" s="146"/>
      <c r="L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</row>
    <row r="126" spans="1:27" ht="15" x14ac:dyDescent="0.25">
      <c r="A126" s="146"/>
      <c r="B126"/>
      <c r="C126"/>
      <c r="D126"/>
      <c r="E126"/>
      <c r="F126" s="146"/>
      <c r="G126" s="146"/>
      <c r="H126" s="146"/>
      <c r="I126" s="146"/>
      <c r="J126" s="146"/>
      <c r="K126" s="146"/>
      <c r="L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</row>
    <row r="127" spans="1:27" ht="15" x14ac:dyDescent="0.25">
      <c r="A127" s="146"/>
      <c r="B127"/>
      <c r="C127"/>
      <c r="D127"/>
      <c r="E127"/>
      <c r="K127" s="146"/>
      <c r="L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</row>
    <row r="128" spans="1:27" ht="15" x14ac:dyDescent="0.25">
      <c r="A128" s="146"/>
      <c r="B128"/>
      <c r="C128"/>
      <c r="D128"/>
      <c r="E128"/>
      <c r="F128" s="146"/>
      <c r="G128" s="146"/>
      <c r="H128" s="146"/>
      <c r="I128" s="146"/>
      <c r="J128" s="146"/>
      <c r="K128" s="146"/>
      <c r="L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</row>
    <row r="129" spans="1:27" ht="15" x14ac:dyDescent="0.25">
      <c r="A129" s="146"/>
      <c r="B129"/>
      <c r="C129"/>
      <c r="D129"/>
      <c r="E129"/>
      <c r="F129" s="146"/>
      <c r="G129" s="146"/>
      <c r="H129" s="146"/>
      <c r="I129" s="146"/>
      <c r="J129" s="146"/>
      <c r="K129" s="146"/>
      <c r="L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</row>
    <row r="130" spans="1:27" ht="15" x14ac:dyDescent="0.25">
      <c r="A130" s="146"/>
      <c r="B130"/>
      <c r="C130"/>
      <c r="D130"/>
      <c r="E130"/>
      <c r="F130" s="146"/>
      <c r="G130" s="146"/>
      <c r="H130" s="146"/>
      <c r="I130" s="146"/>
      <c r="J130" s="146"/>
      <c r="K130" s="146"/>
      <c r="L130" s="146"/>
      <c r="R130" s="146"/>
      <c r="S130" s="146"/>
      <c r="T130" s="146"/>
      <c r="U130" s="146"/>
      <c r="V130" s="146"/>
      <c r="W130" s="146"/>
      <c r="X130" s="146"/>
      <c r="Y130" s="146"/>
      <c r="Z130" s="146"/>
      <c r="AA130" s="146"/>
    </row>
    <row r="131" spans="1:27" ht="15" x14ac:dyDescent="0.25">
      <c r="A131" s="146"/>
      <c r="B131"/>
      <c r="C131"/>
      <c r="D131"/>
      <c r="E131"/>
      <c r="F131" s="146"/>
      <c r="G131" s="146"/>
      <c r="H131" s="146"/>
      <c r="I131" s="146"/>
      <c r="J131" s="146"/>
      <c r="K131" s="146"/>
      <c r="L131" s="146"/>
      <c r="R131" s="146"/>
      <c r="S131" s="146"/>
      <c r="T131" s="146"/>
      <c r="U131" s="146"/>
      <c r="V131" s="146"/>
      <c r="W131" s="146"/>
      <c r="X131" s="146"/>
      <c r="Y131" s="146"/>
      <c r="Z131" s="146"/>
      <c r="AA131" s="146"/>
    </row>
    <row r="132" spans="1:27" ht="15" x14ac:dyDescent="0.25">
      <c r="A132" s="146"/>
      <c r="B132"/>
      <c r="C132"/>
      <c r="D132"/>
      <c r="E132"/>
      <c r="F132" s="146"/>
      <c r="G132" s="146"/>
      <c r="H132" s="146"/>
      <c r="I132" s="146"/>
      <c r="J132" s="146"/>
      <c r="K132" s="146"/>
      <c r="L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</row>
    <row r="133" spans="1:27" ht="15" x14ac:dyDescent="0.25">
      <c r="A133" s="146"/>
      <c r="B133"/>
      <c r="C133"/>
      <c r="D133"/>
      <c r="E133"/>
      <c r="F133" s="146"/>
      <c r="G133" s="146"/>
      <c r="H133" s="146"/>
      <c r="I133" s="146"/>
      <c r="J133" s="146"/>
      <c r="K133" s="146"/>
      <c r="L133" s="146"/>
      <c r="R133" s="146"/>
      <c r="S133" s="146"/>
      <c r="T133" s="146"/>
      <c r="U133" s="146"/>
      <c r="V133" s="146"/>
      <c r="W133" s="146"/>
      <c r="X133" s="146"/>
      <c r="Y133" s="146"/>
      <c r="Z133" s="146"/>
      <c r="AA133" s="146"/>
    </row>
    <row r="134" spans="1:27" ht="15" x14ac:dyDescent="0.25">
      <c r="A134" s="146"/>
      <c r="B134"/>
      <c r="C134"/>
      <c r="D134"/>
      <c r="E134"/>
      <c r="F134" s="146"/>
      <c r="G134" s="146"/>
      <c r="H134" s="146"/>
      <c r="I134" s="146"/>
      <c r="J134" s="146"/>
      <c r="K134" s="146"/>
      <c r="L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</row>
    <row r="135" spans="1:27" ht="15" x14ac:dyDescent="0.25">
      <c r="A135" s="146"/>
      <c r="B135"/>
      <c r="C135"/>
      <c r="D135"/>
      <c r="E135"/>
      <c r="F135" s="146"/>
      <c r="G135" s="146"/>
      <c r="H135" s="146"/>
      <c r="I135" s="146"/>
      <c r="J135" s="146"/>
      <c r="K135" s="146"/>
      <c r="L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</row>
    <row r="136" spans="1:27" ht="15" x14ac:dyDescent="0.25">
      <c r="A136" s="146"/>
      <c r="B136"/>
      <c r="C136"/>
      <c r="D136"/>
      <c r="E136"/>
      <c r="F136" s="146"/>
      <c r="G136" s="146"/>
      <c r="H136" s="146"/>
      <c r="I136" s="146"/>
      <c r="J136" s="146"/>
      <c r="K136" s="146"/>
      <c r="L136" s="146"/>
      <c r="R136" s="146"/>
      <c r="S136" s="146"/>
      <c r="T136" s="146"/>
      <c r="U136" s="146"/>
      <c r="V136" s="146"/>
      <c r="W136" s="146"/>
      <c r="X136" s="146"/>
      <c r="Y136" s="146"/>
      <c r="Z136" s="146"/>
      <c r="AA136" s="146"/>
    </row>
    <row r="137" spans="1:27" ht="15" x14ac:dyDescent="0.25">
      <c r="A137" s="146"/>
      <c r="B137"/>
      <c r="C137"/>
      <c r="D137"/>
      <c r="E137"/>
      <c r="F137" s="146"/>
      <c r="G137" s="146"/>
      <c r="H137" s="146"/>
      <c r="I137" s="146"/>
      <c r="J137" s="146"/>
      <c r="K137" s="146"/>
      <c r="L137" s="146"/>
      <c r="R137" s="146"/>
      <c r="S137" s="146"/>
      <c r="T137" s="146"/>
      <c r="U137" s="146"/>
      <c r="V137" s="146"/>
      <c r="W137" s="146"/>
      <c r="X137" s="146"/>
      <c r="Y137" s="146"/>
      <c r="Z137" s="146"/>
      <c r="AA137" s="146"/>
    </row>
    <row r="138" spans="1:27" ht="15" x14ac:dyDescent="0.25">
      <c r="A138" s="146"/>
      <c r="B138"/>
      <c r="C138"/>
      <c r="D138"/>
      <c r="E138"/>
      <c r="F138" s="146"/>
      <c r="G138" s="146"/>
      <c r="H138" s="146"/>
      <c r="I138" s="146"/>
      <c r="J138" s="146"/>
      <c r="K138" s="146"/>
      <c r="L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</row>
    <row r="139" spans="1:27" ht="15" x14ac:dyDescent="0.25">
      <c r="A139" s="146"/>
      <c r="B139"/>
      <c r="C139"/>
      <c r="D139"/>
      <c r="E139"/>
      <c r="F139" s="146"/>
      <c r="G139" s="146"/>
      <c r="H139" s="146"/>
      <c r="I139" s="146"/>
      <c r="J139" s="146"/>
      <c r="K139" s="146"/>
      <c r="L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</row>
    <row r="140" spans="1:27" ht="15" x14ac:dyDescent="0.25">
      <c r="A140" s="146"/>
      <c r="B140"/>
      <c r="C140"/>
      <c r="D140"/>
      <c r="E140"/>
      <c r="F140" s="146"/>
      <c r="G140" s="146"/>
      <c r="H140" s="146"/>
      <c r="I140" s="146"/>
      <c r="J140" s="146"/>
      <c r="K140" s="146"/>
      <c r="L140" s="146"/>
      <c r="R140" s="146"/>
      <c r="S140" s="146"/>
      <c r="T140" s="146"/>
      <c r="U140" s="146"/>
      <c r="V140" s="146"/>
      <c r="W140" s="146"/>
      <c r="X140" s="146"/>
      <c r="Y140" s="146"/>
      <c r="Z140" s="146"/>
      <c r="AA140" s="146"/>
    </row>
    <row r="141" spans="1:27" ht="15" x14ac:dyDescent="0.25">
      <c r="A141" s="146"/>
      <c r="B141"/>
      <c r="C141"/>
      <c r="D141"/>
      <c r="E141"/>
      <c r="F141" s="146"/>
      <c r="G141" s="146"/>
      <c r="H141" s="146"/>
      <c r="I141" s="146"/>
      <c r="J141" s="146"/>
      <c r="K141" s="146"/>
      <c r="L141" s="146"/>
      <c r="R141" s="146"/>
      <c r="S141" s="146"/>
      <c r="T141" s="146"/>
      <c r="U141" s="146"/>
      <c r="V141" s="146"/>
      <c r="W141" s="146"/>
      <c r="X141" s="146"/>
      <c r="Y141" s="146"/>
      <c r="Z141" s="146"/>
      <c r="AA141" s="146"/>
    </row>
    <row r="142" spans="1:27" ht="15" x14ac:dyDescent="0.25">
      <c r="A142" s="146"/>
      <c r="B142"/>
      <c r="C142"/>
      <c r="D142"/>
      <c r="E142"/>
      <c r="F142" s="146"/>
      <c r="G142" s="146"/>
      <c r="H142" s="146"/>
      <c r="I142" s="146"/>
      <c r="J142" s="146"/>
      <c r="K142" s="146"/>
      <c r="L142" s="146"/>
      <c r="R142" s="146"/>
      <c r="S142" s="146"/>
      <c r="T142" s="146"/>
      <c r="U142" s="146"/>
      <c r="V142" s="146"/>
      <c r="W142" s="146"/>
      <c r="X142" s="146"/>
      <c r="Y142" s="146"/>
      <c r="Z142" s="146"/>
      <c r="AA142" s="146"/>
    </row>
    <row r="143" spans="1:27" ht="15" x14ac:dyDescent="0.25">
      <c r="A143" s="146"/>
      <c r="B143"/>
      <c r="C143"/>
      <c r="D143"/>
      <c r="E143"/>
      <c r="F143" s="146"/>
      <c r="G143" s="146"/>
      <c r="H143" s="146"/>
      <c r="I143" s="146"/>
      <c r="J143" s="146"/>
      <c r="K143" s="146"/>
      <c r="L143" s="146"/>
      <c r="R143" s="146"/>
      <c r="S143" s="146"/>
      <c r="T143" s="146"/>
      <c r="U143" s="146"/>
      <c r="V143" s="146"/>
      <c r="W143" s="146"/>
      <c r="X143" s="146"/>
      <c r="Y143" s="146"/>
      <c r="Z143" s="146"/>
      <c r="AA143" s="146"/>
    </row>
    <row r="144" spans="1:27" ht="15" x14ac:dyDescent="0.25">
      <c r="A144" s="146"/>
      <c r="B144"/>
      <c r="C144"/>
      <c r="D144"/>
      <c r="E144"/>
      <c r="F144" s="146"/>
      <c r="G144" s="146"/>
      <c r="H144" s="146"/>
      <c r="I144" s="146"/>
      <c r="J144" s="146"/>
      <c r="K144" s="146"/>
      <c r="L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</row>
    <row r="145" spans="1:27" ht="15" x14ac:dyDescent="0.25">
      <c r="A145" s="146"/>
      <c r="B145"/>
      <c r="C145"/>
      <c r="D145"/>
      <c r="E145"/>
      <c r="F145" s="146"/>
      <c r="G145" s="146"/>
      <c r="H145" s="146"/>
      <c r="I145" s="146"/>
      <c r="J145" s="146"/>
      <c r="K145" s="146"/>
      <c r="L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</row>
    <row r="146" spans="1:27" ht="15" x14ac:dyDescent="0.25">
      <c r="A146" s="146"/>
      <c r="B146"/>
      <c r="C146"/>
      <c r="D146"/>
      <c r="E146"/>
      <c r="F146" s="146"/>
      <c r="G146" s="146"/>
      <c r="H146" s="146"/>
      <c r="I146" s="146"/>
      <c r="J146" s="146"/>
      <c r="K146" s="146"/>
      <c r="L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</row>
    <row r="147" spans="1:27" ht="15" x14ac:dyDescent="0.25">
      <c r="A147" s="146"/>
      <c r="B147"/>
      <c r="C147"/>
      <c r="D147"/>
      <c r="E147"/>
      <c r="F147" s="146"/>
      <c r="G147" s="146"/>
      <c r="H147" s="146"/>
      <c r="I147" s="146"/>
      <c r="J147" s="146"/>
      <c r="K147" s="146"/>
      <c r="L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</row>
    <row r="148" spans="1:27" ht="15" x14ac:dyDescent="0.25">
      <c r="A148" s="146"/>
      <c r="B148"/>
      <c r="C148"/>
      <c r="D148"/>
      <c r="E148"/>
      <c r="F148" s="146"/>
      <c r="G148" s="146"/>
      <c r="H148" s="146"/>
      <c r="I148" s="146"/>
      <c r="J148" s="146"/>
      <c r="K148" s="146"/>
      <c r="L148" s="146"/>
      <c r="R148" s="146"/>
      <c r="S148" s="146"/>
      <c r="T148" s="146"/>
      <c r="U148" s="146"/>
      <c r="V148" s="146"/>
      <c r="W148" s="146"/>
      <c r="X148" s="146"/>
      <c r="Y148" s="146"/>
      <c r="Z148" s="146"/>
      <c r="AA148" s="146"/>
    </row>
    <row r="149" spans="1:27" ht="15" x14ac:dyDescent="0.25">
      <c r="A149" s="146"/>
      <c r="B149"/>
      <c r="C149"/>
      <c r="D149"/>
      <c r="E149"/>
      <c r="F149" s="146"/>
      <c r="G149" s="146"/>
      <c r="H149" s="146"/>
      <c r="I149" s="146"/>
      <c r="J149" s="146"/>
      <c r="K149" s="146"/>
      <c r="L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</row>
    <row r="150" spans="1:27" ht="15" x14ac:dyDescent="0.25">
      <c r="A150" s="146"/>
      <c r="B150"/>
      <c r="C150"/>
      <c r="D150"/>
      <c r="E150"/>
      <c r="F150" s="146"/>
      <c r="G150" s="146"/>
      <c r="H150" s="146"/>
      <c r="I150" s="146"/>
      <c r="J150" s="146"/>
      <c r="K150" s="146"/>
      <c r="L150" s="146"/>
      <c r="R150" s="146"/>
      <c r="S150" s="146"/>
      <c r="T150" s="146"/>
      <c r="U150" s="146"/>
      <c r="V150" s="146"/>
      <c r="W150" s="146"/>
      <c r="X150" s="146"/>
      <c r="Y150" s="146"/>
      <c r="Z150" s="146"/>
      <c r="AA150" s="146"/>
    </row>
    <row r="151" spans="1:27" ht="15" x14ac:dyDescent="0.25">
      <c r="A151" s="146"/>
      <c r="B151"/>
      <c r="C151"/>
      <c r="D151"/>
      <c r="E151"/>
      <c r="F151" s="146"/>
      <c r="G151" s="146"/>
      <c r="H151" s="146"/>
      <c r="I151" s="146"/>
      <c r="J151" s="146"/>
      <c r="K151" s="146"/>
      <c r="L151" s="146"/>
      <c r="R151" s="146"/>
      <c r="S151" s="146"/>
      <c r="T151" s="146"/>
      <c r="U151" s="146"/>
      <c r="V151" s="146"/>
      <c r="W151" s="146"/>
      <c r="X151" s="146"/>
      <c r="Y151" s="146"/>
      <c r="Z151" s="146"/>
      <c r="AA151" s="146"/>
    </row>
    <row r="152" spans="1:27" ht="15" x14ac:dyDescent="0.25">
      <c r="A152" s="146"/>
      <c r="B152"/>
      <c r="C152"/>
      <c r="D152"/>
      <c r="E152"/>
      <c r="F152" s="146"/>
      <c r="G152" s="146"/>
      <c r="H152" s="146"/>
      <c r="I152" s="146"/>
      <c r="J152" s="146"/>
      <c r="K152" s="146"/>
      <c r="L152" s="146"/>
      <c r="R152" s="146"/>
      <c r="S152" s="146"/>
      <c r="T152" s="146"/>
      <c r="U152" s="146"/>
      <c r="V152" s="146"/>
      <c r="W152" s="146"/>
      <c r="X152" s="146"/>
      <c r="Y152" s="146"/>
      <c r="Z152" s="146"/>
      <c r="AA152" s="146"/>
    </row>
    <row r="153" spans="1:27" ht="15" x14ac:dyDescent="0.25">
      <c r="A153" s="146"/>
      <c r="B153"/>
      <c r="C153"/>
      <c r="D153"/>
      <c r="E153"/>
      <c r="F153" s="146"/>
      <c r="G153" s="146"/>
      <c r="H153" s="146"/>
      <c r="I153" s="146"/>
      <c r="J153" s="146"/>
      <c r="K153" s="146"/>
      <c r="L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</row>
    <row r="154" spans="1:27" ht="15" x14ac:dyDescent="0.25">
      <c r="A154" s="146"/>
      <c r="B154"/>
      <c r="C154"/>
      <c r="D154"/>
      <c r="E154"/>
      <c r="F154" s="146"/>
      <c r="G154" s="146"/>
      <c r="H154" s="146"/>
      <c r="I154" s="146"/>
      <c r="J154" s="146"/>
      <c r="K154" s="146"/>
      <c r="L154" s="146"/>
      <c r="R154" s="146"/>
      <c r="S154" s="146"/>
      <c r="T154" s="146"/>
      <c r="U154" s="146"/>
      <c r="V154" s="146"/>
      <c r="W154" s="146"/>
      <c r="X154" s="146"/>
      <c r="Y154" s="146"/>
      <c r="Z154" s="146"/>
      <c r="AA154" s="146"/>
    </row>
    <row r="155" spans="1:27" ht="15" x14ac:dyDescent="0.25">
      <c r="A155" s="146"/>
      <c r="B155"/>
      <c r="C155"/>
      <c r="D155"/>
      <c r="E155"/>
      <c r="F155" s="146"/>
      <c r="G155" s="146"/>
      <c r="H155" s="146"/>
      <c r="I155" s="146"/>
      <c r="J155" s="146"/>
      <c r="K155" s="146"/>
      <c r="L155" s="146"/>
      <c r="R155" s="146"/>
      <c r="S155" s="146"/>
      <c r="T155" s="146"/>
      <c r="U155" s="146"/>
      <c r="V155" s="146"/>
      <c r="W155" s="146"/>
      <c r="X155" s="146"/>
      <c r="Y155" s="146"/>
      <c r="Z155" s="146"/>
      <c r="AA155" s="146"/>
    </row>
    <row r="156" spans="1:27" ht="15" x14ac:dyDescent="0.25">
      <c r="A156" s="146"/>
      <c r="B156"/>
      <c r="C156"/>
      <c r="D156"/>
      <c r="E156"/>
      <c r="F156" s="146"/>
      <c r="G156" s="146"/>
      <c r="H156" s="146"/>
      <c r="I156" s="146"/>
      <c r="J156" s="146"/>
      <c r="K156" s="146"/>
      <c r="L156" s="146"/>
      <c r="R156" s="146"/>
      <c r="S156" s="146"/>
      <c r="T156" s="146"/>
      <c r="U156" s="146"/>
      <c r="V156" s="146"/>
      <c r="W156" s="146"/>
      <c r="X156" s="146"/>
      <c r="Y156" s="146"/>
      <c r="Z156" s="146"/>
      <c r="AA156" s="146"/>
    </row>
    <row r="157" spans="1:27" ht="15" x14ac:dyDescent="0.25">
      <c r="A157" s="146"/>
      <c r="B157"/>
      <c r="C157"/>
      <c r="D157"/>
      <c r="E157"/>
      <c r="F157" s="146"/>
      <c r="G157" s="146"/>
      <c r="H157" s="146"/>
      <c r="I157" s="146"/>
      <c r="J157" s="146"/>
      <c r="K157" s="146"/>
      <c r="L157" s="146"/>
      <c r="R157" s="146"/>
      <c r="S157" s="146"/>
      <c r="T157" s="146"/>
      <c r="U157" s="146"/>
      <c r="V157" s="146"/>
      <c r="W157" s="146"/>
      <c r="X157" s="146"/>
      <c r="Y157" s="146"/>
      <c r="Z157" s="146"/>
      <c r="AA157" s="146"/>
    </row>
    <row r="158" spans="1:27" ht="15" x14ac:dyDescent="0.25">
      <c r="A158" s="146"/>
      <c r="B158"/>
      <c r="C158"/>
      <c r="D158"/>
      <c r="E158"/>
      <c r="F158" s="146"/>
      <c r="G158" s="146"/>
      <c r="H158" s="146"/>
      <c r="I158" s="146"/>
      <c r="J158" s="146"/>
      <c r="K158" s="146"/>
      <c r="L158" s="146"/>
      <c r="R158" s="146"/>
      <c r="S158" s="146"/>
      <c r="T158" s="146"/>
      <c r="U158" s="146"/>
      <c r="V158" s="146"/>
      <c r="W158" s="146"/>
      <c r="X158" s="146"/>
      <c r="Y158" s="146"/>
      <c r="Z158" s="146"/>
      <c r="AA158" s="146"/>
    </row>
    <row r="159" spans="1:27" ht="15" x14ac:dyDescent="0.25">
      <c r="A159" s="146"/>
      <c r="B159"/>
      <c r="C159"/>
      <c r="D159"/>
      <c r="E159"/>
      <c r="F159" s="146"/>
      <c r="G159" s="146"/>
      <c r="H159" s="146"/>
      <c r="I159" s="146"/>
      <c r="J159" s="146"/>
      <c r="K159" s="146"/>
      <c r="L159" s="146"/>
      <c r="R159" s="146"/>
      <c r="S159" s="146"/>
      <c r="T159" s="146"/>
      <c r="U159" s="146"/>
      <c r="V159" s="146"/>
      <c r="W159" s="146"/>
      <c r="X159" s="146"/>
      <c r="Y159" s="146"/>
      <c r="Z159" s="146"/>
      <c r="AA159" s="146"/>
    </row>
    <row r="160" spans="1:27" ht="15" x14ac:dyDescent="0.25">
      <c r="A160" s="146"/>
      <c r="B160"/>
      <c r="C160"/>
      <c r="D160"/>
      <c r="E160"/>
      <c r="F160" s="146"/>
      <c r="G160" s="146"/>
      <c r="H160" s="146"/>
      <c r="I160" s="146"/>
      <c r="J160" s="146"/>
      <c r="K160" s="146"/>
      <c r="L160" s="146"/>
      <c r="R160" s="146"/>
      <c r="S160" s="146"/>
      <c r="T160" s="146"/>
      <c r="U160" s="146"/>
      <c r="V160" s="146"/>
      <c r="W160" s="146"/>
      <c r="X160" s="146"/>
      <c r="Y160" s="146"/>
      <c r="Z160" s="146"/>
      <c r="AA160" s="146"/>
    </row>
    <row r="161" spans="1:27" ht="15" x14ac:dyDescent="0.25">
      <c r="A161" s="146"/>
      <c r="B161"/>
      <c r="C161"/>
      <c r="D161"/>
      <c r="E161"/>
      <c r="F161" s="146"/>
      <c r="G161" s="146"/>
      <c r="H161" s="146"/>
      <c r="I161" s="146"/>
      <c r="J161" s="146"/>
      <c r="K161" s="146"/>
      <c r="L161" s="146"/>
      <c r="R161" s="146"/>
      <c r="S161" s="146"/>
      <c r="T161" s="146"/>
      <c r="U161" s="146"/>
      <c r="V161" s="146"/>
      <c r="W161" s="146"/>
      <c r="X161" s="146"/>
      <c r="Y161" s="146"/>
      <c r="Z161" s="146"/>
      <c r="AA161" s="146"/>
    </row>
    <row r="162" spans="1:27" ht="15" x14ac:dyDescent="0.25">
      <c r="A162" s="146"/>
      <c r="B162"/>
      <c r="C162"/>
      <c r="D162"/>
      <c r="E162"/>
      <c r="F162" s="146"/>
      <c r="G162" s="146"/>
      <c r="H162" s="146"/>
      <c r="I162" s="146"/>
      <c r="J162" s="146"/>
      <c r="K162" s="146"/>
      <c r="L162" s="146"/>
      <c r="R162" s="146"/>
      <c r="S162" s="146"/>
      <c r="T162" s="146"/>
      <c r="U162" s="146"/>
      <c r="V162" s="146"/>
      <c r="W162" s="146"/>
      <c r="X162" s="146"/>
      <c r="Y162" s="146"/>
      <c r="Z162" s="146"/>
      <c r="AA162" s="146"/>
    </row>
    <row r="163" spans="1:27" ht="15" x14ac:dyDescent="0.25">
      <c r="A163" s="146"/>
      <c r="B163"/>
      <c r="C163"/>
      <c r="D163"/>
      <c r="E163"/>
      <c r="F163" s="146"/>
      <c r="G163" s="146"/>
      <c r="H163" s="146"/>
      <c r="I163" s="146"/>
      <c r="J163" s="146"/>
      <c r="K163" s="146"/>
      <c r="L163" s="146"/>
      <c r="R163" s="146"/>
      <c r="S163" s="146"/>
      <c r="T163" s="146"/>
      <c r="U163" s="146"/>
      <c r="V163" s="146"/>
      <c r="W163" s="146"/>
      <c r="X163" s="146"/>
      <c r="Y163" s="146"/>
      <c r="Z163" s="146"/>
      <c r="AA163" s="146"/>
    </row>
    <row r="164" spans="1:27" ht="15" x14ac:dyDescent="0.25">
      <c r="A164" s="146"/>
      <c r="B164"/>
      <c r="C164"/>
      <c r="D164"/>
      <c r="E164"/>
      <c r="F164" s="146"/>
      <c r="G164" s="146"/>
      <c r="H164" s="146"/>
      <c r="I164" s="146"/>
      <c r="J164" s="146"/>
      <c r="K164" s="146"/>
      <c r="L164" s="146"/>
      <c r="R164" s="146"/>
      <c r="S164" s="146"/>
      <c r="T164" s="146"/>
      <c r="U164" s="146"/>
      <c r="V164" s="146"/>
      <c r="W164" s="146"/>
      <c r="X164" s="146"/>
      <c r="Y164" s="146"/>
      <c r="Z164" s="146"/>
      <c r="AA164" s="146"/>
    </row>
    <row r="165" spans="1:27" ht="15" x14ac:dyDescent="0.25">
      <c r="A165" s="146"/>
      <c r="B165"/>
      <c r="C165"/>
      <c r="D165"/>
      <c r="E165"/>
      <c r="F165" s="146"/>
      <c r="G165" s="146"/>
      <c r="H165" s="146"/>
      <c r="I165" s="146"/>
      <c r="J165" s="146"/>
      <c r="K165" s="146"/>
      <c r="L165" s="146"/>
      <c r="R165" s="146"/>
      <c r="S165" s="146"/>
      <c r="T165" s="146"/>
      <c r="U165" s="146"/>
      <c r="V165" s="146"/>
      <c r="W165" s="146"/>
      <c r="X165" s="146"/>
      <c r="Y165" s="146"/>
      <c r="Z165" s="146"/>
      <c r="AA165" s="146"/>
    </row>
    <row r="166" spans="1:27" ht="15" x14ac:dyDescent="0.25">
      <c r="A166" s="146"/>
      <c r="B166"/>
      <c r="C166"/>
      <c r="D166"/>
      <c r="E166"/>
      <c r="F166" s="146"/>
      <c r="G166" s="146"/>
      <c r="H166" s="146"/>
      <c r="I166" s="146"/>
      <c r="J166" s="146"/>
      <c r="K166" s="146"/>
      <c r="L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</row>
    <row r="167" spans="1:27" ht="15" x14ac:dyDescent="0.25">
      <c r="A167" s="146"/>
      <c r="B167"/>
      <c r="C167"/>
      <c r="D167"/>
      <c r="E167"/>
      <c r="F167" s="146"/>
      <c r="G167" s="146"/>
      <c r="H167" s="146"/>
      <c r="I167" s="146"/>
      <c r="J167" s="146"/>
      <c r="K167" s="146"/>
      <c r="L167" s="146"/>
      <c r="R167" s="146"/>
      <c r="S167" s="146"/>
      <c r="T167" s="146"/>
      <c r="U167" s="146"/>
      <c r="V167" s="146"/>
      <c r="W167" s="146"/>
      <c r="X167" s="146"/>
      <c r="Y167" s="146"/>
      <c r="Z167" s="146"/>
      <c r="AA167" s="146"/>
    </row>
    <row r="168" spans="1:27" ht="15" x14ac:dyDescent="0.25">
      <c r="A168" s="146"/>
      <c r="B168"/>
      <c r="C168"/>
      <c r="D168"/>
      <c r="E168"/>
      <c r="F168" s="146"/>
      <c r="G168" s="146"/>
      <c r="H168" s="146"/>
      <c r="I168" s="146"/>
      <c r="J168" s="146"/>
      <c r="K168" s="146"/>
      <c r="L168" s="146"/>
    </row>
    <row r="169" spans="1:27" ht="15" x14ac:dyDescent="0.25">
      <c r="A169" s="146"/>
      <c r="B169"/>
      <c r="C169"/>
      <c r="D169"/>
      <c r="E169"/>
      <c r="F169" s="146"/>
      <c r="G169" s="146"/>
      <c r="H169" s="146"/>
      <c r="I169" s="146"/>
      <c r="J169" s="146"/>
      <c r="K169" s="146"/>
      <c r="L169" s="146"/>
    </row>
    <row r="170" spans="1:27" ht="15" x14ac:dyDescent="0.25">
      <c r="A170" s="146"/>
      <c r="B170"/>
      <c r="C170"/>
      <c r="D170"/>
      <c r="E170"/>
      <c r="F170" s="146"/>
      <c r="G170" s="146"/>
      <c r="H170" s="146"/>
      <c r="I170" s="146"/>
      <c r="J170" s="146"/>
      <c r="K170" s="146"/>
      <c r="L170" s="146"/>
    </row>
    <row r="171" spans="1:27" ht="15" x14ac:dyDescent="0.25">
      <c r="A171" s="146"/>
      <c r="B171"/>
      <c r="C171"/>
      <c r="D171"/>
      <c r="E171"/>
      <c r="F171" s="146"/>
      <c r="G171" s="146"/>
      <c r="H171" s="146"/>
      <c r="I171" s="146"/>
      <c r="J171" s="146"/>
      <c r="K171" s="146"/>
      <c r="L171" s="146"/>
    </row>
    <row r="172" spans="1:27" ht="15" x14ac:dyDescent="0.25">
      <c r="A172" s="146"/>
      <c r="B172"/>
      <c r="C172"/>
      <c r="D172"/>
      <c r="E172"/>
      <c r="F172" s="146"/>
      <c r="G172" s="146"/>
      <c r="H172" s="146"/>
      <c r="I172" s="146"/>
      <c r="J172" s="146"/>
      <c r="K172" s="146"/>
      <c r="L172" s="146"/>
    </row>
    <row r="173" spans="1:27" ht="15" x14ac:dyDescent="0.25">
      <c r="A173" s="146"/>
      <c r="B173"/>
      <c r="C173"/>
      <c r="D173"/>
      <c r="E173"/>
      <c r="F173" s="146"/>
      <c r="G173" s="146"/>
      <c r="H173" s="146"/>
      <c r="I173" s="146"/>
      <c r="J173" s="146"/>
      <c r="K173" s="146"/>
      <c r="L173" s="146"/>
    </row>
    <row r="174" spans="1:27" ht="15" x14ac:dyDescent="0.25">
      <c r="A174" s="146"/>
      <c r="B174"/>
      <c r="C174"/>
      <c r="D174"/>
      <c r="E174"/>
      <c r="F174" s="146"/>
      <c r="G174" s="146"/>
      <c r="H174" s="146"/>
      <c r="I174" s="146"/>
      <c r="J174" s="146"/>
      <c r="K174" s="146"/>
      <c r="L174" s="146"/>
    </row>
    <row r="175" spans="1:27" ht="15" x14ac:dyDescent="0.25">
      <c r="A175" s="146"/>
      <c r="B175"/>
      <c r="C175"/>
      <c r="D175"/>
      <c r="E175"/>
      <c r="F175" s="146"/>
      <c r="G175" s="146"/>
      <c r="H175" s="146"/>
      <c r="I175" s="146"/>
      <c r="J175" s="146"/>
      <c r="K175" s="146"/>
      <c r="L175" s="146"/>
    </row>
    <row r="176" spans="1:27" ht="15" x14ac:dyDescent="0.25">
      <c r="A176" s="146"/>
      <c r="B176"/>
      <c r="C176"/>
      <c r="D176"/>
      <c r="E176"/>
      <c r="F176" s="146"/>
      <c r="G176" s="146"/>
      <c r="H176" s="146"/>
      <c r="I176" s="146"/>
      <c r="J176" s="146"/>
      <c r="K176" s="146"/>
      <c r="L176" s="146"/>
    </row>
    <row r="177" spans="1:12" ht="15" x14ac:dyDescent="0.25">
      <c r="A177" s="146"/>
      <c r="B177"/>
      <c r="C177"/>
      <c r="D177"/>
      <c r="E177"/>
      <c r="F177" s="146"/>
      <c r="G177" s="146"/>
      <c r="H177" s="146"/>
      <c r="I177" s="146"/>
      <c r="J177" s="146"/>
      <c r="K177" s="146"/>
      <c r="L177" s="146"/>
    </row>
    <row r="178" spans="1:12" ht="15" x14ac:dyDescent="0.25">
      <c r="A178" s="146"/>
      <c r="B178"/>
      <c r="C178"/>
      <c r="D178"/>
      <c r="E178"/>
      <c r="F178" s="146"/>
      <c r="G178" s="146"/>
      <c r="H178" s="146"/>
      <c r="I178" s="146"/>
      <c r="J178" s="146"/>
      <c r="K178" s="146"/>
      <c r="L178" s="146"/>
    </row>
    <row r="179" spans="1:12" ht="15" x14ac:dyDescent="0.25">
      <c r="A179" s="146"/>
      <c r="B179"/>
      <c r="C179"/>
      <c r="D179"/>
      <c r="E179"/>
      <c r="F179" s="146"/>
      <c r="G179" s="146"/>
      <c r="H179" s="146"/>
      <c r="I179" s="146"/>
      <c r="J179" s="146"/>
      <c r="K179" s="146"/>
      <c r="L179" s="146"/>
    </row>
    <row r="180" spans="1:12" ht="15" x14ac:dyDescent="0.25">
      <c r="A180" s="146"/>
      <c r="B180"/>
      <c r="C180"/>
      <c r="D180"/>
      <c r="E180"/>
      <c r="F180" s="146"/>
      <c r="G180" s="146"/>
      <c r="H180" s="146"/>
      <c r="I180" s="146"/>
      <c r="J180" s="146"/>
      <c r="K180" s="146"/>
      <c r="L180" s="146"/>
    </row>
    <row r="181" spans="1:12" ht="15" x14ac:dyDescent="0.25">
      <c r="A181" s="146"/>
      <c r="B181"/>
      <c r="C181"/>
      <c r="D181"/>
      <c r="E181"/>
      <c r="F181" s="146"/>
      <c r="G181" s="146"/>
      <c r="H181" s="146"/>
      <c r="I181" s="146"/>
      <c r="J181" s="146"/>
      <c r="K181" s="146"/>
      <c r="L181" s="146"/>
    </row>
    <row r="182" spans="1:12" ht="15" x14ac:dyDescent="0.25">
      <c r="A182" s="146"/>
      <c r="B182"/>
      <c r="C182"/>
      <c r="D182"/>
      <c r="E182"/>
      <c r="F182" s="146"/>
      <c r="G182" s="146"/>
      <c r="H182" s="146"/>
      <c r="I182" s="146"/>
      <c r="J182" s="146"/>
      <c r="K182" s="146"/>
      <c r="L182" s="146"/>
    </row>
    <row r="183" spans="1:12" ht="15" x14ac:dyDescent="0.25">
      <c r="A183" s="146"/>
      <c r="B183"/>
      <c r="C183"/>
      <c r="D183"/>
      <c r="E183"/>
      <c r="F183" s="146"/>
      <c r="G183" s="146"/>
      <c r="H183" s="146"/>
      <c r="I183" s="146"/>
      <c r="J183" s="146"/>
      <c r="K183" s="146"/>
      <c r="L183" s="146"/>
    </row>
    <row r="184" spans="1:12" ht="15" x14ac:dyDescent="0.25">
      <c r="A184" s="146"/>
      <c r="B184"/>
      <c r="C184"/>
      <c r="D184"/>
      <c r="E184"/>
      <c r="F184" s="146"/>
      <c r="G184" s="146"/>
      <c r="H184" s="146"/>
      <c r="I184" s="146"/>
      <c r="J184" s="146"/>
      <c r="K184" s="146"/>
      <c r="L184" s="146"/>
    </row>
    <row r="185" spans="1:12" ht="15" x14ac:dyDescent="0.25">
      <c r="A185" s="146"/>
      <c r="B185"/>
      <c r="C185"/>
      <c r="D185"/>
      <c r="E185"/>
      <c r="F185" s="146"/>
      <c r="G185" s="146"/>
      <c r="H185" s="146"/>
      <c r="I185" s="146"/>
      <c r="J185" s="146"/>
      <c r="K185" s="146"/>
      <c r="L185" s="146"/>
    </row>
    <row r="186" spans="1:12" ht="15" x14ac:dyDescent="0.25">
      <c r="A186" s="146"/>
      <c r="B186"/>
      <c r="C186"/>
      <c r="D186"/>
      <c r="E186"/>
      <c r="F186" s="146"/>
      <c r="G186" s="146"/>
      <c r="H186" s="146"/>
      <c r="I186" s="146"/>
      <c r="J186" s="146"/>
      <c r="K186" s="146"/>
      <c r="L186" s="146"/>
    </row>
    <row r="187" spans="1:12" ht="15" x14ac:dyDescent="0.25">
      <c r="A187" s="146"/>
      <c r="B187"/>
      <c r="C187"/>
      <c r="D187"/>
      <c r="E187"/>
      <c r="F187" s="146"/>
      <c r="G187" s="146"/>
      <c r="H187" s="146"/>
      <c r="I187" s="146"/>
      <c r="J187" s="146"/>
      <c r="K187" s="146"/>
      <c r="L187" s="146"/>
    </row>
    <row r="188" spans="1:12" ht="15" x14ac:dyDescent="0.25">
      <c r="A188" s="146"/>
      <c r="B188"/>
      <c r="C188"/>
      <c r="D188"/>
      <c r="E188"/>
      <c r="F188" s="146"/>
      <c r="G188" s="146"/>
      <c r="H188" s="146"/>
      <c r="I188" s="146"/>
      <c r="J188" s="146"/>
      <c r="K188" s="146"/>
      <c r="L188" s="146"/>
    </row>
    <row r="189" spans="1:12" ht="15" x14ac:dyDescent="0.25">
      <c r="A189" s="146"/>
      <c r="B189"/>
      <c r="C189"/>
      <c r="D189"/>
      <c r="E189"/>
      <c r="F189" s="146"/>
      <c r="G189" s="146"/>
      <c r="H189" s="146"/>
      <c r="I189" s="146"/>
      <c r="J189" s="146"/>
      <c r="K189" s="146"/>
      <c r="L189" s="146"/>
    </row>
    <row r="190" spans="1:12" ht="15" x14ac:dyDescent="0.25">
      <c r="A190" s="146"/>
      <c r="B190"/>
      <c r="C190"/>
      <c r="D190"/>
      <c r="E190"/>
      <c r="F190" s="146"/>
      <c r="G190" s="146"/>
      <c r="H190" s="146"/>
      <c r="I190" s="146"/>
      <c r="J190" s="146"/>
      <c r="K190" s="146"/>
      <c r="L190" s="146"/>
    </row>
    <row r="191" spans="1:12" ht="15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  <c r="J191" s="146"/>
      <c r="K191" s="146"/>
      <c r="L191" s="146"/>
    </row>
    <row r="192" spans="1:12" ht="15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  <c r="J192" s="146"/>
      <c r="K192" s="146"/>
      <c r="L192" s="146"/>
    </row>
    <row r="193" spans="1:12" ht="15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  <c r="J193" s="146"/>
      <c r="K193" s="146"/>
      <c r="L193" s="146"/>
    </row>
    <row r="194" spans="1:12" ht="15" x14ac:dyDescent="0.25">
      <c r="A194" s="146"/>
      <c r="B194" s="146"/>
      <c r="C194" s="146"/>
      <c r="D194" s="146"/>
      <c r="E194" s="146"/>
      <c r="F194" s="146"/>
      <c r="G194" s="146"/>
      <c r="H194" s="146"/>
      <c r="I194" s="146"/>
      <c r="J194" s="146"/>
      <c r="K194" s="146"/>
      <c r="L194" s="146"/>
    </row>
    <row r="195" spans="1:12" ht="15" x14ac:dyDescent="0.25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</row>
    <row r="196" spans="1:12" ht="15" x14ac:dyDescent="0.25">
      <c r="A196" s="146"/>
      <c r="B196" s="146"/>
      <c r="C196" s="146"/>
      <c r="D196" s="146"/>
      <c r="E196" s="146"/>
    </row>
    <row r="197" spans="1:12" ht="15" x14ac:dyDescent="0.25">
      <c r="A197" s="146"/>
      <c r="B197" s="146"/>
      <c r="C197" s="146"/>
      <c r="D197" s="146"/>
      <c r="E197" s="146"/>
    </row>
    <row r="198" spans="1:12" ht="15" x14ac:dyDescent="0.25">
      <c r="A198" s="146"/>
      <c r="B198" s="146"/>
      <c r="C198" s="146"/>
      <c r="D198" s="146"/>
      <c r="E198" s="146"/>
    </row>
  </sheetData>
  <conditionalFormatting sqref="C43:E45">
    <cfRule type="cellIs" dxfId="179" priority="2" operator="notEqual">
      <formula>0</formula>
    </cfRule>
  </conditionalFormatting>
  <conditionalFormatting sqref="C49:E51">
    <cfRule type="cellIs" dxfId="178" priority="1" operator="notEqual">
      <formula>0</formula>
    </cfRule>
  </conditionalFormatting>
  <pageMargins left="0.2" right="0.2" top="0.75" bottom="0.75" header="0.3" footer="0.3"/>
  <pageSetup scale="32" orientation="portrait" horizontalDpi="4294967293" verticalDpi="1200" r:id="rId1"/>
  <colBreaks count="2" manualBreakCount="2">
    <brk id="5" max="1048575" man="1"/>
    <brk id="10" max="1048575" man="1"/>
  </col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98"/>
  <sheetViews>
    <sheetView view="pageBreakPreview" zoomScale="60" zoomScaleNormal="85" workbookViewId="0">
      <pane xSplit="2" ySplit="12" topLeftCell="C13" activePane="bottomRight" state="frozen"/>
      <selection activeCell="B51" sqref="B51"/>
      <selection pane="topRight" activeCell="B51" sqref="B51"/>
      <selection pane="bottomLeft" activeCell="B51" sqref="B51"/>
      <selection pane="bottomRight" activeCell="C1" sqref="C1"/>
    </sheetView>
  </sheetViews>
  <sheetFormatPr defaultColWidth="9.28515625" defaultRowHeight="12.75" outlineLevelRow="1" x14ac:dyDescent="0.2"/>
  <cols>
    <col min="1" max="1" width="4.7109375" style="1" bestFit="1" customWidth="1"/>
    <col min="2" max="2" width="36.28515625" style="1" customWidth="1"/>
    <col min="3" max="3" width="18.42578125" style="1" customWidth="1"/>
    <col min="4" max="4" width="15" style="1" customWidth="1"/>
    <col min="5" max="5" width="17.5703125" style="1" customWidth="1"/>
    <col min="6" max="6" width="15.42578125" style="1" customWidth="1"/>
    <col min="7" max="7" width="16.42578125" style="1" customWidth="1"/>
    <col min="8" max="8" width="15.28515625" style="1" customWidth="1"/>
    <col min="9" max="9" width="16.28515625" style="1" customWidth="1"/>
    <col min="10" max="10" width="16.5703125" style="1" customWidth="1"/>
    <col min="11" max="11" width="16.42578125" style="1" customWidth="1"/>
    <col min="12" max="12" width="15.28515625" style="1" customWidth="1"/>
    <col min="13" max="13" width="17" style="1" customWidth="1"/>
    <col min="14" max="14" width="16.28515625" style="1" customWidth="1"/>
    <col min="15" max="15" width="17" style="1" customWidth="1"/>
    <col min="16" max="16" width="9.28515625" style="1"/>
    <col min="17" max="17" width="14.42578125" style="1" bestFit="1" customWidth="1"/>
    <col min="18" max="16384" width="9.28515625" style="1"/>
  </cols>
  <sheetData>
    <row r="1" spans="1:15" ht="14.25" x14ac:dyDescent="0.2">
      <c r="A1" s="3" t="s">
        <v>75</v>
      </c>
      <c r="N1" s="127" t="s">
        <v>1246</v>
      </c>
      <c r="O1" s="128"/>
    </row>
    <row r="2" spans="1:15" x14ac:dyDescent="0.2">
      <c r="A2" s="3" t="s">
        <v>76</v>
      </c>
    </row>
    <row r="3" spans="1:15" x14ac:dyDescent="0.2">
      <c r="A3" s="3" t="s">
        <v>77</v>
      </c>
    </row>
    <row r="4" spans="1:15" x14ac:dyDescent="0.2">
      <c r="A4" s="3" t="s">
        <v>142</v>
      </c>
    </row>
    <row r="5" spans="1:15" x14ac:dyDescent="0.2">
      <c r="A5" s="3" t="s">
        <v>143</v>
      </c>
      <c r="K5" s="597"/>
    </row>
    <row r="6" spans="1:15" x14ac:dyDescent="0.2">
      <c r="A6" s="3"/>
      <c r="C6" s="439"/>
      <c r="D6" s="439"/>
      <c r="E6" s="439"/>
      <c r="F6" s="439"/>
      <c r="G6" s="439"/>
      <c r="H6" s="439"/>
      <c r="I6" s="439"/>
      <c r="J6" s="439"/>
      <c r="K6" s="598"/>
      <c r="L6" s="439"/>
      <c r="M6" s="439"/>
      <c r="N6" s="439"/>
      <c r="O6" s="439"/>
    </row>
    <row r="7" spans="1:15" x14ac:dyDescent="0.2">
      <c r="A7" s="3"/>
      <c r="C7" s="439" t="s">
        <v>482</v>
      </c>
      <c r="D7" s="439" t="s">
        <v>473</v>
      </c>
      <c r="E7" s="439" t="s">
        <v>473</v>
      </c>
      <c r="F7" s="439" t="s">
        <v>474</v>
      </c>
      <c r="G7" s="439" t="s">
        <v>474</v>
      </c>
      <c r="H7" s="439" t="s">
        <v>475</v>
      </c>
      <c r="I7" s="439" t="s">
        <v>475</v>
      </c>
      <c r="J7" s="439" t="s">
        <v>476</v>
      </c>
      <c r="K7" s="599" t="s">
        <v>477</v>
      </c>
      <c r="L7" s="439" t="s">
        <v>478</v>
      </c>
      <c r="M7" s="439" t="s">
        <v>479</v>
      </c>
      <c r="N7" s="439" t="s">
        <v>480</v>
      </c>
      <c r="O7" s="439" t="s">
        <v>481</v>
      </c>
    </row>
    <row r="8" spans="1:15" x14ac:dyDescent="0.2">
      <c r="A8" s="80"/>
      <c r="B8" s="81"/>
      <c r="C8" s="4"/>
      <c r="D8" s="5"/>
      <c r="E8" s="5"/>
      <c r="F8" s="5"/>
      <c r="G8" s="6"/>
      <c r="H8" s="4"/>
      <c r="I8" s="5"/>
      <c r="J8" s="5"/>
      <c r="K8" s="5"/>
      <c r="L8" s="5"/>
      <c r="M8" s="5"/>
      <c r="N8" s="5"/>
      <c r="O8" s="6"/>
    </row>
    <row r="9" spans="1:15" x14ac:dyDescent="0.2">
      <c r="A9" s="82"/>
      <c r="B9" s="83"/>
      <c r="C9" s="21"/>
      <c r="D9" s="47"/>
      <c r="E9" s="62"/>
      <c r="F9" s="111"/>
      <c r="G9" s="112" t="s">
        <v>60</v>
      </c>
      <c r="H9" s="113">
        <v>2022</v>
      </c>
      <c r="I9" s="75" t="s">
        <v>12</v>
      </c>
      <c r="J9" s="77">
        <v>2023</v>
      </c>
      <c r="K9" s="75" t="s">
        <v>12</v>
      </c>
      <c r="L9" s="77">
        <v>2024</v>
      </c>
      <c r="M9" s="75" t="s">
        <v>12</v>
      </c>
      <c r="N9" s="77">
        <v>2025</v>
      </c>
      <c r="O9" s="7" t="s">
        <v>12</v>
      </c>
    </row>
    <row r="10" spans="1:15" x14ac:dyDescent="0.2">
      <c r="A10" s="84"/>
      <c r="B10" s="85"/>
      <c r="C10" s="22" t="s">
        <v>52</v>
      </c>
      <c r="D10" s="48"/>
      <c r="E10" s="63" t="s">
        <v>11</v>
      </c>
      <c r="F10" s="49" t="s">
        <v>28</v>
      </c>
      <c r="G10" s="7" t="s">
        <v>12</v>
      </c>
      <c r="H10" s="34" t="s">
        <v>36</v>
      </c>
      <c r="I10" s="63" t="s">
        <v>31</v>
      </c>
      <c r="J10" s="49" t="s">
        <v>33</v>
      </c>
      <c r="K10" s="63" t="s">
        <v>31</v>
      </c>
      <c r="L10" s="49" t="s">
        <v>37</v>
      </c>
      <c r="M10" s="63" t="s">
        <v>31</v>
      </c>
      <c r="N10" s="49" t="s">
        <v>39</v>
      </c>
      <c r="O10" s="7" t="s">
        <v>31</v>
      </c>
    </row>
    <row r="11" spans="1:15" x14ac:dyDescent="0.2">
      <c r="A11" s="84"/>
      <c r="B11" s="85"/>
      <c r="C11" s="22" t="s">
        <v>5</v>
      </c>
      <c r="D11" s="49" t="s">
        <v>9</v>
      </c>
      <c r="E11" s="63" t="s">
        <v>13</v>
      </c>
      <c r="F11" s="49" t="s">
        <v>14</v>
      </c>
      <c r="G11" s="7" t="s">
        <v>13</v>
      </c>
      <c r="H11" s="34" t="s">
        <v>35</v>
      </c>
      <c r="I11" s="63" t="s">
        <v>32</v>
      </c>
      <c r="J11" s="49" t="s">
        <v>35</v>
      </c>
      <c r="K11" s="63" t="s">
        <v>40</v>
      </c>
      <c r="L11" s="49" t="s">
        <v>35</v>
      </c>
      <c r="M11" s="63" t="s">
        <v>40</v>
      </c>
      <c r="N11" s="49" t="s">
        <v>35</v>
      </c>
      <c r="O11" s="7" t="s">
        <v>40</v>
      </c>
    </row>
    <row r="12" spans="1:15" x14ac:dyDescent="0.2">
      <c r="A12" s="86" t="s">
        <v>7</v>
      </c>
      <c r="B12" s="87" t="s">
        <v>8</v>
      </c>
      <c r="C12" s="23" t="s">
        <v>6</v>
      </c>
      <c r="D12" s="50" t="s">
        <v>10</v>
      </c>
      <c r="E12" s="64" t="s">
        <v>15</v>
      </c>
      <c r="F12" s="50" t="s">
        <v>10</v>
      </c>
      <c r="G12" s="8" t="s">
        <v>15</v>
      </c>
      <c r="H12" s="35" t="s">
        <v>10</v>
      </c>
      <c r="I12" s="64" t="s">
        <v>33</v>
      </c>
      <c r="J12" s="50" t="s">
        <v>10</v>
      </c>
      <c r="K12" s="64" t="s">
        <v>33</v>
      </c>
      <c r="L12" s="50" t="s">
        <v>10</v>
      </c>
      <c r="M12" s="64" t="s">
        <v>37</v>
      </c>
      <c r="N12" s="50" t="s">
        <v>10</v>
      </c>
      <c r="O12" s="8" t="s">
        <v>39</v>
      </c>
    </row>
    <row r="13" spans="1:15" x14ac:dyDescent="0.2">
      <c r="A13" s="88"/>
      <c r="B13" s="89"/>
      <c r="C13" s="24" t="str">
        <f>VLOOKUP(COLUMN(C1),'Named Ranges E'!$A$16:$B$568,2,FALSE)</f>
        <v>c</v>
      </c>
      <c r="D13" s="51" t="str">
        <f>VLOOKUP(COLUMN(D1),'Named Ranges E'!$A$16:$B$568,2,FALSE)</f>
        <v>d</v>
      </c>
      <c r="E13" s="65" t="str">
        <f>CONCATENATE(VLOOKUP(COLUMN(E1),'Named Ranges E'!$A$16:$B$568,2,FALSE)," = ",C13," + ",D13)</f>
        <v>e = c + d</v>
      </c>
      <c r="F13" s="51" t="str">
        <f>VLOOKUP(COLUMN(F1),'Named Ranges E'!$A$16:$B$568,2,FALSE)</f>
        <v>f</v>
      </c>
      <c r="G13" s="9" t="str">
        <f>CONCATENATE(VLOOKUP(COLUMN(G1),'Named Ranges E'!$A$16:$B$568,2,FALSE)," = ",VLOOKUP(COLUMN(E1),'Named Ranges E'!$A$16:$B$568,2,FALSE)," + ",F13)</f>
        <v>g = e + f</v>
      </c>
      <c r="H13" s="36" t="str">
        <f>VLOOKUP(COLUMN(H1),'Named Ranges E'!$A$16:$B$568,2,FALSE)</f>
        <v>h</v>
      </c>
      <c r="I13" s="65" t="str">
        <f>CONCATENATE(VLOOKUP(COLUMN(I1),'Named Ranges E'!$A$16:$B$568,2,FALSE)," = ",VLOOKUP(COLUMN(G1),'Named Ranges E'!$A$16:$B$568,2,FALSE)," + ",H13)</f>
        <v>i = g + h</v>
      </c>
      <c r="J13" s="51" t="str">
        <f>VLOOKUP(COLUMN(J1),'Named Ranges E'!$A$16:$B$568,2,FALSE)</f>
        <v>j</v>
      </c>
      <c r="K13" s="65" t="str">
        <f>CONCATENATE(VLOOKUP(COLUMN(K1),'Named Ranges E'!$A$16:$B$568,2,FALSE)," = ",VLOOKUP(COLUMN(I1),'Named Ranges E'!$A$16:$B$568,2,FALSE)," + ",J13)</f>
        <v>k = i + j</v>
      </c>
      <c r="L13" s="51" t="str">
        <f>VLOOKUP(COLUMN(L1),'Named Ranges E'!$A$16:$B$568,2,FALSE)</f>
        <v>l</v>
      </c>
      <c r="M13" s="65" t="str">
        <f>CONCATENATE(VLOOKUP(COLUMN(M1),'Named Ranges E'!$A$16:$B$568,2,FALSE)," = ",VLOOKUP(COLUMN(K1),'Named Ranges E'!$A$16:$B$568,2,FALSE)," + ",L13)</f>
        <v>m = k + l</v>
      </c>
      <c r="N13" s="51" t="str">
        <f>VLOOKUP(COLUMN(N1),'Named Ranges E'!$A$16:$B$568,2,FALSE)</f>
        <v>n</v>
      </c>
      <c r="O13" s="9" t="str">
        <f>CONCATENATE(VLOOKUP(COLUMN(O1),'Named Ranges E'!$A$16:$B$568,2,FALSE)," = ",VLOOKUP(COLUMN(M1),'Named Ranges E'!$A$16:$B$568,2,FALSE)," + ",N13)</f>
        <v>o = m + n</v>
      </c>
    </row>
    <row r="14" spans="1:15" x14ac:dyDescent="0.2">
      <c r="A14" s="90">
        <f>ROW()</f>
        <v>14</v>
      </c>
      <c r="B14" s="83" t="s">
        <v>0</v>
      </c>
      <c r="C14" s="25"/>
      <c r="D14" s="52"/>
      <c r="E14" s="66"/>
      <c r="F14" s="52"/>
      <c r="G14" s="10"/>
      <c r="H14" s="37"/>
      <c r="I14" s="66"/>
      <c r="J14" s="52"/>
      <c r="K14" s="66"/>
      <c r="L14" s="52"/>
      <c r="M14" s="66"/>
      <c r="N14" s="52"/>
      <c r="O14" s="10"/>
    </row>
    <row r="15" spans="1:15" x14ac:dyDescent="0.2">
      <c r="A15" s="90">
        <f>ROW()</f>
        <v>15</v>
      </c>
      <c r="B15" s="83" t="s">
        <v>48</v>
      </c>
      <c r="C15" s="26">
        <f>'CRM-3.2'!C13</f>
        <v>2245635654.9000001</v>
      </c>
      <c r="D15" s="101">
        <f>'CRM-3.2'!AQ13</f>
        <v>-134214385.11436671</v>
      </c>
      <c r="E15" s="103">
        <f>SUM(C15:D15)</f>
        <v>2111421269.7856333</v>
      </c>
      <c r="F15" s="101">
        <f>'CRM-3.2'!CM13</f>
        <v>3562400.2800000017</v>
      </c>
      <c r="G15" s="105">
        <f>SUM(E15:F15)</f>
        <v>2114983670.0656333</v>
      </c>
      <c r="H15" s="114">
        <f>'CRM-3.2'!EI13</f>
        <v>-55161794.850633383</v>
      </c>
      <c r="I15" s="115">
        <f>SUM(G15:H15)</f>
        <v>2059821875.2149999</v>
      </c>
      <c r="J15" s="58">
        <f>'CRM-3.2'!GE13</f>
        <v>17327951.810629129</v>
      </c>
      <c r="K15" s="115">
        <f>SUM(I15:J15)</f>
        <v>2077149827.025629</v>
      </c>
      <c r="L15" s="58">
        <f>'CRM-3.2'!IA13</f>
        <v>19743262.745587826</v>
      </c>
      <c r="M15" s="115">
        <f>SUM(K15:L15)</f>
        <v>2096893089.7712169</v>
      </c>
      <c r="N15" s="58">
        <f>'CRM-3.2'!JW13</f>
        <v>4659545.6296653748</v>
      </c>
      <c r="O15" s="11">
        <f>SUM(M15:N15)</f>
        <v>2101552635.4008822</v>
      </c>
    </row>
    <row r="16" spans="1:15" x14ac:dyDescent="0.2">
      <c r="A16" s="90">
        <f>ROW()</f>
        <v>16</v>
      </c>
      <c r="B16" s="83" t="s">
        <v>49</v>
      </c>
      <c r="C16" s="27">
        <f>'CRM-3.2'!C14</f>
        <v>351600.44</v>
      </c>
      <c r="D16" s="102">
        <f>'CRM-3.2'!AQ14</f>
        <v>-6054.380000000001</v>
      </c>
      <c r="E16" s="104">
        <f>SUM(C16:D16)</f>
        <v>345546.06</v>
      </c>
      <c r="F16" s="102">
        <f>'CRM-3.2'!CM14</f>
        <v>0</v>
      </c>
      <c r="G16" s="106">
        <f>SUM(E16:F16)</f>
        <v>345546.06</v>
      </c>
      <c r="H16" s="116">
        <f>'CRM-3.2'!EI14</f>
        <v>0</v>
      </c>
      <c r="I16" s="104">
        <f t="shared" ref="I16:O18" si="0">SUM(G16:H16)</f>
        <v>345546.06</v>
      </c>
      <c r="J16" s="102">
        <f>'CRM-3.2'!GE14</f>
        <v>0</v>
      </c>
      <c r="K16" s="104">
        <f t="shared" si="0"/>
        <v>345546.06</v>
      </c>
      <c r="L16" s="102">
        <f>'CRM-3.2'!IA14</f>
        <v>0</v>
      </c>
      <c r="M16" s="104">
        <f t="shared" si="0"/>
        <v>345546.06</v>
      </c>
      <c r="N16" s="102">
        <f>'CRM-3.2'!JW14</f>
        <v>0</v>
      </c>
      <c r="O16" s="437">
        <f t="shared" si="0"/>
        <v>345546.06</v>
      </c>
    </row>
    <row r="17" spans="1:15" x14ac:dyDescent="0.2">
      <c r="A17" s="90">
        <f>ROW()</f>
        <v>17</v>
      </c>
      <c r="B17" s="83" t="s">
        <v>50</v>
      </c>
      <c r="C17" s="27">
        <f>'CRM-3.2'!C15</f>
        <v>175259903.59</v>
      </c>
      <c r="D17" s="102">
        <f>'CRM-3.2'!AQ15</f>
        <v>0</v>
      </c>
      <c r="E17" s="104">
        <f>SUM(C17:D17)</f>
        <v>175259903.59</v>
      </c>
      <c r="F17" s="102">
        <f>'CRM-3.2'!CM15</f>
        <v>0</v>
      </c>
      <c r="G17" s="106">
        <f>SUM(E17:F17)</f>
        <v>175259903.59</v>
      </c>
      <c r="H17" s="116">
        <f>'CRM-3.2'!EI15</f>
        <v>0</v>
      </c>
      <c r="I17" s="104">
        <f t="shared" si="0"/>
        <v>175259903.59</v>
      </c>
      <c r="J17" s="102">
        <f>'CRM-3.2'!GE15</f>
        <v>-46724701.670000017</v>
      </c>
      <c r="K17" s="104">
        <f t="shared" si="0"/>
        <v>128535201.91999999</v>
      </c>
      <c r="L17" s="102">
        <f>'CRM-3.2'!IA15</f>
        <v>7133168.3280000091</v>
      </c>
      <c r="M17" s="104">
        <f t="shared" si="0"/>
        <v>135668370.248</v>
      </c>
      <c r="N17" s="102">
        <f>'CRM-3.2'!JW15</f>
        <v>-20344106.5</v>
      </c>
      <c r="O17" s="437">
        <f t="shared" si="0"/>
        <v>115324263.748</v>
      </c>
    </row>
    <row r="18" spans="1:15" x14ac:dyDescent="0.2">
      <c r="A18" s="90">
        <f>ROW()</f>
        <v>18</v>
      </c>
      <c r="B18" s="83" t="s">
        <v>51</v>
      </c>
      <c r="C18" s="27">
        <f>'CRM-3.2'!C16</f>
        <v>98941870.86999999</v>
      </c>
      <c r="D18" s="102">
        <f>'CRM-3.2'!AQ16</f>
        <v>-6354688.1422513165</v>
      </c>
      <c r="E18" s="104">
        <f>SUM(C18:D18)</f>
        <v>92587182.727748677</v>
      </c>
      <c r="F18" s="102">
        <f>'CRM-3.2'!CM16</f>
        <v>-17731275.710000001</v>
      </c>
      <c r="G18" s="106">
        <f>SUM(E18:F18)</f>
        <v>74855907.017748684</v>
      </c>
      <c r="H18" s="116">
        <f>'CRM-3.2'!EI16</f>
        <v>655535</v>
      </c>
      <c r="I18" s="104">
        <f t="shared" si="0"/>
        <v>75511442.017748684</v>
      </c>
      <c r="J18" s="102">
        <f>'CRM-3.2'!GE16</f>
        <v>24901871.501607161</v>
      </c>
      <c r="K18" s="104">
        <f t="shared" si="0"/>
        <v>100413313.51935585</v>
      </c>
      <c r="L18" s="102">
        <f>'CRM-3.2'!IA16</f>
        <v>-11867580.081148412</v>
      </c>
      <c r="M18" s="104">
        <f t="shared" si="0"/>
        <v>88545733.438207433</v>
      </c>
      <c r="N18" s="102">
        <f>'CRM-3.2'!JW16</f>
        <v>-3586937.9465426831</v>
      </c>
      <c r="O18" s="437">
        <f t="shared" si="0"/>
        <v>84958795.491664752</v>
      </c>
    </row>
    <row r="19" spans="1:15" x14ac:dyDescent="0.2">
      <c r="A19" s="90">
        <f>ROW()</f>
        <v>19</v>
      </c>
      <c r="B19" s="91" t="s">
        <v>59</v>
      </c>
      <c r="C19" s="96">
        <f t="shared" ref="C19:O19" si="1">SUM(C15:C18)</f>
        <v>2520189029.8000002</v>
      </c>
      <c r="D19" s="97">
        <f t="shared" si="1"/>
        <v>-140575127.63661802</v>
      </c>
      <c r="E19" s="98">
        <f t="shared" si="1"/>
        <v>2379613902.1633821</v>
      </c>
      <c r="F19" s="97">
        <f t="shared" si="1"/>
        <v>-14168875.43</v>
      </c>
      <c r="G19" s="99">
        <f t="shared" si="1"/>
        <v>2365445026.7333822</v>
      </c>
      <c r="H19" s="100">
        <f t="shared" si="1"/>
        <v>-54506259.850633383</v>
      </c>
      <c r="I19" s="98">
        <f t="shared" si="1"/>
        <v>2310938766.8827486</v>
      </c>
      <c r="J19" s="97">
        <f t="shared" si="1"/>
        <v>-4494878.3577637263</v>
      </c>
      <c r="K19" s="98">
        <f t="shared" si="1"/>
        <v>2306443888.5249848</v>
      </c>
      <c r="L19" s="97">
        <f t="shared" si="1"/>
        <v>15008850.992439423</v>
      </c>
      <c r="M19" s="98">
        <f t="shared" si="1"/>
        <v>2321452739.5174246</v>
      </c>
      <c r="N19" s="97">
        <f t="shared" si="1"/>
        <v>-19271498.816877309</v>
      </c>
      <c r="O19" s="99">
        <f t="shared" si="1"/>
        <v>2302181240.7005472</v>
      </c>
    </row>
    <row r="20" spans="1:15" x14ac:dyDescent="0.2">
      <c r="A20" s="90">
        <f>ROW()</f>
        <v>20</v>
      </c>
      <c r="B20" s="91"/>
      <c r="C20" s="25"/>
      <c r="D20" s="52"/>
      <c r="E20" s="66"/>
      <c r="F20" s="52"/>
      <c r="G20" s="10"/>
      <c r="H20" s="37"/>
      <c r="I20" s="66"/>
      <c r="J20" s="52"/>
      <c r="K20" s="66"/>
      <c r="L20" s="52"/>
      <c r="M20" s="66"/>
      <c r="N20" s="52"/>
      <c r="O20" s="10"/>
    </row>
    <row r="21" spans="1:15" x14ac:dyDescent="0.2">
      <c r="A21" s="90">
        <f>ROW()</f>
        <v>21</v>
      </c>
      <c r="B21" s="91" t="s">
        <v>53</v>
      </c>
      <c r="C21" s="25"/>
      <c r="D21" s="52"/>
      <c r="E21" s="66"/>
      <c r="F21" s="52"/>
      <c r="G21" s="10"/>
      <c r="H21" s="37"/>
      <c r="I21" s="66"/>
      <c r="J21" s="52"/>
      <c r="K21" s="66"/>
      <c r="L21" s="52"/>
      <c r="M21" s="66"/>
      <c r="N21" s="52"/>
      <c r="O21" s="10"/>
    </row>
    <row r="22" spans="1:15" x14ac:dyDescent="0.2">
      <c r="A22" s="90">
        <f>ROW()</f>
        <v>22</v>
      </c>
      <c r="B22" s="91"/>
      <c r="C22" s="25"/>
      <c r="D22" s="52"/>
      <c r="E22" s="66"/>
      <c r="F22" s="52"/>
      <c r="G22" s="10"/>
      <c r="H22" s="37"/>
      <c r="I22" s="66"/>
      <c r="J22" s="52"/>
      <c r="K22" s="66"/>
      <c r="L22" s="52"/>
      <c r="M22" s="66"/>
      <c r="N22" s="52"/>
      <c r="O22" s="10"/>
    </row>
    <row r="23" spans="1:15" x14ac:dyDescent="0.2">
      <c r="A23" s="90">
        <f>ROW()</f>
        <v>23</v>
      </c>
      <c r="B23" s="91" t="s">
        <v>54</v>
      </c>
      <c r="C23" s="25"/>
      <c r="D23" s="52"/>
      <c r="E23" s="66"/>
      <c r="F23" s="52"/>
      <c r="G23" s="10"/>
      <c r="H23" s="37"/>
      <c r="I23" s="66"/>
      <c r="J23" s="52"/>
      <c r="K23" s="66"/>
      <c r="L23" s="52"/>
      <c r="M23" s="66"/>
      <c r="N23" s="52"/>
      <c r="O23" s="10"/>
    </row>
    <row r="24" spans="1:15" x14ac:dyDescent="0.2">
      <c r="A24" s="90">
        <f>ROW()</f>
        <v>24</v>
      </c>
      <c r="B24" s="91" t="s">
        <v>55</v>
      </c>
      <c r="C24" s="27">
        <f>'CRM-3.2'!C22</f>
        <v>219374443.53999999</v>
      </c>
      <c r="D24" s="102">
        <f>'CRM-3.2'!AQ22</f>
        <v>0</v>
      </c>
      <c r="E24" s="104">
        <f>SUM(C24:D24)</f>
        <v>219374443.53999999</v>
      </c>
      <c r="F24" s="102">
        <f>'CRM-3.2'!CM22</f>
        <v>0</v>
      </c>
      <c r="G24" s="106">
        <f>SUM(E24:F24)</f>
        <v>219374443.53999999</v>
      </c>
      <c r="H24" s="116">
        <f>'CRM-3.2'!EI22</f>
        <v>0</v>
      </c>
      <c r="I24" s="104">
        <f>SUM(G24:H24)</f>
        <v>219374443.53999999</v>
      </c>
      <c r="J24" s="102">
        <f>'CRM-3.2'!GE22</f>
        <v>39539184.548211113</v>
      </c>
      <c r="K24" s="104">
        <f>SUM(I24:J24)</f>
        <v>258913628.08821112</v>
      </c>
      <c r="L24" s="102">
        <f>'CRM-3.2'!IA22</f>
        <v>-7270288.2906211764</v>
      </c>
      <c r="M24" s="104">
        <f>SUM(K24:L24)</f>
        <v>251643339.79758996</v>
      </c>
      <c r="N24" s="102">
        <f>'CRM-3.2'!JW22</f>
        <v>171482.96669916064</v>
      </c>
      <c r="O24" s="106">
        <f>SUM(M24:N24)</f>
        <v>251814822.76428911</v>
      </c>
    </row>
    <row r="25" spans="1:15" x14ac:dyDescent="0.2">
      <c r="A25" s="90">
        <f>ROW()</f>
        <v>25</v>
      </c>
      <c r="B25" s="91" t="s">
        <v>56</v>
      </c>
      <c r="C25" s="27">
        <f>'CRM-3.2'!C23</f>
        <v>631436038.51999998</v>
      </c>
      <c r="D25" s="102">
        <f>'CRM-3.2'!AQ23</f>
        <v>-19568170.180921074</v>
      </c>
      <c r="E25" s="104">
        <f>SUM(C25:D25)</f>
        <v>611867868.3390789</v>
      </c>
      <c r="F25" s="102">
        <f>'CRM-3.2'!CM23</f>
        <v>-108036.24538709794</v>
      </c>
      <c r="G25" s="106">
        <f>SUM(E25:F25)</f>
        <v>611759832.09369183</v>
      </c>
      <c r="H25" s="116">
        <f>'CRM-3.2'!EI23</f>
        <v>21468.193445260811</v>
      </c>
      <c r="I25" s="104">
        <f t="shared" ref="I25:O27" si="2">SUM(G25:H25)</f>
        <v>611781300.28713703</v>
      </c>
      <c r="J25" s="102">
        <f>'CRM-3.2'!GE23</f>
        <v>69880681.6454276</v>
      </c>
      <c r="K25" s="104">
        <f t="shared" si="2"/>
        <v>681661981.93256462</v>
      </c>
      <c r="L25" s="102">
        <f>'CRM-3.2'!IA23</f>
        <v>6735637.6856780965</v>
      </c>
      <c r="M25" s="104">
        <f t="shared" si="2"/>
        <v>688397619.61824274</v>
      </c>
      <c r="N25" s="102">
        <f>'CRM-3.2'!JW23</f>
        <v>-91076935.775918871</v>
      </c>
      <c r="O25" s="106">
        <f t="shared" si="2"/>
        <v>597320683.8423239</v>
      </c>
    </row>
    <row r="26" spans="1:15" x14ac:dyDescent="0.2">
      <c r="A26" s="90">
        <f>ROW()</f>
        <v>26</v>
      </c>
      <c r="B26" s="91" t="s">
        <v>57</v>
      </c>
      <c r="C26" s="27">
        <f>'CRM-3.2'!C24</f>
        <v>123773668.73999999</v>
      </c>
      <c r="D26" s="102">
        <f>'CRM-3.2'!AQ24</f>
        <v>0</v>
      </c>
      <c r="E26" s="104">
        <f>SUM(C26:D26)</f>
        <v>123773668.73999999</v>
      </c>
      <c r="F26" s="102">
        <f>'CRM-3.2'!CM24</f>
        <v>0</v>
      </c>
      <c r="G26" s="106">
        <f>SUM(E26:F26)</f>
        <v>123773668.73999999</v>
      </c>
      <c r="H26" s="116">
        <f>'CRM-3.2'!EI24</f>
        <v>0</v>
      </c>
      <c r="I26" s="104">
        <f t="shared" si="2"/>
        <v>123773668.73999999</v>
      </c>
      <c r="J26" s="102">
        <f>'CRM-3.2'!GE24</f>
        <v>12088531.512388662</v>
      </c>
      <c r="K26" s="104">
        <f t="shared" si="2"/>
        <v>135862200.25238866</v>
      </c>
      <c r="L26" s="102">
        <f>'CRM-3.2'!IA24</f>
        <v>4907659.3330300152</v>
      </c>
      <c r="M26" s="104">
        <f t="shared" si="2"/>
        <v>140769859.58541867</v>
      </c>
      <c r="N26" s="102">
        <f>'CRM-3.2'!JW24</f>
        <v>1711734.7726309001</v>
      </c>
      <c r="O26" s="106">
        <f t="shared" si="2"/>
        <v>142481594.35804957</v>
      </c>
    </row>
    <row r="27" spans="1:15" x14ac:dyDescent="0.2">
      <c r="A27" s="90">
        <f>ROW()</f>
        <v>27</v>
      </c>
      <c r="B27" s="91" t="s">
        <v>58</v>
      </c>
      <c r="C27" s="27">
        <f>'CRM-3.2'!C25</f>
        <v>-82886110.760000005</v>
      </c>
      <c r="D27" s="102">
        <f>'CRM-3.2'!AQ25</f>
        <v>82886110.760000005</v>
      </c>
      <c r="E27" s="104">
        <f>SUM(C27:D27)</f>
        <v>0</v>
      </c>
      <c r="F27" s="102">
        <f>'CRM-3.2'!CM25</f>
        <v>0</v>
      </c>
      <c r="G27" s="106">
        <f>SUM(E27:F27)</f>
        <v>0</v>
      </c>
      <c r="H27" s="116">
        <f>'CRM-3.2'!EI25</f>
        <v>0</v>
      </c>
      <c r="I27" s="104">
        <f t="shared" si="2"/>
        <v>0</v>
      </c>
      <c r="J27" s="102">
        <f>'CRM-3.2'!GE25</f>
        <v>0</v>
      </c>
      <c r="K27" s="104">
        <f t="shared" si="2"/>
        <v>0</v>
      </c>
      <c r="L27" s="102">
        <f>'CRM-3.2'!IA25</f>
        <v>0</v>
      </c>
      <c r="M27" s="104">
        <f t="shared" si="2"/>
        <v>0</v>
      </c>
      <c r="N27" s="102">
        <f>'CRM-3.2'!JW25</f>
        <v>0</v>
      </c>
      <c r="O27" s="106">
        <f t="shared" si="2"/>
        <v>0</v>
      </c>
    </row>
    <row r="28" spans="1:15" x14ac:dyDescent="0.2">
      <c r="A28" s="90">
        <f>ROW()</f>
        <v>28</v>
      </c>
      <c r="B28" s="91" t="s">
        <v>1</v>
      </c>
      <c r="C28" s="107">
        <f t="shared" ref="C28:O28" si="3">SUM(C24:C27)</f>
        <v>891698040.03999996</v>
      </c>
      <c r="D28" s="108">
        <f t="shared" si="3"/>
        <v>63317940.579078928</v>
      </c>
      <c r="E28" s="109">
        <f t="shared" si="3"/>
        <v>955015980.61907887</v>
      </c>
      <c r="F28" s="108">
        <f t="shared" si="3"/>
        <v>-108036.24538709794</v>
      </c>
      <c r="G28" s="110">
        <f t="shared" si="3"/>
        <v>954907944.3736918</v>
      </c>
      <c r="H28" s="121">
        <f t="shared" si="3"/>
        <v>21468.193445260811</v>
      </c>
      <c r="I28" s="122">
        <f t="shared" si="3"/>
        <v>954929412.567137</v>
      </c>
      <c r="J28" s="123">
        <f t="shared" si="3"/>
        <v>121508397.70602737</v>
      </c>
      <c r="K28" s="122">
        <f t="shared" si="3"/>
        <v>1076437810.2731645</v>
      </c>
      <c r="L28" s="123">
        <f t="shared" si="3"/>
        <v>4373008.7280869354</v>
      </c>
      <c r="M28" s="122">
        <f t="shared" si="3"/>
        <v>1080810819.0012515</v>
      </c>
      <c r="N28" s="123">
        <f t="shared" si="3"/>
        <v>-89193718.036588818</v>
      </c>
      <c r="O28" s="124">
        <f t="shared" si="3"/>
        <v>991617100.96466255</v>
      </c>
    </row>
    <row r="29" spans="1:15" x14ac:dyDescent="0.2">
      <c r="A29" s="90">
        <f>ROW()</f>
        <v>29</v>
      </c>
      <c r="B29" s="91"/>
      <c r="C29" s="27"/>
      <c r="D29" s="53"/>
      <c r="E29" s="68"/>
      <c r="F29" s="53"/>
      <c r="G29" s="12"/>
      <c r="H29" s="117"/>
      <c r="I29" s="118"/>
      <c r="J29" s="119"/>
      <c r="K29" s="118"/>
      <c r="L29" s="119"/>
      <c r="M29" s="118"/>
      <c r="N29" s="119"/>
      <c r="O29" s="120"/>
    </row>
    <row r="30" spans="1:15" x14ac:dyDescent="0.2">
      <c r="A30" s="90">
        <f>ROW()</f>
        <v>30</v>
      </c>
      <c r="B30" s="91" t="s">
        <v>61</v>
      </c>
      <c r="C30" s="27">
        <f>'CRM-3.2'!C28</f>
        <v>108522830.96000001</v>
      </c>
      <c r="D30" s="53">
        <f>'CRM-3.2'!AQ28</f>
        <v>1286352.8956642693</v>
      </c>
      <c r="E30" s="68">
        <f>SUM(C30:D30)</f>
        <v>109809183.85566428</v>
      </c>
      <c r="F30" s="53">
        <f>'CRM-3.2'!CM28</f>
        <v>-30871057.291817103</v>
      </c>
      <c r="G30" s="12">
        <f>SUM(E30:F30)</f>
        <v>78938126.563847184</v>
      </c>
      <c r="H30" s="117">
        <f>'CRM-3.2'!EI28</f>
        <v>64695.320261250716</v>
      </c>
      <c r="I30" s="118">
        <f>SUM(G30:H30)</f>
        <v>79002821.884108439</v>
      </c>
      <c r="J30" s="119">
        <f>'CRM-3.2'!GE28</f>
        <v>16358782.190549761</v>
      </c>
      <c r="K30" s="118">
        <f>SUM(I30:J30)</f>
        <v>95361604.0746582</v>
      </c>
      <c r="L30" s="119">
        <f>'CRM-3.2'!IA28</f>
        <v>-1414015.8758839683</v>
      </c>
      <c r="M30" s="118">
        <f>SUM(K30:L30)</f>
        <v>93947588.198774233</v>
      </c>
      <c r="N30" s="119">
        <f>'CRM-3.2'!JW28</f>
        <v>2137211.4179651299</v>
      </c>
      <c r="O30" s="120">
        <f>SUM(M30:N30)</f>
        <v>96084799.616739362</v>
      </c>
    </row>
    <row r="31" spans="1:15" x14ac:dyDescent="0.2">
      <c r="A31" s="90">
        <f>ROW()</f>
        <v>31</v>
      </c>
      <c r="B31" s="91" t="s">
        <v>62</v>
      </c>
      <c r="C31" s="27">
        <f>'CRM-3.2'!C29</f>
        <v>24911099.109999999</v>
      </c>
      <c r="D31" s="53">
        <f>'CRM-3.2'!AQ29</f>
        <v>490074.77176324086</v>
      </c>
      <c r="E31" s="68">
        <f t="shared" ref="E31:E43" si="4">SUM(C31:D31)</f>
        <v>25401173.881763238</v>
      </c>
      <c r="F31" s="53">
        <f>'CRM-3.2'!CM29</f>
        <v>-172627.97223630385</v>
      </c>
      <c r="G31" s="12">
        <f t="shared" ref="G31:G43" si="5">SUM(E31:F31)</f>
        <v>25228545.909526933</v>
      </c>
      <c r="H31" s="117">
        <f>'CRM-3.2'!EI29</f>
        <v>34303.401499684667</v>
      </c>
      <c r="I31" s="118">
        <f t="shared" ref="I31:O43" si="6">SUM(G31:H31)</f>
        <v>25262849.311026618</v>
      </c>
      <c r="J31" s="119">
        <f>'CRM-3.2'!GE29</f>
        <v>3667451.4866405847</v>
      </c>
      <c r="K31" s="118">
        <f t="shared" si="6"/>
        <v>28930300.797667202</v>
      </c>
      <c r="L31" s="119">
        <f>'CRM-3.2'!IA29</f>
        <v>855578.54742248508</v>
      </c>
      <c r="M31" s="118">
        <f t="shared" si="6"/>
        <v>29785879.345089685</v>
      </c>
      <c r="N31" s="119">
        <f>'CRM-3.2'!JW29</f>
        <v>1166370.311639057</v>
      </c>
      <c r="O31" s="120">
        <f t="shared" si="6"/>
        <v>30952249.656728741</v>
      </c>
    </row>
    <row r="32" spans="1:15" x14ac:dyDescent="0.2">
      <c r="A32" s="90">
        <f>ROW()</f>
        <v>32</v>
      </c>
      <c r="B32" s="91" t="s">
        <v>63</v>
      </c>
      <c r="C32" s="27">
        <f>'CRM-3.2'!C30</f>
        <v>89651034.640000001</v>
      </c>
      <c r="D32" s="53">
        <f>'CRM-3.2'!AQ30</f>
        <v>2975401.2888019085</v>
      </c>
      <c r="E32" s="68">
        <f t="shared" si="4"/>
        <v>92626435.928801909</v>
      </c>
      <c r="F32" s="53">
        <f>'CRM-3.2'!CM30</f>
        <v>-469923.05705742119</v>
      </c>
      <c r="G32" s="12">
        <f t="shared" si="5"/>
        <v>92156512.871744484</v>
      </c>
      <c r="H32" s="117">
        <f>'CRM-3.2'!EI30</f>
        <v>93379.763959307689</v>
      </c>
      <c r="I32" s="118">
        <f t="shared" si="6"/>
        <v>92249892.635703787</v>
      </c>
      <c r="J32" s="119">
        <f>'CRM-3.2'!GE30</f>
        <v>6109771.8453791728</v>
      </c>
      <c r="K32" s="118">
        <f t="shared" si="6"/>
        <v>98359664.481082961</v>
      </c>
      <c r="L32" s="119">
        <f>'CRM-3.2'!IA30</f>
        <v>2875995.0475259433</v>
      </c>
      <c r="M32" s="118">
        <f t="shared" si="6"/>
        <v>101235659.5286089</v>
      </c>
      <c r="N32" s="119">
        <f>'CRM-3.2'!JW30</f>
        <v>3985856.3787166928</v>
      </c>
      <c r="O32" s="120">
        <f t="shared" si="6"/>
        <v>105221515.9073256</v>
      </c>
    </row>
    <row r="33" spans="1:17" x14ac:dyDescent="0.2">
      <c r="A33" s="90">
        <f>ROW()</f>
        <v>33</v>
      </c>
      <c r="B33" s="91" t="s">
        <v>64</v>
      </c>
      <c r="C33" s="27">
        <f>'CRM-3.2'!C31</f>
        <v>54008362.240000002</v>
      </c>
      <c r="D33" s="53">
        <f>'CRM-3.2'!AQ31</f>
        <v>-4282589.8093656162</v>
      </c>
      <c r="E33" s="68">
        <f t="shared" si="4"/>
        <v>49725772.430634387</v>
      </c>
      <c r="F33" s="53">
        <f>'CRM-3.2'!CM31</f>
        <v>-180868.17916433667</v>
      </c>
      <c r="G33" s="12">
        <f t="shared" si="5"/>
        <v>49544904.251470052</v>
      </c>
      <c r="H33" s="117">
        <f>'CRM-3.2'!EI31</f>
        <v>-367556.57393560593</v>
      </c>
      <c r="I33" s="118">
        <f t="shared" si="6"/>
        <v>49177347.677534446</v>
      </c>
      <c r="J33" s="119">
        <f>'CRM-3.2'!GE31</f>
        <v>3402663.3044031672</v>
      </c>
      <c r="K33" s="118">
        <f t="shared" si="6"/>
        <v>52580010.981937617</v>
      </c>
      <c r="L33" s="119">
        <f>'CRM-3.2'!IA31</f>
        <v>1207125.0873871003</v>
      </c>
      <c r="M33" s="118">
        <f t="shared" si="6"/>
        <v>53787136.069324717</v>
      </c>
      <c r="N33" s="119">
        <f>'CRM-3.2'!JW31</f>
        <v>735903.26359715417</v>
      </c>
      <c r="O33" s="120">
        <f t="shared" si="6"/>
        <v>54523039.33292187</v>
      </c>
    </row>
    <row r="34" spans="1:17" x14ac:dyDescent="0.2">
      <c r="A34" s="90">
        <f>ROW()</f>
        <v>34</v>
      </c>
      <c r="B34" s="91" t="s">
        <v>65</v>
      </c>
      <c r="C34" s="27">
        <f>'CRM-3.2'!C32</f>
        <v>26079425.670000002</v>
      </c>
      <c r="D34" s="53">
        <f>'CRM-3.2'!AQ32</f>
        <v>-21698124.746664733</v>
      </c>
      <c r="E34" s="68">
        <f t="shared" si="4"/>
        <v>4381300.9233352691</v>
      </c>
      <c r="F34" s="53">
        <f>'CRM-3.2'!CM32</f>
        <v>-40999.434061738371</v>
      </c>
      <c r="G34" s="12">
        <f t="shared" si="5"/>
        <v>4340301.4892735304</v>
      </c>
      <c r="H34" s="117">
        <f>'CRM-3.2'!EI32</f>
        <v>10201.843619465246</v>
      </c>
      <c r="I34" s="118">
        <f t="shared" si="6"/>
        <v>4350503.3328929953</v>
      </c>
      <c r="J34" s="119">
        <f>'CRM-3.2'!GE32</f>
        <v>6864554.1336669866</v>
      </c>
      <c r="K34" s="118">
        <f t="shared" si="6"/>
        <v>11215057.466559982</v>
      </c>
      <c r="L34" s="119">
        <f>'CRM-3.2'!IA32</f>
        <v>968507.13739775529</v>
      </c>
      <c r="M34" s="118">
        <f t="shared" si="6"/>
        <v>12183564.603957737</v>
      </c>
      <c r="N34" s="119">
        <f>'CRM-3.2'!JW32</f>
        <v>2632576.8578562057</v>
      </c>
      <c r="O34" s="120">
        <f t="shared" si="6"/>
        <v>14816141.461813942</v>
      </c>
    </row>
    <row r="35" spans="1:17" x14ac:dyDescent="0.2">
      <c r="A35" s="90">
        <f>ROW()</f>
        <v>35</v>
      </c>
      <c r="B35" s="91" t="s">
        <v>66</v>
      </c>
      <c r="C35" s="27">
        <f>'CRM-3.2'!C33</f>
        <v>88978068.780000001</v>
      </c>
      <c r="D35" s="53">
        <f>'CRM-3.2'!AQ33</f>
        <v>-88978068.780000001</v>
      </c>
      <c r="E35" s="68">
        <f t="shared" si="4"/>
        <v>0</v>
      </c>
      <c r="F35" s="53">
        <f>'CRM-3.2'!CM33</f>
        <v>0</v>
      </c>
      <c r="G35" s="12">
        <f t="shared" si="5"/>
        <v>0</v>
      </c>
      <c r="H35" s="117">
        <f>'CRM-3.2'!EI33</f>
        <v>0</v>
      </c>
      <c r="I35" s="118">
        <f t="shared" si="6"/>
        <v>0</v>
      </c>
      <c r="J35" s="119">
        <f>'CRM-3.2'!GE33</f>
        <v>0</v>
      </c>
      <c r="K35" s="118">
        <f t="shared" si="6"/>
        <v>0</v>
      </c>
      <c r="L35" s="119">
        <f>'CRM-3.2'!IA33</f>
        <v>0</v>
      </c>
      <c r="M35" s="118">
        <f t="shared" si="6"/>
        <v>0</v>
      </c>
      <c r="N35" s="119">
        <f>'CRM-3.2'!JW33</f>
        <v>0</v>
      </c>
      <c r="O35" s="120">
        <f t="shared" si="6"/>
        <v>0</v>
      </c>
    </row>
    <row r="36" spans="1:17" x14ac:dyDescent="0.2">
      <c r="A36" s="90">
        <f>ROW()</f>
        <v>36</v>
      </c>
      <c r="B36" s="91" t="s">
        <v>67</v>
      </c>
      <c r="C36" s="27">
        <f>'CRM-3.2'!C34</f>
        <v>136358878.84999999</v>
      </c>
      <c r="D36" s="53">
        <f>'CRM-3.2'!AQ34</f>
        <v>1374478.9047293852</v>
      </c>
      <c r="E36" s="68">
        <f t="shared" si="4"/>
        <v>137733357.75472939</v>
      </c>
      <c r="F36" s="53">
        <f>'CRM-3.2'!CM34</f>
        <v>954110.57700534584</v>
      </c>
      <c r="G36" s="12">
        <f t="shared" si="5"/>
        <v>138687468.33173475</v>
      </c>
      <c r="H36" s="117">
        <f>'CRM-3.2'!EI34</f>
        <v>-2358.5943770784506</v>
      </c>
      <c r="I36" s="118">
        <f t="shared" si="6"/>
        <v>138685109.73735768</v>
      </c>
      <c r="J36" s="119">
        <f>'CRM-3.2'!GE34</f>
        <v>44013108.81807109</v>
      </c>
      <c r="K36" s="118">
        <f t="shared" si="6"/>
        <v>182698218.55542877</v>
      </c>
      <c r="L36" s="119">
        <f>'CRM-3.2'!IA34</f>
        <v>1544280.0362996217</v>
      </c>
      <c r="M36" s="118">
        <f t="shared" si="6"/>
        <v>184242498.59172839</v>
      </c>
      <c r="N36" s="119">
        <f>'CRM-3.2'!JW34</f>
        <v>-1468515.1212771807</v>
      </c>
      <c r="O36" s="120">
        <f t="shared" si="6"/>
        <v>182773983.47045121</v>
      </c>
    </row>
    <row r="37" spans="1:17" x14ac:dyDescent="0.2">
      <c r="A37" s="90">
        <f>ROW()</f>
        <v>37</v>
      </c>
      <c r="B37" s="91" t="s">
        <v>68</v>
      </c>
      <c r="C37" s="27">
        <f>'CRM-3.2'!C35</f>
        <v>366968452.88999999</v>
      </c>
      <c r="D37" s="53">
        <f>'CRM-3.2'!AQ35</f>
        <v>7957869.5584353749</v>
      </c>
      <c r="E37" s="68">
        <f t="shared" si="4"/>
        <v>374926322.44843537</v>
      </c>
      <c r="F37" s="53">
        <f>'CRM-3.2'!CM35</f>
        <v>-39989545.599932589</v>
      </c>
      <c r="G37" s="12">
        <f t="shared" si="5"/>
        <v>334936776.84850276</v>
      </c>
      <c r="H37" s="117">
        <f>'CRM-3.2'!EI35</f>
        <v>8821980.1756112985</v>
      </c>
      <c r="I37" s="118">
        <f t="shared" si="6"/>
        <v>343758757.02411407</v>
      </c>
      <c r="J37" s="119">
        <f>'CRM-3.2'!GE35</f>
        <v>9229374.5737983547</v>
      </c>
      <c r="K37" s="118">
        <f t="shared" si="6"/>
        <v>352988131.59791243</v>
      </c>
      <c r="L37" s="119">
        <f>'CRM-3.2'!IA35</f>
        <v>13646531.219374308</v>
      </c>
      <c r="M37" s="118">
        <f t="shared" si="6"/>
        <v>366634662.81728673</v>
      </c>
      <c r="N37" s="119">
        <f>'CRM-3.2'!JW35</f>
        <v>21924934.267664716</v>
      </c>
      <c r="O37" s="120">
        <f t="shared" si="6"/>
        <v>388559597.08495146</v>
      </c>
    </row>
    <row r="38" spans="1:17" x14ac:dyDescent="0.2">
      <c r="A38" s="90">
        <f>ROW()</f>
        <v>38</v>
      </c>
      <c r="B38" s="91" t="s">
        <v>69</v>
      </c>
      <c r="C38" s="27">
        <f>'CRM-3.2'!C36</f>
        <v>100485354.22999999</v>
      </c>
      <c r="D38" s="53">
        <f>'CRM-3.2'!AQ36</f>
        <v>-7408663.6290320158</v>
      </c>
      <c r="E38" s="68">
        <f t="shared" si="4"/>
        <v>93076690.600967973</v>
      </c>
      <c r="F38" s="53">
        <f>'CRM-3.2'!CM36</f>
        <v>-2224799.8091059914</v>
      </c>
      <c r="G38" s="12">
        <f t="shared" si="5"/>
        <v>90851890.791861981</v>
      </c>
      <c r="H38" s="117">
        <f>'CRM-3.2'!EI36</f>
        <v>-5907500.0215619802</v>
      </c>
      <c r="I38" s="118">
        <f t="shared" si="6"/>
        <v>84944390.770300001</v>
      </c>
      <c r="J38" s="119">
        <f>'CRM-3.2'!GE36</f>
        <v>-8807819.9666060247</v>
      </c>
      <c r="K38" s="118">
        <f t="shared" si="6"/>
        <v>76136570.80369398</v>
      </c>
      <c r="L38" s="119">
        <f>'CRM-3.2'!IA36</f>
        <v>12088366.270674</v>
      </c>
      <c r="M38" s="118">
        <f t="shared" si="6"/>
        <v>88224937.074367985</v>
      </c>
      <c r="N38" s="119">
        <f>'CRM-3.2'!JW36</f>
        <v>6303133.7068480086</v>
      </c>
      <c r="O38" s="120">
        <f t="shared" si="6"/>
        <v>94528070.781215996</v>
      </c>
    </row>
    <row r="39" spans="1:17" x14ac:dyDescent="0.2">
      <c r="A39" s="90">
        <f>ROW()</f>
        <v>39</v>
      </c>
      <c r="B39" s="91" t="s">
        <v>70</v>
      </c>
      <c r="C39" s="27">
        <f>'CRM-3.2'!C37</f>
        <v>25964700.379999999</v>
      </c>
      <c r="D39" s="53">
        <f>'CRM-3.2'!AQ37</f>
        <v>-999957.6419999972</v>
      </c>
      <c r="E39" s="68">
        <f t="shared" si="4"/>
        <v>24964742.738000002</v>
      </c>
      <c r="F39" s="53">
        <f>'CRM-3.2'!CM37</f>
        <v>-3118311.55</v>
      </c>
      <c r="G39" s="12">
        <f t="shared" si="5"/>
        <v>21846431.188000001</v>
      </c>
      <c r="H39" s="117">
        <f>'CRM-3.2'!EI37</f>
        <v>0</v>
      </c>
      <c r="I39" s="118">
        <f t="shared" si="6"/>
        <v>21846431.188000001</v>
      </c>
      <c r="J39" s="119">
        <f>'CRM-3.2'!GE37</f>
        <v>12709424.260905342</v>
      </c>
      <c r="K39" s="118">
        <f t="shared" si="6"/>
        <v>34555855.448905341</v>
      </c>
      <c r="L39" s="119">
        <f>'CRM-3.2'!IA37</f>
        <v>3418426.0924587958</v>
      </c>
      <c r="M39" s="118">
        <f t="shared" si="6"/>
        <v>37974281.541364133</v>
      </c>
      <c r="N39" s="119">
        <f>'CRM-3.2'!JW37</f>
        <v>-4980449.8695215657</v>
      </c>
      <c r="O39" s="120">
        <f t="shared" si="6"/>
        <v>32993831.671842568</v>
      </c>
    </row>
    <row r="40" spans="1:17" x14ac:dyDescent="0.2">
      <c r="A40" s="90">
        <f>ROW()</f>
        <v>40</v>
      </c>
      <c r="B40" s="91" t="s">
        <v>71</v>
      </c>
      <c r="C40" s="27">
        <f>'CRM-3.2'!C38</f>
        <v>-28743053.520000003</v>
      </c>
      <c r="D40" s="53">
        <f>'CRM-3.2'!AQ38</f>
        <v>24316582.574584708</v>
      </c>
      <c r="E40" s="68">
        <f t="shared" si="4"/>
        <v>-4426470.9454152957</v>
      </c>
      <c r="F40" s="53">
        <f>'CRM-3.2'!CM38</f>
        <v>14631754.595707128</v>
      </c>
      <c r="G40" s="12">
        <f t="shared" si="5"/>
        <v>10205283.650291832</v>
      </c>
      <c r="H40" s="117">
        <f>'CRM-3.2'!EI38</f>
        <v>1779235.2274087514</v>
      </c>
      <c r="I40" s="118">
        <f t="shared" si="6"/>
        <v>11984518.877700584</v>
      </c>
      <c r="J40" s="119">
        <f>'CRM-3.2'!GE38</f>
        <v>11782159.682186946</v>
      </c>
      <c r="K40" s="118">
        <f t="shared" si="6"/>
        <v>23766678.559887528</v>
      </c>
      <c r="L40" s="119">
        <f>'CRM-3.2'!IA38</f>
        <v>-9590198.1398987304</v>
      </c>
      <c r="M40" s="118">
        <f t="shared" si="6"/>
        <v>14176480.419988798</v>
      </c>
      <c r="N40" s="119">
        <f>'CRM-3.2'!JW38</f>
        <v>-3339907.6303334674</v>
      </c>
      <c r="O40" s="120">
        <f t="shared" si="6"/>
        <v>10836572.789655332</v>
      </c>
    </row>
    <row r="41" spans="1:17" x14ac:dyDescent="0.2">
      <c r="A41" s="90">
        <f>ROW()</f>
        <v>41</v>
      </c>
      <c r="B41" s="91" t="s">
        <v>72</v>
      </c>
      <c r="C41" s="27">
        <f>'CRM-3.2'!C39</f>
        <v>236496070.14000002</v>
      </c>
      <c r="D41" s="53">
        <f>'CRM-3.2'!AQ39</f>
        <v>-143560308.29298437</v>
      </c>
      <c r="E41" s="68">
        <f t="shared" si="4"/>
        <v>92935761.847015649</v>
      </c>
      <c r="F41" s="53">
        <f>'CRM-3.2'!CM39</f>
        <v>-1197376.2057641696</v>
      </c>
      <c r="G41" s="12">
        <f t="shared" si="5"/>
        <v>91738385.641251475</v>
      </c>
      <c r="H41" s="117">
        <f>'CRM-3.2'!EI39</f>
        <v>-2063730.0169617268</v>
      </c>
      <c r="I41" s="118">
        <f t="shared" si="6"/>
        <v>89674655.624289751</v>
      </c>
      <c r="J41" s="119">
        <f>'CRM-3.2'!GE39</f>
        <v>1386491.944885253</v>
      </c>
      <c r="K41" s="118">
        <f t="shared" si="6"/>
        <v>91061147.569175005</v>
      </c>
      <c r="L41" s="119">
        <f>'CRM-3.2'!IA39</f>
        <v>1307882.0200098662</v>
      </c>
      <c r="M41" s="118">
        <f t="shared" si="6"/>
        <v>92369029.589184865</v>
      </c>
      <c r="N41" s="119">
        <f>'CRM-3.2'!JW39</f>
        <v>805459.36454869655</v>
      </c>
      <c r="O41" s="120">
        <f t="shared" si="6"/>
        <v>93174488.953733563</v>
      </c>
    </row>
    <row r="42" spans="1:17" x14ac:dyDescent="0.2">
      <c r="A42" s="90">
        <f>ROW()</f>
        <v>42</v>
      </c>
      <c r="B42" s="91" t="s">
        <v>73</v>
      </c>
      <c r="C42" s="27">
        <f>'CRM-3.2'!C40</f>
        <v>12488944.709999999</v>
      </c>
      <c r="D42" s="53">
        <f>'CRM-3.2'!AQ40</f>
        <v>-61071553.85548114</v>
      </c>
      <c r="E42" s="68">
        <f t="shared" si="4"/>
        <v>-48582609.145481139</v>
      </c>
      <c r="F42" s="53">
        <f>'CRM-3.2'!CM40</f>
        <v>16205900.738319043</v>
      </c>
      <c r="G42" s="12">
        <f t="shared" si="5"/>
        <v>-32376708.407162096</v>
      </c>
      <c r="H42" s="117">
        <f>'CRM-3.2'!EI40</f>
        <v>-11929897.507465789</v>
      </c>
      <c r="I42" s="118">
        <f t="shared" si="6"/>
        <v>-44306605.914627887</v>
      </c>
      <c r="J42" s="119">
        <f>'CRM-3.2'!GE40</f>
        <v>-48776848.721362546</v>
      </c>
      <c r="K42" s="118">
        <f t="shared" si="6"/>
        <v>-93083454.635990441</v>
      </c>
      <c r="L42" s="119">
        <f>'CRM-3.2'!IA40</f>
        <v>-5812866.8720345283</v>
      </c>
      <c r="M42" s="118">
        <f t="shared" si="6"/>
        <v>-98896321.508024976</v>
      </c>
      <c r="N42" s="119">
        <f>'CRM-3.2'!JW40</f>
        <v>5063098.7538250713</v>
      </c>
      <c r="O42" s="120">
        <f t="shared" si="6"/>
        <v>-93833222.754199907</v>
      </c>
    </row>
    <row r="43" spans="1:17" x14ac:dyDescent="0.2">
      <c r="A43" s="90">
        <f>ROW()</f>
        <v>43</v>
      </c>
      <c r="B43" s="91" t="s">
        <v>74</v>
      </c>
      <c r="C43" s="27">
        <f>'CRM-3.2'!C41</f>
        <v>89040544.51000002</v>
      </c>
      <c r="D43" s="53">
        <f>'CRM-3.2'!AQ41</f>
        <v>44533.439999999995</v>
      </c>
      <c r="E43" s="68">
        <f t="shared" si="4"/>
        <v>89085077.950000018</v>
      </c>
      <c r="F43" s="53">
        <f>'CRM-3.2'!CM41</f>
        <v>-454424.19965512399</v>
      </c>
      <c r="G43" s="12">
        <f t="shared" si="5"/>
        <v>88630653.750344887</v>
      </c>
      <c r="H43" s="117">
        <f>'CRM-3.2'!EI41</f>
        <v>-399773.68118600268</v>
      </c>
      <c r="I43" s="118">
        <f t="shared" si="6"/>
        <v>88230880.069158882</v>
      </c>
      <c r="J43" s="119">
        <f>'CRM-3.2'!GE41</f>
        <v>-665512.17820800096</v>
      </c>
      <c r="K43" s="118">
        <f t="shared" si="6"/>
        <v>87565367.890950888</v>
      </c>
      <c r="L43" s="119">
        <f>'CRM-3.2'!IA41</f>
        <v>467403.99771801173</v>
      </c>
      <c r="M43" s="118">
        <f t="shared" si="6"/>
        <v>88032771.888668895</v>
      </c>
      <c r="N43" s="119">
        <f>'CRM-3.2'!JW41</f>
        <v>-553818.45254800306</v>
      </c>
      <c r="O43" s="120">
        <f t="shared" si="6"/>
        <v>87478953.436120898</v>
      </c>
    </row>
    <row r="44" spans="1:17" x14ac:dyDescent="0.2">
      <c r="A44" s="90">
        <f>ROW()</f>
        <v>44</v>
      </c>
      <c r="B44" s="91" t="s">
        <v>3</v>
      </c>
      <c r="C44" s="28">
        <f t="shared" ref="C44:I44" si="7">SUM(C30:C43)</f>
        <v>1331210713.5900002</v>
      </c>
      <c r="D44" s="54">
        <f t="shared" si="7"/>
        <v>-289553973.321549</v>
      </c>
      <c r="E44" s="69">
        <f t="shared" si="7"/>
        <v>1041656740.2684512</v>
      </c>
      <c r="F44" s="54">
        <f t="shared" si="7"/>
        <v>-46928167.387763269</v>
      </c>
      <c r="G44" s="13">
        <f t="shared" si="7"/>
        <v>994728572.88068771</v>
      </c>
      <c r="H44" s="39">
        <f t="shared" si="7"/>
        <v>-9867020.6631284244</v>
      </c>
      <c r="I44" s="69">
        <f t="shared" si="7"/>
        <v>984861552.21755946</v>
      </c>
      <c r="J44" s="54">
        <f>(J19-J28)*0.21</f>
        <v>-26460687.97339613</v>
      </c>
      <c r="K44" s="69">
        <f>SUM(K30:K43)</f>
        <v>1042135153.5918696</v>
      </c>
      <c r="L44" s="54">
        <f>SUM(L30:L43)</f>
        <v>21563014.568450663</v>
      </c>
      <c r="M44" s="69">
        <f>SUM(M30:M43)</f>
        <v>1063698168.1603202</v>
      </c>
      <c r="N44" s="54">
        <f>SUM(N30:N43)</f>
        <v>34411853.248980515</v>
      </c>
      <c r="O44" s="13">
        <f>SUM(O30:O43)</f>
        <v>1098110021.4093008</v>
      </c>
    </row>
    <row r="45" spans="1:17" x14ac:dyDescent="0.2">
      <c r="A45" s="90">
        <f>ROW()</f>
        <v>45</v>
      </c>
      <c r="B45" s="91" t="s">
        <v>2</v>
      </c>
      <c r="C45" s="28">
        <f t="shared" ref="C45:O45" si="8">SUM(C28:C43)</f>
        <v>2222908753.6300001</v>
      </c>
      <c r="D45" s="54">
        <f t="shared" si="8"/>
        <v>-226236032.74247006</v>
      </c>
      <c r="E45" s="69">
        <f t="shared" si="8"/>
        <v>1996672720.8875301</v>
      </c>
      <c r="F45" s="54">
        <f t="shared" si="8"/>
        <v>-47036203.633150361</v>
      </c>
      <c r="G45" s="13">
        <f t="shared" si="8"/>
        <v>1949636517.2543797</v>
      </c>
      <c r="H45" s="39">
        <f t="shared" si="8"/>
        <v>-9845552.4696831629</v>
      </c>
      <c r="I45" s="69">
        <f t="shared" si="8"/>
        <v>1939790964.7846959</v>
      </c>
      <c r="J45" s="54">
        <f t="shared" si="8"/>
        <v>178781999.08033746</v>
      </c>
      <c r="K45" s="69">
        <f t="shared" si="8"/>
        <v>2118572963.8650339</v>
      </c>
      <c r="L45" s="54">
        <f t="shared" si="8"/>
        <v>25936023.296537597</v>
      </c>
      <c r="M45" s="69">
        <f t="shared" si="8"/>
        <v>2144508987.1615715</v>
      </c>
      <c r="N45" s="54">
        <f t="shared" si="8"/>
        <v>-54781864.787608311</v>
      </c>
      <c r="O45" s="13">
        <f t="shared" si="8"/>
        <v>2089727122.3739629</v>
      </c>
    </row>
    <row r="46" spans="1:17" x14ac:dyDescent="0.2">
      <c r="A46" s="90">
        <f>ROW()</f>
        <v>46</v>
      </c>
      <c r="B46" s="83"/>
      <c r="C46" s="21"/>
      <c r="D46" s="55"/>
      <c r="E46" s="62"/>
      <c r="F46" s="55"/>
      <c r="G46" s="573"/>
      <c r="H46" s="40"/>
      <c r="I46" s="573"/>
      <c r="J46" s="55"/>
      <c r="K46" s="573"/>
      <c r="L46" s="55"/>
      <c r="M46" s="573"/>
      <c r="N46" s="55"/>
      <c r="O46" s="741"/>
    </row>
    <row r="47" spans="1:17" ht="13.5" thickBot="1" x14ac:dyDescent="0.25">
      <c r="A47" s="90">
        <f>ROW()</f>
        <v>47</v>
      </c>
      <c r="B47" s="92" t="s">
        <v>4</v>
      </c>
      <c r="C47" s="29">
        <f t="shared" ref="C47:O47" si="9">C19-C45</f>
        <v>297280276.17000008</v>
      </c>
      <c r="D47" s="56">
        <f t="shared" si="9"/>
        <v>85660905.105852038</v>
      </c>
      <c r="E47" s="70">
        <f t="shared" si="9"/>
        <v>382941181.27585196</v>
      </c>
      <c r="F47" s="56">
        <f t="shared" si="9"/>
        <v>32867328.203150362</v>
      </c>
      <c r="G47" s="15">
        <f t="shared" si="9"/>
        <v>415808509.47900248</v>
      </c>
      <c r="H47" s="41">
        <f t="shared" si="9"/>
        <v>-44660707.38095022</v>
      </c>
      <c r="I47" s="70">
        <f t="shared" si="9"/>
        <v>371147802.09805274</v>
      </c>
      <c r="J47" s="56">
        <f t="shared" si="9"/>
        <v>-183276877.4381012</v>
      </c>
      <c r="K47" s="70">
        <f t="shared" si="9"/>
        <v>187870924.65995097</v>
      </c>
      <c r="L47" s="56">
        <f t="shared" si="9"/>
        <v>-10927172.304098174</v>
      </c>
      <c r="M47" s="70">
        <f t="shared" si="9"/>
        <v>176943752.35585308</v>
      </c>
      <c r="N47" s="56">
        <f t="shared" si="9"/>
        <v>35510365.970731005</v>
      </c>
      <c r="O47" s="15">
        <f t="shared" si="9"/>
        <v>212454118.32658434</v>
      </c>
      <c r="Q47" s="463"/>
    </row>
    <row r="48" spans="1:17" ht="13.5" thickTop="1" x14ac:dyDescent="0.2">
      <c r="A48" s="90">
        <f>ROW()</f>
        <v>48</v>
      </c>
      <c r="B48" s="83"/>
      <c r="C48" s="25"/>
      <c r="D48" s="52"/>
      <c r="E48" s="66"/>
      <c r="F48" s="52"/>
      <c r="G48" s="10"/>
      <c r="H48" s="37"/>
      <c r="I48" s="66"/>
      <c r="J48" s="52"/>
      <c r="K48" s="66"/>
      <c r="L48" s="52"/>
      <c r="M48" s="66"/>
      <c r="N48" s="52"/>
      <c r="O48" s="10"/>
    </row>
    <row r="49" spans="1:17" x14ac:dyDescent="0.2">
      <c r="A49" s="90">
        <f>ROW()</f>
        <v>49</v>
      </c>
      <c r="B49" s="83" t="s">
        <v>30</v>
      </c>
      <c r="C49" s="446">
        <f>ROUND(C47/C58,4)</f>
        <v>5.4199999999999998E-2</v>
      </c>
      <c r="D49" s="57"/>
      <c r="E49" s="447">
        <f>ROUND(E47/E58,4)</f>
        <v>7.1499999999999994E-2</v>
      </c>
      <c r="F49" s="57"/>
      <c r="G49" s="448">
        <f>ROUND(G47/G58,4)</f>
        <v>7.7499999999999999E-2</v>
      </c>
      <c r="H49" s="42"/>
      <c r="I49" s="447">
        <f>ROUND(I47/I58,4)</f>
        <v>6.8699999999999997E-2</v>
      </c>
      <c r="J49" s="57"/>
      <c r="K49" s="447">
        <f>ROUND(K47/K58,4)</f>
        <v>3.4500000000000003E-2</v>
      </c>
      <c r="L49" s="57"/>
      <c r="M49" s="447">
        <f>ROUND(M47/M58,4)</f>
        <v>3.09E-2</v>
      </c>
      <c r="N49" s="57"/>
      <c r="O49" s="448">
        <f>ROUND(O47/O58,4)</f>
        <v>3.4700000000000002E-2</v>
      </c>
    </row>
    <row r="50" spans="1:17" x14ac:dyDescent="0.2">
      <c r="A50" s="90">
        <f>ROW()</f>
        <v>50</v>
      </c>
      <c r="B50" s="83"/>
      <c r="C50" s="25"/>
      <c r="D50" s="52"/>
      <c r="E50" s="66"/>
      <c r="F50" s="52"/>
      <c r="G50" s="10"/>
      <c r="H50" s="37"/>
      <c r="I50" s="66"/>
      <c r="J50" s="52"/>
      <c r="K50" s="66"/>
      <c r="L50" s="52"/>
      <c r="M50" s="66"/>
      <c r="N50" s="52"/>
      <c r="O50" s="10"/>
    </row>
    <row r="51" spans="1:17" x14ac:dyDescent="0.2">
      <c r="A51" s="90">
        <f>ROW()</f>
        <v>51</v>
      </c>
      <c r="B51" s="91" t="s">
        <v>20</v>
      </c>
      <c r="C51" s="26">
        <f>'CRM-3.2'!C51</f>
        <v>11178630582.58481</v>
      </c>
      <c r="D51" s="58">
        <f>'CRM-3.2'!AQ51</f>
        <v>-44637856.176091544</v>
      </c>
      <c r="E51" s="67">
        <f t="shared" ref="E51:O56" si="10">SUM(C51:D51)</f>
        <v>11133992726.408718</v>
      </c>
      <c r="F51" s="58">
        <f>'CRM-3.2'!CM51</f>
        <v>-295163385.11069065</v>
      </c>
      <c r="G51" s="11">
        <f t="shared" si="10"/>
        <v>10838829341.298027</v>
      </c>
      <c r="H51" s="43">
        <f>'CRM-3.2'!EI51</f>
        <v>284291835.5991767</v>
      </c>
      <c r="I51" s="67">
        <f t="shared" si="10"/>
        <v>11123121176.897203</v>
      </c>
      <c r="J51" s="58">
        <f>'CRM-3.2'!GE51</f>
        <v>143052844.32571638</v>
      </c>
      <c r="K51" s="67">
        <f t="shared" si="10"/>
        <v>11266174021.222919</v>
      </c>
      <c r="L51" s="58">
        <f>'CRM-3.2'!IA51</f>
        <v>753842259.8129636</v>
      </c>
      <c r="M51" s="67">
        <f t="shared" si="10"/>
        <v>12020016281.035883</v>
      </c>
      <c r="N51" s="58">
        <f>'CRM-3.2'!JW51</f>
        <v>724947653.47937596</v>
      </c>
      <c r="O51" s="11">
        <f t="shared" si="10"/>
        <v>12744963934.515259</v>
      </c>
    </row>
    <row r="52" spans="1:17" x14ac:dyDescent="0.2">
      <c r="A52" s="90">
        <f>ROW()</f>
        <v>52</v>
      </c>
      <c r="B52" s="91" t="s">
        <v>21</v>
      </c>
      <c r="C52" s="27">
        <f>'CRM-3.2'!C52</f>
        <v>-4782009812.8514233</v>
      </c>
      <c r="D52" s="53">
        <f>'CRM-3.2'!AQ52</f>
        <v>-111387035.56465042</v>
      </c>
      <c r="E52" s="68">
        <f t="shared" si="10"/>
        <v>-4893396848.4160738</v>
      </c>
      <c r="F52" s="53">
        <f>'CRM-3.2'!CM52</f>
        <v>325464313.81582946</v>
      </c>
      <c r="G52" s="12">
        <f t="shared" si="10"/>
        <v>-4567932534.6002445</v>
      </c>
      <c r="H52" s="38">
        <f>'CRM-3.2'!EI52</f>
        <v>-258645958.28893763</v>
      </c>
      <c r="I52" s="68">
        <f t="shared" si="10"/>
        <v>-4826578492.8891821</v>
      </c>
      <c r="J52" s="53">
        <f>'CRM-3.2'!GE52</f>
        <v>-69971722.496120989</v>
      </c>
      <c r="K52" s="68">
        <f t="shared" si="10"/>
        <v>-4896550215.3853035</v>
      </c>
      <c r="L52" s="53">
        <f>'CRM-3.2'!IA52</f>
        <v>-438945044.94238108</v>
      </c>
      <c r="M52" s="68">
        <f t="shared" si="10"/>
        <v>-5335495260.3276844</v>
      </c>
      <c r="N52" s="53">
        <f>'CRM-3.2'!JW52</f>
        <v>-313787426.79096901</v>
      </c>
      <c r="O52" s="12">
        <f t="shared" si="10"/>
        <v>-5649282687.1186533</v>
      </c>
    </row>
    <row r="53" spans="1:17" x14ac:dyDescent="0.2">
      <c r="A53" s="90">
        <f>ROW()</f>
        <v>53</v>
      </c>
      <c r="B53" s="91" t="s">
        <v>24</v>
      </c>
      <c r="C53" s="27">
        <f>'CRM-3.2'!C53</f>
        <v>343267967.57920831</v>
      </c>
      <c r="D53" s="53">
        <f>'CRM-3.2'!AQ53</f>
        <v>-10304632.389208317</v>
      </c>
      <c r="E53" s="68">
        <f t="shared" si="10"/>
        <v>332963335.19</v>
      </c>
      <c r="F53" s="53">
        <f>'CRM-3.2'!CM53</f>
        <v>-108911443.3502586</v>
      </c>
      <c r="G53" s="12">
        <f t="shared" si="10"/>
        <v>224051891.83974141</v>
      </c>
      <c r="H53" s="38">
        <f>'CRM-3.2'!EI53</f>
        <v>-4996081.6231315881</v>
      </c>
      <c r="I53" s="68">
        <f t="shared" si="10"/>
        <v>219055810.21660984</v>
      </c>
      <c r="J53" s="53">
        <f>'CRM-3.2'!GE53</f>
        <v>-35624692.857626684</v>
      </c>
      <c r="K53" s="68">
        <f t="shared" si="10"/>
        <v>183431117.35898316</v>
      </c>
      <c r="L53" s="53">
        <f>'CRM-3.2'!IA53</f>
        <v>-51563630.394275583</v>
      </c>
      <c r="M53" s="68">
        <f t="shared" si="10"/>
        <v>131867486.96470758</v>
      </c>
      <c r="N53" s="53">
        <f>'CRM-3.2'!JW53</f>
        <v>-21371831.434893105</v>
      </c>
      <c r="O53" s="12">
        <f t="shared" si="10"/>
        <v>110495655.52981448</v>
      </c>
    </row>
    <row r="54" spans="1:17" x14ac:dyDescent="0.2">
      <c r="A54" s="90">
        <f>ROW()</f>
        <v>54</v>
      </c>
      <c r="B54" s="91" t="s">
        <v>25</v>
      </c>
      <c r="C54" s="27">
        <f>'CRM-3.2'!C54</f>
        <v>-1335992018.2306712</v>
      </c>
      <c r="D54" s="53">
        <f>'CRM-3.2'!AQ54</f>
        <v>36030442.352561899</v>
      </c>
      <c r="E54" s="68">
        <f t="shared" si="10"/>
        <v>-1299961575.8781092</v>
      </c>
      <c r="F54" s="53">
        <f>'CRM-3.2'!CM54</f>
        <v>83519788.79305771</v>
      </c>
      <c r="G54" s="12">
        <f t="shared" si="10"/>
        <v>-1216441787.0850515</v>
      </c>
      <c r="H54" s="38">
        <f>'CRM-3.2'!EI54</f>
        <v>20147983.254606843</v>
      </c>
      <c r="I54" s="68">
        <f t="shared" si="10"/>
        <v>-1196293803.8304448</v>
      </c>
      <c r="J54" s="53">
        <f>'CRM-3.2'!GE54</f>
        <v>9110410.3172252718</v>
      </c>
      <c r="K54" s="68">
        <f t="shared" si="10"/>
        <v>-1187183393.5132196</v>
      </c>
      <c r="L54" s="53">
        <f>'CRM-3.2'!IA54</f>
        <v>4991387.6977227237</v>
      </c>
      <c r="M54" s="68">
        <f t="shared" si="10"/>
        <v>-1182192005.8154969</v>
      </c>
      <c r="N54" s="53">
        <f>'CRM-3.2'!JW54</f>
        <v>15974490.056719221</v>
      </c>
      <c r="O54" s="12">
        <f t="shared" si="10"/>
        <v>-1166217515.7587776</v>
      </c>
    </row>
    <row r="55" spans="1:17" x14ac:dyDescent="0.2">
      <c r="A55" s="90">
        <f>ROW()</f>
        <v>55</v>
      </c>
      <c r="B55" s="91" t="s">
        <v>26</v>
      </c>
      <c r="C55" s="27">
        <f>'CRM-3.2'!C55</f>
        <v>190815244.39800799</v>
      </c>
      <c r="D55" s="53">
        <f>'CRM-3.2'!AQ55</f>
        <v>6628145.0003628135</v>
      </c>
      <c r="E55" s="68">
        <f t="shared" si="10"/>
        <v>197443389.3983708</v>
      </c>
      <c r="F55" s="53">
        <f>'CRM-3.2'!CM55</f>
        <v>0</v>
      </c>
      <c r="G55" s="12">
        <f t="shared" si="10"/>
        <v>197443389.3983708</v>
      </c>
      <c r="H55" s="38">
        <f>'CRM-3.2'!EI55</f>
        <v>-30492.891301470052</v>
      </c>
      <c r="I55" s="68">
        <f t="shared" si="10"/>
        <v>197412896.50706932</v>
      </c>
      <c r="J55" s="53">
        <f>'CRM-3.2'!GE55</f>
        <v>0</v>
      </c>
      <c r="K55" s="68">
        <f t="shared" si="10"/>
        <v>197412896.50706932</v>
      </c>
      <c r="L55" s="53">
        <f>'CRM-3.2'!IA55</f>
        <v>0</v>
      </c>
      <c r="M55" s="68">
        <f t="shared" si="10"/>
        <v>197412896.50706932</v>
      </c>
      <c r="N55" s="53">
        <f>'CRM-3.2'!JW55</f>
        <v>0</v>
      </c>
      <c r="O55" s="12">
        <f t="shared" si="10"/>
        <v>197412896.50706932</v>
      </c>
    </row>
    <row r="56" spans="1:17" x14ac:dyDescent="0.2">
      <c r="A56" s="90">
        <f>ROW()</f>
        <v>56</v>
      </c>
      <c r="B56" s="91" t="s">
        <v>27</v>
      </c>
      <c r="C56" s="27">
        <f>'CRM-3.2'!C56</f>
        <v>-111495557.64287134</v>
      </c>
      <c r="D56" s="53">
        <f>'CRM-3.2'!AQ56</f>
        <v>-2631836.9154126644</v>
      </c>
      <c r="E56" s="68">
        <f t="shared" si="10"/>
        <v>-114127394.558284</v>
      </c>
      <c r="F56" s="53">
        <f>'CRM-3.2'!CM56</f>
        <v>0</v>
      </c>
      <c r="G56" s="12">
        <f t="shared" si="10"/>
        <v>-114127394.558284</v>
      </c>
      <c r="H56" s="38">
        <f>'CRM-3.2'!EI56</f>
        <v>0</v>
      </c>
      <c r="I56" s="68">
        <f t="shared" si="10"/>
        <v>-114127394.558284</v>
      </c>
      <c r="J56" s="53">
        <f>'CRM-3.2'!GE56</f>
        <v>0</v>
      </c>
      <c r="K56" s="68">
        <f t="shared" si="10"/>
        <v>-114127394.558284</v>
      </c>
      <c r="L56" s="53">
        <f>'CRM-3.2'!IA56</f>
        <v>0</v>
      </c>
      <c r="M56" s="68">
        <f t="shared" si="10"/>
        <v>-114127394.558284</v>
      </c>
      <c r="N56" s="53">
        <f>'CRM-3.2'!JW56</f>
        <v>0</v>
      </c>
      <c r="O56" s="12">
        <f t="shared" si="10"/>
        <v>-114127394.558284</v>
      </c>
    </row>
    <row r="57" spans="1:17" x14ac:dyDescent="0.2">
      <c r="A57" s="90">
        <f>ROW()</f>
        <v>57</v>
      </c>
      <c r="B57" s="91"/>
      <c r="C57" s="21"/>
      <c r="D57" s="55"/>
      <c r="E57" s="62"/>
      <c r="F57" s="55"/>
      <c r="G57" s="14"/>
      <c r="H57" s="40"/>
      <c r="I57" s="62"/>
      <c r="J57" s="55"/>
      <c r="K57" s="62"/>
      <c r="L57" s="55"/>
      <c r="M57" s="62"/>
      <c r="N57" s="55"/>
      <c r="O57" s="14"/>
    </row>
    <row r="58" spans="1:17" ht="13.5" thickBot="1" x14ac:dyDescent="0.25">
      <c r="A58" s="90">
        <f>ROW()</f>
        <v>58</v>
      </c>
      <c r="B58" s="92" t="s">
        <v>22</v>
      </c>
      <c r="C58" s="29">
        <f>SUM(C51:C57)</f>
        <v>5483216405.8370619</v>
      </c>
      <c r="D58" s="56">
        <f t="shared" ref="D58:O58" si="11">SUM(D51:D57)</f>
        <v>-126302773.69243824</v>
      </c>
      <c r="E58" s="70">
        <f t="shared" si="11"/>
        <v>5356913632.1446218</v>
      </c>
      <c r="F58" s="56">
        <f t="shared" si="11"/>
        <v>4909274.1479379088</v>
      </c>
      <c r="G58" s="15">
        <f t="shared" si="11"/>
        <v>5361822906.2925596</v>
      </c>
      <c r="H58" s="41">
        <f>SUM(H51:H57)</f>
        <v>40767286.050412863</v>
      </c>
      <c r="I58" s="70">
        <f t="shared" si="11"/>
        <v>5402590192.3429718</v>
      </c>
      <c r="J58" s="56">
        <f>SUM(J51:J57)</f>
        <v>46566839.289193973</v>
      </c>
      <c r="K58" s="70">
        <f t="shared" si="11"/>
        <v>5449157031.632165</v>
      </c>
      <c r="L58" s="56">
        <f>SUM(L51:L57)</f>
        <v>268324972.17402968</v>
      </c>
      <c r="M58" s="70">
        <f t="shared" si="11"/>
        <v>5717482003.8061943</v>
      </c>
      <c r="N58" s="56">
        <f>SUM(N51:N57)</f>
        <v>405762885.31023306</v>
      </c>
      <c r="O58" s="15">
        <f t="shared" si="11"/>
        <v>6123244889.1164284</v>
      </c>
    </row>
    <row r="59" spans="1:17" ht="13.5" thickTop="1" x14ac:dyDescent="0.2">
      <c r="A59" s="90">
        <f>ROW()</f>
        <v>59</v>
      </c>
      <c r="B59" s="83"/>
      <c r="C59" s="25"/>
      <c r="D59" s="52"/>
      <c r="E59" s="66"/>
      <c r="F59" s="52"/>
      <c r="G59" s="10"/>
      <c r="H59" s="37"/>
      <c r="I59" s="66"/>
      <c r="J59" s="52"/>
      <c r="K59" s="66"/>
      <c r="L59" s="52"/>
      <c r="M59" s="66"/>
      <c r="N59" s="52"/>
      <c r="O59" s="10"/>
    </row>
    <row r="60" spans="1:17" x14ac:dyDescent="0.2">
      <c r="A60" s="90">
        <f>ROW()</f>
        <v>60</v>
      </c>
      <c r="B60" s="83" t="s">
        <v>29</v>
      </c>
      <c r="C60" s="30">
        <f>'CRM-2'!J24</f>
        <v>7.0500000000000007E-2</v>
      </c>
      <c r="D60" s="57">
        <f>C60</f>
        <v>7.0500000000000007E-2</v>
      </c>
      <c r="E60" s="71">
        <f t="shared" ref="E60:O60" si="12">D60</f>
        <v>7.0500000000000007E-2</v>
      </c>
      <c r="F60" s="57">
        <f t="shared" si="12"/>
        <v>7.0500000000000007E-2</v>
      </c>
      <c r="G60" s="16">
        <f t="shared" si="12"/>
        <v>7.0500000000000007E-2</v>
      </c>
      <c r="H60" s="42">
        <f t="shared" si="12"/>
        <v>7.0500000000000007E-2</v>
      </c>
      <c r="I60" s="71">
        <f t="shared" si="12"/>
        <v>7.0500000000000007E-2</v>
      </c>
      <c r="J60" s="57">
        <f t="shared" si="12"/>
        <v>7.0500000000000007E-2</v>
      </c>
      <c r="K60" s="71">
        <f t="shared" si="12"/>
        <v>7.0500000000000007E-2</v>
      </c>
      <c r="L60" s="57">
        <f>+'CRM-2'!D13</f>
        <v>7.0699999999999999E-2</v>
      </c>
      <c r="M60" s="71">
        <f t="shared" si="12"/>
        <v>7.0699999999999999E-2</v>
      </c>
      <c r="N60" s="57">
        <f>+'CRM-2'!E13</f>
        <v>7.1099999999999997E-2</v>
      </c>
      <c r="O60" s="16">
        <f t="shared" si="12"/>
        <v>7.1099999999999997E-2</v>
      </c>
    </row>
    <row r="61" spans="1:17" x14ac:dyDescent="0.2">
      <c r="A61" s="90">
        <f>ROW()</f>
        <v>61</v>
      </c>
      <c r="B61" s="83"/>
      <c r="C61" s="30"/>
      <c r="D61" s="57"/>
      <c r="E61" s="71"/>
      <c r="F61" s="57"/>
      <c r="G61" s="16"/>
      <c r="H61" s="42"/>
      <c r="I61" s="71"/>
      <c r="J61" s="57"/>
      <c r="K61" s="71"/>
      <c r="L61" s="57"/>
      <c r="M61" s="71"/>
      <c r="N61" s="57"/>
      <c r="O61" s="16"/>
    </row>
    <row r="62" spans="1:17" x14ac:dyDescent="0.2">
      <c r="A62" s="90">
        <f>ROW()</f>
        <v>62</v>
      </c>
      <c r="B62" s="83" t="s">
        <v>44</v>
      </c>
      <c r="C62" s="31">
        <f>+C47-(C58*C60)</f>
        <v>-89286480.441512823</v>
      </c>
      <c r="D62" s="59">
        <f>+D47-(D58*D60)</f>
        <v>94565250.651168942</v>
      </c>
      <c r="E62" s="72">
        <f>SUM(C62:D62)</f>
        <v>5278770.2096561193</v>
      </c>
      <c r="F62" s="59">
        <f>+F47-(F58*F60)</f>
        <v>32521224.375720739</v>
      </c>
      <c r="G62" s="17">
        <f>SUM(E62:F62)</f>
        <v>37799994.585376859</v>
      </c>
      <c r="H62" s="44">
        <f>+H47-(H58*H60)</f>
        <v>-47534801.047504328</v>
      </c>
      <c r="I62" s="72">
        <f>SUM(G62:H62)</f>
        <v>-9734806.4621274695</v>
      </c>
      <c r="J62" s="59">
        <f>+J47-(J58*J60)</f>
        <v>-186559839.60798937</v>
      </c>
      <c r="K62" s="72">
        <f>SUM(I62:J62)</f>
        <v>-196294646.07011685</v>
      </c>
      <c r="L62" s="59">
        <f>+L47-(L58*L60)</f>
        <v>-29897747.836802073</v>
      </c>
      <c r="M62" s="72">
        <f>+M47-(M58*M60)</f>
        <v>-227282225.31324488</v>
      </c>
      <c r="N62" s="59">
        <f>+N47-(N58*N60)</f>
        <v>6660624.8251734376</v>
      </c>
      <c r="O62" s="707">
        <f>+O47-(O58*O60)</f>
        <v>-222908593.2895937</v>
      </c>
      <c r="Q62" s="465"/>
    </row>
    <row r="63" spans="1:17" x14ac:dyDescent="0.2">
      <c r="A63" s="90">
        <f>ROW()</f>
        <v>63</v>
      </c>
      <c r="B63" s="83" t="s">
        <v>23</v>
      </c>
      <c r="C63" s="32">
        <f>'CRM-2'!O20</f>
        <v>0.752355</v>
      </c>
      <c r="D63" s="60">
        <f>C63</f>
        <v>0.752355</v>
      </c>
      <c r="E63" s="73">
        <f t="shared" ref="E63:O63" si="13">D63</f>
        <v>0.752355</v>
      </c>
      <c r="F63" s="60">
        <f t="shared" si="13"/>
        <v>0.752355</v>
      </c>
      <c r="G63" s="18">
        <f t="shared" si="13"/>
        <v>0.752355</v>
      </c>
      <c r="H63" s="45">
        <f t="shared" si="13"/>
        <v>0.752355</v>
      </c>
      <c r="I63" s="73">
        <f t="shared" si="13"/>
        <v>0.752355</v>
      </c>
      <c r="J63" s="60">
        <f t="shared" si="13"/>
        <v>0.752355</v>
      </c>
      <c r="K63" s="73">
        <f t="shared" si="13"/>
        <v>0.752355</v>
      </c>
      <c r="L63" s="60">
        <f t="shared" si="13"/>
        <v>0.752355</v>
      </c>
      <c r="M63" s="73">
        <f t="shared" si="13"/>
        <v>0.752355</v>
      </c>
      <c r="N63" s="60">
        <f t="shared" si="13"/>
        <v>0.752355</v>
      </c>
      <c r="O63" s="708">
        <f t="shared" si="13"/>
        <v>0.752355</v>
      </c>
      <c r="Q63" s="574"/>
    </row>
    <row r="64" spans="1:17" x14ac:dyDescent="0.2">
      <c r="A64" s="90">
        <f>ROW()</f>
        <v>64</v>
      </c>
      <c r="B64" s="83"/>
      <c r="C64" s="21"/>
      <c r="D64" s="55"/>
      <c r="E64" s="62"/>
      <c r="F64" s="55"/>
      <c r="G64" s="14"/>
      <c r="H64" s="40"/>
      <c r="I64" s="62"/>
      <c r="J64" s="55"/>
      <c r="K64" s="62"/>
      <c r="L64" s="55"/>
      <c r="M64" s="62"/>
      <c r="N64" s="55"/>
      <c r="O64" s="709"/>
    </row>
    <row r="65" spans="1:17" ht="13.5" thickBot="1" x14ac:dyDescent="0.25">
      <c r="A65" s="90">
        <f>ROW()</f>
        <v>65</v>
      </c>
      <c r="B65" s="93" t="s">
        <v>1094</v>
      </c>
      <c r="C65" s="29">
        <f>-C62/C63</f>
        <v>118675997.95510474</v>
      </c>
      <c r="D65" s="56">
        <f>-D62/D63</f>
        <v>-125692326.96156594</v>
      </c>
      <c r="E65" s="70">
        <f>SUM(C65:D65)</f>
        <v>-7016329.0064612031</v>
      </c>
      <c r="F65" s="56">
        <f>-F62/F63</f>
        <v>-43225903.165022813</v>
      </c>
      <c r="G65" s="19">
        <f>SUM(E65:F65)</f>
        <v>-50242232.171484016</v>
      </c>
      <c r="H65" s="41">
        <f>-H62/H63</f>
        <v>63181345.305745728</v>
      </c>
      <c r="I65" s="76">
        <f>SUM(G65:H65)</f>
        <v>12939113.134261712</v>
      </c>
      <c r="J65" s="56">
        <f>-J62/J63</f>
        <v>247967833.81248131</v>
      </c>
      <c r="K65" s="76">
        <f>SUM(I65:J65)</f>
        <v>260906946.94674301</v>
      </c>
      <c r="L65" s="56">
        <f>-L62/L63</f>
        <v>39738883.687623627</v>
      </c>
      <c r="M65" s="76">
        <f>-M62/M63</f>
        <v>302094390.69753623</v>
      </c>
      <c r="N65" s="56">
        <f>-N62/N63</f>
        <v>-8853034.5716761872</v>
      </c>
      <c r="O65" s="706">
        <f>-O62/O63</f>
        <v>296281134.95569736</v>
      </c>
      <c r="Q65" s="465"/>
    </row>
    <row r="66" spans="1:17" ht="13.5" thickTop="1" x14ac:dyDescent="0.2">
      <c r="A66" s="90">
        <f>ROW()</f>
        <v>66</v>
      </c>
      <c r="B66" s="83"/>
      <c r="C66" s="25"/>
      <c r="D66" s="52"/>
      <c r="E66" s="66"/>
      <c r="F66" s="52"/>
      <c r="G66" s="710"/>
      <c r="H66" s="37"/>
      <c r="I66" s="66"/>
      <c r="J66" s="52"/>
      <c r="K66" s="66"/>
      <c r="L66" s="572"/>
      <c r="M66" s="66"/>
      <c r="N66" s="52"/>
      <c r="O66" s="710"/>
    </row>
    <row r="67" spans="1:17" hidden="1" outlineLevel="1" x14ac:dyDescent="0.2">
      <c r="A67" s="90">
        <f>ROW()</f>
        <v>67</v>
      </c>
      <c r="B67" s="83"/>
      <c r="C67" s="25"/>
      <c r="D67" s="52"/>
      <c r="E67" s="66"/>
      <c r="F67" s="52"/>
      <c r="G67" s="707"/>
      <c r="H67" s="37"/>
      <c r="I67" s="72"/>
      <c r="J67" s="52"/>
      <c r="K67" s="72"/>
      <c r="L67" s="52"/>
      <c r="M67" s="72"/>
      <c r="N67" s="52"/>
      <c r="O67" s="707"/>
    </row>
    <row r="68" spans="1:17" hidden="1" outlineLevel="1" x14ac:dyDescent="0.2">
      <c r="A68" s="90">
        <f>ROW()</f>
        <v>68</v>
      </c>
      <c r="B68" s="83"/>
      <c r="C68" s="25"/>
      <c r="D68" s="52"/>
      <c r="E68" s="66"/>
      <c r="F68" s="52"/>
      <c r="G68" s="710"/>
      <c r="H68" s="37"/>
      <c r="I68" s="66"/>
      <c r="J68" s="52"/>
      <c r="K68" s="66"/>
      <c r="L68" s="52"/>
      <c r="M68" s="66"/>
      <c r="N68" s="52"/>
      <c r="O68" s="710"/>
    </row>
    <row r="69" spans="1:17" hidden="1" outlineLevel="1" x14ac:dyDescent="0.2">
      <c r="A69" s="90">
        <f>ROW()</f>
        <v>69</v>
      </c>
      <c r="B69" s="83"/>
      <c r="C69" s="25"/>
      <c r="D69" s="52"/>
      <c r="E69" s="66"/>
      <c r="F69" s="52"/>
      <c r="G69" s="706"/>
      <c r="H69" s="37"/>
      <c r="I69" s="76"/>
      <c r="J69" s="78"/>
      <c r="K69" s="76"/>
      <c r="L69" s="52"/>
      <c r="M69" s="76"/>
      <c r="N69" s="52"/>
      <c r="O69" s="706"/>
      <c r="Q69" s="464"/>
    </row>
    <row r="70" spans="1:17" hidden="1" outlineLevel="1" x14ac:dyDescent="0.2">
      <c r="A70" s="90">
        <f>ROW()</f>
        <v>70</v>
      </c>
      <c r="B70" s="83"/>
      <c r="C70" s="25"/>
      <c r="D70" s="52"/>
      <c r="E70" s="66"/>
      <c r="F70" s="52"/>
      <c r="G70" s="706"/>
      <c r="H70" s="37"/>
      <c r="I70" s="76"/>
      <c r="J70" s="440"/>
      <c r="K70" s="76"/>
      <c r="L70" s="441"/>
      <c r="M70" s="76"/>
      <c r="N70" s="441"/>
      <c r="O70" s="706"/>
    </row>
    <row r="71" spans="1:17" collapsed="1" x14ac:dyDescent="0.2">
      <c r="A71" s="90">
        <f>ROW()</f>
        <v>71</v>
      </c>
      <c r="B71" s="83" t="s">
        <v>1095</v>
      </c>
      <c r="C71" s="25"/>
      <c r="D71" s="52"/>
      <c r="E71" s="66"/>
      <c r="F71" s="52"/>
      <c r="G71" s="19"/>
      <c r="H71" s="37"/>
      <c r="I71" s="76"/>
      <c r="J71" s="443" t="s">
        <v>483</v>
      </c>
      <c r="K71" s="76">
        <f>K65</f>
        <v>260906946.94674301</v>
      </c>
      <c r="L71" s="444" t="s">
        <v>484</v>
      </c>
      <c r="M71" s="76">
        <f>M65-K65</f>
        <v>41187443.750793219</v>
      </c>
      <c r="N71" s="445" t="s">
        <v>485</v>
      </c>
      <c r="O71" s="706">
        <f>O65-M65</f>
        <v>-5813255.7418388724</v>
      </c>
      <c r="Q71" s="464"/>
    </row>
    <row r="72" spans="1:17" x14ac:dyDescent="0.2">
      <c r="A72" s="90">
        <f>ROW()</f>
        <v>72</v>
      </c>
      <c r="B72" s="83"/>
      <c r="C72" s="25"/>
      <c r="D72" s="52"/>
      <c r="E72" s="66"/>
      <c r="F72" s="52"/>
      <c r="G72" s="19"/>
      <c r="H72" s="37"/>
      <c r="I72" s="76"/>
      <c r="J72" s="443"/>
      <c r="K72" s="76"/>
      <c r="L72" s="444"/>
      <c r="M72" s="76"/>
      <c r="N72" s="445"/>
      <c r="O72" s="706"/>
      <c r="Q72" s="464"/>
    </row>
    <row r="73" spans="1:17" x14ac:dyDescent="0.2">
      <c r="A73" s="90">
        <f>ROW()</f>
        <v>73</v>
      </c>
      <c r="B73" s="83" t="s">
        <v>1069</v>
      </c>
      <c r="C73" s="25"/>
      <c r="D73" s="52"/>
      <c r="E73" s="66"/>
      <c r="F73" s="52"/>
      <c r="G73" s="76"/>
      <c r="H73" s="37"/>
      <c r="I73" s="76"/>
      <c r="J73" s="443"/>
      <c r="K73" s="76">
        <f>G65</f>
        <v>-50242232.171484016</v>
      </c>
      <c r="L73" s="444"/>
      <c r="M73" s="76"/>
      <c r="N73" s="712"/>
      <c r="O73" s="713"/>
      <c r="Q73" s="464"/>
    </row>
    <row r="74" spans="1:17" x14ac:dyDescent="0.2">
      <c r="A74" s="90">
        <f>ROW()</f>
        <v>74</v>
      </c>
      <c r="B74" s="83" t="s">
        <v>1106</v>
      </c>
      <c r="C74" s="25"/>
      <c r="D74" s="52"/>
      <c r="E74" s="66"/>
      <c r="F74" s="52"/>
      <c r="G74" s="76"/>
      <c r="H74" s="37"/>
      <c r="I74" s="76"/>
      <c r="J74" s="443"/>
      <c r="K74" s="898" t="e">
        <f>K65-K73-K75</f>
        <v>#REF!</v>
      </c>
      <c r="L74" s="714"/>
      <c r="M74" s="897" t="e">
        <f>M71-M75</f>
        <v>#REF!</v>
      </c>
      <c r="N74" s="715"/>
      <c r="O74" s="934" t="e">
        <f>O71-O75</f>
        <v>#REF!</v>
      </c>
      <c r="Q74" s="464"/>
    </row>
    <row r="75" spans="1:17" x14ac:dyDescent="0.2">
      <c r="A75" s="90">
        <f>ROW()</f>
        <v>75</v>
      </c>
      <c r="B75" s="83" t="s">
        <v>1070</v>
      </c>
      <c r="C75" s="25"/>
      <c r="D75" s="52"/>
      <c r="E75" s="66"/>
      <c r="F75" s="52"/>
      <c r="G75" s="76"/>
      <c r="H75" s="37"/>
      <c r="I75" s="76"/>
      <c r="J75" s="443"/>
      <c r="K75" s="898" t="e">
        <f>#REF!</f>
        <v>#REF!</v>
      </c>
      <c r="L75" s="896"/>
      <c r="M75" s="898" t="e">
        <f>#REF!</f>
        <v>#REF!</v>
      </c>
      <c r="N75" s="900"/>
      <c r="O75" s="901" t="e">
        <f>#REF!</f>
        <v>#REF!</v>
      </c>
      <c r="Q75" s="464"/>
    </row>
    <row r="76" spans="1:17" x14ac:dyDescent="0.2">
      <c r="A76" s="90">
        <f>ROW()</f>
        <v>76</v>
      </c>
      <c r="B76" s="895" t="s">
        <v>41</v>
      </c>
      <c r="C76" s="25"/>
      <c r="D76" s="52"/>
      <c r="E76" s="66"/>
      <c r="F76" s="52"/>
      <c r="G76" s="76"/>
      <c r="H76" s="37"/>
      <c r="I76" s="76"/>
      <c r="J76" s="443"/>
      <c r="K76" s="899">
        <f>K71</f>
        <v>260906946.94674301</v>
      </c>
      <c r="L76" s="444"/>
      <c r="M76" s="902">
        <f>M71</f>
        <v>41187443.750793219</v>
      </c>
      <c r="N76" s="903"/>
      <c r="O76" s="904">
        <f>O71</f>
        <v>-5813255.7418388724</v>
      </c>
      <c r="Q76" s="464"/>
    </row>
    <row r="77" spans="1:17" x14ac:dyDescent="0.2">
      <c r="A77" s="90">
        <f>ROW()</f>
        <v>77</v>
      </c>
      <c r="B77" s="83"/>
      <c r="C77" s="25"/>
      <c r="D77" s="52"/>
      <c r="E77" s="66"/>
      <c r="F77" s="52"/>
      <c r="G77" s="742"/>
      <c r="H77" s="37"/>
      <c r="I77" s="76"/>
      <c r="J77" s="443"/>
      <c r="K77" s="68"/>
      <c r="L77" s="444"/>
      <c r="M77" s="68"/>
      <c r="N77" s="903"/>
      <c r="O77" s="905"/>
      <c r="Q77" s="464"/>
    </row>
    <row r="78" spans="1:17" x14ac:dyDescent="0.2">
      <c r="A78" s="90">
        <f>ROW()</f>
        <v>78</v>
      </c>
      <c r="B78" s="83" t="s">
        <v>1224</v>
      </c>
      <c r="C78" s="25"/>
      <c r="D78" s="52"/>
      <c r="E78" s="66"/>
      <c r="F78" s="52"/>
      <c r="G78" s="742"/>
      <c r="H78" s="37"/>
      <c r="I78" s="76"/>
      <c r="J78" s="443"/>
      <c r="K78" s="68">
        <f>'CRM-2'!C31</f>
        <v>50457000</v>
      </c>
      <c r="L78" s="444"/>
      <c r="M78" s="68">
        <f>'CRM-2'!D31</f>
        <v>3035000</v>
      </c>
      <c r="N78" s="903"/>
      <c r="O78" s="905">
        <f>'CRM-2'!E31</f>
        <v>11624000</v>
      </c>
      <c r="Q78" s="465"/>
    </row>
    <row r="79" spans="1:17" x14ac:dyDescent="0.2">
      <c r="A79" s="90">
        <f>ROW()</f>
        <v>79</v>
      </c>
      <c r="B79" s="83" t="s">
        <v>42</v>
      </c>
      <c r="C79" s="25"/>
      <c r="D79" s="52"/>
      <c r="E79" s="66"/>
      <c r="F79" s="52"/>
      <c r="G79" s="742"/>
      <c r="H79" s="37"/>
      <c r="I79" s="76"/>
      <c r="J79" s="443"/>
      <c r="K79" s="68">
        <f>'CRM-2'!C33-K78</f>
        <v>-74654675.712287366</v>
      </c>
      <c r="L79" s="444"/>
      <c r="M79" s="68">
        <f>'CRM-2'!D33-M78</f>
        <v>-2544404</v>
      </c>
      <c r="N79" s="903"/>
      <c r="O79" s="905">
        <f>'CRM-2'!E33-O78</f>
        <v>-648824</v>
      </c>
      <c r="Q79" s="464"/>
    </row>
    <row r="80" spans="1:17" x14ac:dyDescent="0.2">
      <c r="A80" s="90">
        <f>ROW()</f>
        <v>80</v>
      </c>
      <c r="B80" s="83"/>
      <c r="C80" s="25"/>
      <c r="D80" s="52"/>
      <c r="E80" s="66"/>
      <c r="F80" s="52"/>
      <c r="G80" s="742"/>
      <c r="H80" s="37"/>
      <c r="I80" s="76"/>
      <c r="J80" s="443"/>
      <c r="K80" s="745"/>
      <c r="L80" s="444"/>
      <c r="M80" s="745"/>
      <c r="N80" s="445"/>
      <c r="O80" s="906"/>
      <c r="Q80" s="464"/>
    </row>
    <row r="81" spans="1:17" ht="13.5" thickBot="1" x14ac:dyDescent="0.25">
      <c r="A81" s="90">
        <f>ROW()</f>
        <v>81</v>
      </c>
      <c r="B81" s="83" t="s">
        <v>43</v>
      </c>
      <c r="C81" s="25"/>
      <c r="D81" s="52"/>
      <c r="E81" s="66"/>
      <c r="F81" s="52"/>
      <c r="G81" s="742"/>
      <c r="H81" s="37"/>
      <c r="I81" s="76"/>
      <c r="J81" s="443"/>
      <c r="K81" s="70">
        <f>SUM(K76:K80)</f>
        <v>236709271.23445565</v>
      </c>
      <c r="L81" s="444"/>
      <c r="M81" s="70">
        <f>SUM(M76:M80)</f>
        <v>41678039.750793219</v>
      </c>
      <c r="N81" s="445"/>
      <c r="O81" s="70">
        <f>SUM(O76:O80)</f>
        <v>5161920.2581611276</v>
      </c>
      <c r="Q81" s="464"/>
    </row>
    <row r="82" spans="1:17" ht="13.5" thickTop="1" x14ac:dyDescent="0.2">
      <c r="A82" s="442">
        <f>ROW()</f>
        <v>82</v>
      </c>
      <c r="B82" s="94"/>
      <c r="C82" s="33"/>
      <c r="D82" s="61"/>
      <c r="E82" s="74"/>
      <c r="F82" s="61"/>
      <c r="G82" s="20"/>
      <c r="H82" s="46"/>
      <c r="I82" s="74"/>
      <c r="J82" s="79"/>
      <c r="K82" s="743"/>
      <c r="L82" s="208"/>
      <c r="M82" s="743"/>
      <c r="N82" s="208"/>
      <c r="O82" s="744"/>
    </row>
    <row r="83" spans="1:17" x14ac:dyDescent="0.2">
      <c r="A83" s="2"/>
    </row>
    <row r="84" spans="1:17" x14ac:dyDescent="0.2">
      <c r="B84" s="210" t="s">
        <v>214</v>
      </c>
      <c r="C84" s="211">
        <f>'CRM-3.2'!C44-C47</f>
        <v>0</v>
      </c>
      <c r="D84" s="210"/>
      <c r="E84" s="211">
        <f>'CRM-3.2'!AR44-E47</f>
        <v>0</v>
      </c>
      <c r="F84" s="210"/>
      <c r="G84" s="211">
        <f>'CRM-3.2'!CN44-G47</f>
        <v>0</v>
      </c>
      <c r="H84" s="210"/>
      <c r="I84" s="211">
        <f>'CRM-3.2'!EJ44-I47</f>
        <v>0</v>
      </c>
      <c r="J84" s="210"/>
      <c r="K84" s="211">
        <f>'CRM-3.2'!GF44-K47</f>
        <v>0</v>
      </c>
      <c r="L84" s="210"/>
      <c r="M84" s="211">
        <f>'CRM-3.2'!IB44-M47</f>
        <v>0</v>
      </c>
      <c r="N84" s="210"/>
      <c r="O84" s="211">
        <v>0</v>
      </c>
    </row>
    <row r="85" spans="1:17" x14ac:dyDescent="0.2">
      <c r="B85" s="210" t="s">
        <v>215</v>
      </c>
      <c r="C85" s="211">
        <f>'CRM-3.2'!C57-C58</f>
        <v>0</v>
      </c>
      <c r="D85" s="210"/>
      <c r="E85" s="211">
        <f>'CRM-3.2'!AR57-E58</f>
        <v>0</v>
      </c>
      <c r="F85" s="210"/>
      <c r="G85" s="211">
        <f>'CRM-3.2'!CN57-G58</f>
        <v>0</v>
      </c>
      <c r="H85" s="210"/>
      <c r="I85" s="211">
        <f>'CRM-3.2'!EJ57-I58</f>
        <v>0</v>
      </c>
      <c r="J85" s="210"/>
      <c r="K85" s="211">
        <f>'CRM-3.2'!GF57-K58</f>
        <v>0</v>
      </c>
      <c r="L85" s="210"/>
      <c r="M85" s="211">
        <f>'CRM-3.2'!IB57-M58</f>
        <v>0</v>
      </c>
      <c r="N85" s="210"/>
      <c r="O85" s="211">
        <f>'CRM-3.2'!JX57-O58</f>
        <v>0</v>
      </c>
    </row>
    <row r="86" spans="1:17" s="931" customFormat="1" x14ac:dyDescent="0.2">
      <c r="B86" s="210" t="s">
        <v>1238</v>
      </c>
      <c r="C86" s="211"/>
      <c r="D86" s="210"/>
      <c r="E86" s="211"/>
      <c r="F86" s="210"/>
      <c r="G86" s="211"/>
      <c r="H86" s="210"/>
      <c r="I86" s="211"/>
      <c r="J86" s="210"/>
      <c r="K86" s="211">
        <f>ROUND('[1]Rate Impacts_RY#1'!$Y$23*1000-K81,0)</f>
        <v>0</v>
      </c>
      <c r="L86" s="210"/>
      <c r="M86" s="211">
        <f>ROUND('[1]Rate Impacts_RY#2'!$Q$23*1000-M81,0)</f>
        <v>0</v>
      </c>
      <c r="N86" s="210"/>
      <c r="O86" s="211">
        <f>ROUND('[1]Rate Impacts_RY#3'!$Q$23*1000-O81,0)</f>
        <v>0</v>
      </c>
    </row>
    <row r="89" spans="1:17" customFormat="1" ht="15" x14ac:dyDescent="0.25">
      <c r="C89" s="1"/>
      <c r="D89" s="1"/>
      <c r="E89" s="1"/>
      <c r="F89" s="1"/>
    </row>
    <row r="90" spans="1:17" customFormat="1" ht="15" x14ac:dyDescent="0.25">
      <c r="C90" s="1"/>
      <c r="D90" s="1"/>
      <c r="E90" s="1"/>
      <c r="F90" s="1"/>
    </row>
    <row r="91" spans="1:17" customFormat="1" ht="15" x14ac:dyDescent="0.25">
      <c r="C91" s="1"/>
      <c r="D91" s="1"/>
      <c r="E91" s="1"/>
      <c r="F91" s="1"/>
    </row>
    <row r="92" spans="1:17" customFormat="1" ht="15" x14ac:dyDescent="0.25">
      <c r="C92" s="1"/>
      <c r="D92" s="1"/>
      <c r="E92" s="1"/>
      <c r="F92" s="1"/>
    </row>
    <row r="93" spans="1:17" customFormat="1" ht="15" x14ac:dyDescent="0.25">
      <c r="C93" s="1"/>
      <c r="D93" s="1"/>
      <c r="E93" s="1"/>
      <c r="F93" s="1"/>
    </row>
    <row r="94" spans="1:17" customFormat="1" ht="15" x14ac:dyDescent="0.25">
      <c r="C94" s="1"/>
      <c r="D94" s="1"/>
      <c r="E94" s="1"/>
      <c r="F94" s="1"/>
    </row>
    <row r="95" spans="1:17" customFormat="1" ht="15" x14ac:dyDescent="0.25">
      <c r="C95" s="1"/>
      <c r="D95" s="1"/>
      <c r="E95" s="1"/>
      <c r="F95" s="1"/>
    </row>
    <row r="96" spans="1:17" customFormat="1" ht="15" x14ac:dyDescent="0.25">
      <c r="C96" s="1"/>
      <c r="D96" s="1"/>
      <c r="E96" s="1"/>
      <c r="F96" s="1"/>
    </row>
    <row r="97" spans="3:6" customFormat="1" ht="15" x14ac:dyDescent="0.25">
      <c r="C97" s="1"/>
      <c r="D97" s="1"/>
      <c r="E97" s="1"/>
      <c r="F97" s="1"/>
    </row>
    <row r="98" spans="3:6" customFormat="1" ht="15" x14ac:dyDescent="0.25">
      <c r="C98" s="1"/>
      <c r="D98" s="1"/>
      <c r="E98" s="1"/>
      <c r="F98" s="1"/>
    </row>
    <row r="99" spans="3:6" customFormat="1" ht="15" x14ac:dyDescent="0.25"/>
    <row r="100" spans="3:6" customFormat="1" ht="15" x14ac:dyDescent="0.25"/>
    <row r="101" spans="3:6" customFormat="1" ht="15" x14ac:dyDescent="0.25"/>
    <row r="102" spans="3:6" customFormat="1" ht="15" x14ac:dyDescent="0.25"/>
    <row r="103" spans="3:6" customFormat="1" ht="15" x14ac:dyDescent="0.25"/>
    <row r="104" spans="3:6" customFormat="1" ht="15" x14ac:dyDescent="0.25"/>
    <row r="105" spans="3:6" customFormat="1" ht="15" x14ac:dyDescent="0.25"/>
    <row r="106" spans="3:6" customFormat="1" ht="15" x14ac:dyDescent="0.25"/>
    <row r="107" spans="3:6" customFormat="1" ht="15" x14ac:dyDescent="0.25"/>
    <row r="108" spans="3:6" customFormat="1" ht="15" x14ac:dyDescent="0.25"/>
    <row r="109" spans="3:6" customFormat="1" ht="15" x14ac:dyDescent="0.25"/>
    <row r="110" spans="3:6" customFormat="1" ht="15" x14ac:dyDescent="0.25"/>
    <row r="111" spans="3:6" customFormat="1" ht="15" x14ac:dyDescent="0.25"/>
    <row r="112" spans="3:6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</sheetData>
  <conditionalFormatting sqref="C84:C85">
    <cfRule type="cellIs" dxfId="177" priority="20" operator="notEqual">
      <formula>0</formula>
    </cfRule>
  </conditionalFormatting>
  <conditionalFormatting sqref="E84:E85">
    <cfRule type="cellIs" dxfId="176" priority="13" operator="notEqual">
      <formula>0</formula>
    </cfRule>
  </conditionalFormatting>
  <conditionalFormatting sqref="G84:G85">
    <cfRule type="cellIs" dxfId="175" priority="12" operator="notEqual">
      <formula>0</formula>
    </cfRule>
  </conditionalFormatting>
  <conditionalFormatting sqref="I84:I85">
    <cfRule type="cellIs" dxfId="174" priority="11" operator="notEqual">
      <formula>0</formula>
    </cfRule>
  </conditionalFormatting>
  <conditionalFormatting sqref="K84:K85">
    <cfRule type="cellIs" dxfId="173" priority="10" operator="notEqual">
      <formula>0</formula>
    </cfRule>
  </conditionalFormatting>
  <conditionalFormatting sqref="M84:M85">
    <cfRule type="cellIs" dxfId="172" priority="9" operator="notEqual">
      <formula>0</formula>
    </cfRule>
  </conditionalFormatting>
  <conditionalFormatting sqref="O84:O85">
    <cfRule type="cellIs" dxfId="171" priority="8" operator="notEqual">
      <formula>0</formula>
    </cfRule>
  </conditionalFormatting>
  <conditionalFormatting sqref="C86">
    <cfRule type="cellIs" dxfId="170" priority="7" operator="notEqual">
      <formula>0</formula>
    </cfRule>
  </conditionalFormatting>
  <conditionalFormatting sqref="E86">
    <cfRule type="cellIs" dxfId="169" priority="6" operator="notEqual">
      <formula>0</formula>
    </cfRule>
  </conditionalFormatting>
  <conditionalFormatting sqref="G86">
    <cfRule type="cellIs" dxfId="168" priority="5" operator="notEqual">
      <formula>0</formula>
    </cfRule>
  </conditionalFormatting>
  <conditionalFormatting sqref="I86">
    <cfRule type="cellIs" dxfId="167" priority="4" operator="notEqual">
      <formula>0</formula>
    </cfRule>
  </conditionalFormatting>
  <conditionalFormatting sqref="K86">
    <cfRule type="cellIs" dxfId="166" priority="3" operator="notEqual">
      <formula>0</formula>
    </cfRule>
  </conditionalFormatting>
  <conditionalFormatting sqref="M86">
    <cfRule type="cellIs" dxfId="165" priority="2" operator="notEqual">
      <formula>0</formula>
    </cfRule>
  </conditionalFormatting>
  <conditionalFormatting sqref="O86">
    <cfRule type="cellIs" dxfId="164" priority="1" operator="notEqual">
      <formula>0</formula>
    </cfRule>
  </conditionalFormatting>
  <printOptions horizontalCentered="1"/>
  <pageMargins left="0.2" right="0.2" top="0.5" bottom="0.5" header="0.3" footer="0.3"/>
  <pageSetup scale="53" fitToHeight="0" orientation="landscape" horizontalDpi="4294967293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Y105"/>
  <sheetViews>
    <sheetView view="pageBreakPreview" zoomScale="60" zoomScaleNormal="85" workbookViewId="0">
      <pane xSplit="2" ySplit="10" topLeftCell="C11" activePane="bottomRight" state="frozen"/>
      <selection activeCell="B51" sqref="B51"/>
      <selection pane="topRight" activeCell="B51" sqref="B51"/>
      <selection pane="bottomLeft" activeCell="B51" sqref="B51"/>
      <selection pane="bottomRight" activeCell="C12" sqref="C12:C84"/>
    </sheetView>
  </sheetViews>
  <sheetFormatPr defaultColWidth="9.28515625" defaultRowHeight="12.75" outlineLevelCol="1" x14ac:dyDescent="0.2"/>
  <cols>
    <col min="1" max="1" width="7" style="126" customWidth="1"/>
    <col min="2" max="2" width="41.7109375" style="126" customWidth="1"/>
    <col min="3" max="3" width="17.28515625" style="126" customWidth="1"/>
    <col min="4" max="4" width="15.28515625" style="126" customWidth="1" outlineLevel="1"/>
    <col min="5" max="5" width="16.7109375" style="126" customWidth="1" outlineLevel="1"/>
    <col min="6" max="6" width="18.140625" style="126" customWidth="1" outlineLevel="1"/>
    <col min="7" max="7" width="14.28515625" style="126" customWidth="1" outlineLevel="1"/>
    <col min="8" max="8" width="17.5703125" style="126" customWidth="1" outlineLevel="1"/>
    <col min="9" max="21" width="15.28515625" style="126" customWidth="1" outlineLevel="1"/>
    <col min="22" max="22" width="16" style="126" customWidth="1" outlineLevel="1"/>
    <col min="23" max="23" width="15.28515625" style="126" customWidth="1" outlineLevel="1"/>
    <col min="24" max="24" width="16.7109375" style="126" customWidth="1" outlineLevel="1"/>
    <col min="25" max="28" width="15.28515625" style="126" customWidth="1" outlineLevel="1"/>
    <col min="29" max="29" width="17.85546875" style="126" customWidth="1" outlineLevel="1"/>
    <col min="30" max="33" width="16.7109375" style="126" customWidth="1" outlineLevel="1"/>
    <col min="34" max="34" width="18" style="126" customWidth="1" outlineLevel="1"/>
    <col min="35" max="42" width="16.7109375" style="126" customWidth="1" outlineLevel="1"/>
    <col min="43" max="43" width="15.28515625" style="126" customWidth="1"/>
    <col min="44" max="44" width="17.28515625" style="126" customWidth="1"/>
    <col min="45" max="45" width="15.28515625" style="126" customWidth="1" outlineLevel="1"/>
    <col min="46" max="46" width="14.7109375" style="126" customWidth="1" outlineLevel="1"/>
    <col min="47" max="47" width="17.85546875" style="126" customWidth="1" outlineLevel="1"/>
    <col min="48" max="55" width="15.28515625" style="126" customWidth="1" outlineLevel="1"/>
    <col min="56" max="56" width="16" style="126" customWidth="1" outlineLevel="1"/>
    <col min="57" max="57" width="15.28515625" style="126" customWidth="1" outlineLevel="1"/>
    <col min="58" max="58" width="16" style="126" customWidth="1" outlineLevel="1"/>
    <col min="59" max="61" width="15.28515625" style="126" customWidth="1" outlineLevel="1"/>
    <col min="62" max="62" width="18.28515625" style="126" customWidth="1" outlineLevel="1"/>
    <col min="63" max="63" width="15.28515625" style="126" customWidth="1" outlineLevel="1"/>
    <col min="64" max="64" width="16" style="126" customWidth="1" outlineLevel="1"/>
    <col min="65" max="69" width="15.28515625" style="126" customWidth="1" outlineLevel="1"/>
    <col min="70" max="70" width="16.28515625" style="126" customWidth="1" outlineLevel="1"/>
    <col min="71" max="74" width="15.28515625" style="126" customWidth="1" outlineLevel="1"/>
    <col min="75" max="75" width="17.5703125" style="126" customWidth="1" outlineLevel="1"/>
    <col min="76" max="76" width="17.140625" style="126" customWidth="1" outlineLevel="1"/>
    <col min="77" max="90" width="15.28515625" style="126" customWidth="1" outlineLevel="1"/>
    <col min="91" max="91" width="16.28515625" style="126" bestFit="1" customWidth="1"/>
    <col min="92" max="92" width="17.28515625" style="126" bestFit="1" customWidth="1"/>
    <col min="93" max="122" width="17.28515625" style="126" customWidth="1" outlineLevel="1"/>
    <col min="123" max="123" width="17.7109375" style="126" customWidth="1" outlineLevel="1"/>
    <col min="124" max="132" width="17.28515625" style="126" customWidth="1" outlineLevel="1"/>
    <col min="133" max="133" width="16.42578125" style="126" customWidth="1" outlineLevel="1"/>
    <col min="134" max="138" width="15.28515625" style="126" customWidth="1" outlineLevel="1"/>
    <col min="139" max="139" width="16.28515625" style="126" bestFit="1" customWidth="1"/>
    <col min="140" max="140" width="17.28515625" style="126" bestFit="1" customWidth="1"/>
    <col min="141" max="181" width="17.28515625" style="126" customWidth="1" outlineLevel="1"/>
    <col min="182" max="186" width="15.28515625" style="126" customWidth="1" outlineLevel="1"/>
    <col min="187" max="187" width="16.28515625" style="126" bestFit="1" customWidth="1"/>
    <col min="188" max="188" width="17.28515625" style="126" bestFit="1" customWidth="1"/>
    <col min="189" max="228" width="17.28515625" style="126" customWidth="1" outlineLevel="1"/>
    <col min="229" max="229" width="16" style="126" customWidth="1" outlineLevel="1"/>
    <col min="230" max="234" width="15.28515625" style="126" customWidth="1" outlineLevel="1"/>
    <col min="235" max="235" width="16.28515625" style="126" bestFit="1" customWidth="1"/>
    <col min="236" max="236" width="17.28515625" style="126" bestFit="1" customWidth="1"/>
    <col min="237" max="276" width="17.28515625" style="126" customWidth="1" outlineLevel="1"/>
    <col min="277" max="282" width="15.28515625" style="126" customWidth="1" outlineLevel="1"/>
    <col min="283" max="283" width="16.28515625" style="126" bestFit="1" customWidth="1"/>
    <col min="284" max="284" width="17.28515625" style="126" bestFit="1" customWidth="1"/>
    <col min="285" max="285" width="2.28515625" style="126" customWidth="1"/>
    <col min="286" max="16384" width="9.28515625" style="126"/>
  </cols>
  <sheetData>
    <row r="1" spans="1:285" s="829" customFormat="1" ht="15" x14ac:dyDescent="0.25">
      <c r="A1" s="222" t="s">
        <v>75</v>
      </c>
      <c r="C1" s="828"/>
      <c r="D1" s="830">
        <f>ROUND('CRM-4.1'!E65-D44,0)+D46</f>
        <v>0</v>
      </c>
      <c r="E1" s="830">
        <f>ROUND('CRM-4.1'!U58-E44,0)+E46</f>
        <v>0</v>
      </c>
      <c r="F1" s="830">
        <f>ROUND('CRM-4.1'!AK30-'CRM-3.2'!F44,0)+F46</f>
        <v>0</v>
      </c>
      <c r="G1" s="830">
        <f>ROUND('CRM-4.1'!BA23-'CRM-3.2'!G44,0)+G46</f>
        <v>0</v>
      </c>
      <c r="H1" s="830">
        <f>ROUND('CRM-4.1'!BQ24-'CRM-3.2'!H44,0)+H46</f>
        <v>0</v>
      </c>
      <c r="I1" s="830">
        <f>ROUND('CRM-4.1'!CG21-'CRM-3.2'!I44,0)+I46</f>
        <v>0</v>
      </c>
      <c r="J1" s="830">
        <f>ROUND('CRM-4.1'!CW25-'CRM-3.2'!J44,0)+J46</f>
        <v>0</v>
      </c>
      <c r="K1" s="830">
        <f>ROUND('CRM-4.1'!DM22-'CRM-3.2'!K44,0)+K46</f>
        <v>0</v>
      </c>
      <c r="L1" s="830">
        <f>ROUND('CRM-4.1'!EC27-'CRM-3.2'!L44,0)+L46</f>
        <v>0</v>
      </c>
      <c r="M1" s="830">
        <f>ROUND('CRM-4.1'!ES23-'CRM-3.2'!M44,0)+M46</f>
        <v>0</v>
      </c>
      <c r="N1" s="830">
        <f>ROUND('CRM-4.1'!FI31-'CRM-3.2'!N44,0)+N46</f>
        <v>0</v>
      </c>
      <c r="O1" s="830">
        <f>ROUND('CRM-4.1'!FY37-'CRM-3.2'!O44,0)+O46</f>
        <v>0</v>
      </c>
      <c r="P1" s="830">
        <f>ROUND('CRM-4.1'!GO18-P44,0)+P46</f>
        <v>0</v>
      </c>
      <c r="Q1" s="830">
        <f>ROUND('CRM-4.1'!HE23-'CRM-3.2'!Q44,0)+Q46</f>
        <v>0</v>
      </c>
      <c r="R1" s="830">
        <f>ROUND('CRM-4.1'!HU22-'CRM-3.2'!R44,0)+R46</f>
        <v>0</v>
      </c>
      <c r="S1" s="830">
        <f>ROUND('CRM-4.1'!IK23-'CRM-3.2'!S44,0)+S46</f>
        <v>0</v>
      </c>
      <c r="T1" s="830">
        <f>ROUND('CRM-4.1'!JA20-'CRM-3.2'!T44,0)+T46</f>
        <v>0</v>
      </c>
      <c r="U1" s="830">
        <f>ROUND('CRM-4.1'!JQ32-'CRM-3.2'!U44,0)+U46</f>
        <v>0</v>
      </c>
      <c r="V1" s="830">
        <f>ROUND('CRM-4.1'!KG22-'CRM-3.2'!V46,0)+V44</f>
        <v>0</v>
      </c>
      <c r="W1" s="830">
        <f>ROUND('CRM-4.1'!KW35-'CRM-3.2'!W46,0)+ROUND('CRM-4.1'!KW30-'CRM-3.2'!W44,0)</f>
        <v>0</v>
      </c>
      <c r="X1" s="830">
        <f>ROUND('CRM-4.1'!LM21-'CRM-3.2'!X44,0)+X46</f>
        <v>0</v>
      </c>
      <c r="Y1" s="830">
        <f>ROUND('CRM-4.1'!MC33-Y44,0)+Y46</f>
        <v>0</v>
      </c>
      <c r="Z1" s="830">
        <f>'CRM-4.1'!MS30+Z44+'CRM-4.1'!MS20-Z46</f>
        <v>0</v>
      </c>
      <c r="AA1" s="830">
        <f>ROUND('CRM-4.1'!NI46-'CRM-3.2'!AA44,0)+ROUND('CRM-4.1'!NI35-'CRM-3.2'!AA46,0)</f>
        <v>0</v>
      </c>
      <c r="AB1" s="830">
        <f>ROUND('CRM-4.1'!NY36-'CRM-3.2'!AB46,0)+ROUND('CRM-4.1'!NY49-'CRM-3.2'!AB44,0)</f>
        <v>0</v>
      </c>
      <c r="AC1" s="830">
        <f>ROUND('CRM-4.1'!OO21-'CRM-3.2'!AC44,0)+AC46</f>
        <v>0</v>
      </c>
      <c r="AD1" s="830">
        <f>ROUND('CRM-4.1'!PE23-'CRM-3.2'!AD46,0)+ROUND('CRM-4.1'!PE31-'CRM-3.2'!AD44,0)</f>
        <v>0</v>
      </c>
      <c r="AE1" s="830">
        <f>ROUND('CRM-4.2'!E39-'CRM-3.2'!AE44,0)+AE46</f>
        <v>0</v>
      </c>
      <c r="AF1" s="830">
        <f>ROUND('CRM-4.2'!U24-'CRM-3.2'!AF44,0)+AF46</f>
        <v>0</v>
      </c>
      <c r="AG1" s="830">
        <f>ROUND('CRM-4.2'!AK29-'CRM-3.2'!AG44,0)+ROUND('CRM-4.2'!AK21-'CRM-3.2'!AG46,0)</f>
        <v>0</v>
      </c>
      <c r="AH1" s="830">
        <f>ROUND('CRM-4.2'!BA30-'CRM-3.2'!AH44,0)+AH46</f>
        <v>0</v>
      </c>
      <c r="AI1" s="830">
        <f>ROUND('CRM-4.2'!BQ38-AI46,0)+ROUND('CRM-4.2'!BQ59-AI44,0)</f>
        <v>0</v>
      </c>
      <c r="AJ1" s="830">
        <f>ROUND('CRM-4.2'!CG29-'CRM-3.2'!AJ44,0)+ROUND('CRM-4.2'!CG21-'CRM-3.2'!AJ46,0)</f>
        <v>0</v>
      </c>
      <c r="AK1" s="830">
        <f>ROUND('CRM-4.2'!CW30-'CRM-3.2'!AK44,0)+AK46</f>
        <v>0</v>
      </c>
      <c r="AL1" s="830">
        <f>ROUND('CRM-4.2'!DM30-'CRM-3.2'!AL46,0)+ROUND('CRM-4.2'!DM49-'CRM-3.2'!AL44,0)</f>
        <v>0</v>
      </c>
      <c r="AM1" s="830">
        <f>ROUND('CRM-4.2'!EC62-'CRM-3.2'!AM46,0)+ROUND('CRM-4.2'!EC52-'CRM-3.2'!AM44,0)</f>
        <v>0</v>
      </c>
      <c r="AN1" s="830">
        <f>ROUND('CRM-4.2'!ES21-AN46,0)+ROUND('CRM-4.2'!ES28-AN44,0)</f>
        <v>0</v>
      </c>
      <c r="AO1" s="830">
        <f>ROUND('CRM-4.2'!FI24-AO46,0)+AO44</f>
        <v>0</v>
      </c>
      <c r="AP1" s="830">
        <f>ROUND('CRM-4.2'!FY32-'CRM-3.2'!AP46,0)+ROUND('CRM-4.2'!FY45-'CRM-3.2'!AP44,0)</f>
        <v>0</v>
      </c>
      <c r="AQ1" s="830"/>
      <c r="AR1" s="830"/>
      <c r="AS1" s="830">
        <f>ROUND('CRM-4.1'!G65-'CRM-3.2'!AS44,0)+AS46</f>
        <v>0</v>
      </c>
      <c r="AT1" s="830">
        <f>ROUND('CRM-4.1'!W58-'CRM-3.2'!AT44,0)+AT46</f>
        <v>0</v>
      </c>
      <c r="AU1" s="830">
        <f>ROUND('CRM-4.1'!AM30-'CRM-3.2'!AU44,0)+AU46</f>
        <v>0</v>
      </c>
      <c r="AV1" s="830">
        <f>ROUND('CRM-4.1'!BC23-'CRM-3.2'!AV44,0)+ROUND('CRM-4.1'!BC28-AV46,0)</f>
        <v>0</v>
      </c>
      <c r="AW1" s="830">
        <f>ROUND('CRM-4.1'!BS24-'CRM-3.2'!AW44,0)+AW46</f>
        <v>0</v>
      </c>
      <c r="AX1" s="830">
        <f>ROUND('CRM-4.1'!CI21-'CRM-3.2'!AX44,0)+AX46</f>
        <v>0</v>
      </c>
      <c r="AY1" s="830">
        <f>ROUND('CRM-4.1'!CY25-'CRM-3.2'!AY44,0)+AY46</f>
        <v>0</v>
      </c>
      <c r="AZ1" s="830">
        <f>ROUND('CRM-4.1'!DO22-'CRM-3.2'!AZ44,0)+AZ46</f>
        <v>0</v>
      </c>
      <c r="BA1" s="830">
        <f>ROUND('CRM-4.1'!EE27-'CRM-3.2'!BA44,0)+BA46</f>
        <v>0</v>
      </c>
      <c r="BB1" s="830">
        <f>ROUND('CRM-4.1'!EU23-'CRM-3.2'!BB44,0)+BB46</f>
        <v>0</v>
      </c>
      <c r="BC1" s="830">
        <f>ROUND('CRM-4.1'!FK31-'CRM-3.2'!BC44,0)+BC46</f>
        <v>0</v>
      </c>
      <c r="BD1" s="830">
        <f>ROUND('CRM-4.1'!GA37-'CRM-3.2'!BD44,0)+BD46</f>
        <v>0</v>
      </c>
      <c r="BE1" s="830">
        <f>ROUND('CRM-4.1'!GQ18-'CRM-3.2'!BE44,0)+BE46</f>
        <v>0</v>
      </c>
      <c r="BF1" s="830">
        <f>ROUND('CRM-4.1'!HG23-BF44,0)+BF46</f>
        <v>0</v>
      </c>
      <c r="BG1" s="830">
        <f>ROUND('CRM-4.1'!HW22-BG44,0)+BG46</f>
        <v>0</v>
      </c>
      <c r="BH1" s="830">
        <f>ROUND('CRM-4.1'!IM23-BH44,0)+BH46</f>
        <v>0</v>
      </c>
      <c r="BI1" s="830">
        <f>ROUND('CRM-4.1'!JC20-BI44,0)+BI46</f>
        <v>0</v>
      </c>
      <c r="BJ1" s="830">
        <f>ROUND('CRM-4.1'!JS32-BJ44,0)+BJ46</f>
        <v>0</v>
      </c>
      <c r="BK1" s="830">
        <f>ROUND('CRM-4.1'!KI22-BK46,0)+BK44</f>
        <v>0</v>
      </c>
      <c r="BL1" s="830">
        <f>ROUND('CRM-4.1'!KY35-BL46,0)+BL44</f>
        <v>0</v>
      </c>
      <c r="BM1" s="830">
        <f>ROUND('CRM-4.1'!LO21-'CRM-3.2'!BM44,0)+BM46</f>
        <v>0</v>
      </c>
      <c r="BN1" s="830">
        <f>ROUND('CRM-4.1'!ME33-BN44,0)+BN46</f>
        <v>0</v>
      </c>
      <c r="BO1" s="830">
        <f>'CRM-4.1'!MU30+BO44+'CRM-4.1'!MU20-BO57+BO46</f>
        <v>0</v>
      </c>
      <c r="BP1" s="830">
        <f>ROUND('CRM-4.1'!NK46-BP44,0)+ROUND('CRM-4.1'!NK35-BP46,0)</f>
        <v>0</v>
      </c>
      <c r="BQ1" s="830">
        <f>ROUND('CRM-4.1'!OA49-BQ44,0)+ROUND('CRM-4.1'!OA36-BQ46,0)</f>
        <v>0</v>
      </c>
      <c r="BR1" s="830">
        <f>ROUND('CRM-4.1'!OQ21-BR44,0)+BR47</f>
        <v>0</v>
      </c>
      <c r="BS1" s="830">
        <f>ROUND('CRM-4.1'!PG23-BS46,0)+ROUND('CRM-4.1'!PG31-BS44,0)</f>
        <v>0</v>
      </c>
      <c r="BT1" s="830">
        <f>ROUND('CRM-4.1'!LO21-BT44,0)+BT46</f>
        <v>0</v>
      </c>
      <c r="BU1" s="830">
        <f>ROUND('CRM-4.1'!QM31-BU44,0)+ROUND('CRM-4.1'!QM36-BU46,0)</f>
        <v>0</v>
      </c>
      <c r="BV1" s="830">
        <f>ROUND('CRM-4.1'!$RC$30-BV44,0)+ROUND('CRM-4.1'!$RC$35-BV46,0)</f>
        <v>0</v>
      </c>
      <c r="BW1" s="830">
        <f>ROUND('CRM-4.1'!$RS$26-BW44,0)+ROUND('CRM-4.1'!$RS$31-BW46,0)</f>
        <v>0</v>
      </c>
      <c r="BX1" s="830">
        <f>ROUND('CRM-4.1'!$RS$44-BX44,0)+ROUND('CRM-4.1'!$RS$49-BX46,0)</f>
        <v>0</v>
      </c>
      <c r="BY1" s="830">
        <f>ROUND('CRM-4.1'!$RS$62-BY44,0)+ROUND('CRM-4.1'!$RS$67-BY46,0)</f>
        <v>0</v>
      </c>
      <c r="BZ1" s="830">
        <f>ROUND('CRM-4.1'!$RS$80-BZ44,0)+ROUND('CRM-4.1'!$RS$85-BZ46,0)</f>
        <v>0</v>
      </c>
      <c r="CA1" s="830">
        <f>ROUND('CRM-4.2'!G39-CA44,0)+CA46</f>
        <v>0</v>
      </c>
      <c r="CB1" s="830">
        <f>ROUND('CRM-4.2'!W24-CB44,0)+CB46</f>
        <v>0</v>
      </c>
      <c r="CC1" s="830">
        <f>ROUND('CRM-4.2'!AM29-CC44,0)+ROUND('CRM-4.2'!AM21-CC46,0)</f>
        <v>0</v>
      </c>
      <c r="CD1" s="830">
        <f>ROUND('CRM-4.2'!BC30-CD44,0)+CD46</f>
        <v>0</v>
      </c>
      <c r="CE1" s="830">
        <f>ROUND('CRM-4.2'!BS38-CE46,0)+ROUND('CRM-4.2'!BS59-CE44,0)</f>
        <v>0</v>
      </c>
      <c r="CF1" s="830">
        <f>ROUND('CRM-4.2'!CI29-'CRM-3.2'!CF44,0)+ROUND('CRM-4.2'!CI21-'CRM-3.2'!CF46,0)</f>
        <v>0</v>
      </c>
      <c r="CG1" s="830">
        <f>ROUND('CRM-4.2'!CY30-CG44,0)+CG46</f>
        <v>0</v>
      </c>
      <c r="CH1" s="830">
        <f>ROUND('CRM-4.2'!DO30-CH44,0)+ROUND('CRM-4.2'!DO49-CH46,0)</f>
        <v>0</v>
      </c>
      <c r="CI1" s="830">
        <f>ROUND('CRM-4.2'!EE62-CI44,0)+ROUND('CRM-4.2'!EE52-CI46,0)</f>
        <v>0</v>
      </c>
      <c r="CJ1" s="830">
        <f>ROUND('CRM-4.2'!EU21-CJ46,0)+ROUND('CRM-4.2'!EU28-CJ44,0)</f>
        <v>0</v>
      </c>
      <c r="CK1" s="830">
        <f>ROUND('CRM-4.2'!FK24-CK46,0)+CK44</f>
        <v>0</v>
      </c>
      <c r="CL1" s="830">
        <f>ROUND('CRM-4.2'!GA32-CL46,0)+ROUND('CRM-4.2'!GA45-CL44,0)</f>
        <v>0</v>
      </c>
      <c r="CM1" s="830"/>
      <c r="CN1" s="830">
        <f>ROUND('[2]Rev Req Summary'!$D$44+'[2]Rev Req Summary'!$F$44-CN13+'[2]Rev Req Summary'!$E$44-CN14,0)</f>
        <v>0</v>
      </c>
      <c r="CO1" s="830">
        <f>ROUND('CRM-4.1'!I65-'CRM-3.2'!CO44,0)+CO46</f>
        <v>0</v>
      </c>
      <c r="CP1" s="830">
        <f>ROUND('CRM-4.1'!Y58-'CRM-3.2'!CP44,0)+CP46</f>
        <v>0</v>
      </c>
      <c r="CQ1" s="830">
        <f>ROUND('CRM-4.1'!AO30-'CRM-3.2'!CQ44,0)+CQ46</f>
        <v>0</v>
      </c>
      <c r="CR1" s="830">
        <f>ROUND('CRM-4.1'!BE23-'CRM-3.2'!CR44,0)+ROUND('CRM-4.1'!BE28-CR46,0)</f>
        <v>0</v>
      </c>
      <c r="CS1" s="830">
        <f>ROUND('CRM-4.1'!BU24-'CRM-3.2'!CS44,0)+CS46</f>
        <v>0</v>
      </c>
      <c r="CT1" s="830">
        <f>ROUND('CRM-4.1'!CK21-'CRM-3.2'!CT44,0)+CT46</f>
        <v>0</v>
      </c>
      <c r="CU1" s="830">
        <f>ROUND('CRM-4.1'!DA25-'CRM-3.2'!CU44,0)+CU46</f>
        <v>0</v>
      </c>
      <c r="CV1" s="830">
        <f>ROUND('CRM-4.1'!DQ22-'CRM-3.2'!CV44,0)+CV46</f>
        <v>0</v>
      </c>
      <c r="CW1" s="830">
        <f>ROUND('CRM-4.1'!EG27-'CRM-3.2'!CW44,0)+CW46</f>
        <v>0</v>
      </c>
      <c r="CX1" s="830">
        <f>ROUND('CRM-4.1'!EW23-'CRM-3.2'!CX44,0)+CX46</f>
        <v>0</v>
      </c>
      <c r="CY1" s="830">
        <f>ROUND('CRM-4.1'!FM31-'CRM-3.2'!CY44,0)+CY46</f>
        <v>0</v>
      </c>
      <c r="CZ1" s="830">
        <f>ROUND('CRM-4.1'!GC37-'CRM-3.2'!CZ44,0)+CZ46</f>
        <v>0</v>
      </c>
      <c r="DA1" s="830">
        <f>ROUND('CRM-4.1'!GS18-'CRM-3.2'!DA44,0)+DA46</f>
        <v>0</v>
      </c>
      <c r="DB1" s="830">
        <f>ROUND('CRM-4.1'!HI23-DB44,0)+DB46</f>
        <v>0</v>
      </c>
      <c r="DC1" s="830">
        <f>ROUND('CRM-4.1'!HY22-DC44,0)+DC46</f>
        <v>0</v>
      </c>
      <c r="DD1" s="830">
        <f>ROUND('CRM-4.1'!IO23-DD44,0)+DD46</f>
        <v>0</v>
      </c>
      <c r="DE1" s="830">
        <f>ROUND('CRM-4.1'!JE20-DE44,0)+DE46</f>
        <v>0</v>
      </c>
      <c r="DF1" s="830">
        <f>ROUND('CRM-4.1'!JU32-DF44,0)+DF46</f>
        <v>0</v>
      </c>
      <c r="DG1" s="830">
        <f>ROUND('CRM-4.1'!KK22-DG46,0)+DG44</f>
        <v>0</v>
      </c>
      <c r="DH1" s="830">
        <f>ROUND('CRM-4.1'!LA35-DH46,0)+ROUND('CRM-4.1'!LA30-DH44,0)</f>
        <v>0</v>
      </c>
      <c r="DI1" s="830">
        <f>ROUND('CRM-4.1'!LQ21-'CRM-3.2'!DI44,0)+DI46</f>
        <v>0</v>
      </c>
      <c r="DJ1" s="830">
        <f>ROUND('CRM-4.1'!MG33-DJ44,0)+DJ46</f>
        <v>0</v>
      </c>
      <c r="DK1" s="830">
        <f>'CRM-4.1'!MW20-DK46+'CRM-4.1'!MW30-DK44</f>
        <v>0</v>
      </c>
      <c r="DL1" s="830">
        <f>ROUND('CRM-4.1'!NM46-DL44,0)+ROUND('CRM-4.1'!NM35-DL46,0)</f>
        <v>0</v>
      </c>
      <c r="DM1" s="830">
        <f>ROUND('CRM-4.1'!OC49-DM44,0)+ROUND('CRM-4.1'!OC36-DM46,0)</f>
        <v>0</v>
      </c>
      <c r="DN1" s="830">
        <f>ROUND('CRM-4.1'!OS21-DN44,0)+DN46</f>
        <v>0</v>
      </c>
      <c r="DO1" s="830">
        <f>ROUND('CRM-4.1'!PI23-DO46,0)+ROUND('CRM-4.1'!PI31-DO44,0)</f>
        <v>0</v>
      </c>
      <c r="DP1" s="830">
        <f>ROUND('CRM-4.1'!PY24-DP44,0)+DP46</f>
        <v>0</v>
      </c>
      <c r="DQ1" s="830">
        <f>ROUND('CRM-4.1'!QO31-DQ44,0)+ROUND('CRM-4.1'!QO36-DQ46,0)</f>
        <v>0</v>
      </c>
      <c r="DR1" s="830">
        <f>ROUND('CRM-4.1'!$RE$30-DR44,0)+ROUND('CRM-4.1'!$RE$35-DR46,0)</f>
        <v>0</v>
      </c>
      <c r="DS1" s="830">
        <f>ROUND('CRM-4.1'!$RU$26-DS44,0)+ROUND('CRM-4.1'!$RU$31-DS46,0)</f>
        <v>0</v>
      </c>
      <c r="DT1" s="830">
        <f>ROUND('CRM-4.1'!$RU$44-DT44,0)+ROUND('CRM-4.1'!$RU$49-DT46,0)</f>
        <v>0</v>
      </c>
      <c r="DU1" s="830">
        <f>ROUND('CRM-4.1'!$RU$62-DU44,0)+ROUND('CRM-4.1'!$RU$67-DU46,0)</f>
        <v>0</v>
      </c>
      <c r="DV1" s="830">
        <f>ROUND('CRM-4.1'!$RU$80-DV44,0)+ROUND('CRM-4.1'!$RU$85-DV46,0)</f>
        <v>0</v>
      </c>
      <c r="DW1" s="830">
        <f>ROUND('CRM-4.2'!I39-DW44,0)+DW46</f>
        <v>0</v>
      </c>
      <c r="DX1" s="830">
        <f>ROUND('CRM-4.2'!Y24-DX44,0)+DX46</f>
        <v>0</v>
      </c>
      <c r="DY1" s="830">
        <f>ROUND('CRM-4.2'!AO29-DY44,0)+ROUND('CRM-4.2'!AO21-DY46,0)</f>
        <v>0</v>
      </c>
      <c r="DZ1" s="830">
        <f>ROUND('CRM-4.2'!BE30-DZ44,0)+DZ46</f>
        <v>0</v>
      </c>
      <c r="EA1" s="830">
        <f>ROUND('CRM-4.2'!BU38-EA46,0)+ROUND('CRM-4.2'!BU59-EA44,0)</f>
        <v>0</v>
      </c>
      <c r="EB1" s="830">
        <f>ROUND('CRM-4.2'!CK29-'CRM-3.2'!EB44,0)+ROUND('CRM-4.2'!CK21-'CRM-3.2'!EB46,0)</f>
        <v>0</v>
      </c>
      <c r="EC1" s="830">
        <f>ROUND('CRM-4.2'!DA30-EC44,0)+EC46</f>
        <v>0</v>
      </c>
      <c r="ED1" s="830">
        <f>ROUND('CRM-4.2'!DQ30-ED46,0)+ROUND('CRM-4.2'!DQ49-ED44,0)</f>
        <v>0</v>
      </c>
      <c r="EE1" s="830">
        <f>ROUND('CRM-4.2'!EG62-EE44,0)+ROUND('CRM-4.2'!EG52-EE46,0)</f>
        <v>0</v>
      </c>
      <c r="EF1" s="830">
        <f>ROUND('CRM-4.2'!EW21-EF46,0)+ROUND('CRM-4.2'!EW28-EF44,0)</f>
        <v>0</v>
      </c>
      <c r="EG1" s="830">
        <f>EG44+EG46-'CRM-4.2'!FM24</f>
        <v>0</v>
      </c>
      <c r="EH1" s="830">
        <f>EH44+EH46-'CRM-4.2'!GC32-'CRM-4.2'!GC45</f>
        <v>0</v>
      </c>
      <c r="EI1" s="830"/>
      <c r="EJ1" s="830">
        <f>'[2]Rev Req Summary'!$I$44-'[2]Rev Req Summary'!$E$44-EJ13+'[2]Rev Req Summary'!$E$44-EJ14</f>
        <v>0</v>
      </c>
      <c r="EK1" s="830">
        <f>ROUND('CRM-4.1'!K65-'CRM-3.2'!EK44,0)+EK46</f>
        <v>0</v>
      </c>
      <c r="EL1" s="830">
        <f>ROUND('CRM-4.1'!AA58-'CRM-3.2'!EL44,0)+EL46</f>
        <v>0</v>
      </c>
      <c r="EM1" s="830">
        <f>ROUND('CRM-4.1'!AQ30-'CRM-3.2'!EM44,0)++EM46</f>
        <v>0</v>
      </c>
      <c r="EN1" s="830">
        <f>ROUND('CRM-4.1'!BG23-EN44,0)+ROUND('CRM-4.1'!BG28-EN46,0)</f>
        <v>0</v>
      </c>
      <c r="EO1" s="830">
        <f>ROUND('CRM-4.1'!BW24-'CRM-3.2'!EO44,0)+EO46</f>
        <v>0</v>
      </c>
      <c r="EP1" s="830">
        <f>ROUND('CRM-4.1'!CM21-'CRM-3.2'!EP44,0)+EP46</f>
        <v>0</v>
      </c>
      <c r="EQ1" s="830">
        <f>ROUND('CRM-4.1'!DC25-'CRM-3.2'!EQ44,0)+EQ46</f>
        <v>0</v>
      </c>
      <c r="ER1" s="830">
        <f>ROUND('CRM-4.1'!DS22-'CRM-3.2'!ER44,0)+ER46</f>
        <v>0</v>
      </c>
      <c r="ES1" s="830">
        <f>ROUND('CRM-4.1'!EI27-'CRM-3.2'!ES44,0)+ES46</f>
        <v>0</v>
      </c>
      <c r="ET1" s="830">
        <f>ROUND('CRM-4.1'!EY23-'CRM-3.2'!ET44,0)+ET46</f>
        <v>0</v>
      </c>
      <c r="EU1" s="830">
        <f>ROUND('CRM-4.1'!FO31-'CRM-3.2'!EU44,0)+EU46</f>
        <v>0</v>
      </c>
      <c r="EV1" s="830">
        <f>ROUND('CRM-4.1'!GE37-'CRM-3.2'!EV44,0)+EV46</f>
        <v>0</v>
      </c>
      <c r="EW1" s="830">
        <f>ROUND('CRM-4.1'!GU18-'CRM-3.2'!EW44,0)+EW46</f>
        <v>0</v>
      </c>
      <c r="EX1" s="830">
        <f>ROUND('CRM-4.1'!HK23-EX44,0)+EX46</f>
        <v>0</v>
      </c>
      <c r="EY1" s="830">
        <f>ROUND('CRM-4.1'!IA22-EY44,0)+EY46</f>
        <v>0</v>
      </c>
      <c r="EZ1" s="830">
        <f>ROUND('CRM-4.1'!IQ23-EZ44,0)+EZ46</f>
        <v>0</v>
      </c>
      <c r="FA1" s="830">
        <f>ROUND('CRM-4.1'!JG20-FA44,0)+FA46</f>
        <v>0</v>
      </c>
      <c r="FB1" s="830">
        <f>ROUND('CRM-4.1'!JW32-FB44,0)+FB46</f>
        <v>0</v>
      </c>
      <c r="FC1" s="830">
        <f>ROUND('CRM-4.1'!KM22-FC46,0)+FC44</f>
        <v>0</v>
      </c>
      <c r="FD1" s="830">
        <f>ROUND('CRM-4.1'!LC35-FD46,0)+FD44</f>
        <v>0</v>
      </c>
      <c r="FE1" s="830">
        <f>ROUND('CRM-4.1'!LS21-'CRM-3.2'!FE44,0)+FE46</f>
        <v>0</v>
      </c>
      <c r="FF1" s="830">
        <f>ROUND('CRM-4.1'!MI33-FF44,0)+FF46</f>
        <v>0</v>
      </c>
      <c r="FG1" s="830">
        <f>ROUND('CRM-4.1'!MY29-FG46+'CRM-4.1'!MY40-FG44,0)</f>
        <v>0</v>
      </c>
      <c r="FH1" s="830">
        <f>ROUND('CRM-4.1'!NO46-FH44,0)+ROUND('CRM-4.1'!NO35-FH46,0)</f>
        <v>0</v>
      </c>
      <c r="FI1" s="830">
        <f>ROUND('CRM-4.1'!OE49-FI44,0)+ROUND('CRM-4.1'!OE36-FI46,0)</f>
        <v>0</v>
      </c>
      <c r="FJ1" s="830">
        <f>ROUND('CRM-4.1'!OU21-FJ44,0)+FJ46</f>
        <v>0</v>
      </c>
      <c r="FK1" s="830">
        <f>'CRM-4.1'!PK31-FK46+'CRM-4.1'!PK23-FK44</f>
        <v>0</v>
      </c>
      <c r="FL1" s="830">
        <f>ROUND('CRM-4.1'!QA24-FL44,0)+FL46</f>
        <v>0</v>
      </c>
      <c r="FM1" s="830">
        <f>ROUND('CRM-4.1'!QQ31-FM44,0)+ROUND('CRM-4.1'!QQ36-FM46,0)</f>
        <v>0</v>
      </c>
      <c r="FN1" s="830">
        <f>ROUND('CRM-4.1'!$RG$30-FN44,0)+ROUND('CRM-4.1'!$RG$35-FN46,0)</f>
        <v>0</v>
      </c>
      <c r="FO1" s="830">
        <f>ROUND('CRM-4.1'!$RW$26-FO44,0)+ROUND('CRM-4.1'!$RW$31-FO46,0)</f>
        <v>0</v>
      </c>
      <c r="FP1" s="830">
        <f>ROUND('CRM-4.1'!$RW$44-FP44,0)+ROUND('CRM-4.1'!$RW$49-FP46,0)</f>
        <v>0</v>
      </c>
      <c r="FQ1" s="830">
        <f>ROUND('CRM-4.1'!$RW$62-FQ44,0)+ROUND('CRM-4.1'!$RW$67-FQ46,0)</f>
        <v>0</v>
      </c>
      <c r="FR1" s="830">
        <f>ROUND('CRM-4.1'!$RW$80-FR44,0)+ROUND('CRM-4.1'!$RW$85-FR46,0)</f>
        <v>0</v>
      </c>
      <c r="FS1" s="830">
        <f>ROUND('CRM-4.2'!K39-FS44,0)+FS46</f>
        <v>0</v>
      </c>
      <c r="FT1" s="830">
        <f>ROUND('CRM-4.2'!AA24-FT44,0)+FT46</f>
        <v>0</v>
      </c>
      <c r="FU1" s="830">
        <f>ROUND('CRM-4.2'!AQ29-FU44,0)+ROUND('CRM-4.2'!AQ21-FU46,0)</f>
        <v>0</v>
      </c>
      <c r="FV1" s="830">
        <f>ROUND('CRM-4.2'!BG30-FV44,0)+FV46</f>
        <v>0</v>
      </c>
      <c r="FW1" s="830">
        <f>ROUND('CRM-4.2'!BW59-FW46,0)+ROUND('CRM-4.2'!BW73-FW44,0)</f>
        <v>0</v>
      </c>
      <c r="FX1" s="830">
        <f>ROUND('CRM-4.2'!CM29-'CRM-3.2'!FX44,0)+ROUND('CRM-4.2'!CM21-'CRM-3.2'!FX46,0)</f>
        <v>0</v>
      </c>
      <c r="FY1" s="830">
        <f>ROUND('CRM-4.2'!DC30-FY44,0)+FY46</f>
        <v>0</v>
      </c>
      <c r="FZ1" s="830">
        <f>ROUND('CRM-4.2'!DS30-FZ44,0)+ROUND('CRM-4.2'!DS49-FZ46,0)</f>
        <v>0</v>
      </c>
      <c r="GA1" s="830">
        <f>ROUND('CRM-4.2'!EI62-GA44,0)+ROUND('CRM-4.2'!EI52-GA46,0)</f>
        <v>0</v>
      </c>
      <c r="GB1" s="830">
        <f>ROUND('CRM-4.2'!EY21-GB46,0)+ROUND('CRM-4.2'!EY28-GB44,0)</f>
        <v>0</v>
      </c>
      <c r="GC1" s="830">
        <f>ROUND('CRM-4.2'!FO24-GC46,0)+GC44</f>
        <v>0</v>
      </c>
      <c r="GD1" s="830">
        <f>ROUND('CRM-4.2'!GE32-GD46,0)+ROUND('CRM-4.2'!GE45-GD44,0)</f>
        <v>0</v>
      </c>
      <c r="GE1" s="830"/>
      <c r="GF1" s="830">
        <f>'[2]Rev Req Summary'!$K$44-'[2]Rev Req Summary'!$E$44-GF13+'[2]Rev Req Summary'!$E$44-GF14</f>
        <v>0</v>
      </c>
      <c r="GG1" s="830">
        <f>ROUND('CRM-4.1'!M65-'CRM-3.2'!GG44,0)+GG46</f>
        <v>0</v>
      </c>
      <c r="GH1" s="830">
        <f>ROUND('CRM-4.1'!AC58-'CRM-3.2'!GH44,0)+GH46</f>
        <v>0</v>
      </c>
      <c r="GI1" s="830">
        <f>ROUND('CRM-4.1'!AS30-'CRM-3.2'!GI44,0)+GI46</f>
        <v>0</v>
      </c>
      <c r="GJ1" s="830">
        <f>ROUND('CRM-4.1'!BI23-'CRM-3.2'!GJ44,0)+ROUND('CRM-4.1'!BI28-'CRM-3.2'!GJ46,0)</f>
        <v>0</v>
      </c>
      <c r="GK1" s="830">
        <f>ROUND('CRM-4.1'!BY24-'CRM-3.2'!GK44,0)+GK46</f>
        <v>0</v>
      </c>
      <c r="GL1" s="830">
        <f>ROUND('CRM-4.1'!CO21-'CRM-3.2'!GL44,0)+GL46</f>
        <v>0</v>
      </c>
      <c r="GM1" s="830">
        <f>ROUND('CRM-4.1'!DE25-'CRM-3.2'!GM44,0)+GM46</f>
        <v>0</v>
      </c>
      <c r="GN1" s="830">
        <f>ROUND('CRM-4.1'!DU22-'CRM-3.2'!GN44,0)+GN46</f>
        <v>0</v>
      </c>
      <c r="GO1" s="830">
        <f>ROUND('CRM-4.1'!EK27-'CRM-3.2'!GO44,0)+GO46</f>
        <v>0</v>
      </c>
      <c r="GP1" s="830">
        <f>ROUND('CRM-4.1'!FA23-'CRM-3.2'!GP44,0)+GP46</f>
        <v>0</v>
      </c>
      <c r="GQ1" s="830">
        <f>ROUND('CRM-4.1'!FQ31-'CRM-3.2'!GQ44,0)+GQ46</f>
        <v>0</v>
      </c>
      <c r="GR1" s="830">
        <f>ROUND('CRM-4.1'!GG37-'CRM-3.2'!GR44,0)+GR46</f>
        <v>0</v>
      </c>
      <c r="GS1" s="830">
        <f>ROUND('CRM-4.1'!GW18-'CRM-3.2'!GS44,0)+GS46</f>
        <v>0</v>
      </c>
      <c r="GT1" s="830">
        <f>ROUND('CRM-4.1'!HM23-GT44,0)+GT46</f>
        <v>0</v>
      </c>
      <c r="GU1" s="830">
        <f>ROUND('CRM-4.1'!IC22-GU44,0)+GU46</f>
        <v>0</v>
      </c>
      <c r="GV1" s="830">
        <f>ROUND('CRM-4.1'!IS23-GV44,0)+GV46</f>
        <v>0</v>
      </c>
      <c r="GW1" s="830">
        <f>ROUND('CRM-4.1'!JI20-GW44,0)+GW46</f>
        <v>0</v>
      </c>
      <c r="GX1" s="830">
        <f>ROUND('CRM-4.1'!JY32-GX44,0)+GX46</f>
        <v>0</v>
      </c>
      <c r="GY1" s="830">
        <f>ROUND('CRM-4.1'!KO22-GY46,0)+GY44</f>
        <v>0</v>
      </c>
      <c r="GZ1" s="830">
        <f>ROUND('CRM-4.1'!LE35-GZ46,0)+GZ44</f>
        <v>0</v>
      </c>
      <c r="HA1" s="830">
        <f>ROUND('CRM-4.1'!LU21-'CRM-3.2'!HA44,0)+HA46</f>
        <v>0</v>
      </c>
      <c r="HB1" s="830">
        <f>ROUND('CRM-4.1'!MK33-HB44,0)+HB46</f>
        <v>0</v>
      </c>
      <c r="HC1" s="830">
        <f>ROUND('CRM-4.1'!NA29-HC46+'CRM-4.1'!NA40-HC44,0)</f>
        <v>0</v>
      </c>
      <c r="HD1" s="830">
        <f>ROUND('CRM-4.1'!NQ46-HD44,0)+ROUND('CRM-4.1'!NQ35-HD46,0)</f>
        <v>0</v>
      </c>
      <c r="HE1" s="830">
        <f>ROUND('CRM-4.1'!OG49-HE44,0)+ROUND('CRM-4.1'!OG36-HE46,0)</f>
        <v>0</v>
      </c>
      <c r="HF1" s="830">
        <f>ROUND('CRM-4.1'!OW21-HF44,0)+HF46</f>
        <v>0</v>
      </c>
      <c r="HG1" s="830">
        <f>ROUND('CRM-4.1'!PM23-HG46,0)+ROUND(HG44-'CRM-4.1'!PM31,0)</f>
        <v>0</v>
      </c>
      <c r="HH1" s="830">
        <f>ROUND('CRM-4.1'!LU21-HH44,0)+HH46</f>
        <v>0</v>
      </c>
      <c r="HI1" s="830">
        <f>ROUND('CRM-4.1'!QS31-HI44,0)+ROUND('CRM-4.1'!QS36-HI46,0)</f>
        <v>0</v>
      </c>
      <c r="HJ1" s="830">
        <f>ROUND('CRM-4.1'!$RI$30-HJ44,0)+ROUND('CRM-4.1'!$RI$35-HJ46,0)</f>
        <v>0</v>
      </c>
      <c r="HK1" s="830">
        <f>ROUND('CRM-4.1'!$RY$26-HK44,0)+ROUND('CRM-4.1'!$RY$31-HK46,0)</f>
        <v>0</v>
      </c>
      <c r="HL1" s="830">
        <f>ROUND('CRM-4.1'!$RY$44-HL44,0)+ROUND('CRM-4.1'!$RY$49-HL46,0)</f>
        <v>0</v>
      </c>
      <c r="HM1" s="830">
        <f>ROUND('CRM-4.1'!$RY$62-HM44,0)+ROUND('CRM-4.1'!$RY$67-HM46,0)</f>
        <v>0</v>
      </c>
      <c r="HN1" s="830">
        <f>ROUND('CRM-4.1'!$RY$80-HN44,0)+ROUND('CRM-4.1'!$RY$85-HN46,0)</f>
        <v>0</v>
      </c>
      <c r="HO1" s="830">
        <f>ROUND('CRM-4.2'!M39-HO44,0)+HO46</f>
        <v>0</v>
      </c>
      <c r="HP1" s="830">
        <f>ROUND('CRM-4.2'!AC24-HP44,0)+HP46</f>
        <v>0</v>
      </c>
      <c r="HQ1" s="830">
        <f>ROUND('CRM-4.2'!AS29-HQ44,0)+ROUND('CRM-4.2'!AS21-HQ46,0)</f>
        <v>0</v>
      </c>
      <c r="HR1" s="830">
        <f>ROUND('CRM-4.2'!BI30-HR44,0)+HR46</f>
        <v>0</v>
      </c>
      <c r="HS1" s="830">
        <f>ROUND('CRM-4.2'!BY59-HS46,0)+ROUND('CRM-4.2'!BY73-HS44,0)</f>
        <v>0</v>
      </c>
      <c r="HT1" s="830">
        <f>ROUND('CRM-4.2'!CO29-'CRM-3.2'!HT44,0)+ROUND('CRM-4.2'!CO21-'CRM-3.2'!HT46,0)</f>
        <v>0</v>
      </c>
      <c r="HU1" s="830">
        <f>ROUND('CRM-4.2'!DE30-HU44,0)+HU46</f>
        <v>0</v>
      </c>
      <c r="HV1" s="830">
        <f>ROUND('CRM-4.2'!DU30-HV44,0)+ROUND('CRM-4.2'!DU49-HV46,0)</f>
        <v>0</v>
      </c>
      <c r="HW1" s="830">
        <f>ROUND('CRM-4.2'!EK62-HW44,0)+ROUND('CRM-4.2'!EK52-HW46,0)</f>
        <v>0</v>
      </c>
      <c r="HX1" s="830">
        <f>ROUND('CRM-4.2'!FA21-HX46,0)+ROUND('CRM-4.2'!FA28-HX44,0)</f>
        <v>0</v>
      </c>
      <c r="HY1" s="830">
        <f>ROUND('CRM-4.2'!FQ24-HY46,0)+HY44</f>
        <v>0</v>
      </c>
      <c r="HZ1" s="830">
        <f>ROUND('CRM-4.2'!GG32-HZ46,0)+ROUND('CRM-4.2'!GG45-HZ44,0)</f>
        <v>0</v>
      </c>
      <c r="IA1" s="830"/>
      <c r="IB1" s="830">
        <f>'[2]Rev Req Summary'!$M$44-'[2]Rev Req Summary'!$E$44-IB13+'[2]Rev Req Summary'!$E$44-IB14</f>
        <v>0</v>
      </c>
      <c r="IC1" s="830">
        <f>ROUND('CRM-4.1'!O65-'CRM-3.2'!IC44,0)+IC46</f>
        <v>0</v>
      </c>
      <c r="ID1" s="830">
        <f>ROUND('CRM-4.1'!AE58-'CRM-3.2'!ID44,0)+ID46</f>
        <v>0</v>
      </c>
      <c r="IE1" s="830">
        <f>ROUND('CRM-4.1'!AU30-'CRM-3.2'!IE44,0)+IE46</f>
        <v>0</v>
      </c>
      <c r="IF1" s="830">
        <f>ROUND('CRM-4.1'!BK23-'CRM-3.2'!IF44,0)+ROUND('CRM-4.1'!BK28-'CRM-3.2'!IF46,0)</f>
        <v>0</v>
      </c>
      <c r="IG1" s="830">
        <f>ROUND('CRM-4.1'!CA24-'CRM-3.2'!IG44,0)+IG46</f>
        <v>0</v>
      </c>
      <c r="IH1" s="830">
        <f>ROUND('CRM-4.1'!CQ21-'CRM-3.2'!IH44,0)+IH46</f>
        <v>0</v>
      </c>
      <c r="II1" s="830">
        <f>ROUND('CRM-4.1'!DG25-'CRM-3.2'!II44,0)+II46</f>
        <v>0</v>
      </c>
      <c r="IJ1" s="830">
        <f>ROUND('CRM-4.1'!DW22-'CRM-3.2'!IJ44,0)+IJ46</f>
        <v>0</v>
      </c>
      <c r="IK1" s="830">
        <f>ROUND('CRM-4.1'!EM27-'CRM-3.2'!IK44,0)+IK46</f>
        <v>0</v>
      </c>
      <c r="IL1" s="830">
        <f>ROUND('CRM-4.1'!FC23-'CRM-3.2'!IL44,0)+IL46</f>
        <v>0</v>
      </c>
      <c r="IM1" s="830">
        <f>ROUND('CRM-4.1'!FS31-'CRM-3.2'!IM44,0)+IM46</f>
        <v>0</v>
      </c>
      <c r="IN1" s="830">
        <f>ROUND('CRM-4.1'!GI37-'CRM-3.2'!IN44,0)+IN46</f>
        <v>0</v>
      </c>
      <c r="IO1" s="830">
        <f>ROUND('CRM-4.1'!GY18-'CRM-3.2'!IO44,0)+IO46</f>
        <v>0</v>
      </c>
      <c r="IP1" s="830">
        <f>ROUND('CRM-4.1'!HO23-IP44,0)+IP46</f>
        <v>0</v>
      </c>
      <c r="IQ1" s="830">
        <f>ROUND('CRM-4.1'!IE22-IQ44,0)+IQ46</f>
        <v>0</v>
      </c>
      <c r="IR1" s="830">
        <f>ROUND('CRM-4.1'!IU23-IR44,0)+IR46</f>
        <v>0</v>
      </c>
      <c r="IS1" s="830">
        <f>ROUND('CRM-4.1'!JK20-IS44,0)+IS46</f>
        <v>0</v>
      </c>
      <c r="IT1" s="830">
        <f>ROUND('CRM-4.1'!KA32-IT44,0)+IT46</f>
        <v>0</v>
      </c>
      <c r="IU1" s="830">
        <f>ROUND('CRM-4.1'!KQ22-IU44,0)+IU46</f>
        <v>0</v>
      </c>
      <c r="IV1" s="830">
        <f>ROUND('CRM-4.1'!LG35-IV44,0)+IV46</f>
        <v>0</v>
      </c>
      <c r="IW1" s="830">
        <f>ROUND('CRM-4.1'!LW21-'CRM-3.2'!IW44,0)+IW46</f>
        <v>0</v>
      </c>
      <c r="IX1" s="830">
        <f>ROUND('CRM-4.1'!MM33-IX44,0)+IX46</f>
        <v>0</v>
      </c>
      <c r="IY1" s="830">
        <f>ROUND('CRM-4.1'!NC29-IY44,0)+ROUND('CRM-4.1'!NC40-IY46,0)</f>
        <v>0</v>
      </c>
      <c r="IZ1" s="830">
        <f>ROUND('CRM-4.1'!NS46-IZ44,0)+ROUND('CRM-4.1'!NS35-IZ46,0)</f>
        <v>0</v>
      </c>
      <c r="JA1" s="830">
        <f>ROUND('CRM-4.1'!OI49-JA44,0)+ROUND('CRM-4.1'!OI36-JA46,0)</f>
        <v>0</v>
      </c>
      <c r="JB1" s="830">
        <f>ROUND('CRM-4.1'!OY21-JB44,0)+JB46</f>
        <v>0</v>
      </c>
      <c r="JC1" s="830">
        <f>ROUND('CRM-4.1'!PO23-JC46,0)+ROUND('CRM-4.1'!PO31-JC44,0)</f>
        <v>0</v>
      </c>
      <c r="JD1" s="830">
        <f>ROUND('CRM-4.1'!QE24-JD44,0)+JD46</f>
        <v>0</v>
      </c>
      <c r="JE1" s="830">
        <f>ROUND('CRM-4.1'!QU31-JE44,0)+ROUND('CRM-4.1'!QU36-JE46,0)</f>
        <v>0</v>
      </c>
      <c r="JF1" s="830">
        <f>ROUND('CRM-4.1'!$RK$30-JF44,0)+ROUND('CRM-4.1'!$RK$35-JF46,0)</f>
        <v>0</v>
      </c>
      <c r="JG1" s="830">
        <f>ROUND('CRM-4.1'!$SA$26-JG44,0)+ROUND('CRM-4.1'!$SA$31-JG46,0)</f>
        <v>0</v>
      </c>
      <c r="JH1" s="830">
        <f>ROUND('CRM-4.1'!$SA$44-JH44,0)+ROUND('CRM-4.1'!$SA$49-JH46,0)</f>
        <v>0</v>
      </c>
      <c r="JI1" s="830">
        <f>ROUND('CRM-4.1'!$SA$62-JI44,0)+ROUND('CRM-4.1'!$SA$67-JI46,0)</f>
        <v>0</v>
      </c>
      <c r="JJ1" s="830">
        <f>ROUND('CRM-4.1'!$SA$80-JJ44,0)+ROUND('CRM-4.1'!$SA$85-JJ46,0)</f>
        <v>0</v>
      </c>
      <c r="JK1" s="830">
        <f>ROUND('CRM-4.2'!O39-JK44,0)+JK46</f>
        <v>0</v>
      </c>
      <c r="JL1" s="830">
        <f>ROUND('CRM-4.2'!AE24-JL44,0)+JL46</f>
        <v>0</v>
      </c>
      <c r="JM1" s="830">
        <f>ROUND('CRM-4.2'!AU29-JM44,0)+ROUND('CRM-4.2'!AU21-JM46,0)</f>
        <v>0</v>
      </c>
      <c r="JN1" s="830">
        <f>ROUND('CRM-4.2'!BK30-JN44,0)+JN46</f>
        <v>0</v>
      </c>
      <c r="JO1" s="830">
        <f>ROUND('CRM-4.2'!CA59-JO46,0)+ROUND('CRM-4.2'!CA73-JO44,0)</f>
        <v>0</v>
      </c>
      <c r="JP1" s="830">
        <f>ROUND('CRM-4.2'!CQ29-'CRM-3.2'!JP44,0)+ROUND('CRM-4.2'!CQ21-'CRM-3.2'!JP46,0)</f>
        <v>0</v>
      </c>
      <c r="JQ1" s="830">
        <f>ROUND('CRM-4.2'!DG30-JQ44,0)+JQ46</f>
        <v>0</v>
      </c>
      <c r="JR1" s="830">
        <f>ROUND('CRM-4.2'!DW30-JR44,0)+ROUND('CRM-4.2'!DW49-JR46,0)</f>
        <v>0</v>
      </c>
      <c r="JS1" s="830">
        <f>ROUND('CRM-4.2'!EM62-JS44,0)+ROUND('CRM-4.2'!EM52-JS46,0)</f>
        <v>0</v>
      </c>
      <c r="JT1" s="830">
        <f>ROUND('CRM-4.2'!FC21-JT46,0)+ROUND('CRM-4.2'!FC28-JT44,0)</f>
        <v>0</v>
      </c>
      <c r="JU1" s="830">
        <f>ROUND('CRM-4.2'!FS24-JU46,0)+JU44</f>
        <v>0</v>
      </c>
      <c r="JV1" s="830">
        <f>ROUND('CRM-4.2'!GI32-JV46,0)+ROUND('CRM-4.2'!GI45-JV44,0)</f>
        <v>0</v>
      </c>
      <c r="JW1" s="830"/>
      <c r="JX1" s="830">
        <f>'[2]Rev Req Summary'!$O$44-'[2]Rev Req Summary'!$E$44-JX13+'[2]Rev Req Summary'!$E$44-JX14</f>
        <v>0</v>
      </c>
      <c r="JY1" s="829" t="s">
        <v>1143</v>
      </c>
    </row>
    <row r="2" spans="1:285" ht="14.25" x14ac:dyDescent="0.2">
      <c r="A2" s="702" t="s">
        <v>76</v>
      </c>
      <c r="C2" s="125"/>
      <c r="D2" s="125"/>
      <c r="E2" s="125"/>
      <c r="F2" s="125"/>
      <c r="G2" s="125"/>
      <c r="H2" s="125"/>
      <c r="I2" s="127" t="s">
        <v>1247</v>
      </c>
      <c r="J2" s="128"/>
      <c r="K2" s="125"/>
      <c r="N2" s="125"/>
      <c r="O2" s="125"/>
      <c r="P2" s="125"/>
      <c r="Q2" s="125"/>
      <c r="R2" s="127" t="s">
        <v>1248</v>
      </c>
      <c r="S2" s="128"/>
      <c r="T2" s="125"/>
      <c r="U2" s="125"/>
      <c r="V2" s="125"/>
      <c r="X2" s="125"/>
      <c r="Y2" s="125"/>
      <c r="Z2" s="125"/>
      <c r="AA2" s="127" t="s">
        <v>1249</v>
      </c>
      <c r="AB2" s="128"/>
      <c r="AC2" s="125"/>
      <c r="AD2" s="125"/>
      <c r="AE2" s="125"/>
      <c r="AF2" s="125"/>
      <c r="AG2" s="125"/>
      <c r="AH2" s="125"/>
      <c r="AI2" s="125"/>
      <c r="AJ2" s="127" t="s">
        <v>1250</v>
      </c>
      <c r="AK2" s="128"/>
      <c r="AL2" s="596"/>
      <c r="AM2" s="125"/>
      <c r="AN2" s="125"/>
      <c r="AO2" s="125"/>
      <c r="AP2" s="125"/>
      <c r="AQ2" s="127" t="s">
        <v>1251</v>
      </c>
      <c r="AR2" s="128"/>
      <c r="AT2" s="125"/>
      <c r="AU2" s="125"/>
      <c r="AV2" s="125"/>
      <c r="AW2" s="125"/>
      <c r="AX2" s="125"/>
      <c r="AY2" s="127" t="s">
        <v>1252</v>
      </c>
      <c r="AZ2" s="128"/>
      <c r="BA2" s="125"/>
      <c r="BB2" s="125"/>
      <c r="BE2" s="125"/>
      <c r="BF2" s="125"/>
      <c r="BG2" s="127" t="s">
        <v>1253</v>
      </c>
      <c r="BH2" s="128"/>
      <c r="BI2" s="125"/>
      <c r="BJ2" s="125"/>
      <c r="BK2" s="125"/>
      <c r="BL2" s="125"/>
      <c r="BM2" s="125"/>
      <c r="BO2" s="127" t="s">
        <v>1254</v>
      </c>
      <c r="BP2" s="128"/>
      <c r="BQ2" s="125"/>
      <c r="BR2" s="125"/>
      <c r="BS2" s="125"/>
      <c r="BT2" s="125"/>
      <c r="BU2" s="125"/>
      <c r="BV2" s="125"/>
      <c r="BW2" s="127" t="s">
        <v>1255</v>
      </c>
      <c r="BX2" s="128"/>
      <c r="BY2" s="125"/>
      <c r="BZ2" s="125"/>
      <c r="CA2" s="125"/>
      <c r="CB2" s="125"/>
      <c r="CC2" s="125"/>
      <c r="CD2" s="125"/>
      <c r="CE2" s="127" t="s">
        <v>1256</v>
      </c>
      <c r="CF2" s="128"/>
      <c r="CG2" s="125"/>
      <c r="CH2" s="125"/>
      <c r="CI2" s="867"/>
      <c r="CJ2" s="125"/>
      <c r="CK2" s="125"/>
      <c r="CL2" s="125"/>
      <c r="CM2" s="127" t="s">
        <v>1257</v>
      </c>
      <c r="CN2" s="128"/>
      <c r="CO2" s="125"/>
      <c r="CP2" s="125"/>
      <c r="CQ2" s="125"/>
      <c r="CR2" s="125"/>
      <c r="CS2" s="125"/>
      <c r="CT2" s="125"/>
      <c r="CU2" s="127" t="s">
        <v>1258</v>
      </c>
      <c r="CV2" s="128"/>
      <c r="CW2" s="125"/>
      <c r="CX2" s="125"/>
      <c r="CY2" s="125"/>
      <c r="CZ2" s="125"/>
      <c r="DA2" s="125"/>
      <c r="DB2" s="125"/>
      <c r="DC2" s="127" t="s">
        <v>1259</v>
      </c>
      <c r="DD2" s="128"/>
      <c r="DE2" s="125"/>
      <c r="DF2" s="125"/>
      <c r="DG2" s="125"/>
      <c r="DH2" s="125"/>
      <c r="DI2" s="125"/>
      <c r="DJ2" s="125"/>
      <c r="DK2" s="127" t="s">
        <v>1260</v>
      </c>
      <c r="DL2" s="128"/>
      <c r="DM2" s="125"/>
      <c r="DN2" s="125"/>
      <c r="DO2" s="125"/>
      <c r="DP2" s="125"/>
      <c r="DQ2" s="125"/>
      <c r="DR2" s="125"/>
      <c r="DS2" s="127" t="s">
        <v>1261</v>
      </c>
      <c r="DT2" s="128"/>
      <c r="DU2" s="125"/>
      <c r="DV2" s="125"/>
      <c r="DW2" s="125"/>
      <c r="DX2" s="125"/>
      <c r="DY2" s="125"/>
      <c r="DZ2" s="125"/>
      <c r="EA2" s="127" t="s">
        <v>1262</v>
      </c>
      <c r="EB2" s="128"/>
      <c r="EC2" s="125"/>
      <c r="ED2" s="125"/>
      <c r="EE2" s="125"/>
      <c r="EF2" s="125"/>
      <c r="EG2" s="125"/>
      <c r="EI2" s="127" t="s">
        <v>1263</v>
      </c>
      <c r="EJ2" s="128"/>
      <c r="EK2" s="125"/>
      <c r="EL2" s="125"/>
      <c r="EM2" s="125"/>
      <c r="EN2" s="125"/>
      <c r="EO2" s="125"/>
      <c r="EP2" s="125"/>
      <c r="EQ2" s="127" t="s">
        <v>1264</v>
      </c>
      <c r="ER2" s="128"/>
      <c r="ES2" s="125"/>
      <c r="ET2" s="125"/>
      <c r="EU2" s="125"/>
      <c r="EV2" s="125"/>
      <c r="EW2" s="125"/>
      <c r="EX2" s="125"/>
      <c r="EY2" s="127" t="s">
        <v>1265</v>
      </c>
      <c r="EZ2" s="128"/>
      <c r="FA2" s="125"/>
      <c r="FB2" s="125"/>
      <c r="FC2" s="125"/>
      <c r="FD2" s="125"/>
      <c r="FE2" s="125"/>
      <c r="FF2" s="125"/>
      <c r="FG2" s="127" t="s">
        <v>1266</v>
      </c>
      <c r="FH2" s="128"/>
      <c r="FI2" s="125"/>
      <c r="FJ2" s="125"/>
      <c r="FK2" s="125"/>
      <c r="FL2" s="125"/>
      <c r="FM2" s="125"/>
      <c r="FN2" s="125"/>
      <c r="FO2" s="127" t="s">
        <v>1267</v>
      </c>
      <c r="FP2" s="128"/>
      <c r="FQ2" s="125"/>
      <c r="FR2" s="125"/>
      <c r="FS2" s="125"/>
      <c r="FT2" s="125"/>
      <c r="FU2" s="125"/>
      <c r="FV2" s="125"/>
      <c r="FW2" s="127" t="s">
        <v>1268</v>
      </c>
      <c r="FX2" s="128"/>
      <c r="FY2" s="125"/>
      <c r="FZ2" s="125"/>
      <c r="GA2" s="125"/>
      <c r="GB2" s="125"/>
      <c r="GC2" s="125"/>
      <c r="GE2" s="127" t="s">
        <v>1269</v>
      </c>
      <c r="GF2" s="128"/>
      <c r="GG2" s="125"/>
      <c r="GH2" s="125"/>
      <c r="GI2" s="125"/>
      <c r="GJ2" s="125"/>
      <c r="GK2" s="125"/>
      <c r="GL2" s="125"/>
      <c r="GM2" s="127" t="s">
        <v>1270</v>
      </c>
      <c r="GN2" s="128"/>
      <c r="GO2" s="125"/>
      <c r="GP2" s="125"/>
      <c r="GQ2" s="125"/>
      <c r="GR2" s="125"/>
      <c r="GS2" s="125"/>
      <c r="GT2" s="125"/>
      <c r="GU2" s="127" t="s">
        <v>1271</v>
      </c>
      <c r="GV2" s="128"/>
      <c r="GW2" s="125"/>
      <c r="GX2" s="125"/>
      <c r="GY2" s="125"/>
      <c r="GZ2" s="125"/>
      <c r="HA2" s="125"/>
      <c r="HB2" s="125"/>
      <c r="HC2" s="127" t="s">
        <v>1272</v>
      </c>
      <c r="HD2" s="128"/>
      <c r="HE2" s="125"/>
      <c r="HF2" s="125"/>
      <c r="HG2" s="125"/>
      <c r="HH2" s="125"/>
      <c r="HI2" s="125"/>
      <c r="HJ2" s="125"/>
      <c r="HK2" s="127" t="s">
        <v>1273</v>
      </c>
      <c r="HL2" s="128"/>
      <c r="HM2" s="125"/>
      <c r="HN2" s="125"/>
      <c r="HO2" s="125"/>
      <c r="HP2" s="125"/>
      <c r="HQ2" s="125"/>
      <c r="HR2" s="125"/>
      <c r="HS2" s="127" t="s">
        <v>1274</v>
      </c>
      <c r="HT2" s="128"/>
      <c r="HU2" s="125"/>
      <c r="HV2" s="125"/>
      <c r="HW2" s="125"/>
      <c r="HX2" s="125"/>
      <c r="HY2" s="125"/>
      <c r="IA2" s="127" t="s">
        <v>1275</v>
      </c>
      <c r="IB2" s="128"/>
      <c r="IC2" s="125"/>
      <c r="ID2" s="125"/>
      <c r="IE2" s="125"/>
      <c r="IF2" s="125"/>
      <c r="IG2" s="125"/>
      <c r="IH2" s="125"/>
      <c r="II2" s="127" t="s">
        <v>1276</v>
      </c>
      <c r="IJ2" s="128"/>
      <c r="IK2" s="125"/>
      <c r="IL2" s="125"/>
      <c r="IM2" s="125"/>
      <c r="IN2" s="125"/>
      <c r="IO2" s="125"/>
      <c r="IP2" s="125"/>
      <c r="IQ2" s="127" t="s">
        <v>1277</v>
      </c>
      <c r="IR2" s="128"/>
      <c r="IS2" s="125"/>
      <c r="IT2" s="125"/>
      <c r="IU2" s="125"/>
      <c r="IV2" s="125"/>
      <c r="IW2" s="125"/>
      <c r="IX2" s="125"/>
      <c r="IY2" s="127" t="s">
        <v>1278</v>
      </c>
      <c r="IZ2" s="128"/>
      <c r="JA2" s="125"/>
      <c r="JB2" s="125"/>
      <c r="JC2" s="125"/>
      <c r="JD2" s="125"/>
      <c r="JE2" s="125"/>
      <c r="JF2" s="125"/>
      <c r="JG2" s="127" t="s">
        <v>1279</v>
      </c>
      <c r="JH2" s="128"/>
      <c r="JI2" s="125"/>
      <c r="JJ2" s="125"/>
      <c r="JK2" s="125"/>
      <c r="JL2" s="125"/>
      <c r="JM2" s="125"/>
      <c r="JN2" s="125"/>
      <c r="JO2" s="127" t="s">
        <v>1280</v>
      </c>
      <c r="JP2" s="128"/>
      <c r="JQ2" s="125"/>
      <c r="JR2" s="125"/>
      <c r="JS2" s="125"/>
      <c r="JT2" s="125"/>
      <c r="JU2" s="125"/>
      <c r="JV2" s="127"/>
      <c r="JW2" s="127" t="s">
        <v>1281</v>
      </c>
      <c r="JX2" s="128"/>
      <c r="JY2" s="829" t="s">
        <v>1143</v>
      </c>
    </row>
    <row r="3" spans="1:285" s="703" customFormat="1" ht="18.75" customHeight="1" x14ac:dyDescent="0.2">
      <c r="A3" s="702" t="s">
        <v>77</v>
      </c>
      <c r="C3" s="702"/>
      <c r="D3" s="704" t="str">
        <f t="shared" ref="D3:BJ3" si="0">IF(ISBLANK(D1),"CHECK NEEDED","")</f>
        <v/>
      </c>
      <c r="E3" s="704" t="str">
        <f t="shared" si="0"/>
        <v/>
      </c>
      <c r="F3" s="704" t="str">
        <f t="shared" si="0"/>
        <v/>
      </c>
      <c r="G3" s="704" t="str">
        <f t="shared" si="0"/>
        <v/>
      </c>
      <c r="H3" s="704" t="str">
        <f t="shared" si="0"/>
        <v/>
      </c>
      <c r="I3" s="704" t="str">
        <f t="shared" si="0"/>
        <v/>
      </c>
      <c r="J3" s="704" t="str">
        <f t="shared" si="0"/>
        <v/>
      </c>
      <c r="K3" s="704" t="str">
        <f t="shared" si="0"/>
        <v/>
      </c>
      <c r="L3" s="704" t="str">
        <f t="shared" si="0"/>
        <v/>
      </c>
      <c r="M3" s="704" t="str">
        <f t="shared" si="0"/>
        <v/>
      </c>
      <c r="N3" s="704" t="str">
        <f t="shared" si="0"/>
        <v/>
      </c>
      <c r="O3" s="704" t="str">
        <f t="shared" si="0"/>
        <v/>
      </c>
      <c r="P3" s="704" t="str">
        <f t="shared" si="0"/>
        <v/>
      </c>
      <c r="Q3" s="704" t="str">
        <f t="shared" si="0"/>
        <v/>
      </c>
      <c r="R3" s="704" t="str">
        <f t="shared" si="0"/>
        <v/>
      </c>
      <c r="S3" s="704" t="str">
        <f t="shared" si="0"/>
        <v/>
      </c>
      <c r="T3" s="704" t="str">
        <f t="shared" si="0"/>
        <v/>
      </c>
      <c r="U3" s="704" t="str">
        <f t="shared" si="0"/>
        <v/>
      </c>
      <c r="V3" s="704" t="str">
        <f t="shared" si="0"/>
        <v/>
      </c>
      <c r="W3" s="704" t="str">
        <f t="shared" si="0"/>
        <v/>
      </c>
      <c r="X3" s="704" t="str">
        <f>IF(ISBLANK(X1),"CHECK NEEDED","")</f>
        <v/>
      </c>
      <c r="Y3" s="704" t="str">
        <f t="shared" si="0"/>
        <v/>
      </c>
      <c r="Z3" s="704" t="str">
        <f t="shared" si="0"/>
        <v/>
      </c>
      <c r="AA3" s="704" t="str">
        <f t="shared" si="0"/>
        <v/>
      </c>
      <c r="AB3" s="704" t="str">
        <f t="shared" si="0"/>
        <v/>
      </c>
      <c r="AC3" s="704" t="str">
        <f t="shared" si="0"/>
        <v/>
      </c>
      <c r="AD3" s="704" t="str">
        <f t="shared" si="0"/>
        <v/>
      </c>
      <c r="AE3" s="704" t="str">
        <f t="shared" si="0"/>
        <v/>
      </c>
      <c r="AF3" s="704" t="str">
        <f t="shared" si="0"/>
        <v/>
      </c>
      <c r="AG3" s="704" t="str">
        <f t="shared" si="0"/>
        <v/>
      </c>
      <c r="AH3" s="704" t="str">
        <f t="shared" si="0"/>
        <v/>
      </c>
      <c r="AI3" s="704" t="str">
        <f t="shared" si="0"/>
        <v/>
      </c>
      <c r="AJ3" s="704" t="str">
        <f t="shared" si="0"/>
        <v/>
      </c>
      <c r="AK3" s="704" t="str">
        <f t="shared" si="0"/>
        <v/>
      </c>
      <c r="AL3" s="704" t="str">
        <f t="shared" si="0"/>
        <v/>
      </c>
      <c r="AM3" s="704" t="str">
        <f t="shared" si="0"/>
        <v/>
      </c>
      <c r="AN3" s="704" t="str">
        <f t="shared" si="0"/>
        <v/>
      </c>
      <c r="AO3" s="704" t="str">
        <f t="shared" si="0"/>
        <v/>
      </c>
      <c r="AP3" s="704" t="str">
        <f t="shared" si="0"/>
        <v/>
      </c>
      <c r="AQ3" s="704"/>
      <c r="AR3" s="704"/>
      <c r="AS3" s="704" t="str">
        <f t="shared" si="0"/>
        <v/>
      </c>
      <c r="AT3" s="704" t="str">
        <f t="shared" si="0"/>
        <v/>
      </c>
      <c r="AU3" s="704" t="str">
        <f t="shared" si="0"/>
        <v/>
      </c>
      <c r="AV3" s="704" t="str">
        <f t="shared" si="0"/>
        <v/>
      </c>
      <c r="AW3" s="704" t="str">
        <f t="shared" si="0"/>
        <v/>
      </c>
      <c r="AX3" s="704" t="str">
        <f t="shared" si="0"/>
        <v/>
      </c>
      <c r="AY3" s="704" t="str">
        <f t="shared" si="0"/>
        <v/>
      </c>
      <c r="AZ3" s="704" t="str">
        <f t="shared" si="0"/>
        <v/>
      </c>
      <c r="BA3" s="704" t="str">
        <f t="shared" si="0"/>
        <v/>
      </c>
      <c r="BB3" s="704" t="str">
        <f t="shared" si="0"/>
        <v/>
      </c>
      <c r="BC3" s="704" t="str">
        <f t="shared" si="0"/>
        <v/>
      </c>
      <c r="BD3" s="704" t="str">
        <f t="shared" si="0"/>
        <v/>
      </c>
      <c r="BE3" s="704" t="str">
        <f t="shared" si="0"/>
        <v/>
      </c>
      <c r="BF3" s="704" t="str">
        <f t="shared" si="0"/>
        <v/>
      </c>
      <c r="BG3" s="704" t="str">
        <f t="shared" si="0"/>
        <v/>
      </c>
      <c r="BH3" s="704" t="str">
        <f t="shared" si="0"/>
        <v/>
      </c>
      <c r="BI3" s="704" t="str">
        <f t="shared" si="0"/>
        <v/>
      </c>
      <c r="BJ3" s="704" t="str">
        <f t="shared" si="0"/>
        <v/>
      </c>
      <c r="BK3" s="704" t="str">
        <f t="shared" ref="BK3:EC3" si="1">IF(ISBLANK(BK1),"CHECK NEEDED","")</f>
        <v/>
      </c>
      <c r="BL3" s="704" t="str">
        <f t="shared" si="1"/>
        <v/>
      </c>
      <c r="BM3" s="704" t="str">
        <f t="shared" si="1"/>
        <v/>
      </c>
      <c r="BN3" s="704" t="str">
        <f t="shared" si="1"/>
        <v/>
      </c>
      <c r="BO3" s="704" t="str">
        <f t="shared" si="1"/>
        <v/>
      </c>
      <c r="BP3" s="704" t="str">
        <f t="shared" si="1"/>
        <v/>
      </c>
      <c r="BQ3" s="704" t="str">
        <f t="shared" si="1"/>
        <v/>
      </c>
      <c r="BR3" s="704" t="str">
        <f t="shared" si="1"/>
        <v/>
      </c>
      <c r="BS3" s="704" t="str">
        <f t="shared" si="1"/>
        <v/>
      </c>
      <c r="BT3" s="704" t="str">
        <f t="shared" si="1"/>
        <v/>
      </c>
      <c r="BU3" s="704" t="str">
        <f t="shared" si="1"/>
        <v/>
      </c>
      <c r="BV3" s="704" t="str">
        <f t="shared" si="1"/>
        <v/>
      </c>
      <c r="BW3" s="704" t="str">
        <f t="shared" si="1"/>
        <v/>
      </c>
      <c r="BX3" s="704" t="str">
        <f t="shared" si="1"/>
        <v/>
      </c>
      <c r="BY3" s="704" t="str">
        <f t="shared" ref="BY3:BZ3" si="2">IF(ISBLANK(BY1),"CHECK NEEDED","")</f>
        <v/>
      </c>
      <c r="BZ3" s="704" t="str">
        <f t="shared" si="2"/>
        <v/>
      </c>
      <c r="CA3" s="704" t="str">
        <f t="shared" si="1"/>
        <v/>
      </c>
      <c r="CB3" s="704" t="str">
        <f t="shared" si="1"/>
        <v/>
      </c>
      <c r="CC3" s="704" t="str">
        <f t="shared" si="1"/>
        <v/>
      </c>
      <c r="CD3" s="704" t="str">
        <f t="shared" si="1"/>
        <v/>
      </c>
      <c r="CE3" s="704" t="str">
        <f t="shared" si="1"/>
        <v/>
      </c>
      <c r="CF3" s="704" t="str">
        <f t="shared" si="1"/>
        <v/>
      </c>
      <c r="CG3" s="704" t="str">
        <f t="shared" si="1"/>
        <v/>
      </c>
      <c r="CH3" s="704" t="str">
        <f t="shared" si="1"/>
        <v/>
      </c>
      <c r="CI3" s="704" t="str">
        <f t="shared" si="1"/>
        <v/>
      </c>
      <c r="CJ3" s="704" t="str">
        <f t="shared" si="1"/>
        <v/>
      </c>
      <c r="CK3" s="704" t="str">
        <f t="shared" si="1"/>
        <v/>
      </c>
      <c r="CL3" s="704" t="str">
        <f t="shared" si="1"/>
        <v/>
      </c>
      <c r="CM3" s="704"/>
      <c r="CN3" s="704"/>
      <c r="CO3" s="704" t="str">
        <f t="shared" si="1"/>
        <v/>
      </c>
      <c r="CP3" s="704" t="str">
        <f t="shared" si="1"/>
        <v/>
      </c>
      <c r="CQ3" s="704" t="str">
        <f t="shared" si="1"/>
        <v/>
      </c>
      <c r="CR3" s="704" t="str">
        <f t="shared" si="1"/>
        <v/>
      </c>
      <c r="CS3" s="704" t="str">
        <f t="shared" si="1"/>
        <v/>
      </c>
      <c r="CT3" s="704" t="str">
        <f t="shared" si="1"/>
        <v/>
      </c>
      <c r="CU3" s="704" t="str">
        <f t="shared" si="1"/>
        <v/>
      </c>
      <c r="CV3" s="704" t="str">
        <f t="shared" si="1"/>
        <v/>
      </c>
      <c r="CW3" s="704" t="str">
        <f t="shared" si="1"/>
        <v/>
      </c>
      <c r="CX3" s="704" t="str">
        <f t="shared" si="1"/>
        <v/>
      </c>
      <c r="CY3" s="704" t="str">
        <f t="shared" si="1"/>
        <v/>
      </c>
      <c r="CZ3" s="704" t="str">
        <f t="shared" si="1"/>
        <v/>
      </c>
      <c r="DA3" s="704" t="str">
        <f t="shared" si="1"/>
        <v/>
      </c>
      <c r="DB3" s="704" t="str">
        <f t="shared" si="1"/>
        <v/>
      </c>
      <c r="DC3" s="704" t="str">
        <f t="shared" si="1"/>
        <v/>
      </c>
      <c r="DD3" s="704" t="str">
        <f t="shared" si="1"/>
        <v/>
      </c>
      <c r="DE3" s="704" t="str">
        <f t="shared" si="1"/>
        <v/>
      </c>
      <c r="DF3" s="704" t="str">
        <f t="shared" si="1"/>
        <v/>
      </c>
      <c r="DG3" s="704" t="str">
        <f t="shared" si="1"/>
        <v/>
      </c>
      <c r="DH3" s="704" t="str">
        <f t="shared" si="1"/>
        <v/>
      </c>
      <c r="DI3" s="704" t="str">
        <f t="shared" si="1"/>
        <v/>
      </c>
      <c r="DJ3" s="704" t="str">
        <f t="shared" si="1"/>
        <v/>
      </c>
      <c r="DK3" s="704" t="str">
        <f t="shared" si="1"/>
        <v/>
      </c>
      <c r="DL3" s="704" t="str">
        <f t="shared" si="1"/>
        <v/>
      </c>
      <c r="DM3" s="704" t="str">
        <f t="shared" si="1"/>
        <v/>
      </c>
      <c r="DN3" s="704" t="str">
        <f t="shared" si="1"/>
        <v/>
      </c>
      <c r="DO3" s="704" t="str">
        <f t="shared" si="1"/>
        <v/>
      </c>
      <c r="DP3" s="704" t="str">
        <f t="shared" si="1"/>
        <v/>
      </c>
      <c r="DQ3" s="704" t="str">
        <f t="shared" si="1"/>
        <v/>
      </c>
      <c r="DR3" s="704" t="str">
        <f t="shared" si="1"/>
        <v/>
      </c>
      <c r="DS3" s="704" t="str">
        <f t="shared" ref="DS3:DT3" si="3">IF(ISBLANK(DS1),"CHECK NEEDED","")</f>
        <v/>
      </c>
      <c r="DT3" s="704" t="str">
        <f t="shared" si="3"/>
        <v/>
      </c>
      <c r="DU3" s="704" t="str">
        <f t="shared" ref="DU3:DV3" si="4">IF(ISBLANK(DU1),"CHECK NEEDED","")</f>
        <v/>
      </c>
      <c r="DV3" s="704" t="str">
        <f t="shared" si="4"/>
        <v/>
      </c>
      <c r="DW3" s="704" t="str">
        <f t="shared" si="1"/>
        <v/>
      </c>
      <c r="DX3" s="704" t="str">
        <f t="shared" si="1"/>
        <v/>
      </c>
      <c r="DY3" s="704" t="str">
        <f t="shared" si="1"/>
        <v/>
      </c>
      <c r="DZ3" s="704" t="str">
        <f t="shared" si="1"/>
        <v/>
      </c>
      <c r="EA3" s="704" t="str">
        <f t="shared" si="1"/>
        <v/>
      </c>
      <c r="EB3" s="704" t="str">
        <f t="shared" si="1"/>
        <v/>
      </c>
      <c r="EC3" s="704" t="str">
        <f t="shared" si="1"/>
        <v/>
      </c>
      <c r="ED3" s="704" t="str">
        <f t="shared" ref="ED3:GS3" si="5">IF(ISBLANK(ED1),"CHECK NEEDED","")</f>
        <v/>
      </c>
      <c r="EE3" s="704" t="str">
        <f t="shared" si="5"/>
        <v/>
      </c>
      <c r="EF3" s="704" t="str">
        <f t="shared" si="5"/>
        <v/>
      </c>
      <c r="EG3" s="704" t="str">
        <f t="shared" si="5"/>
        <v/>
      </c>
      <c r="EH3" s="704" t="str">
        <f t="shared" si="5"/>
        <v/>
      </c>
      <c r="EI3" s="704"/>
      <c r="EJ3" s="704"/>
      <c r="EK3" s="704" t="str">
        <f t="shared" si="5"/>
        <v/>
      </c>
      <c r="EL3" s="704" t="str">
        <f t="shared" si="5"/>
        <v/>
      </c>
      <c r="EM3" s="704" t="str">
        <f t="shared" si="5"/>
        <v/>
      </c>
      <c r="EN3" s="704" t="str">
        <f t="shared" si="5"/>
        <v/>
      </c>
      <c r="EO3" s="704" t="str">
        <f t="shared" si="5"/>
        <v/>
      </c>
      <c r="EP3" s="704" t="str">
        <f t="shared" si="5"/>
        <v/>
      </c>
      <c r="EQ3" s="704" t="str">
        <f t="shared" si="5"/>
        <v/>
      </c>
      <c r="ER3" s="704" t="str">
        <f t="shared" si="5"/>
        <v/>
      </c>
      <c r="ES3" s="704" t="str">
        <f t="shared" si="5"/>
        <v/>
      </c>
      <c r="ET3" s="704" t="str">
        <f t="shared" si="5"/>
        <v/>
      </c>
      <c r="EU3" s="704" t="str">
        <f t="shared" si="5"/>
        <v/>
      </c>
      <c r="EV3" s="704" t="str">
        <f t="shared" si="5"/>
        <v/>
      </c>
      <c r="EW3" s="704" t="str">
        <f t="shared" si="5"/>
        <v/>
      </c>
      <c r="EX3" s="704" t="str">
        <f t="shared" si="5"/>
        <v/>
      </c>
      <c r="EY3" s="704" t="str">
        <f t="shared" si="5"/>
        <v/>
      </c>
      <c r="EZ3" s="704" t="str">
        <f t="shared" si="5"/>
        <v/>
      </c>
      <c r="FA3" s="704" t="str">
        <f t="shared" si="5"/>
        <v/>
      </c>
      <c r="FB3" s="704" t="str">
        <f t="shared" si="5"/>
        <v/>
      </c>
      <c r="FC3" s="704" t="str">
        <f t="shared" si="5"/>
        <v/>
      </c>
      <c r="FD3" s="704" t="str">
        <f t="shared" si="5"/>
        <v/>
      </c>
      <c r="FE3" s="704" t="str">
        <f t="shared" si="5"/>
        <v/>
      </c>
      <c r="FF3" s="704" t="str">
        <f t="shared" si="5"/>
        <v/>
      </c>
      <c r="FG3" s="704" t="str">
        <f t="shared" si="5"/>
        <v/>
      </c>
      <c r="FH3" s="704" t="str">
        <f t="shared" si="5"/>
        <v/>
      </c>
      <c r="FI3" s="704" t="str">
        <f t="shared" si="5"/>
        <v/>
      </c>
      <c r="FJ3" s="704" t="str">
        <f t="shared" si="5"/>
        <v/>
      </c>
      <c r="FK3" s="704" t="str">
        <f t="shared" si="5"/>
        <v/>
      </c>
      <c r="FL3" s="704" t="str">
        <f t="shared" si="5"/>
        <v/>
      </c>
      <c r="FM3" s="704" t="str">
        <f t="shared" si="5"/>
        <v/>
      </c>
      <c r="FN3" s="704" t="str">
        <f t="shared" si="5"/>
        <v/>
      </c>
      <c r="FO3" s="704" t="str">
        <f t="shared" ref="FO3:FP3" si="6">IF(ISBLANK(FO1),"CHECK NEEDED","")</f>
        <v/>
      </c>
      <c r="FP3" s="704" t="str">
        <f t="shared" si="6"/>
        <v/>
      </c>
      <c r="FQ3" s="704" t="str">
        <f t="shared" ref="FQ3:FR3" si="7">IF(ISBLANK(FQ1),"CHECK NEEDED","")</f>
        <v/>
      </c>
      <c r="FR3" s="704" t="str">
        <f t="shared" si="7"/>
        <v/>
      </c>
      <c r="FS3" s="704" t="str">
        <f t="shared" si="5"/>
        <v/>
      </c>
      <c r="FT3" s="704" t="str">
        <f t="shared" si="5"/>
        <v/>
      </c>
      <c r="FU3" s="704" t="str">
        <f t="shared" si="5"/>
        <v/>
      </c>
      <c r="FV3" s="704" t="str">
        <f t="shared" si="5"/>
        <v/>
      </c>
      <c r="FW3" s="704" t="str">
        <f t="shared" si="5"/>
        <v/>
      </c>
      <c r="FX3" s="704" t="str">
        <f t="shared" si="5"/>
        <v/>
      </c>
      <c r="FY3" s="704" t="str">
        <f t="shared" si="5"/>
        <v/>
      </c>
      <c r="FZ3" s="704" t="str">
        <f t="shared" si="5"/>
        <v/>
      </c>
      <c r="GA3" s="704" t="str">
        <f t="shared" si="5"/>
        <v/>
      </c>
      <c r="GB3" s="704" t="str">
        <f t="shared" si="5"/>
        <v/>
      </c>
      <c r="GC3" s="704" t="str">
        <f t="shared" si="5"/>
        <v/>
      </c>
      <c r="GD3" s="704" t="str">
        <f t="shared" si="5"/>
        <v/>
      </c>
      <c r="GE3" s="704"/>
      <c r="GF3" s="704"/>
      <c r="GG3" s="704" t="str">
        <f t="shared" si="5"/>
        <v/>
      </c>
      <c r="GH3" s="704" t="str">
        <f t="shared" si="5"/>
        <v/>
      </c>
      <c r="GI3" s="704" t="str">
        <f t="shared" si="5"/>
        <v/>
      </c>
      <c r="GJ3" s="704" t="str">
        <f t="shared" si="5"/>
        <v/>
      </c>
      <c r="GK3" s="704" t="str">
        <f t="shared" si="5"/>
        <v/>
      </c>
      <c r="GL3" s="704" t="str">
        <f t="shared" si="5"/>
        <v/>
      </c>
      <c r="GM3" s="704" t="str">
        <f t="shared" si="5"/>
        <v/>
      </c>
      <c r="GN3" s="704" t="str">
        <f t="shared" si="5"/>
        <v/>
      </c>
      <c r="GO3" s="704" t="str">
        <f t="shared" si="5"/>
        <v/>
      </c>
      <c r="GP3" s="704" t="str">
        <f t="shared" si="5"/>
        <v/>
      </c>
      <c r="GQ3" s="704" t="str">
        <f t="shared" si="5"/>
        <v/>
      </c>
      <c r="GR3" s="704" t="str">
        <f t="shared" si="5"/>
        <v/>
      </c>
      <c r="GS3" s="704" t="str">
        <f t="shared" si="5"/>
        <v/>
      </c>
      <c r="GT3" s="704" t="str">
        <f t="shared" ref="GT3:JM3" si="8">IF(ISBLANK(GT1),"CHECK NEEDED","")</f>
        <v/>
      </c>
      <c r="GU3" s="704" t="str">
        <f t="shared" si="8"/>
        <v/>
      </c>
      <c r="GV3" s="704" t="str">
        <f t="shared" si="8"/>
        <v/>
      </c>
      <c r="GW3" s="704" t="str">
        <f t="shared" si="8"/>
        <v/>
      </c>
      <c r="GX3" s="704" t="str">
        <f t="shared" si="8"/>
        <v/>
      </c>
      <c r="GY3" s="704" t="str">
        <f t="shared" si="8"/>
        <v/>
      </c>
      <c r="GZ3" s="704" t="str">
        <f t="shared" si="8"/>
        <v/>
      </c>
      <c r="HA3" s="704" t="str">
        <f t="shared" si="8"/>
        <v/>
      </c>
      <c r="HB3" s="704" t="str">
        <f t="shared" si="8"/>
        <v/>
      </c>
      <c r="HC3" s="704" t="str">
        <f t="shared" si="8"/>
        <v/>
      </c>
      <c r="HD3" s="704" t="str">
        <f t="shared" si="8"/>
        <v/>
      </c>
      <c r="HE3" s="704" t="str">
        <f t="shared" si="8"/>
        <v/>
      </c>
      <c r="HF3" s="704" t="str">
        <f t="shared" si="8"/>
        <v/>
      </c>
      <c r="HG3" s="704" t="str">
        <f t="shared" si="8"/>
        <v/>
      </c>
      <c r="HH3" s="704" t="str">
        <f t="shared" si="8"/>
        <v/>
      </c>
      <c r="HI3" s="704" t="str">
        <f t="shared" si="8"/>
        <v/>
      </c>
      <c r="HJ3" s="704" t="str">
        <f t="shared" si="8"/>
        <v/>
      </c>
      <c r="HK3" s="704" t="str">
        <f t="shared" ref="HK3:HL3" si="9">IF(ISBLANK(HK1),"CHECK NEEDED","")</f>
        <v/>
      </c>
      <c r="HL3" s="704" t="str">
        <f t="shared" si="9"/>
        <v/>
      </c>
      <c r="HM3" s="704" t="str">
        <f t="shared" ref="HM3:HN3" si="10">IF(ISBLANK(HM1),"CHECK NEEDED","")</f>
        <v/>
      </c>
      <c r="HN3" s="704" t="str">
        <f t="shared" si="10"/>
        <v/>
      </c>
      <c r="HO3" s="704" t="str">
        <f t="shared" si="8"/>
        <v/>
      </c>
      <c r="HP3" s="704" t="str">
        <f t="shared" si="8"/>
        <v/>
      </c>
      <c r="HQ3" s="704" t="str">
        <f t="shared" si="8"/>
        <v/>
      </c>
      <c r="HR3" s="704" t="str">
        <f t="shared" si="8"/>
        <v/>
      </c>
      <c r="HS3" s="704" t="str">
        <f t="shared" si="8"/>
        <v/>
      </c>
      <c r="HT3" s="704" t="str">
        <f t="shared" si="8"/>
        <v/>
      </c>
      <c r="HU3" s="704" t="str">
        <f t="shared" si="8"/>
        <v/>
      </c>
      <c r="HV3" s="704" t="str">
        <f t="shared" si="8"/>
        <v/>
      </c>
      <c r="HW3" s="704" t="str">
        <f t="shared" si="8"/>
        <v/>
      </c>
      <c r="HX3" s="704" t="str">
        <f t="shared" si="8"/>
        <v/>
      </c>
      <c r="HY3" s="704" t="str">
        <f t="shared" si="8"/>
        <v/>
      </c>
      <c r="HZ3" s="704" t="str">
        <f t="shared" si="8"/>
        <v/>
      </c>
      <c r="IA3" s="704"/>
      <c r="IB3" s="704"/>
      <c r="IC3" s="704" t="str">
        <f t="shared" si="8"/>
        <v/>
      </c>
      <c r="ID3" s="704" t="str">
        <f t="shared" si="8"/>
        <v/>
      </c>
      <c r="IE3" s="704" t="str">
        <f t="shared" si="8"/>
        <v/>
      </c>
      <c r="IF3" s="704" t="str">
        <f t="shared" si="8"/>
        <v/>
      </c>
      <c r="IG3" s="704" t="str">
        <f t="shared" si="8"/>
        <v/>
      </c>
      <c r="IH3" s="704" t="str">
        <f t="shared" si="8"/>
        <v/>
      </c>
      <c r="II3" s="704" t="str">
        <f t="shared" si="8"/>
        <v/>
      </c>
      <c r="IJ3" s="704" t="str">
        <f t="shared" si="8"/>
        <v/>
      </c>
      <c r="IK3" s="704" t="str">
        <f t="shared" si="8"/>
        <v/>
      </c>
      <c r="IL3" s="704" t="str">
        <f t="shared" si="8"/>
        <v/>
      </c>
      <c r="IM3" s="704" t="str">
        <f t="shared" si="8"/>
        <v/>
      </c>
      <c r="IN3" s="704" t="str">
        <f t="shared" si="8"/>
        <v/>
      </c>
      <c r="IO3" s="704" t="str">
        <f t="shared" si="8"/>
        <v/>
      </c>
      <c r="IP3" s="704" t="str">
        <f t="shared" si="8"/>
        <v/>
      </c>
      <c r="IQ3" s="704" t="str">
        <f t="shared" si="8"/>
        <v/>
      </c>
      <c r="IR3" s="704" t="str">
        <f t="shared" si="8"/>
        <v/>
      </c>
      <c r="IS3" s="704" t="str">
        <f t="shared" si="8"/>
        <v/>
      </c>
      <c r="IT3" s="704" t="str">
        <f t="shared" si="8"/>
        <v/>
      </c>
      <c r="IU3" s="704" t="str">
        <f t="shared" si="8"/>
        <v/>
      </c>
      <c r="IV3" s="704" t="str">
        <f t="shared" si="8"/>
        <v/>
      </c>
      <c r="IW3" s="704" t="str">
        <f t="shared" si="8"/>
        <v/>
      </c>
      <c r="IX3" s="704" t="str">
        <f t="shared" si="8"/>
        <v/>
      </c>
      <c r="IY3" s="704" t="str">
        <f t="shared" si="8"/>
        <v/>
      </c>
      <c r="IZ3" s="704" t="str">
        <f t="shared" si="8"/>
        <v/>
      </c>
      <c r="JA3" s="704" t="str">
        <f t="shared" si="8"/>
        <v/>
      </c>
      <c r="JB3" s="704" t="str">
        <f t="shared" si="8"/>
        <v/>
      </c>
      <c r="JC3" s="704" t="str">
        <f t="shared" si="8"/>
        <v/>
      </c>
      <c r="JD3" s="704" t="str">
        <f t="shared" si="8"/>
        <v/>
      </c>
      <c r="JE3" s="704" t="str">
        <f t="shared" si="8"/>
        <v/>
      </c>
      <c r="JF3" s="704" t="str">
        <f t="shared" si="8"/>
        <v/>
      </c>
      <c r="JG3" s="704" t="str">
        <f t="shared" ref="JG3:JH3" si="11">IF(ISBLANK(JG1),"CHECK NEEDED","")</f>
        <v/>
      </c>
      <c r="JH3" s="704" t="str">
        <f t="shared" si="11"/>
        <v/>
      </c>
      <c r="JI3" s="704" t="str">
        <f t="shared" ref="JI3:JJ3" si="12">IF(ISBLANK(JI1),"CHECK NEEDED","")</f>
        <v/>
      </c>
      <c r="JJ3" s="704" t="str">
        <f t="shared" si="12"/>
        <v/>
      </c>
      <c r="JK3" s="704" t="str">
        <f t="shared" si="8"/>
        <v/>
      </c>
      <c r="JL3" s="704" t="str">
        <f t="shared" si="8"/>
        <v/>
      </c>
      <c r="JM3" s="704" t="str">
        <f t="shared" si="8"/>
        <v/>
      </c>
      <c r="JN3" s="704" t="str">
        <f t="shared" ref="JN3:JV3" si="13">IF(ISBLANK(JN1),"CHECK NEEDED","")</f>
        <v/>
      </c>
      <c r="JO3" s="704" t="str">
        <f t="shared" si="13"/>
        <v/>
      </c>
      <c r="JP3" s="704" t="str">
        <f t="shared" si="13"/>
        <v/>
      </c>
      <c r="JQ3" s="704" t="str">
        <f t="shared" si="13"/>
        <v/>
      </c>
      <c r="JR3" s="704" t="str">
        <f t="shared" si="13"/>
        <v/>
      </c>
      <c r="JS3" s="704" t="str">
        <f t="shared" si="13"/>
        <v/>
      </c>
      <c r="JT3" s="704" t="str">
        <f t="shared" si="13"/>
        <v/>
      </c>
      <c r="JU3" s="704" t="str">
        <f t="shared" si="13"/>
        <v/>
      </c>
      <c r="JV3" s="704" t="str">
        <f t="shared" si="13"/>
        <v/>
      </c>
      <c r="JW3" s="702"/>
      <c r="JY3" s="829" t="s">
        <v>1143</v>
      </c>
    </row>
    <row r="4" spans="1:285" x14ac:dyDescent="0.2">
      <c r="A4" s="125" t="s">
        <v>142</v>
      </c>
      <c r="C4" s="125"/>
      <c r="D4" s="140"/>
      <c r="JY4" s="829" t="s">
        <v>1143</v>
      </c>
    </row>
    <row r="5" spans="1:285" x14ac:dyDescent="0.2">
      <c r="A5" s="125"/>
      <c r="B5" s="812">
        <f>SUM(D1:JX1)</f>
        <v>0</v>
      </c>
      <c r="D5" s="517">
        <v>44348</v>
      </c>
      <c r="E5" s="517">
        <v>44348</v>
      </c>
      <c r="F5" s="517">
        <v>44348</v>
      </c>
      <c r="G5" s="517">
        <v>44348</v>
      </c>
      <c r="H5" s="517">
        <v>44348</v>
      </c>
      <c r="I5" s="517">
        <v>44348</v>
      </c>
      <c r="J5" s="517">
        <v>44348</v>
      </c>
      <c r="K5" s="517">
        <v>44348</v>
      </c>
      <c r="L5" s="517">
        <v>44348</v>
      </c>
      <c r="M5" s="517">
        <v>44348</v>
      </c>
      <c r="N5" s="517">
        <v>44348</v>
      </c>
      <c r="O5" s="517">
        <v>44348</v>
      </c>
      <c r="P5" s="517">
        <v>44348</v>
      </c>
      <c r="Q5" s="517">
        <v>44348</v>
      </c>
      <c r="R5" s="517">
        <v>44348</v>
      </c>
      <c r="S5" s="517">
        <v>44348</v>
      </c>
      <c r="T5" s="517">
        <v>44348</v>
      </c>
      <c r="U5" s="517">
        <v>44348</v>
      </c>
      <c r="V5" s="517">
        <v>44348</v>
      </c>
      <c r="W5" s="517">
        <v>44348</v>
      </c>
      <c r="X5" s="517">
        <v>44348</v>
      </c>
      <c r="Y5" s="517">
        <v>44348</v>
      </c>
      <c r="Z5" s="517">
        <v>44348</v>
      </c>
      <c r="AA5" s="517">
        <v>44348</v>
      </c>
      <c r="AB5" s="517">
        <v>44348</v>
      </c>
      <c r="AC5" s="517">
        <v>44348</v>
      </c>
      <c r="AD5" s="517">
        <v>44348</v>
      </c>
      <c r="AE5" s="517">
        <v>44348</v>
      </c>
      <c r="AF5" s="517">
        <v>44348</v>
      </c>
      <c r="AG5" s="517">
        <v>44348</v>
      </c>
      <c r="AH5" s="517">
        <v>44348</v>
      </c>
      <c r="AI5" s="517">
        <v>44348</v>
      </c>
      <c r="AJ5" s="517">
        <v>44348</v>
      </c>
      <c r="AK5" s="517">
        <v>44348</v>
      </c>
      <c r="AL5" s="517">
        <v>44348</v>
      </c>
      <c r="AM5" s="517">
        <v>44348</v>
      </c>
      <c r="AN5" s="517">
        <v>44348</v>
      </c>
      <c r="AO5" s="517">
        <v>44348</v>
      </c>
      <c r="AP5" s="517">
        <v>44348</v>
      </c>
      <c r="AS5" s="517">
        <v>44531</v>
      </c>
      <c r="AT5" s="517">
        <v>44531</v>
      </c>
      <c r="AU5" s="517">
        <v>44531</v>
      </c>
      <c r="AV5" s="517">
        <v>44531</v>
      </c>
      <c r="AW5" s="517">
        <v>44531</v>
      </c>
      <c r="AX5" s="517">
        <v>44531</v>
      </c>
      <c r="AY5" s="517">
        <v>44531</v>
      </c>
      <c r="AZ5" s="517">
        <v>44531</v>
      </c>
      <c r="BA5" s="517">
        <v>44531</v>
      </c>
      <c r="BB5" s="517">
        <v>44531</v>
      </c>
      <c r="BC5" s="517">
        <v>44531</v>
      </c>
      <c r="BD5" s="517">
        <v>44531</v>
      </c>
      <c r="BE5" s="517">
        <v>44531</v>
      </c>
      <c r="BF5" s="517">
        <v>44531</v>
      </c>
      <c r="BG5" s="517">
        <v>44531</v>
      </c>
      <c r="BH5" s="517">
        <v>44531</v>
      </c>
      <c r="BI5" s="517">
        <v>44531</v>
      </c>
      <c r="BJ5" s="517">
        <v>44531</v>
      </c>
      <c r="BK5" s="517">
        <v>44531</v>
      </c>
      <c r="BL5" s="517">
        <v>44531</v>
      </c>
      <c r="BM5" s="517">
        <v>44531</v>
      </c>
      <c r="BN5" s="517">
        <v>44531</v>
      </c>
      <c r="BO5" s="517">
        <v>44531</v>
      </c>
      <c r="BP5" s="517">
        <v>44531</v>
      </c>
      <c r="BQ5" s="517">
        <v>44531</v>
      </c>
      <c r="BR5" s="517">
        <v>44531</v>
      </c>
      <c r="BS5" s="517">
        <v>44531</v>
      </c>
      <c r="BT5" s="517">
        <v>44531</v>
      </c>
      <c r="BU5" s="517">
        <v>44531</v>
      </c>
      <c r="BV5" s="517">
        <v>44531</v>
      </c>
      <c r="BW5" s="517">
        <v>44531</v>
      </c>
      <c r="BX5" s="517">
        <v>44531</v>
      </c>
      <c r="BY5" s="517">
        <v>44531</v>
      </c>
      <c r="BZ5" s="517">
        <v>44531</v>
      </c>
      <c r="CA5" s="517">
        <v>44531</v>
      </c>
      <c r="CB5" s="517">
        <v>44531</v>
      </c>
      <c r="CC5" s="517">
        <v>44531</v>
      </c>
      <c r="CD5" s="517">
        <v>44531</v>
      </c>
      <c r="CE5" s="517">
        <v>44531</v>
      </c>
      <c r="CF5" s="517">
        <v>44531</v>
      </c>
      <c r="CG5" s="517">
        <v>44531</v>
      </c>
      <c r="CH5" s="517">
        <v>44531</v>
      </c>
      <c r="CI5" s="517">
        <v>44531</v>
      </c>
      <c r="CJ5" s="517">
        <v>44531</v>
      </c>
      <c r="CK5" s="517">
        <v>44531</v>
      </c>
      <c r="CL5" s="517">
        <v>44531</v>
      </c>
      <c r="CO5" s="517">
        <v>44896</v>
      </c>
      <c r="CP5" s="517">
        <v>44896</v>
      </c>
      <c r="CQ5" s="517">
        <v>44896</v>
      </c>
      <c r="CR5" s="517">
        <v>44896</v>
      </c>
      <c r="CS5" s="517">
        <v>44896</v>
      </c>
      <c r="CT5" s="517">
        <v>44896</v>
      </c>
      <c r="CU5" s="517">
        <v>44896</v>
      </c>
      <c r="CV5" s="517">
        <v>44896</v>
      </c>
      <c r="CW5" s="517">
        <v>44896</v>
      </c>
      <c r="CX5" s="517">
        <v>44896</v>
      </c>
      <c r="CY5" s="517">
        <v>44896</v>
      </c>
      <c r="CZ5" s="517">
        <v>44896</v>
      </c>
      <c r="DA5" s="517">
        <v>44896</v>
      </c>
      <c r="DB5" s="517">
        <v>44896</v>
      </c>
      <c r="DC5" s="517">
        <v>44896</v>
      </c>
      <c r="DD5" s="517">
        <v>44896</v>
      </c>
      <c r="DE5" s="517">
        <v>44896</v>
      </c>
      <c r="DF5" s="517">
        <v>44896</v>
      </c>
      <c r="DG5" s="517">
        <v>44896</v>
      </c>
      <c r="DH5" s="517">
        <v>44896</v>
      </c>
      <c r="DI5" s="517">
        <v>44896</v>
      </c>
      <c r="DJ5" s="517">
        <v>44896</v>
      </c>
      <c r="DK5" s="517">
        <v>44896</v>
      </c>
      <c r="DL5" s="517">
        <v>44896</v>
      </c>
      <c r="DM5" s="517">
        <v>44896</v>
      </c>
      <c r="DN5" s="517">
        <v>44896</v>
      </c>
      <c r="DO5" s="517">
        <v>44896</v>
      </c>
      <c r="DP5" s="517">
        <v>44896</v>
      </c>
      <c r="DQ5" s="517">
        <v>44896</v>
      </c>
      <c r="DR5" s="517">
        <v>44896</v>
      </c>
      <c r="DS5" s="517">
        <v>44896</v>
      </c>
      <c r="DT5" s="517">
        <v>44896</v>
      </c>
      <c r="DU5" s="517">
        <v>44896</v>
      </c>
      <c r="DV5" s="517">
        <v>44896</v>
      </c>
      <c r="DW5" s="517">
        <v>44896</v>
      </c>
      <c r="DX5" s="517">
        <v>44896</v>
      </c>
      <c r="DY5" s="517">
        <v>44896</v>
      </c>
      <c r="DZ5" s="517">
        <v>44896</v>
      </c>
      <c r="EA5" s="517">
        <v>44896</v>
      </c>
      <c r="EB5" s="517">
        <v>44896</v>
      </c>
      <c r="EC5" s="517">
        <v>44896</v>
      </c>
      <c r="ED5" s="517">
        <v>44896</v>
      </c>
      <c r="EE5" s="517">
        <v>44896</v>
      </c>
      <c r="EF5" s="517">
        <v>44896</v>
      </c>
      <c r="EG5" s="517">
        <v>44896</v>
      </c>
      <c r="EH5" s="517">
        <v>44896</v>
      </c>
      <c r="EK5" s="517">
        <v>45261</v>
      </c>
      <c r="EL5" s="517">
        <v>45261</v>
      </c>
      <c r="EM5" s="517">
        <v>45261</v>
      </c>
      <c r="EN5" s="517">
        <v>45261</v>
      </c>
      <c r="EO5" s="517">
        <v>45261</v>
      </c>
      <c r="EP5" s="517">
        <v>45261</v>
      </c>
      <c r="EQ5" s="517">
        <v>45261</v>
      </c>
      <c r="ER5" s="517">
        <v>45261</v>
      </c>
      <c r="ES5" s="517">
        <v>45261</v>
      </c>
      <c r="ET5" s="517">
        <v>45261</v>
      </c>
      <c r="EU5" s="517">
        <v>45261</v>
      </c>
      <c r="EV5" s="517">
        <v>45261</v>
      </c>
      <c r="EW5" s="517">
        <v>45261</v>
      </c>
      <c r="EX5" s="517">
        <v>45261</v>
      </c>
      <c r="EY5" s="517">
        <v>45261</v>
      </c>
      <c r="EZ5" s="517">
        <v>45261</v>
      </c>
      <c r="FA5" s="517">
        <v>45261</v>
      </c>
      <c r="FB5" s="517">
        <v>45261</v>
      </c>
      <c r="FC5" s="517">
        <v>45261</v>
      </c>
      <c r="FD5" s="517">
        <v>45261</v>
      </c>
      <c r="FE5" s="517">
        <v>45261</v>
      </c>
      <c r="FF5" s="517">
        <v>45261</v>
      </c>
      <c r="FG5" s="517">
        <v>45261</v>
      </c>
      <c r="FH5" s="517">
        <v>45261</v>
      </c>
      <c r="FI5" s="517">
        <v>45261</v>
      </c>
      <c r="FJ5" s="517">
        <v>45261</v>
      </c>
      <c r="FK5" s="517">
        <v>45261</v>
      </c>
      <c r="FL5" s="517">
        <v>45261</v>
      </c>
      <c r="FM5" s="517">
        <v>45261</v>
      </c>
      <c r="FN5" s="517">
        <v>45261</v>
      </c>
      <c r="FO5" s="517">
        <v>45261</v>
      </c>
      <c r="FP5" s="517">
        <v>45261</v>
      </c>
      <c r="FQ5" s="517">
        <v>45261</v>
      </c>
      <c r="FR5" s="517">
        <v>45261</v>
      </c>
      <c r="FS5" s="517">
        <v>45261</v>
      </c>
      <c r="FT5" s="517">
        <v>45261</v>
      </c>
      <c r="FU5" s="517">
        <v>45261</v>
      </c>
      <c r="FV5" s="517">
        <v>45261</v>
      </c>
      <c r="FW5" s="517">
        <v>45261</v>
      </c>
      <c r="FX5" s="517">
        <v>45261</v>
      </c>
      <c r="FY5" s="517">
        <v>45261</v>
      </c>
      <c r="FZ5" s="517">
        <v>45261</v>
      </c>
      <c r="GA5" s="517">
        <v>45261</v>
      </c>
      <c r="GB5" s="517">
        <v>45261</v>
      </c>
      <c r="GC5" s="517">
        <v>45261</v>
      </c>
      <c r="GD5" s="517">
        <v>45261</v>
      </c>
      <c r="GG5" s="517">
        <v>45627</v>
      </c>
      <c r="GH5" s="517">
        <v>45627</v>
      </c>
      <c r="GI5" s="517">
        <v>45627</v>
      </c>
      <c r="GJ5" s="517">
        <v>45627</v>
      </c>
      <c r="GK5" s="517">
        <v>45627</v>
      </c>
      <c r="GL5" s="517">
        <v>45627</v>
      </c>
      <c r="GM5" s="517">
        <v>45627</v>
      </c>
      <c r="GN5" s="517">
        <v>45627</v>
      </c>
      <c r="GO5" s="517">
        <v>45627</v>
      </c>
      <c r="GP5" s="517">
        <v>45627</v>
      </c>
      <c r="GQ5" s="517">
        <v>45627</v>
      </c>
      <c r="GR5" s="517">
        <v>45627</v>
      </c>
      <c r="GS5" s="517">
        <v>45627</v>
      </c>
      <c r="GT5" s="517">
        <v>45627</v>
      </c>
      <c r="GU5" s="517">
        <v>45627</v>
      </c>
      <c r="GV5" s="517">
        <v>45627</v>
      </c>
      <c r="GW5" s="517">
        <v>45627</v>
      </c>
      <c r="GX5" s="517">
        <v>45627</v>
      </c>
      <c r="GY5" s="517">
        <v>45627</v>
      </c>
      <c r="GZ5" s="517">
        <v>45627</v>
      </c>
      <c r="HA5" s="517">
        <v>45627</v>
      </c>
      <c r="HB5" s="517">
        <v>45627</v>
      </c>
      <c r="HC5" s="517">
        <v>45627</v>
      </c>
      <c r="HD5" s="517">
        <v>45627</v>
      </c>
      <c r="HE5" s="517">
        <v>45627</v>
      </c>
      <c r="HF5" s="517">
        <v>45627</v>
      </c>
      <c r="HG5" s="517">
        <v>45627</v>
      </c>
      <c r="HH5" s="517">
        <v>45627</v>
      </c>
      <c r="HI5" s="517">
        <v>45627</v>
      </c>
      <c r="HJ5" s="517">
        <v>45627</v>
      </c>
      <c r="HK5" s="517">
        <v>45627</v>
      </c>
      <c r="HL5" s="517">
        <v>45627</v>
      </c>
      <c r="HM5" s="517">
        <v>45627</v>
      </c>
      <c r="HN5" s="517">
        <v>45627</v>
      </c>
      <c r="HO5" s="517">
        <v>45627</v>
      </c>
      <c r="HP5" s="517">
        <v>45627</v>
      </c>
      <c r="HQ5" s="517">
        <v>45627</v>
      </c>
      <c r="HR5" s="517">
        <v>45627</v>
      </c>
      <c r="HS5" s="517">
        <v>45627</v>
      </c>
      <c r="HT5" s="517">
        <v>45627</v>
      </c>
      <c r="HU5" s="517">
        <v>45627</v>
      </c>
      <c r="HV5" s="517">
        <v>45627</v>
      </c>
      <c r="HW5" s="517">
        <v>45627</v>
      </c>
      <c r="HX5" s="517">
        <v>45627</v>
      </c>
      <c r="HY5" s="517">
        <v>45627</v>
      </c>
      <c r="HZ5" s="517">
        <v>45627</v>
      </c>
      <c r="IC5" s="517">
        <v>45992</v>
      </c>
      <c r="ID5" s="517">
        <v>45992</v>
      </c>
      <c r="IE5" s="517">
        <v>45992</v>
      </c>
      <c r="IF5" s="517">
        <v>45992</v>
      </c>
      <c r="IG5" s="517">
        <v>45992</v>
      </c>
      <c r="IH5" s="517">
        <v>45992</v>
      </c>
      <c r="II5" s="517">
        <v>45992</v>
      </c>
      <c r="IJ5" s="517">
        <v>45992</v>
      </c>
      <c r="IK5" s="517">
        <v>45992</v>
      </c>
      <c r="IL5" s="517">
        <v>45992</v>
      </c>
      <c r="IM5" s="517">
        <v>45992</v>
      </c>
      <c r="IN5" s="517">
        <v>45992</v>
      </c>
      <c r="IO5" s="517">
        <v>45992</v>
      </c>
      <c r="IP5" s="517">
        <v>45992</v>
      </c>
      <c r="IQ5" s="517">
        <v>45992</v>
      </c>
      <c r="IR5" s="517">
        <v>45992</v>
      </c>
      <c r="IS5" s="517">
        <v>45992</v>
      </c>
      <c r="IT5" s="517">
        <v>45992</v>
      </c>
      <c r="IU5" s="517">
        <v>45992</v>
      </c>
      <c r="IV5" s="517">
        <v>45992</v>
      </c>
      <c r="IW5" s="517">
        <v>45992</v>
      </c>
      <c r="IX5" s="517">
        <v>45992</v>
      </c>
      <c r="IY5" s="517">
        <v>45992</v>
      </c>
      <c r="IZ5" s="517">
        <v>45992</v>
      </c>
      <c r="JA5" s="517">
        <v>45992</v>
      </c>
      <c r="JB5" s="517">
        <v>45992</v>
      </c>
      <c r="JC5" s="517">
        <v>45992</v>
      </c>
      <c r="JD5" s="517">
        <v>45992</v>
      </c>
      <c r="JE5" s="517">
        <v>45992</v>
      </c>
      <c r="JF5" s="517">
        <v>45992</v>
      </c>
      <c r="JG5" s="517">
        <v>45992</v>
      </c>
      <c r="JH5" s="517">
        <v>45992</v>
      </c>
      <c r="JI5" s="517">
        <v>45992</v>
      </c>
      <c r="JJ5" s="517">
        <v>45992</v>
      </c>
      <c r="JK5" s="517">
        <v>45992</v>
      </c>
      <c r="JL5" s="517">
        <v>45992</v>
      </c>
      <c r="JM5" s="517">
        <v>45992</v>
      </c>
      <c r="JN5" s="517">
        <v>45992</v>
      </c>
      <c r="JO5" s="517">
        <v>45992</v>
      </c>
      <c r="JP5" s="517">
        <v>45992</v>
      </c>
      <c r="JQ5" s="517">
        <v>45992</v>
      </c>
      <c r="JR5" s="517">
        <v>45992</v>
      </c>
      <c r="JS5" s="517">
        <v>45992</v>
      </c>
      <c r="JT5" s="517">
        <v>45992</v>
      </c>
      <c r="JU5" s="517">
        <v>45992</v>
      </c>
      <c r="JV5" s="517">
        <v>45992</v>
      </c>
      <c r="JY5" s="829" t="s">
        <v>1143</v>
      </c>
    </row>
    <row r="6" spans="1:285" x14ac:dyDescent="0.2">
      <c r="B6" s="716" t="str">
        <f>IF(SUM(D1:JX1,B7)=0,"+","NEEDS ATTENTION!!!")</f>
        <v>+</v>
      </c>
      <c r="D6" s="401" t="s">
        <v>78</v>
      </c>
      <c r="E6" s="401" t="s">
        <v>78</v>
      </c>
      <c r="F6" s="401" t="s">
        <v>78</v>
      </c>
      <c r="G6" s="401" t="s">
        <v>78</v>
      </c>
      <c r="H6" s="401" t="s">
        <v>78</v>
      </c>
      <c r="I6" s="401" t="s">
        <v>78</v>
      </c>
      <c r="J6" s="401" t="s">
        <v>78</v>
      </c>
      <c r="K6" s="401" t="s">
        <v>78</v>
      </c>
      <c r="L6" s="401" t="s">
        <v>78</v>
      </c>
      <c r="M6" s="401" t="s">
        <v>78</v>
      </c>
      <c r="N6" s="401" t="s">
        <v>78</v>
      </c>
      <c r="O6" s="401" t="s">
        <v>78</v>
      </c>
      <c r="P6" s="401" t="s">
        <v>78</v>
      </c>
      <c r="Q6" s="401" t="s">
        <v>78</v>
      </c>
      <c r="R6" s="401" t="s">
        <v>78</v>
      </c>
      <c r="S6" s="401" t="s">
        <v>78</v>
      </c>
      <c r="T6" s="401" t="s">
        <v>78</v>
      </c>
      <c r="U6" s="401" t="s">
        <v>78</v>
      </c>
      <c r="V6" s="401" t="s">
        <v>78</v>
      </c>
      <c r="W6" s="401" t="s">
        <v>78</v>
      </c>
      <c r="X6" s="401" t="s">
        <v>78</v>
      </c>
      <c r="Y6" s="401" t="s">
        <v>78</v>
      </c>
      <c r="Z6" s="401" t="s">
        <v>78</v>
      </c>
      <c r="AA6" s="401" t="s">
        <v>78</v>
      </c>
      <c r="AB6" s="401" t="s">
        <v>78</v>
      </c>
      <c r="AC6" s="401" t="s">
        <v>78</v>
      </c>
      <c r="AD6" s="401" t="s">
        <v>78</v>
      </c>
      <c r="AE6" s="400" t="s">
        <v>79</v>
      </c>
      <c r="AF6" s="400" t="s">
        <v>79</v>
      </c>
      <c r="AG6" s="400" t="s">
        <v>79</v>
      </c>
      <c r="AH6" s="400" t="s">
        <v>79</v>
      </c>
      <c r="AI6" s="400" t="s">
        <v>79</v>
      </c>
      <c r="AJ6" s="400" t="s">
        <v>79</v>
      </c>
      <c r="AK6" s="400" t="s">
        <v>79</v>
      </c>
      <c r="AL6" s="400" t="s">
        <v>79</v>
      </c>
      <c r="AM6" s="400" t="s">
        <v>79</v>
      </c>
      <c r="AN6" s="400" t="s">
        <v>79</v>
      </c>
      <c r="AO6" s="400" t="s">
        <v>79</v>
      </c>
      <c r="AP6" s="400" t="s">
        <v>79</v>
      </c>
      <c r="AS6" s="401" t="s">
        <v>78</v>
      </c>
      <c r="AT6" s="401" t="s">
        <v>78</v>
      </c>
      <c r="AU6" s="401" t="s">
        <v>78</v>
      </c>
      <c r="AV6" s="401" t="s">
        <v>78</v>
      </c>
      <c r="AW6" s="401" t="s">
        <v>78</v>
      </c>
      <c r="AX6" s="401" t="s">
        <v>78</v>
      </c>
      <c r="AY6" s="401" t="s">
        <v>78</v>
      </c>
      <c r="AZ6" s="401" t="s">
        <v>78</v>
      </c>
      <c r="BA6" s="401" t="s">
        <v>78</v>
      </c>
      <c r="BB6" s="401" t="s">
        <v>78</v>
      </c>
      <c r="BC6" s="401" t="s">
        <v>78</v>
      </c>
      <c r="BD6" s="401" t="s">
        <v>78</v>
      </c>
      <c r="BE6" s="401" t="s">
        <v>78</v>
      </c>
      <c r="BF6" s="401" t="s">
        <v>78</v>
      </c>
      <c r="BG6" s="401" t="s">
        <v>78</v>
      </c>
      <c r="BH6" s="401" t="s">
        <v>78</v>
      </c>
      <c r="BI6" s="401" t="s">
        <v>78</v>
      </c>
      <c r="BJ6" s="401" t="s">
        <v>78</v>
      </c>
      <c r="BK6" s="401" t="s">
        <v>78</v>
      </c>
      <c r="BL6" s="401" t="s">
        <v>78</v>
      </c>
      <c r="BM6" s="401" t="s">
        <v>78</v>
      </c>
      <c r="BN6" s="401" t="s">
        <v>78</v>
      </c>
      <c r="BO6" s="401" t="s">
        <v>78</v>
      </c>
      <c r="BP6" s="401" t="s">
        <v>78</v>
      </c>
      <c r="BQ6" s="401" t="s">
        <v>78</v>
      </c>
      <c r="BR6" s="401" t="s">
        <v>78</v>
      </c>
      <c r="BS6" s="401" t="s">
        <v>78</v>
      </c>
      <c r="BT6" s="401" t="s">
        <v>78</v>
      </c>
      <c r="BU6" s="401" t="s">
        <v>78</v>
      </c>
      <c r="BV6" s="401" t="s">
        <v>78</v>
      </c>
      <c r="BW6" s="401" t="s">
        <v>78</v>
      </c>
      <c r="BX6" s="401" t="s">
        <v>78</v>
      </c>
      <c r="BY6" s="401" t="s">
        <v>78</v>
      </c>
      <c r="BZ6" s="401" t="s">
        <v>78</v>
      </c>
      <c r="CA6" s="400" t="s">
        <v>79</v>
      </c>
      <c r="CB6" s="400" t="s">
        <v>79</v>
      </c>
      <c r="CC6" s="400" t="s">
        <v>79</v>
      </c>
      <c r="CD6" s="400" t="s">
        <v>79</v>
      </c>
      <c r="CE6" s="400" t="s">
        <v>79</v>
      </c>
      <c r="CF6" s="400" t="s">
        <v>79</v>
      </c>
      <c r="CG6" s="400" t="s">
        <v>79</v>
      </c>
      <c r="CH6" s="400" t="s">
        <v>79</v>
      </c>
      <c r="CI6" s="400" t="s">
        <v>79</v>
      </c>
      <c r="CJ6" s="400" t="s">
        <v>79</v>
      </c>
      <c r="CK6" s="400" t="s">
        <v>79</v>
      </c>
      <c r="CL6" s="400" t="s">
        <v>79</v>
      </c>
      <c r="CM6" s="400"/>
      <c r="CO6" s="401" t="s">
        <v>78</v>
      </c>
      <c r="CP6" s="401" t="s">
        <v>78</v>
      </c>
      <c r="CQ6" s="401" t="s">
        <v>78</v>
      </c>
      <c r="CR6" s="401" t="s">
        <v>78</v>
      </c>
      <c r="CS6" s="401" t="s">
        <v>78</v>
      </c>
      <c r="CT6" s="401" t="s">
        <v>78</v>
      </c>
      <c r="CU6" s="401" t="s">
        <v>78</v>
      </c>
      <c r="CV6" s="401" t="s">
        <v>78</v>
      </c>
      <c r="CW6" s="401" t="s">
        <v>78</v>
      </c>
      <c r="CX6" s="401" t="s">
        <v>78</v>
      </c>
      <c r="CY6" s="401" t="s">
        <v>78</v>
      </c>
      <c r="CZ6" s="401" t="s">
        <v>78</v>
      </c>
      <c r="DA6" s="401" t="s">
        <v>78</v>
      </c>
      <c r="DB6" s="401" t="s">
        <v>78</v>
      </c>
      <c r="DC6" s="401" t="s">
        <v>78</v>
      </c>
      <c r="DD6" s="401" t="s">
        <v>78</v>
      </c>
      <c r="DE6" s="401" t="s">
        <v>78</v>
      </c>
      <c r="DF6" s="401" t="s">
        <v>78</v>
      </c>
      <c r="DG6" s="401" t="s">
        <v>78</v>
      </c>
      <c r="DH6" s="401" t="s">
        <v>78</v>
      </c>
      <c r="DI6" s="401" t="s">
        <v>78</v>
      </c>
      <c r="DJ6" s="401" t="s">
        <v>78</v>
      </c>
      <c r="DK6" s="401" t="s">
        <v>78</v>
      </c>
      <c r="DL6" s="401" t="s">
        <v>78</v>
      </c>
      <c r="DM6" s="401" t="s">
        <v>78</v>
      </c>
      <c r="DN6" s="401" t="s">
        <v>78</v>
      </c>
      <c r="DO6" s="401" t="s">
        <v>78</v>
      </c>
      <c r="DP6" s="401" t="s">
        <v>78</v>
      </c>
      <c r="DQ6" s="401" t="s">
        <v>78</v>
      </c>
      <c r="DR6" s="401" t="s">
        <v>78</v>
      </c>
      <c r="DS6" s="401" t="s">
        <v>78</v>
      </c>
      <c r="DT6" s="401" t="s">
        <v>78</v>
      </c>
      <c r="DU6" s="401" t="s">
        <v>78</v>
      </c>
      <c r="DV6" s="401" t="s">
        <v>78</v>
      </c>
      <c r="DW6" s="400" t="s">
        <v>79</v>
      </c>
      <c r="DX6" s="400" t="s">
        <v>79</v>
      </c>
      <c r="DY6" s="400" t="s">
        <v>79</v>
      </c>
      <c r="DZ6" s="400" t="s">
        <v>79</v>
      </c>
      <c r="EA6" s="400" t="s">
        <v>79</v>
      </c>
      <c r="EB6" s="400" t="s">
        <v>79</v>
      </c>
      <c r="EC6" s="400" t="s">
        <v>79</v>
      </c>
      <c r="ED6" s="400" t="s">
        <v>79</v>
      </c>
      <c r="EE6" s="400" t="s">
        <v>79</v>
      </c>
      <c r="EF6" s="400" t="s">
        <v>79</v>
      </c>
      <c r="EG6" s="400" t="s">
        <v>79</v>
      </c>
      <c r="EH6" s="400" t="s">
        <v>79</v>
      </c>
      <c r="EK6" s="401" t="s">
        <v>78</v>
      </c>
      <c r="EL6" s="401" t="s">
        <v>78</v>
      </c>
      <c r="EM6" s="401" t="s">
        <v>78</v>
      </c>
      <c r="EN6" s="401" t="s">
        <v>78</v>
      </c>
      <c r="EO6" s="401" t="s">
        <v>78</v>
      </c>
      <c r="EP6" s="401" t="s">
        <v>78</v>
      </c>
      <c r="EQ6" s="401" t="s">
        <v>78</v>
      </c>
      <c r="ER6" s="401" t="s">
        <v>78</v>
      </c>
      <c r="ES6" s="401" t="s">
        <v>78</v>
      </c>
      <c r="ET6" s="401" t="s">
        <v>78</v>
      </c>
      <c r="EU6" s="401" t="s">
        <v>78</v>
      </c>
      <c r="EV6" s="401" t="s">
        <v>78</v>
      </c>
      <c r="EW6" s="401" t="s">
        <v>78</v>
      </c>
      <c r="EX6" s="401" t="s">
        <v>78</v>
      </c>
      <c r="EY6" s="401" t="s">
        <v>78</v>
      </c>
      <c r="EZ6" s="401" t="s">
        <v>78</v>
      </c>
      <c r="FA6" s="401" t="s">
        <v>78</v>
      </c>
      <c r="FB6" s="401" t="s">
        <v>78</v>
      </c>
      <c r="FC6" s="401" t="s">
        <v>78</v>
      </c>
      <c r="FD6" s="401" t="s">
        <v>78</v>
      </c>
      <c r="FE6" s="401" t="s">
        <v>78</v>
      </c>
      <c r="FF6" s="401" t="s">
        <v>78</v>
      </c>
      <c r="FG6" s="401" t="s">
        <v>78</v>
      </c>
      <c r="FH6" s="401" t="s">
        <v>78</v>
      </c>
      <c r="FI6" s="401" t="s">
        <v>78</v>
      </c>
      <c r="FJ6" s="401" t="s">
        <v>78</v>
      </c>
      <c r="FK6" s="401" t="s">
        <v>78</v>
      </c>
      <c r="FL6" s="401" t="s">
        <v>78</v>
      </c>
      <c r="FM6" s="401" t="s">
        <v>78</v>
      </c>
      <c r="FN6" s="401" t="s">
        <v>78</v>
      </c>
      <c r="FO6" s="401" t="s">
        <v>78</v>
      </c>
      <c r="FP6" s="401" t="s">
        <v>78</v>
      </c>
      <c r="FQ6" s="401" t="s">
        <v>78</v>
      </c>
      <c r="FR6" s="401" t="s">
        <v>78</v>
      </c>
      <c r="FS6" s="400" t="s">
        <v>79</v>
      </c>
      <c r="FT6" s="400" t="s">
        <v>79</v>
      </c>
      <c r="FU6" s="400" t="s">
        <v>79</v>
      </c>
      <c r="FV6" s="400" t="s">
        <v>79</v>
      </c>
      <c r="FW6" s="400" t="s">
        <v>79</v>
      </c>
      <c r="FX6" s="400" t="s">
        <v>79</v>
      </c>
      <c r="FY6" s="400" t="s">
        <v>79</v>
      </c>
      <c r="FZ6" s="400" t="s">
        <v>79</v>
      </c>
      <c r="GA6" s="400" t="s">
        <v>79</v>
      </c>
      <c r="GB6" s="400" t="s">
        <v>79</v>
      </c>
      <c r="GC6" s="400" t="s">
        <v>79</v>
      </c>
      <c r="GD6" s="400" t="s">
        <v>79</v>
      </c>
      <c r="GG6" s="401" t="s">
        <v>78</v>
      </c>
      <c r="GH6" s="401" t="s">
        <v>78</v>
      </c>
      <c r="GI6" s="401" t="s">
        <v>78</v>
      </c>
      <c r="GJ6" s="401" t="s">
        <v>78</v>
      </c>
      <c r="GK6" s="401" t="s">
        <v>78</v>
      </c>
      <c r="GL6" s="401" t="s">
        <v>78</v>
      </c>
      <c r="GM6" s="401" t="s">
        <v>78</v>
      </c>
      <c r="GN6" s="401" t="s">
        <v>78</v>
      </c>
      <c r="GO6" s="401" t="s">
        <v>78</v>
      </c>
      <c r="GP6" s="401" t="s">
        <v>78</v>
      </c>
      <c r="GQ6" s="401" t="s">
        <v>78</v>
      </c>
      <c r="GR6" s="401" t="s">
        <v>78</v>
      </c>
      <c r="GS6" s="401" t="s">
        <v>78</v>
      </c>
      <c r="GT6" s="401" t="s">
        <v>78</v>
      </c>
      <c r="GU6" s="401" t="s">
        <v>78</v>
      </c>
      <c r="GV6" s="401" t="s">
        <v>78</v>
      </c>
      <c r="GW6" s="401" t="s">
        <v>78</v>
      </c>
      <c r="GX6" s="401" t="s">
        <v>78</v>
      </c>
      <c r="GY6" s="401" t="s">
        <v>78</v>
      </c>
      <c r="GZ6" s="401" t="s">
        <v>78</v>
      </c>
      <c r="HA6" s="401" t="s">
        <v>78</v>
      </c>
      <c r="HB6" s="401" t="s">
        <v>78</v>
      </c>
      <c r="HC6" s="401" t="s">
        <v>78</v>
      </c>
      <c r="HD6" s="401" t="s">
        <v>78</v>
      </c>
      <c r="HE6" s="401" t="s">
        <v>78</v>
      </c>
      <c r="HF6" s="401" t="s">
        <v>78</v>
      </c>
      <c r="HG6" s="401" t="s">
        <v>78</v>
      </c>
      <c r="HH6" s="401" t="s">
        <v>78</v>
      </c>
      <c r="HI6" s="401" t="s">
        <v>78</v>
      </c>
      <c r="HJ6" s="401" t="s">
        <v>78</v>
      </c>
      <c r="HK6" s="401" t="s">
        <v>78</v>
      </c>
      <c r="HL6" s="401" t="s">
        <v>78</v>
      </c>
      <c r="HM6" s="401" t="s">
        <v>78</v>
      </c>
      <c r="HN6" s="401" t="s">
        <v>78</v>
      </c>
      <c r="HO6" s="400" t="s">
        <v>79</v>
      </c>
      <c r="HP6" s="400" t="s">
        <v>79</v>
      </c>
      <c r="HQ6" s="400" t="s">
        <v>79</v>
      </c>
      <c r="HR6" s="400" t="s">
        <v>79</v>
      </c>
      <c r="HS6" s="400" t="s">
        <v>79</v>
      </c>
      <c r="HT6" s="400" t="s">
        <v>79</v>
      </c>
      <c r="HU6" s="400" t="s">
        <v>79</v>
      </c>
      <c r="HV6" s="400" t="s">
        <v>79</v>
      </c>
      <c r="HW6" s="400" t="s">
        <v>79</v>
      </c>
      <c r="HX6" s="400" t="s">
        <v>79</v>
      </c>
      <c r="HY6" s="400" t="s">
        <v>79</v>
      </c>
      <c r="HZ6" s="400" t="s">
        <v>79</v>
      </c>
      <c r="IC6" s="401" t="s">
        <v>78</v>
      </c>
      <c r="ID6" s="401" t="s">
        <v>78</v>
      </c>
      <c r="IE6" s="401" t="s">
        <v>78</v>
      </c>
      <c r="IF6" s="401" t="s">
        <v>78</v>
      </c>
      <c r="IG6" s="401" t="s">
        <v>78</v>
      </c>
      <c r="IH6" s="401" t="s">
        <v>78</v>
      </c>
      <c r="II6" s="401" t="s">
        <v>78</v>
      </c>
      <c r="IJ6" s="401" t="s">
        <v>78</v>
      </c>
      <c r="IK6" s="401" t="s">
        <v>78</v>
      </c>
      <c r="IL6" s="401" t="s">
        <v>78</v>
      </c>
      <c r="IM6" s="401" t="s">
        <v>78</v>
      </c>
      <c r="IN6" s="401" t="s">
        <v>78</v>
      </c>
      <c r="IO6" s="401" t="s">
        <v>78</v>
      </c>
      <c r="IP6" s="401" t="s">
        <v>78</v>
      </c>
      <c r="IQ6" s="401" t="s">
        <v>78</v>
      </c>
      <c r="IR6" s="401" t="s">
        <v>78</v>
      </c>
      <c r="IS6" s="401" t="s">
        <v>78</v>
      </c>
      <c r="IT6" s="401" t="s">
        <v>78</v>
      </c>
      <c r="IU6" s="401" t="s">
        <v>78</v>
      </c>
      <c r="IV6" s="401" t="s">
        <v>78</v>
      </c>
      <c r="IW6" s="401" t="s">
        <v>78</v>
      </c>
      <c r="IX6" s="401" t="s">
        <v>78</v>
      </c>
      <c r="IY6" s="401" t="s">
        <v>78</v>
      </c>
      <c r="IZ6" s="401" t="s">
        <v>78</v>
      </c>
      <c r="JA6" s="401" t="s">
        <v>78</v>
      </c>
      <c r="JB6" s="401" t="s">
        <v>78</v>
      </c>
      <c r="JC6" s="401" t="s">
        <v>78</v>
      </c>
      <c r="JD6" s="401" t="s">
        <v>78</v>
      </c>
      <c r="JE6" s="401" t="s">
        <v>78</v>
      </c>
      <c r="JF6" s="401" t="s">
        <v>78</v>
      </c>
      <c r="JG6" s="401" t="s">
        <v>78</v>
      </c>
      <c r="JH6" s="401" t="s">
        <v>78</v>
      </c>
      <c r="JI6" s="401" t="s">
        <v>78</v>
      </c>
      <c r="JJ6" s="401" t="s">
        <v>78</v>
      </c>
      <c r="JK6" s="400" t="s">
        <v>79</v>
      </c>
      <c r="JL6" s="400" t="s">
        <v>79</v>
      </c>
      <c r="JM6" s="400" t="s">
        <v>79</v>
      </c>
      <c r="JN6" s="400" t="s">
        <v>79</v>
      </c>
      <c r="JO6" s="400" t="s">
        <v>79</v>
      </c>
      <c r="JP6" s="400" t="s">
        <v>79</v>
      </c>
      <c r="JQ6" s="400" t="s">
        <v>79</v>
      </c>
      <c r="JR6" s="400" t="s">
        <v>79</v>
      </c>
      <c r="JS6" s="400" t="s">
        <v>79</v>
      </c>
      <c r="JT6" s="400" t="s">
        <v>79</v>
      </c>
      <c r="JU6" s="400" t="s">
        <v>79</v>
      </c>
      <c r="JV6" s="400" t="s">
        <v>79</v>
      </c>
      <c r="JY6" s="829" t="s">
        <v>1143</v>
      </c>
    </row>
    <row r="7" spans="1:285" x14ac:dyDescent="0.2">
      <c r="B7" s="201">
        <v>0</v>
      </c>
      <c r="D7" s="130" t="s">
        <v>9</v>
      </c>
      <c r="E7" s="130" t="s">
        <v>9</v>
      </c>
      <c r="F7" s="130" t="s">
        <v>9</v>
      </c>
      <c r="G7" s="130" t="s">
        <v>9</v>
      </c>
      <c r="H7" s="130" t="s">
        <v>9</v>
      </c>
      <c r="I7" s="130" t="s">
        <v>9</v>
      </c>
      <c r="J7" s="130" t="s">
        <v>9</v>
      </c>
      <c r="K7" s="130" t="s">
        <v>9</v>
      </c>
      <c r="L7" s="130" t="s">
        <v>9</v>
      </c>
      <c r="M7" s="130" t="s">
        <v>9</v>
      </c>
      <c r="N7" s="130" t="s">
        <v>9</v>
      </c>
      <c r="O7" s="130" t="s">
        <v>9</v>
      </c>
      <c r="P7" s="130" t="s">
        <v>9</v>
      </c>
      <c r="Q7" s="130" t="s">
        <v>9</v>
      </c>
      <c r="R7" s="130" t="s">
        <v>9</v>
      </c>
      <c r="S7" s="130" t="s">
        <v>9</v>
      </c>
      <c r="T7" s="130" t="s">
        <v>9</v>
      </c>
      <c r="U7" s="130" t="s">
        <v>9</v>
      </c>
      <c r="V7" s="130" t="s">
        <v>9</v>
      </c>
      <c r="W7" s="130" t="s">
        <v>9</v>
      </c>
      <c r="X7" s="130" t="s">
        <v>9</v>
      </c>
      <c r="Y7" s="130" t="s">
        <v>9</v>
      </c>
      <c r="Z7" s="130" t="s">
        <v>9</v>
      </c>
      <c r="AA7" s="130" t="s">
        <v>9</v>
      </c>
      <c r="AB7" s="130" t="s">
        <v>9</v>
      </c>
      <c r="AC7" s="130" t="s">
        <v>9</v>
      </c>
      <c r="AD7" s="130" t="s">
        <v>9</v>
      </c>
      <c r="AE7" s="130" t="s">
        <v>9</v>
      </c>
      <c r="AF7" s="130" t="s">
        <v>9</v>
      </c>
      <c r="AG7" s="130" t="s">
        <v>9</v>
      </c>
      <c r="AH7" s="130" t="s">
        <v>9</v>
      </c>
      <c r="AI7" s="130" t="s">
        <v>9</v>
      </c>
      <c r="AJ7" s="130" t="s">
        <v>9</v>
      </c>
      <c r="AK7" s="130" t="s">
        <v>9</v>
      </c>
      <c r="AL7" s="130" t="s">
        <v>9</v>
      </c>
      <c r="AM7" s="130" t="s">
        <v>9</v>
      </c>
      <c r="AN7" s="130" t="s">
        <v>9</v>
      </c>
      <c r="AO7" s="130" t="s">
        <v>9</v>
      </c>
      <c r="AP7" s="130" t="s">
        <v>9</v>
      </c>
      <c r="AS7" s="130" t="s">
        <v>14</v>
      </c>
      <c r="AT7" s="130" t="s">
        <v>14</v>
      </c>
      <c r="AU7" s="130" t="s">
        <v>14</v>
      </c>
      <c r="AV7" s="130" t="s">
        <v>14</v>
      </c>
      <c r="AW7" s="130" t="s">
        <v>14</v>
      </c>
      <c r="AX7" s="130" t="s">
        <v>14</v>
      </c>
      <c r="AY7" s="130" t="s">
        <v>14</v>
      </c>
      <c r="AZ7" s="130" t="s">
        <v>14</v>
      </c>
      <c r="BA7" s="130" t="s">
        <v>14</v>
      </c>
      <c r="BB7" s="130" t="s">
        <v>14</v>
      </c>
      <c r="BC7" s="130" t="s">
        <v>14</v>
      </c>
      <c r="BD7" s="130" t="s">
        <v>14</v>
      </c>
      <c r="BE7" s="130" t="s">
        <v>14</v>
      </c>
      <c r="BF7" s="130" t="s">
        <v>14</v>
      </c>
      <c r="BG7" s="130" t="s">
        <v>14</v>
      </c>
      <c r="BH7" s="130" t="s">
        <v>14</v>
      </c>
      <c r="BI7" s="130" t="s">
        <v>14</v>
      </c>
      <c r="BJ7" s="130" t="s">
        <v>14</v>
      </c>
      <c r="BK7" s="130" t="s">
        <v>14</v>
      </c>
      <c r="BL7" s="130" t="s">
        <v>14</v>
      </c>
      <c r="BM7" s="130" t="s">
        <v>14</v>
      </c>
      <c r="BN7" s="130" t="s">
        <v>14</v>
      </c>
      <c r="BO7" s="130" t="s">
        <v>14</v>
      </c>
      <c r="BP7" s="130" t="s">
        <v>14</v>
      </c>
      <c r="BQ7" s="130" t="s">
        <v>14</v>
      </c>
      <c r="BR7" s="130" t="s">
        <v>14</v>
      </c>
      <c r="BS7" s="130" t="s">
        <v>14</v>
      </c>
      <c r="BT7" s="130" t="s">
        <v>14</v>
      </c>
      <c r="BU7" s="130" t="s">
        <v>14</v>
      </c>
      <c r="BV7" s="130" t="s">
        <v>14</v>
      </c>
      <c r="BW7" s="130" t="s">
        <v>14</v>
      </c>
      <c r="BX7" s="130" t="s">
        <v>14</v>
      </c>
      <c r="BY7" s="130" t="s">
        <v>14</v>
      </c>
      <c r="BZ7" s="130" t="s">
        <v>14</v>
      </c>
      <c r="CA7" s="130" t="s">
        <v>14</v>
      </c>
      <c r="CB7" s="130" t="s">
        <v>14</v>
      </c>
      <c r="CC7" s="130" t="s">
        <v>14</v>
      </c>
      <c r="CD7" s="130" t="s">
        <v>14</v>
      </c>
      <c r="CE7" s="130" t="s">
        <v>14</v>
      </c>
      <c r="CF7" s="130" t="s">
        <v>14</v>
      </c>
      <c r="CG7" s="130" t="s">
        <v>14</v>
      </c>
      <c r="CH7" s="130" t="s">
        <v>14</v>
      </c>
      <c r="CI7" s="130" t="s">
        <v>14</v>
      </c>
      <c r="CJ7" s="130" t="s">
        <v>14</v>
      </c>
      <c r="CK7" s="130" t="s">
        <v>14</v>
      </c>
      <c r="CL7" s="130" t="s">
        <v>14</v>
      </c>
      <c r="CO7" s="130" t="s">
        <v>36</v>
      </c>
      <c r="CP7" s="130" t="s">
        <v>36</v>
      </c>
      <c r="CQ7" s="130" t="s">
        <v>36</v>
      </c>
      <c r="CR7" s="130" t="s">
        <v>36</v>
      </c>
      <c r="CS7" s="130" t="s">
        <v>36</v>
      </c>
      <c r="CT7" s="130" t="s">
        <v>36</v>
      </c>
      <c r="CU7" s="130" t="s">
        <v>36</v>
      </c>
      <c r="CV7" s="130" t="s">
        <v>36</v>
      </c>
      <c r="CW7" s="130" t="s">
        <v>36</v>
      </c>
      <c r="CX7" s="130" t="s">
        <v>36</v>
      </c>
      <c r="CY7" s="130" t="s">
        <v>36</v>
      </c>
      <c r="CZ7" s="130" t="s">
        <v>36</v>
      </c>
      <c r="DA7" s="130" t="s">
        <v>36</v>
      </c>
      <c r="DB7" s="130" t="s">
        <v>36</v>
      </c>
      <c r="DC7" s="130" t="s">
        <v>36</v>
      </c>
      <c r="DD7" s="130" t="s">
        <v>36</v>
      </c>
      <c r="DE7" s="130" t="s">
        <v>36</v>
      </c>
      <c r="DF7" s="130" t="s">
        <v>36</v>
      </c>
      <c r="DG7" s="130" t="s">
        <v>36</v>
      </c>
      <c r="DH7" s="130" t="s">
        <v>36</v>
      </c>
      <c r="DI7" s="130" t="s">
        <v>36</v>
      </c>
      <c r="DJ7" s="130" t="s">
        <v>36</v>
      </c>
      <c r="DK7" s="130" t="s">
        <v>36</v>
      </c>
      <c r="DL7" s="130" t="s">
        <v>36</v>
      </c>
      <c r="DM7" s="130" t="s">
        <v>36</v>
      </c>
      <c r="DN7" s="130" t="s">
        <v>36</v>
      </c>
      <c r="DO7" s="130" t="s">
        <v>36</v>
      </c>
      <c r="DP7" s="130" t="s">
        <v>36</v>
      </c>
      <c r="DQ7" s="130" t="s">
        <v>36</v>
      </c>
      <c r="DR7" s="130" t="s">
        <v>36</v>
      </c>
      <c r="DS7" s="130" t="s">
        <v>36</v>
      </c>
      <c r="DT7" s="130" t="s">
        <v>36</v>
      </c>
      <c r="DU7" s="130" t="s">
        <v>36</v>
      </c>
      <c r="DV7" s="130" t="s">
        <v>36</v>
      </c>
      <c r="DW7" s="130" t="s">
        <v>36</v>
      </c>
      <c r="DX7" s="130" t="s">
        <v>36</v>
      </c>
      <c r="DY7" s="130" t="s">
        <v>36</v>
      </c>
      <c r="DZ7" s="130" t="s">
        <v>36</v>
      </c>
      <c r="EA7" s="130" t="s">
        <v>36</v>
      </c>
      <c r="EB7" s="130" t="s">
        <v>36</v>
      </c>
      <c r="EC7" s="130" t="s">
        <v>36</v>
      </c>
      <c r="ED7" s="130" t="s">
        <v>36</v>
      </c>
      <c r="EE7" s="130" t="s">
        <v>36</v>
      </c>
      <c r="EF7" s="130" t="s">
        <v>36</v>
      </c>
      <c r="EG7" s="130" t="s">
        <v>36</v>
      </c>
      <c r="EH7" s="130" t="s">
        <v>36</v>
      </c>
      <c r="EK7" s="130" t="s">
        <v>33</v>
      </c>
      <c r="EL7" s="130" t="s">
        <v>33</v>
      </c>
      <c r="EM7" s="130" t="s">
        <v>33</v>
      </c>
      <c r="EN7" s="130" t="s">
        <v>33</v>
      </c>
      <c r="EO7" s="130" t="s">
        <v>33</v>
      </c>
      <c r="EP7" s="130" t="s">
        <v>33</v>
      </c>
      <c r="EQ7" s="130" t="s">
        <v>33</v>
      </c>
      <c r="ER7" s="130" t="s">
        <v>33</v>
      </c>
      <c r="ES7" s="130" t="s">
        <v>33</v>
      </c>
      <c r="ET7" s="130" t="s">
        <v>33</v>
      </c>
      <c r="EU7" s="130" t="s">
        <v>33</v>
      </c>
      <c r="EV7" s="130" t="s">
        <v>33</v>
      </c>
      <c r="EW7" s="130" t="s">
        <v>33</v>
      </c>
      <c r="EX7" s="130" t="s">
        <v>33</v>
      </c>
      <c r="EY7" s="130" t="s">
        <v>33</v>
      </c>
      <c r="EZ7" s="130" t="s">
        <v>33</v>
      </c>
      <c r="FA7" s="130" t="s">
        <v>33</v>
      </c>
      <c r="FB7" s="130" t="s">
        <v>33</v>
      </c>
      <c r="FC7" s="130" t="s">
        <v>33</v>
      </c>
      <c r="FD7" s="130" t="s">
        <v>33</v>
      </c>
      <c r="FE7" s="130" t="s">
        <v>33</v>
      </c>
      <c r="FF7" s="130" t="s">
        <v>33</v>
      </c>
      <c r="FG7" s="130" t="s">
        <v>33</v>
      </c>
      <c r="FH7" s="130" t="s">
        <v>33</v>
      </c>
      <c r="FI7" s="130" t="s">
        <v>33</v>
      </c>
      <c r="FJ7" s="130" t="s">
        <v>33</v>
      </c>
      <c r="FK7" s="130" t="s">
        <v>33</v>
      </c>
      <c r="FL7" s="130" t="s">
        <v>33</v>
      </c>
      <c r="FM7" s="130" t="s">
        <v>33</v>
      </c>
      <c r="FN7" s="130" t="s">
        <v>33</v>
      </c>
      <c r="FO7" s="130" t="s">
        <v>33</v>
      </c>
      <c r="FP7" s="130" t="s">
        <v>33</v>
      </c>
      <c r="FQ7" s="130" t="s">
        <v>33</v>
      </c>
      <c r="FR7" s="130" t="s">
        <v>33</v>
      </c>
      <c r="FS7" s="130" t="s">
        <v>33</v>
      </c>
      <c r="FT7" s="130" t="s">
        <v>33</v>
      </c>
      <c r="FU7" s="130" t="s">
        <v>33</v>
      </c>
      <c r="FV7" s="130" t="s">
        <v>33</v>
      </c>
      <c r="FW7" s="130" t="s">
        <v>33</v>
      </c>
      <c r="FX7" s="130" t="s">
        <v>33</v>
      </c>
      <c r="FY7" s="130" t="s">
        <v>33</v>
      </c>
      <c r="FZ7" s="130" t="s">
        <v>33</v>
      </c>
      <c r="GA7" s="130" t="s">
        <v>33</v>
      </c>
      <c r="GB7" s="130" t="s">
        <v>33</v>
      </c>
      <c r="GC7" s="130" t="s">
        <v>33</v>
      </c>
      <c r="GD7" s="130" t="s">
        <v>33</v>
      </c>
      <c r="GG7" s="130" t="s">
        <v>37</v>
      </c>
      <c r="GH7" s="130" t="s">
        <v>37</v>
      </c>
      <c r="GI7" s="130" t="s">
        <v>37</v>
      </c>
      <c r="GJ7" s="130" t="s">
        <v>37</v>
      </c>
      <c r="GK7" s="130" t="s">
        <v>37</v>
      </c>
      <c r="GL7" s="130" t="s">
        <v>37</v>
      </c>
      <c r="GM7" s="130" t="s">
        <v>37</v>
      </c>
      <c r="GN7" s="130" t="s">
        <v>37</v>
      </c>
      <c r="GO7" s="130" t="s">
        <v>37</v>
      </c>
      <c r="GP7" s="130" t="s">
        <v>37</v>
      </c>
      <c r="GQ7" s="130" t="s">
        <v>37</v>
      </c>
      <c r="GR7" s="130" t="s">
        <v>37</v>
      </c>
      <c r="GS7" s="130" t="s">
        <v>37</v>
      </c>
      <c r="GT7" s="130" t="s">
        <v>37</v>
      </c>
      <c r="GU7" s="130" t="s">
        <v>37</v>
      </c>
      <c r="GV7" s="130" t="s">
        <v>37</v>
      </c>
      <c r="GW7" s="130" t="s">
        <v>37</v>
      </c>
      <c r="GX7" s="130" t="s">
        <v>37</v>
      </c>
      <c r="GY7" s="130" t="s">
        <v>37</v>
      </c>
      <c r="GZ7" s="130" t="s">
        <v>37</v>
      </c>
      <c r="HA7" s="130" t="s">
        <v>37</v>
      </c>
      <c r="HB7" s="130" t="s">
        <v>37</v>
      </c>
      <c r="HC7" s="130" t="s">
        <v>37</v>
      </c>
      <c r="HD7" s="130" t="s">
        <v>37</v>
      </c>
      <c r="HE7" s="130" t="s">
        <v>37</v>
      </c>
      <c r="HF7" s="130" t="s">
        <v>37</v>
      </c>
      <c r="HG7" s="130" t="s">
        <v>37</v>
      </c>
      <c r="HH7" s="130" t="s">
        <v>37</v>
      </c>
      <c r="HI7" s="130" t="s">
        <v>37</v>
      </c>
      <c r="HJ7" s="130" t="s">
        <v>37</v>
      </c>
      <c r="HK7" s="130" t="s">
        <v>37</v>
      </c>
      <c r="HL7" s="130" t="s">
        <v>37</v>
      </c>
      <c r="HM7" s="130" t="s">
        <v>37</v>
      </c>
      <c r="HN7" s="130" t="s">
        <v>37</v>
      </c>
      <c r="HO7" s="130" t="s">
        <v>37</v>
      </c>
      <c r="HP7" s="130" t="s">
        <v>37</v>
      </c>
      <c r="HQ7" s="130" t="s">
        <v>37</v>
      </c>
      <c r="HR7" s="130" t="s">
        <v>37</v>
      </c>
      <c r="HS7" s="130" t="s">
        <v>37</v>
      </c>
      <c r="HT7" s="130" t="s">
        <v>37</v>
      </c>
      <c r="HU7" s="130" t="s">
        <v>37</v>
      </c>
      <c r="HV7" s="130" t="s">
        <v>37</v>
      </c>
      <c r="HW7" s="130" t="s">
        <v>37</v>
      </c>
      <c r="HX7" s="130" t="s">
        <v>37</v>
      </c>
      <c r="HY7" s="130" t="s">
        <v>37</v>
      </c>
      <c r="HZ7" s="130" t="s">
        <v>37</v>
      </c>
      <c r="IC7" s="130" t="s">
        <v>39</v>
      </c>
      <c r="ID7" s="130" t="s">
        <v>39</v>
      </c>
      <c r="IE7" s="130" t="s">
        <v>39</v>
      </c>
      <c r="IF7" s="130" t="s">
        <v>39</v>
      </c>
      <c r="IG7" s="130" t="s">
        <v>39</v>
      </c>
      <c r="IH7" s="130" t="s">
        <v>39</v>
      </c>
      <c r="II7" s="130" t="s">
        <v>39</v>
      </c>
      <c r="IJ7" s="130" t="s">
        <v>39</v>
      </c>
      <c r="IK7" s="130" t="s">
        <v>39</v>
      </c>
      <c r="IL7" s="130" t="s">
        <v>39</v>
      </c>
      <c r="IM7" s="130" t="s">
        <v>39</v>
      </c>
      <c r="IN7" s="130" t="s">
        <v>39</v>
      </c>
      <c r="IO7" s="130" t="s">
        <v>39</v>
      </c>
      <c r="IP7" s="130" t="s">
        <v>39</v>
      </c>
      <c r="IQ7" s="130" t="s">
        <v>39</v>
      </c>
      <c r="IR7" s="130" t="s">
        <v>39</v>
      </c>
      <c r="IS7" s="130" t="s">
        <v>39</v>
      </c>
      <c r="IT7" s="130" t="s">
        <v>39</v>
      </c>
      <c r="IU7" s="130" t="s">
        <v>39</v>
      </c>
      <c r="IV7" s="130" t="s">
        <v>39</v>
      </c>
      <c r="IW7" s="130" t="s">
        <v>39</v>
      </c>
      <c r="IX7" s="130" t="s">
        <v>39</v>
      </c>
      <c r="IY7" s="130" t="s">
        <v>39</v>
      </c>
      <c r="IZ7" s="130" t="s">
        <v>39</v>
      </c>
      <c r="JA7" s="130" t="s">
        <v>39</v>
      </c>
      <c r="JB7" s="130" t="s">
        <v>39</v>
      </c>
      <c r="JC7" s="130" t="s">
        <v>39</v>
      </c>
      <c r="JD7" s="130" t="s">
        <v>39</v>
      </c>
      <c r="JE7" s="130" t="s">
        <v>39</v>
      </c>
      <c r="JF7" s="130" t="s">
        <v>39</v>
      </c>
      <c r="JG7" s="130" t="s">
        <v>39</v>
      </c>
      <c r="JH7" s="130" t="s">
        <v>39</v>
      </c>
      <c r="JI7" s="130" t="s">
        <v>39</v>
      </c>
      <c r="JJ7" s="130" t="s">
        <v>39</v>
      </c>
      <c r="JK7" s="130" t="s">
        <v>39</v>
      </c>
      <c r="JL7" s="130" t="s">
        <v>39</v>
      </c>
      <c r="JM7" s="130" t="s">
        <v>39</v>
      </c>
      <c r="JN7" s="130" t="s">
        <v>39</v>
      </c>
      <c r="JO7" s="130" t="s">
        <v>39</v>
      </c>
      <c r="JP7" s="130" t="s">
        <v>39</v>
      </c>
      <c r="JQ7" s="130" t="s">
        <v>39</v>
      </c>
      <c r="JR7" s="130" t="s">
        <v>39</v>
      </c>
      <c r="JS7" s="130" t="s">
        <v>39</v>
      </c>
      <c r="JT7" s="130" t="s">
        <v>39</v>
      </c>
      <c r="JU7" s="130" t="s">
        <v>39</v>
      </c>
      <c r="JV7" s="130" t="s">
        <v>39</v>
      </c>
      <c r="JY7" s="829" t="s">
        <v>1143</v>
      </c>
    </row>
    <row r="8" spans="1:285" x14ac:dyDescent="0.2">
      <c r="B8" s="813"/>
      <c r="U8" s="131"/>
      <c r="AV8" s="130" t="s">
        <v>80</v>
      </c>
      <c r="AW8" s="130" t="s">
        <v>80</v>
      </c>
      <c r="CR8" s="130" t="s">
        <v>80</v>
      </c>
      <c r="CS8" s="130" t="s">
        <v>80</v>
      </c>
      <c r="EN8" s="130" t="s">
        <v>80</v>
      </c>
      <c r="EO8" s="130" t="s">
        <v>80</v>
      </c>
      <c r="GJ8" s="130" t="s">
        <v>80</v>
      </c>
      <c r="GK8" s="130" t="s">
        <v>80</v>
      </c>
      <c r="IF8" s="130" t="s">
        <v>80</v>
      </c>
      <c r="IG8" s="130" t="s">
        <v>80</v>
      </c>
      <c r="JY8" s="829" t="s">
        <v>1143</v>
      </c>
    </row>
    <row r="9" spans="1:285" x14ac:dyDescent="0.2">
      <c r="C9" s="407"/>
      <c r="D9" s="173">
        <f>VLOOKUP(D10,'Adj List'!$A$6:$D$464,2,FALSE)</f>
        <v>6.01</v>
      </c>
      <c r="E9" s="173">
        <f>VLOOKUP(E10,'Adj List'!$A$6:$D$464,2,FALSE)</f>
        <v>6.02</v>
      </c>
      <c r="F9" s="173">
        <f>VLOOKUP(F10,'Adj List'!$A$6:$D$464,2,FALSE)</f>
        <v>6.0299999999999994</v>
      </c>
      <c r="G9" s="173">
        <f>VLOOKUP(G10,'Adj List'!$A$6:$D$464,2,FALSE)</f>
        <v>6.0399999999999991</v>
      </c>
      <c r="H9" s="173">
        <f>VLOOKUP(H10,'Adj List'!$A$6:$D$464,2,FALSE)</f>
        <v>6.0499999999999989</v>
      </c>
      <c r="I9" s="173">
        <f>VLOOKUP(I10,'Adj List'!$A$6:$D$464,2,FALSE)</f>
        <v>6.0599999999999987</v>
      </c>
      <c r="J9" s="173">
        <f>VLOOKUP(J10,'Adj List'!$A$6:$D$464,2,FALSE)</f>
        <v>6.0699999999999985</v>
      </c>
      <c r="K9" s="173">
        <f>VLOOKUP(K10,'Adj List'!$A$6:$D$464,2,FALSE)</f>
        <v>6.0799999999999983</v>
      </c>
      <c r="L9" s="173">
        <f>VLOOKUP(L10,'Adj List'!$A$6:$D$464,2,FALSE)</f>
        <v>6.0899999999999981</v>
      </c>
      <c r="M9" s="173">
        <f>VLOOKUP(M10,'Adj List'!$A$6:$D$464,2,FALSE)</f>
        <v>6.0999999999999979</v>
      </c>
      <c r="N9" s="173">
        <f>VLOOKUP(N10,'Adj List'!$A$6:$D$464,2,FALSE)</f>
        <v>6.1099999999999977</v>
      </c>
      <c r="O9" s="173">
        <f>VLOOKUP(O10,'Adj List'!$A$6:$D$464,2,FALSE)</f>
        <v>6.1199999999999974</v>
      </c>
      <c r="P9" s="173">
        <f>VLOOKUP(P10,'Adj List'!$A$6:$D$464,2,FALSE)</f>
        <v>6.1299999999999972</v>
      </c>
      <c r="Q9" s="173">
        <f>VLOOKUP(Q10,'Adj List'!$A$6:$D$464,2,FALSE)</f>
        <v>6.139999999999997</v>
      </c>
      <c r="R9" s="173">
        <f>VLOOKUP(R10,'Adj List'!$A$6:$D$464,2,FALSE)</f>
        <v>6.1499999999999968</v>
      </c>
      <c r="S9" s="173">
        <f>VLOOKUP(S10,'Adj List'!$A$6:$D$464,2,FALSE)</f>
        <v>6.1599999999999966</v>
      </c>
      <c r="T9" s="173">
        <f>VLOOKUP(T10,'Adj List'!$A$6:$D$464,2,FALSE)</f>
        <v>6.1699999999999964</v>
      </c>
      <c r="U9" s="173">
        <f>VLOOKUP(U10,'Adj List'!$A$6:$D$464,2,FALSE)</f>
        <v>6.1799999999999962</v>
      </c>
      <c r="V9" s="173">
        <f>VLOOKUP(V10,'Adj List'!$A$6:$D$464,2,FALSE)</f>
        <v>6.1899999999999959</v>
      </c>
      <c r="W9" s="173">
        <f>VLOOKUP(W10,'Adj List'!$A$6:$D$464,2,FALSE)</f>
        <v>6.1999999999999957</v>
      </c>
      <c r="X9" s="173">
        <f>VLOOKUP(X10,'Adj List'!$A$6:$D$464,2,FALSE)</f>
        <v>6.2099999999999955</v>
      </c>
      <c r="Y9" s="173">
        <f>VLOOKUP(Y10,'Adj List'!$A$6:$D$464,2,FALSE)</f>
        <v>6.2199999999999953</v>
      </c>
      <c r="Z9" s="173">
        <f>VLOOKUP(Z10,'Adj List'!$A$6:$D$464,2,FALSE)</f>
        <v>6.2299999999999951</v>
      </c>
      <c r="AA9" s="173">
        <f>VLOOKUP(AA10,'Adj List'!$A$6:$D$464,2,FALSE)</f>
        <v>6.2399999999999949</v>
      </c>
      <c r="AB9" s="173">
        <f>VLOOKUP(AB10,'Adj List'!$A$6:$D$464,2,FALSE)</f>
        <v>6.2499999999999947</v>
      </c>
      <c r="AC9" s="173">
        <f>VLOOKUP(AC10,'Adj List'!$A$6:$D$464,2,FALSE)</f>
        <v>6.2599999999999945</v>
      </c>
      <c r="AD9" s="173">
        <f>VLOOKUP(AD10,'Adj List'!$A$6:$D$464,2,FALSE)</f>
        <v>6.2699999999999942</v>
      </c>
      <c r="AE9" s="173">
        <f>VLOOKUP(AE10,'Adj List'!$A$6:$D$464,2,FALSE)</f>
        <v>6.45</v>
      </c>
      <c r="AF9" s="173">
        <f>VLOOKUP(AF10,'Adj List'!$A$6:$D$464,2,FALSE)</f>
        <v>6.46</v>
      </c>
      <c r="AG9" s="173">
        <f>VLOOKUP(AG10,'Adj List'!$A$6:$D$464,2,FALSE)</f>
        <v>6.47</v>
      </c>
      <c r="AH9" s="173">
        <f>VLOOKUP(AH10,'Adj List'!$A$6:$D$464,2,FALSE)</f>
        <v>6.4799999999999995</v>
      </c>
      <c r="AI9" s="173">
        <f>VLOOKUP(AI10,'Adj List'!$A$6:$D$464,2,FALSE)</f>
        <v>6.4899999999999993</v>
      </c>
      <c r="AJ9" s="173">
        <f>VLOOKUP(AJ10,'Adj List'!$A$6:$D$464,2,FALSE)</f>
        <v>6.4999999999999991</v>
      </c>
      <c r="AK9" s="173">
        <f>VLOOKUP(AK10,'Adj List'!$A$6:$D$464,2,FALSE)</f>
        <v>6.5099999999999989</v>
      </c>
      <c r="AL9" s="173">
        <f>VLOOKUP(AL10,'Adj List'!$A$6:$D$464,2,FALSE)</f>
        <v>6.5199999999999987</v>
      </c>
      <c r="AM9" s="173">
        <f>VLOOKUP(AM10,'Adj List'!$A$6:$D$464,2,FALSE)</f>
        <v>6.5299999999999985</v>
      </c>
      <c r="AN9" s="173">
        <f>VLOOKUP(AN10,'Adj List'!$A$6:$D$464,2,FALSE)</f>
        <v>6.5399999999999983</v>
      </c>
      <c r="AO9" s="173">
        <f>VLOOKUP(AO10,'Adj List'!$A$6:$D$464,2,FALSE)</f>
        <v>6.549999999999998</v>
      </c>
      <c r="AP9" s="173">
        <f>VLOOKUP(AP10,'Adj List'!$A$6:$D$464,2,FALSE)</f>
        <v>6.5599999999999978</v>
      </c>
      <c r="AQ9" s="407"/>
      <c r="AR9" s="407"/>
      <c r="AS9" s="174">
        <f>VLOOKUP(AS10,'Adj List'!$A$6:$D$464,2,FALSE)</f>
        <v>6.01</v>
      </c>
      <c r="AT9" s="174">
        <f>VLOOKUP(AT10,'Adj List'!$A$6:$D$464,2,FALSE)</f>
        <v>6.02</v>
      </c>
      <c r="AU9" s="174">
        <f>VLOOKUP(AU10,'Adj List'!$A$6:$D$464,2,FALSE)</f>
        <v>6.0299999999999994</v>
      </c>
      <c r="AV9" s="174">
        <f>VLOOKUP(AV10,'Adj List'!$A$6:$D$464,2,FALSE)</f>
        <v>6.0399999999999991</v>
      </c>
      <c r="AW9" s="174">
        <f>VLOOKUP(AW10,'Adj List'!$A$6:$D$464,2,FALSE)</f>
        <v>6.0499999999999989</v>
      </c>
      <c r="AX9" s="174">
        <f>VLOOKUP(AX10,'Adj List'!$A$6:$D$464,2,FALSE)</f>
        <v>6.0599999999999987</v>
      </c>
      <c r="AY9" s="174">
        <f>VLOOKUP(AY10,'Adj List'!$A$6:$D$464,2,FALSE)</f>
        <v>6.0699999999999985</v>
      </c>
      <c r="AZ9" s="174">
        <f>VLOOKUP(AZ10,'Adj List'!$A$6:$D$464,2,FALSE)</f>
        <v>6.0799999999999983</v>
      </c>
      <c r="BA9" s="174">
        <f>VLOOKUP(BA10,'Adj List'!$A$6:$D$464,2,FALSE)</f>
        <v>6.0899999999999981</v>
      </c>
      <c r="BB9" s="174">
        <f>VLOOKUP(BB10,'Adj List'!$A$6:$D$464,2,FALSE)</f>
        <v>6.0999999999999979</v>
      </c>
      <c r="BC9" s="174">
        <f>VLOOKUP(BC10,'Adj List'!$A$6:$D$464,2,FALSE)</f>
        <v>6.1099999999999977</v>
      </c>
      <c r="BD9" s="174">
        <f>VLOOKUP(BD10,'Adj List'!$A$6:$D$464,2,FALSE)</f>
        <v>6.1199999999999974</v>
      </c>
      <c r="BE9" s="174">
        <f>VLOOKUP(BE10,'Adj List'!$A$6:$D$464,2,FALSE)</f>
        <v>6.1299999999999972</v>
      </c>
      <c r="BF9" s="174">
        <f>VLOOKUP(BF10,'Adj List'!$A$6:$D$464,2,FALSE)</f>
        <v>6.139999999999997</v>
      </c>
      <c r="BG9" s="174">
        <f>VLOOKUP(BG10,'Adj List'!$A$6:$D$464,2,FALSE)</f>
        <v>6.1499999999999968</v>
      </c>
      <c r="BH9" s="174">
        <f>VLOOKUP(BH10,'Adj List'!$A$6:$D$464,2,FALSE)</f>
        <v>6.1599999999999966</v>
      </c>
      <c r="BI9" s="174">
        <f>VLOOKUP(BI10,'Adj List'!$A$6:$D$464,2,FALSE)</f>
        <v>6.1699999999999964</v>
      </c>
      <c r="BJ9" s="174">
        <f>VLOOKUP(BJ10,'Adj List'!$A$6:$D$464,2,FALSE)</f>
        <v>6.1799999999999962</v>
      </c>
      <c r="BK9" s="174">
        <f>VLOOKUP(BK10,'Adj List'!$A$6:$D$464,2,FALSE)</f>
        <v>6.1899999999999959</v>
      </c>
      <c r="BL9" s="174">
        <f>VLOOKUP(BL10,'Adj List'!$A$6:$D$464,2,FALSE)</f>
        <v>6.1999999999999957</v>
      </c>
      <c r="BM9" s="174">
        <f>VLOOKUP(BM10,'Adj List'!$A$6:$D$464,2,FALSE)</f>
        <v>6.2099999999999955</v>
      </c>
      <c r="BN9" s="174">
        <f>VLOOKUP(BN10,'Adj List'!$A$6:$D$464,2,FALSE)</f>
        <v>6.2199999999999953</v>
      </c>
      <c r="BO9" s="174">
        <f>VLOOKUP(BO10,'Adj List'!$A$6:$D$464,2,FALSE)</f>
        <v>6.2299999999999951</v>
      </c>
      <c r="BP9" s="174">
        <f>VLOOKUP(BP10,'Adj List'!$A$6:$D$464,2,FALSE)</f>
        <v>6.2399999999999949</v>
      </c>
      <c r="BQ9" s="174">
        <f>VLOOKUP(BQ10,'Adj List'!$A$6:$D$464,2,FALSE)</f>
        <v>6.2499999999999947</v>
      </c>
      <c r="BR9" s="174">
        <f>VLOOKUP(BR10,'Adj List'!$A$6:$D$464,2,FALSE)</f>
        <v>6.2599999999999945</v>
      </c>
      <c r="BS9" s="174">
        <f>VLOOKUP(BS10,'Adj List'!$A$6:$D$464,2,FALSE)</f>
        <v>6.2699999999999942</v>
      </c>
      <c r="BT9" s="174">
        <f>VLOOKUP(BT10,'Adj List'!$A$6:$D$464,2,FALSE)</f>
        <v>6.279999999999994</v>
      </c>
      <c r="BU9" s="174">
        <f>VLOOKUP(BU10,'Adj List'!$A$6:$D$464,2,FALSE)</f>
        <v>6.2899999999999938</v>
      </c>
      <c r="BV9" s="174">
        <f>VLOOKUP(BV10,'Adj List'!$A$6:$D$464,2,FALSE)</f>
        <v>6.2999999999999936</v>
      </c>
      <c r="BW9" s="174">
        <f>VLOOKUP(BW10,'Adj List'!$A$6:$D$464,2,FALSE)</f>
        <v>6.3099999999999934</v>
      </c>
      <c r="BX9" s="174">
        <f>VLOOKUP(BX10,'Adj List'!$A$6:$D$464,2,FALSE)</f>
        <v>6.3199999999999932</v>
      </c>
      <c r="BY9" s="174">
        <f>VLOOKUP(BY10,'Adj List'!$A$6:$D$464,2,FALSE)</f>
        <v>6.329999999999993</v>
      </c>
      <c r="BZ9" s="174">
        <f>VLOOKUP(BZ10,'Adj List'!$A$6:$D$464,2,FALSE)</f>
        <v>6.3399999999999928</v>
      </c>
      <c r="CA9" s="174">
        <f>VLOOKUP(CA10,'Adj List'!$A$6:$D$464,2,FALSE)</f>
        <v>6.45</v>
      </c>
      <c r="CB9" s="174">
        <f>VLOOKUP(CB10,'Adj List'!$A$6:$D$464,2,FALSE)</f>
        <v>6.46</v>
      </c>
      <c r="CC9" s="174">
        <f>VLOOKUP(CC10,'Adj List'!$A$6:$D$464,2,FALSE)</f>
        <v>6.47</v>
      </c>
      <c r="CD9" s="174">
        <f>VLOOKUP(CD10,'Adj List'!$A$6:$D$464,2,FALSE)</f>
        <v>6.4799999999999995</v>
      </c>
      <c r="CE9" s="174">
        <f>VLOOKUP(CE10,'Adj List'!$A$6:$D$464,2,FALSE)</f>
        <v>6.4899999999999993</v>
      </c>
      <c r="CF9" s="174">
        <f>VLOOKUP(CF10,'Adj List'!$A$6:$D$464,2,FALSE)</f>
        <v>6.4999999999999991</v>
      </c>
      <c r="CG9" s="174">
        <f>VLOOKUP(CG10,'Adj List'!$A$6:$D$464,2,FALSE)</f>
        <v>6.5099999999999989</v>
      </c>
      <c r="CH9" s="174">
        <f>VLOOKUP(CH10,'Adj List'!$A$6:$D$464,2,FALSE)</f>
        <v>6.5199999999999987</v>
      </c>
      <c r="CI9" s="174">
        <f>VLOOKUP(CI10,'Adj List'!$A$6:$D$464,2,FALSE)</f>
        <v>6.5299999999999985</v>
      </c>
      <c r="CJ9" s="174">
        <f>VLOOKUP(CJ10,'Adj List'!$A$6:$D$464,2,FALSE)</f>
        <v>6.5399999999999983</v>
      </c>
      <c r="CK9" s="174">
        <f>VLOOKUP(CK10,'Adj List'!$A$6:$D$464,2,FALSE)</f>
        <v>6.549999999999998</v>
      </c>
      <c r="CL9" s="174">
        <f>VLOOKUP(CL10,'Adj List'!$A$6:$D$464,2,FALSE)</f>
        <v>6.5599999999999978</v>
      </c>
      <c r="CM9" s="407"/>
      <c r="CN9" s="425" t="s">
        <v>205</v>
      </c>
      <c r="CO9" s="705">
        <f>VLOOKUP(CO10,'Adj List'!$A$6:$D$464,2,FALSE)</f>
        <v>6.01</v>
      </c>
      <c r="CP9" s="705">
        <f>VLOOKUP(CP10,'Adj List'!$A$6:$D$464,2,FALSE)</f>
        <v>6.02</v>
      </c>
      <c r="CQ9" s="705">
        <f>VLOOKUP(CQ10,'Adj List'!$A$6:$D$464,2,FALSE)</f>
        <v>6.0299999999999994</v>
      </c>
      <c r="CR9" s="705">
        <f>VLOOKUP(CR10,'Adj List'!$A$6:$D$464,2,FALSE)</f>
        <v>6.0399999999999991</v>
      </c>
      <c r="CS9" s="705">
        <f>VLOOKUP(CS10,'Adj List'!$A$6:$D$464,2,FALSE)</f>
        <v>6.0499999999999989</v>
      </c>
      <c r="CT9" s="705">
        <f>VLOOKUP(CT10,'Adj List'!$A$6:$D$464,2,FALSE)</f>
        <v>6.0599999999999987</v>
      </c>
      <c r="CU9" s="705">
        <f>VLOOKUP(CU10,'Adj List'!$A$6:$D$464,2,FALSE)</f>
        <v>6.0699999999999985</v>
      </c>
      <c r="CV9" s="705">
        <f>VLOOKUP(CV10,'Adj List'!$A$6:$D$464,2,FALSE)</f>
        <v>6.0799999999999983</v>
      </c>
      <c r="CW9" s="705">
        <f>VLOOKUP(CW10,'Adj List'!$A$6:$D$464,2,FALSE)</f>
        <v>6.0899999999999981</v>
      </c>
      <c r="CX9" s="705">
        <f>VLOOKUP(CX10,'Adj List'!$A$6:$D$464,2,FALSE)</f>
        <v>6.0999999999999979</v>
      </c>
      <c r="CY9" s="705">
        <f>VLOOKUP(CY10,'Adj List'!$A$6:$D$464,2,FALSE)</f>
        <v>6.1099999999999977</v>
      </c>
      <c r="CZ9" s="705">
        <f>VLOOKUP(CZ10,'Adj List'!$A$6:$D$464,2,FALSE)</f>
        <v>6.1199999999999974</v>
      </c>
      <c r="DA9" s="705">
        <f>VLOOKUP(DA10,'Adj List'!$A$6:$D$464,2,FALSE)</f>
        <v>6.1299999999999972</v>
      </c>
      <c r="DB9" s="705">
        <f>VLOOKUP(DB10,'Adj List'!$A$6:$D$464,2,FALSE)</f>
        <v>6.139999999999997</v>
      </c>
      <c r="DC9" s="705">
        <f>VLOOKUP(DC10,'Adj List'!$A$6:$D$464,2,FALSE)</f>
        <v>6.1499999999999968</v>
      </c>
      <c r="DD9" s="705">
        <f>VLOOKUP(DD10,'Adj List'!$A$6:$D$464,2,FALSE)</f>
        <v>6.1599999999999966</v>
      </c>
      <c r="DE9" s="705">
        <f>VLOOKUP(DE10,'Adj List'!$A$6:$D$464,2,FALSE)</f>
        <v>6.1699999999999964</v>
      </c>
      <c r="DF9" s="705">
        <f>VLOOKUP(DF10,'Adj List'!$A$6:$D$464,2,FALSE)</f>
        <v>6.1799999999999962</v>
      </c>
      <c r="DG9" s="705">
        <f>VLOOKUP(DG10,'Adj List'!$A$6:$D$464,2,FALSE)</f>
        <v>6.1899999999999959</v>
      </c>
      <c r="DH9" s="705">
        <f>VLOOKUP(DH10,'Adj List'!$A$6:$D$464,2,FALSE)</f>
        <v>6.1999999999999957</v>
      </c>
      <c r="DI9" s="752">
        <f>VLOOKUP(DI10,'Adj List'!$A$6:$D$464,2,FALSE)</f>
        <v>6.2099999999999955</v>
      </c>
      <c r="DJ9" s="705">
        <f>VLOOKUP(DJ10,'Adj List'!$A$6:$D$464,2,FALSE)</f>
        <v>6.2199999999999953</v>
      </c>
      <c r="DK9" s="705">
        <f>VLOOKUP(DK10,'Adj List'!$A$6:$D$464,2,FALSE)</f>
        <v>6.2299999999999951</v>
      </c>
      <c r="DL9" s="705">
        <f>VLOOKUP(DL10,'Adj List'!$A$6:$D$464,2,FALSE)</f>
        <v>6.2399999999999949</v>
      </c>
      <c r="DM9" s="705">
        <f>VLOOKUP(DM10,'Adj List'!$A$6:$D$464,2,FALSE)</f>
        <v>6.2499999999999947</v>
      </c>
      <c r="DN9" s="705">
        <f>VLOOKUP(DN10,'Adj List'!$A$6:$D$464,2,FALSE)</f>
        <v>6.2599999999999945</v>
      </c>
      <c r="DO9" s="705">
        <f>VLOOKUP(DO10,'Adj List'!$A$6:$D$464,2,FALSE)</f>
        <v>6.2699999999999942</v>
      </c>
      <c r="DP9" s="705">
        <f>VLOOKUP(DP10,'Adj List'!$A$6:$D$464,2,FALSE)</f>
        <v>6.279999999999994</v>
      </c>
      <c r="DQ9" s="705">
        <f>VLOOKUP(DQ10,'Adj List'!$A$6:$D$464,2,FALSE)</f>
        <v>6.2899999999999938</v>
      </c>
      <c r="DR9" s="705">
        <f>VLOOKUP(DR10,'Adj List'!$A$6:$D$464,2,FALSE)</f>
        <v>6.2999999999999936</v>
      </c>
      <c r="DS9" s="705">
        <f>VLOOKUP(DS10,'Adj List'!$A$6:$D$464,2,FALSE)</f>
        <v>6.3099999999999934</v>
      </c>
      <c r="DT9" s="705">
        <f>VLOOKUP(DT10,'Adj List'!$A$6:$D$464,2,FALSE)</f>
        <v>6.3199999999999932</v>
      </c>
      <c r="DU9" s="705">
        <f>VLOOKUP(DU10,'Adj List'!$A$6:$D$464,2,FALSE)</f>
        <v>6.329999999999993</v>
      </c>
      <c r="DV9" s="705">
        <f>VLOOKUP(DV10,'Adj List'!$A$6:$D$464,2,FALSE)</f>
        <v>6.3399999999999928</v>
      </c>
      <c r="DW9" s="705">
        <f>VLOOKUP(DW10,'Adj List'!$A$6:$D$464,2,FALSE)</f>
        <v>6.45</v>
      </c>
      <c r="DX9" s="705">
        <f>VLOOKUP(DX10,'Adj List'!$A$6:$D$464,2,FALSE)</f>
        <v>6.46</v>
      </c>
      <c r="DY9" s="705">
        <f>VLOOKUP(DY10,'Adj List'!$A$6:$D$464,2,FALSE)</f>
        <v>6.47</v>
      </c>
      <c r="DZ9" s="705">
        <f>VLOOKUP(DZ10,'Adj List'!$A$6:$D$464,2,FALSE)</f>
        <v>6.4799999999999995</v>
      </c>
      <c r="EA9" s="705">
        <f>VLOOKUP(EA10,'Adj List'!$A$6:$D$464,2,FALSE)</f>
        <v>6.4899999999999993</v>
      </c>
      <c r="EB9" s="705">
        <f>VLOOKUP(EB10,'Adj List'!$A$6:$D$464,2,FALSE)</f>
        <v>6.4999999999999991</v>
      </c>
      <c r="EC9" s="705">
        <f>VLOOKUP(EC10,'Adj List'!$A$6:$D$464,2,FALSE)</f>
        <v>6.5099999999999989</v>
      </c>
      <c r="ED9" s="705">
        <f>VLOOKUP(ED10,'Adj List'!$A$6:$D$464,2,FALSE)</f>
        <v>6.5199999999999987</v>
      </c>
      <c r="EE9" s="705">
        <f>VLOOKUP(EE10,'Adj List'!$A$6:$D$464,2,FALSE)</f>
        <v>6.5299999999999985</v>
      </c>
      <c r="EF9" s="705">
        <f>VLOOKUP(EF10,'Adj List'!$A$6:$D$464,2,FALSE)</f>
        <v>6.5399999999999983</v>
      </c>
      <c r="EG9" s="705">
        <f>VLOOKUP(EG10,'Adj List'!$A$6:$D$464,2,FALSE)</f>
        <v>6.549999999999998</v>
      </c>
      <c r="EH9" s="705">
        <f>VLOOKUP(EH10,'Adj List'!$A$6:$D$464,2,FALSE)</f>
        <v>6.5599999999999978</v>
      </c>
      <c r="EI9" s="407">
        <v>2022</v>
      </c>
      <c r="EJ9" s="407">
        <v>2022</v>
      </c>
      <c r="EK9" s="705">
        <f>VLOOKUP(EK10,'Adj List'!$A$6:$D$464,2,FALSE)</f>
        <v>6.01</v>
      </c>
      <c r="EL9" s="705">
        <f>VLOOKUP(EL10,'Adj List'!$A$6:$D$464,2,FALSE)</f>
        <v>6.02</v>
      </c>
      <c r="EM9" s="705">
        <f>VLOOKUP(EM10,'Adj List'!$A$6:$D$464,2,FALSE)</f>
        <v>6.0299999999999994</v>
      </c>
      <c r="EN9" s="705">
        <f>VLOOKUP(EN10,'Adj List'!$A$6:$D$464,2,FALSE)</f>
        <v>6.0399999999999991</v>
      </c>
      <c r="EO9" s="705">
        <f>VLOOKUP(EO10,'Adj List'!$A$6:$D$464,2,FALSE)</f>
        <v>6.0499999999999989</v>
      </c>
      <c r="EP9" s="705">
        <f>VLOOKUP(EP10,'Adj List'!$A$6:$D$464,2,FALSE)</f>
        <v>6.0599999999999987</v>
      </c>
      <c r="EQ9" s="705">
        <f>VLOOKUP(EQ10,'Adj List'!$A$6:$D$464,2,FALSE)</f>
        <v>6.0699999999999985</v>
      </c>
      <c r="ER9" s="705">
        <f>VLOOKUP(ER10,'Adj List'!$A$6:$D$464,2,FALSE)</f>
        <v>6.0799999999999983</v>
      </c>
      <c r="ES9" s="705">
        <f>VLOOKUP(ES10,'Adj List'!$A$6:$D$464,2,FALSE)</f>
        <v>6.0899999999999981</v>
      </c>
      <c r="ET9" s="705">
        <f>VLOOKUP(ET10,'Adj List'!$A$6:$D$464,2,FALSE)</f>
        <v>6.0999999999999979</v>
      </c>
      <c r="EU9" s="705">
        <f>VLOOKUP(EU10,'Adj List'!$A$6:$D$464,2,FALSE)</f>
        <v>6.1099999999999977</v>
      </c>
      <c r="EV9" s="705">
        <f>VLOOKUP(EV10,'Adj List'!$A$6:$D$464,2,FALSE)</f>
        <v>6.1199999999999974</v>
      </c>
      <c r="EW9" s="705">
        <f>VLOOKUP(EW10,'Adj List'!$A$6:$D$464,2,FALSE)</f>
        <v>6.1299999999999972</v>
      </c>
      <c r="EX9" s="705">
        <f>VLOOKUP(EX10,'Adj List'!$A$6:$D$464,2,FALSE)</f>
        <v>6.139999999999997</v>
      </c>
      <c r="EY9" s="705">
        <f>VLOOKUP(EY10,'Adj List'!$A$6:$D$464,2,FALSE)</f>
        <v>6.1499999999999968</v>
      </c>
      <c r="EZ9" s="705">
        <f>VLOOKUP(EZ10,'Adj List'!$A$6:$D$464,2,FALSE)</f>
        <v>6.1599999999999966</v>
      </c>
      <c r="FA9" s="705">
        <f>VLOOKUP(FA10,'Adj List'!$A$6:$D$464,2,FALSE)</f>
        <v>6.1699999999999964</v>
      </c>
      <c r="FB9" s="705">
        <f>VLOOKUP(FB10,'Adj List'!$A$6:$D$464,2,FALSE)</f>
        <v>6.1799999999999962</v>
      </c>
      <c r="FC9" s="705">
        <f>VLOOKUP(FC10,'Adj List'!$A$6:$D$464,2,FALSE)</f>
        <v>6.1899999999999959</v>
      </c>
      <c r="FD9" s="705">
        <f>VLOOKUP(FD10,'Adj List'!$A$6:$D$464,2,FALSE)</f>
        <v>6.1999999999999957</v>
      </c>
      <c r="FE9" s="705">
        <f>VLOOKUP(FE10,'Adj List'!$A$6:$D$464,2,FALSE)</f>
        <v>6.2099999999999955</v>
      </c>
      <c r="FF9" s="705">
        <f>VLOOKUP(FF10,'Adj List'!$A$6:$D$464,2,FALSE)</f>
        <v>6.2199999999999953</v>
      </c>
      <c r="FG9" s="705">
        <f>VLOOKUP(FG10,'Adj List'!$A$6:$D$464,2,FALSE)</f>
        <v>6.2299999999999951</v>
      </c>
      <c r="FH9" s="705">
        <f>VLOOKUP(FH10,'Adj List'!$A$6:$D$464,2,FALSE)</f>
        <v>6.2399999999999949</v>
      </c>
      <c r="FI9" s="705">
        <f>VLOOKUP(FI10,'Adj List'!$A$6:$D$464,2,FALSE)</f>
        <v>6.2499999999999947</v>
      </c>
      <c r="FJ9" s="705">
        <f>VLOOKUP(FJ10,'Adj List'!$A$6:$D$464,2,FALSE)</f>
        <v>6.2599999999999945</v>
      </c>
      <c r="FK9" s="705">
        <f>VLOOKUP(FK10,'Adj List'!$A$6:$D$464,2,FALSE)</f>
        <v>6.2699999999999942</v>
      </c>
      <c r="FL9" s="705">
        <f>VLOOKUP(FL10,'Adj List'!$A$6:$D$464,2,FALSE)</f>
        <v>6.279999999999994</v>
      </c>
      <c r="FM9" s="705">
        <f>VLOOKUP(FM10,'Adj List'!$A$6:$D$464,2,FALSE)</f>
        <v>6.2899999999999938</v>
      </c>
      <c r="FN9" s="705">
        <f>VLOOKUP(FN10,'Adj List'!$A$6:$D$464,2,FALSE)</f>
        <v>6.2999999999999936</v>
      </c>
      <c r="FO9" s="705">
        <f>VLOOKUP(FO10,'Adj List'!$A$6:$D$464,2,FALSE)</f>
        <v>6.3099999999999934</v>
      </c>
      <c r="FP9" s="705">
        <f>VLOOKUP(FP10,'Adj List'!$A$6:$D$464,2,FALSE)</f>
        <v>6.3199999999999932</v>
      </c>
      <c r="FQ9" s="705">
        <f>VLOOKUP(FQ10,'Adj List'!$A$6:$D$464,2,FALSE)</f>
        <v>6.329999999999993</v>
      </c>
      <c r="FR9" s="705">
        <f>VLOOKUP(FR10,'Adj List'!$A$6:$D$464,2,FALSE)</f>
        <v>6.3399999999999928</v>
      </c>
      <c r="FS9" s="705">
        <f>VLOOKUP(FS10,'Adj List'!$A$6:$D$464,2,FALSE)</f>
        <v>6.45</v>
      </c>
      <c r="FT9" s="705">
        <f>VLOOKUP(FT10,'Adj List'!$A$6:$D$464,2,FALSE)</f>
        <v>6.46</v>
      </c>
      <c r="FU9" s="705">
        <f>VLOOKUP(FU10,'Adj List'!$A$6:$D$464,2,FALSE)</f>
        <v>6.47</v>
      </c>
      <c r="FV9" s="705">
        <f>VLOOKUP(FV10,'Adj List'!$A$6:$D$464,2,FALSE)</f>
        <v>6.4799999999999995</v>
      </c>
      <c r="FW9" s="705">
        <f>VLOOKUP(FW10,'Adj List'!$A$6:$D$464,2,FALSE)</f>
        <v>6.4899999999999993</v>
      </c>
      <c r="FX9" s="705">
        <f>VLOOKUP(FX10,'Adj List'!$A$6:$D$464,2,FALSE)</f>
        <v>6.4999999999999991</v>
      </c>
      <c r="FY9" s="705">
        <f>VLOOKUP(FY10,'Adj List'!$A$6:$D$464,2,FALSE)</f>
        <v>6.5099999999999989</v>
      </c>
      <c r="FZ9" s="705">
        <f>VLOOKUP(FZ10,'Adj List'!$A$6:$D$464,2,FALSE)</f>
        <v>6.5199999999999987</v>
      </c>
      <c r="GA9" s="705">
        <f>VLOOKUP(GA10,'Adj List'!$A$6:$D$464,2,FALSE)</f>
        <v>6.5299999999999985</v>
      </c>
      <c r="GB9" s="705">
        <f>VLOOKUP(GB10,'Adj List'!$A$6:$D$464,2,FALSE)</f>
        <v>6.5399999999999983</v>
      </c>
      <c r="GC9" s="705">
        <f>VLOOKUP(GC10,'Adj List'!$A$6:$D$464,2,FALSE)</f>
        <v>6.549999999999998</v>
      </c>
      <c r="GD9" s="705">
        <f>VLOOKUP(GD10,'Adj List'!$A$6:$D$464,2,FALSE)</f>
        <v>6.5599999999999978</v>
      </c>
      <c r="GE9" s="407">
        <v>2023</v>
      </c>
      <c r="GF9" s="407">
        <v>2023</v>
      </c>
      <c r="GG9" s="705">
        <f>VLOOKUP(GG10,'Adj List'!$A$6:$D$464,2,FALSE)</f>
        <v>6.01</v>
      </c>
      <c r="GH9" s="705">
        <f>VLOOKUP(GH10,'Adj List'!$A$6:$D$464,2,FALSE)</f>
        <v>6.02</v>
      </c>
      <c r="GI9" s="705">
        <f>VLOOKUP(GI10,'Adj List'!$A$6:$D$464,2,FALSE)</f>
        <v>6.0299999999999994</v>
      </c>
      <c r="GJ9" s="705">
        <f>VLOOKUP(GJ10,'Adj List'!$A$6:$D$464,2,FALSE)</f>
        <v>6.0399999999999991</v>
      </c>
      <c r="GK9" s="705">
        <f>VLOOKUP(GK10,'Adj List'!$A$6:$D$464,2,FALSE)</f>
        <v>6.0499999999999989</v>
      </c>
      <c r="GL9" s="705">
        <f>VLOOKUP(GL10,'Adj List'!$A$6:$D$464,2,FALSE)</f>
        <v>6.0599999999999987</v>
      </c>
      <c r="GM9" s="705">
        <f>VLOOKUP(GM10,'Adj List'!$A$6:$D$464,2,FALSE)</f>
        <v>6.0699999999999985</v>
      </c>
      <c r="GN9" s="705">
        <f>VLOOKUP(GN10,'Adj List'!$A$6:$D$464,2,FALSE)</f>
        <v>6.0799999999999983</v>
      </c>
      <c r="GO9" s="705">
        <f>VLOOKUP(GO10,'Adj List'!$A$6:$D$464,2,FALSE)</f>
        <v>6.0899999999999981</v>
      </c>
      <c r="GP9" s="705">
        <f>VLOOKUP(GP10,'Adj List'!$A$6:$D$464,2,FALSE)</f>
        <v>6.0999999999999979</v>
      </c>
      <c r="GQ9" s="705">
        <f>VLOOKUP(GQ10,'Adj List'!$A$6:$D$464,2,FALSE)</f>
        <v>6.1099999999999977</v>
      </c>
      <c r="GR9" s="705">
        <f>VLOOKUP(GR10,'Adj List'!$A$6:$D$464,2,FALSE)</f>
        <v>6.1199999999999974</v>
      </c>
      <c r="GS9" s="705">
        <f>VLOOKUP(GS10,'Adj List'!$A$6:$D$464,2,FALSE)</f>
        <v>6.1299999999999972</v>
      </c>
      <c r="GT9" s="705">
        <f>VLOOKUP(GT10,'Adj List'!$A$6:$D$464,2,FALSE)</f>
        <v>6.139999999999997</v>
      </c>
      <c r="GU9" s="705">
        <f>VLOOKUP(GU10,'Adj List'!$A$6:$D$464,2,FALSE)</f>
        <v>6.1499999999999968</v>
      </c>
      <c r="GV9" s="705">
        <f>VLOOKUP(GV10,'Adj List'!$A$6:$D$464,2,FALSE)</f>
        <v>6.1599999999999966</v>
      </c>
      <c r="GW9" s="705">
        <f>VLOOKUP(GW10,'Adj List'!$A$6:$D$464,2,FALSE)</f>
        <v>6.1699999999999964</v>
      </c>
      <c r="GX9" s="705">
        <f>VLOOKUP(GX10,'Adj List'!$A$6:$D$464,2,FALSE)</f>
        <v>6.1799999999999962</v>
      </c>
      <c r="GY9" s="705">
        <f>VLOOKUP(GY10,'Adj List'!$A$6:$D$464,2,FALSE)</f>
        <v>6.1899999999999959</v>
      </c>
      <c r="GZ9" s="705">
        <f>VLOOKUP(GZ10,'Adj List'!$A$6:$D$464,2,FALSE)</f>
        <v>6.1999999999999957</v>
      </c>
      <c r="HA9" s="705">
        <f>VLOOKUP(HA10,'Adj List'!$A$6:$D$464,2,FALSE)</f>
        <v>6.2099999999999955</v>
      </c>
      <c r="HB9" s="705">
        <f>VLOOKUP(HB10,'Adj List'!$A$6:$D$464,2,FALSE)</f>
        <v>6.2199999999999953</v>
      </c>
      <c r="HC9" s="705">
        <f>VLOOKUP(HC10,'Adj List'!$A$6:$D$464,2,FALSE)</f>
        <v>6.2299999999999951</v>
      </c>
      <c r="HD9" s="705">
        <f>VLOOKUP(HD10,'Adj List'!$A$6:$D$464,2,FALSE)</f>
        <v>6.2399999999999949</v>
      </c>
      <c r="HE9" s="705">
        <f>VLOOKUP(HE10,'Adj List'!$A$6:$D$464,2,FALSE)</f>
        <v>6.2499999999999947</v>
      </c>
      <c r="HF9" s="705">
        <f>VLOOKUP(HF10,'Adj List'!$A$6:$D$464,2,FALSE)</f>
        <v>6.2599999999999945</v>
      </c>
      <c r="HG9" s="705">
        <f>VLOOKUP(HG10,'Adj List'!$A$6:$D$464,2,FALSE)</f>
        <v>6.2699999999999942</v>
      </c>
      <c r="HH9" s="705">
        <f>VLOOKUP(HH10,'Adj List'!$A$6:$D$464,2,FALSE)</f>
        <v>6.279999999999994</v>
      </c>
      <c r="HI9" s="705">
        <f>VLOOKUP(HI10,'Adj List'!$A$6:$D$464,2,FALSE)</f>
        <v>6.2899999999999938</v>
      </c>
      <c r="HJ9" s="705">
        <f>VLOOKUP(HJ10,'Adj List'!$A$6:$D$464,2,FALSE)</f>
        <v>6.2999999999999936</v>
      </c>
      <c r="HK9" s="705">
        <f>VLOOKUP(HK10,'Adj List'!$A$6:$D$464,2,FALSE)</f>
        <v>6.3099999999999934</v>
      </c>
      <c r="HL9" s="705">
        <f>VLOOKUP(HL10,'Adj List'!$A$6:$D$464,2,FALSE)</f>
        <v>6.3199999999999932</v>
      </c>
      <c r="HM9" s="705">
        <f>VLOOKUP(HM10,'Adj List'!$A$6:$D$464,2,FALSE)</f>
        <v>6.329999999999993</v>
      </c>
      <c r="HN9" s="705">
        <f>VLOOKUP(HN10,'Adj List'!$A$6:$D$464,2,FALSE)</f>
        <v>6.3399999999999928</v>
      </c>
      <c r="HO9" s="705">
        <f>VLOOKUP(HO10,'Adj List'!$A$6:$D$464,2,FALSE)</f>
        <v>6.45</v>
      </c>
      <c r="HP9" s="705">
        <f>VLOOKUP(HP10,'Adj List'!$A$6:$D$464,2,FALSE)</f>
        <v>6.46</v>
      </c>
      <c r="HQ9" s="705">
        <f>VLOOKUP(HQ10,'Adj List'!$A$6:$D$464,2,FALSE)</f>
        <v>6.47</v>
      </c>
      <c r="HR9" s="705">
        <f>VLOOKUP(HR10,'Adj List'!$A$6:$D$464,2,FALSE)</f>
        <v>6.4799999999999995</v>
      </c>
      <c r="HS9" s="705">
        <f>VLOOKUP(HS10,'Adj List'!$A$6:$D$464,2,FALSE)</f>
        <v>6.4899999999999993</v>
      </c>
      <c r="HT9" s="705">
        <f>VLOOKUP(HT10,'Adj List'!$A$6:$D$464,2,FALSE)</f>
        <v>6.4999999999999991</v>
      </c>
      <c r="HU9" s="705">
        <f>VLOOKUP(HU10,'Adj List'!$A$6:$D$464,2,FALSE)</f>
        <v>6.5099999999999989</v>
      </c>
      <c r="HV9" s="705">
        <f>VLOOKUP(HV10,'Adj List'!$A$6:$D$464,2,FALSE)</f>
        <v>6.5199999999999987</v>
      </c>
      <c r="HW9" s="705">
        <f>VLOOKUP(HW10,'Adj List'!$A$6:$D$464,2,FALSE)</f>
        <v>6.5299999999999985</v>
      </c>
      <c r="HX9" s="705">
        <f>VLOOKUP(HX10,'Adj List'!$A$6:$D$464,2,FALSE)</f>
        <v>6.5399999999999983</v>
      </c>
      <c r="HY9" s="705">
        <f>VLOOKUP(HY10,'Adj List'!$A$6:$D$464,2,FALSE)</f>
        <v>6.549999999999998</v>
      </c>
      <c r="HZ9" s="705">
        <f>VLOOKUP(HZ10,'Adj List'!$A$6:$D$464,2,FALSE)</f>
        <v>6.5599999999999978</v>
      </c>
      <c r="IA9" s="407">
        <v>2024</v>
      </c>
      <c r="IB9" s="407">
        <v>2024</v>
      </c>
      <c r="IC9" s="705">
        <f>VLOOKUP(IC10,'Adj List'!$A$6:$D$464,2,FALSE)</f>
        <v>6.01</v>
      </c>
      <c r="ID9" s="705">
        <f>VLOOKUP(ID10,'Adj List'!$A$6:$D$464,2,FALSE)</f>
        <v>6.02</v>
      </c>
      <c r="IE9" s="705">
        <f>VLOOKUP(IE10,'Adj List'!$A$6:$D$464,2,FALSE)</f>
        <v>6.0299999999999994</v>
      </c>
      <c r="IF9" s="705">
        <f>VLOOKUP(IF10,'Adj List'!$A$6:$D$464,2,FALSE)</f>
        <v>6.0399999999999991</v>
      </c>
      <c r="IG9" s="705">
        <f>VLOOKUP(IG10,'Adj List'!$A$6:$D$464,2,FALSE)</f>
        <v>6.0499999999999989</v>
      </c>
      <c r="IH9" s="705">
        <f>VLOOKUP(IH10,'Adj List'!$A$6:$D$464,2,FALSE)</f>
        <v>6.0599999999999987</v>
      </c>
      <c r="II9" s="705">
        <f>VLOOKUP(II10,'Adj List'!$A$6:$D$464,2,FALSE)</f>
        <v>6.0699999999999985</v>
      </c>
      <c r="IJ9" s="705">
        <f>VLOOKUP(IJ10,'Adj List'!$A$6:$D$464,2,FALSE)</f>
        <v>6.0799999999999983</v>
      </c>
      <c r="IK9" s="705">
        <f>VLOOKUP(IK10,'Adj List'!$A$6:$D$464,2,FALSE)</f>
        <v>6.0899999999999981</v>
      </c>
      <c r="IL9" s="705">
        <f>VLOOKUP(IL10,'Adj List'!$A$6:$D$464,2,FALSE)</f>
        <v>6.0999999999999979</v>
      </c>
      <c r="IM9" s="705">
        <f>VLOOKUP(IM10,'Adj List'!$A$6:$D$464,2,FALSE)</f>
        <v>6.1099999999999977</v>
      </c>
      <c r="IN9" s="705">
        <f>VLOOKUP(IN10,'Adj List'!$A$6:$D$464,2,FALSE)</f>
        <v>6.1199999999999974</v>
      </c>
      <c r="IO9" s="705">
        <f>VLOOKUP(IO10,'Adj List'!$A$6:$D$464,2,FALSE)</f>
        <v>6.1299999999999972</v>
      </c>
      <c r="IP9" s="705">
        <f>VLOOKUP(IP10,'Adj List'!$A$6:$D$464,2,FALSE)</f>
        <v>6.139999999999997</v>
      </c>
      <c r="IQ9" s="705">
        <f>VLOOKUP(IQ10,'Adj List'!$A$6:$D$464,2,FALSE)</f>
        <v>6.1499999999999968</v>
      </c>
      <c r="IR9" s="705">
        <f>VLOOKUP(IR10,'Adj List'!$A$6:$D$464,2,FALSE)</f>
        <v>6.1599999999999966</v>
      </c>
      <c r="IS9" s="705">
        <f>VLOOKUP(IS10,'Adj List'!$A$6:$D$464,2,FALSE)</f>
        <v>6.1699999999999964</v>
      </c>
      <c r="IT9" s="705">
        <f>VLOOKUP(IT10,'Adj List'!$A$6:$D$464,2,FALSE)</f>
        <v>6.1799999999999962</v>
      </c>
      <c r="IU9" s="705">
        <f>VLOOKUP(IU10,'Adj List'!$A$6:$D$464,2,FALSE)</f>
        <v>6.1899999999999959</v>
      </c>
      <c r="IV9" s="705">
        <f>VLOOKUP(IV10,'Adj List'!$A$6:$D$464,2,FALSE)</f>
        <v>6.1999999999999957</v>
      </c>
      <c r="IW9" s="705">
        <f>VLOOKUP(IW10,'Adj List'!$A$6:$D$464,2,FALSE)</f>
        <v>6.2099999999999955</v>
      </c>
      <c r="IX9" s="705">
        <f>VLOOKUP(IX10,'Adj List'!$A$6:$D$464,2,FALSE)</f>
        <v>6.2199999999999953</v>
      </c>
      <c r="IY9" s="705">
        <f>VLOOKUP(IY10,'Adj List'!$A$6:$D$464,2,FALSE)</f>
        <v>6.2299999999999951</v>
      </c>
      <c r="IZ9" s="705">
        <f>VLOOKUP(IZ10,'Adj List'!$A$6:$D$464,2,FALSE)</f>
        <v>6.2399999999999949</v>
      </c>
      <c r="JA9" s="705">
        <f>VLOOKUP(JA10,'Adj List'!$A$6:$D$464,2,FALSE)</f>
        <v>6.2499999999999947</v>
      </c>
      <c r="JB9" s="705">
        <f>VLOOKUP(JB10,'Adj List'!$A$6:$D$464,2,FALSE)</f>
        <v>6.2599999999999945</v>
      </c>
      <c r="JC9" s="705">
        <f>VLOOKUP(JC10,'Adj List'!$A$6:$D$464,2,FALSE)</f>
        <v>6.2699999999999942</v>
      </c>
      <c r="JD9" s="705">
        <f>VLOOKUP(JD10,'Adj List'!$A$6:$D$464,2,FALSE)</f>
        <v>6.279999999999994</v>
      </c>
      <c r="JE9" s="705">
        <f>VLOOKUP(JE10,'Adj List'!$A$6:$D$464,2,FALSE)</f>
        <v>6.2899999999999938</v>
      </c>
      <c r="JF9" s="705">
        <f>VLOOKUP(JF10,'Adj List'!$A$6:$D$464,2,FALSE)</f>
        <v>6.2999999999999936</v>
      </c>
      <c r="JG9" s="705">
        <f>VLOOKUP(JG10,'Adj List'!$A$6:$D$464,2,FALSE)</f>
        <v>6.3099999999999934</v>
      </c>
      <c r="JH9" s="705">
        <f>VLOOKUP(JH10,'Adj List'!$A$6:$D$464,2,FALSE)</f>
        <v>6.3199999999999932</v>
      </c>
      <c r="JI9" s="705">
        <f>VLOOKUP(JI10,'Adj List'!$A$6:$D$464,2,FALSE)</f>
        <v>6.329999999999993</v>
      </c>
      <c r="JJ9" s="705">
        <f>VLOOKUP(JJ10,'Adj List'!$A$6:$D$464,2,FALSE)</f>
        <v>6.3399999999999928</v>
      </c>
      <c r="JK9" s="705">
        <f>VLOOKUP(JK10,'Adj List'!$A$6:$D$464,2,FALSE)</f>
        <v>6.45</v>
      </c>
      <c r="JL9" s="705">
        <f>VLOOKUP(JL10,'Adj List'!$A$6:$D$464,2,FALSE)</f>
        <v>6.46</v>
      </c>
      <c r="JM9" s="705">
        <f>VLOOKUP(JM10,'Adj List'!$A$6:$D$464,2,FALSE)</f>
        <v>6.47</v>
      </c>
      <c r="JN9" s="705">
        <f>VLOOKUP(JN10,'Adj List'!$A$6:$D$464,2,FALSE)</f>
        <v>6.4799999999999995</v>
      </c>
      <c r="JO9" s="705">
        <f>VLOOKUP(JO10,'Adj List'!$A$6:$D$464,2,FALSE)</f>
        <v>6.4899999999999993</v>
      </c>
      <c r="JP9" s="705">
        <f>VLOOKUP(JP10,'Adj List'!$A$6:$D$464,2,FALSE)</f>
        <v>6.4999999999999991</v>
      </c>
      <c r="JQ9" s="705">
        <f>VLOOKUP(JQ10,'Adj List'!$A$6:$D$464,2,FALSE)</f>
        <v>6.5099999999999989</v>
      </c>
      <c r="JR9" s="705">
        <f>VLOOKUP(JR10,'Adj List'!$A$6:$D$464,2,FALSE)</f>
        <v>6.5199999999999987</v>
      </c>
      <c r="JS9" s="705">
        <f>VLOOKUP(JS10,'Adj List'!$A$6:$D$464,2,FALSE)</f>
        <v>6.5299999999999985</v>
      </c>
      <c r="JT9" s="705">
        <f>VLOOKUP(JT10,'Adj List'!$A$6:$D$464,2,FALSE)</f>
        <v>6.5399999999999983</v>
      </c>
      <c r="JU9" s="705">
        <f>VLOOKUP(JU10,'Adj List'!$A$6:$D$464,2,FALSE)</f>
        <v>6.549999999999998</v>
      </c>
      <c r="JV9" s="705">
        <f>VLOOKUP(JV10,'Adj List'!$A$6:$D$464,2,FALSE)</f>
        <v>6.5599999999999978</v>
      </c>
      <c r="JW9" s="407">
        <v>2025</v>
      </c>
      <c r="JX9" s="407">
        <v>2025</v>
      </c>
      <c r="JY9" s="829" t="s">
        <v>1143</v>
      </c>
    </row>
    <row r="10" spans="1:285" ht="63.75" x14ac:dyDescent="0.2">
      <c r="A10" s="131" t="s">
        <v>7</v>
      </c>
      <c r="B10" s="179" t="s">
        <v>8</v>
      </c>
      <c r="C10" s="408" t="s">
        <v>203</v>
      </c>
      <c r="D10" s="403" t="str">
        <f>+'Adj List'!A6</f>
        <v>REVENUES AND EXPENSES</v>
      </c>
      <c r="E10" s="403" t="str">
        <f>+'Adj List'!A7</f>
        <v>PASS-THROUGH REVENUE &amp; EXPENSE</v>
      </c>
      <c r="F10" s="404" t="str">
        <f>+'Adj List'!A8</f>
        <v>TEMPERATURE NORMALIZATION</v>
      </c>
      <c r="G10" s="403" t="str">
        <f>+'Adj List'!A9</f>
        <v>FEDERAL INCOME TAX</v>
      </c>
      <c r="H10" s="403" t="str">
        <f>+'Adj List'!A10</f>
        <v>TAX BENEFIT OF INTEREST</v>
      </c>
      <c r="I10" s="403" t="str">
        <f>+'Adj List'!A11</f>
        <v>BAD DEBT EXPENSE</v>
      </c>
      <c r="J10" s="405" t="str">
        <f>+'Adj List'!A12</f>
        <v>RATE CASE EXPENSE</v>
      </c>
      <c r="K10" s="403" t="str">
        <f>+'Adj List'!A13</f>
        <v xml:space="preserve">EXCISE TAX </v>
      </c>
      <c r="L10" s="403" t="str">
        <f>+'Adj List'!A14</f>
        <v>EMPLOYEE INSURANCE</v>
      </c>
      <c r="M10" s="403" t="str">
        <f>+'Adj List'!A15</f>
        <v>INJURIES &amp; DAMAGES</v>
      </c>
      <c r="N10" s="403" t="str">
        <f>+'Adj List'!A16</f>
        <v>INCENTIVE PAY</v>
      </c>
      <c r="O10" s="403" t="str">
        <f>+'Adj List'!A17</f>
        <v>INVESTMENT PLAN</v>
      </c>
      <c r="P10" s="403" t="str">
        <f>+'Adj List'!A18</f>
        <v>INTEREST ON  CUSTOMER DEPOSITS</v>
      </c>
      <c r="Q10" s="403" t="str">
        <f>+'Adj List'!A19</f>
        <v>PROPERTY AND LIAB INSURANCE</v>
      </c>
      <c r="R10" s="403" t="str">
        <f>+'Adj List'!A20</f>
        <v>DEFERRED GAINS AND LOSSES ON PROPERTY SALES</v>
      </c>
      <c r="S10" s="403" t="str">
        <f>+'Adj List'!A21</f>
        <v>D&amp;O INSURANCE</v>
      </c>
      <c r="T10" s="403" t="str">
        <f>+'Adj List'!A22</f>
        <v>PENSION PLAN</v>
      </c>
      <c r="U10" s="403" t="str">
        <f>+'Adj List'!A23</f>
        <v>WAGE INCREASE</v>
      </c>
      <c r="V10" s="403" t="str">
        <f>+'Adj List'!A24</f>
        <v>AMA TO EOP RATE BASE</v>
      </c>
      <c r="W10" s="403" t="str">
        <f>+'Adj List'!A25</f>
        <v>AMA TO EOP DEPRECIATION</v>
      </c>
      <c r="X10" s="406" t="str">
        <f>+'Adj List'!A26</f>
        <v>WUTC FILING FEE</v>
      </c>
      <c r="Y10" s="403" t="str">
        <f>+'Adj List'!A27</f>
        <v>PRO FORMA O&amp;M</v>
      </c>
      <c r="Z10" s="403" t="str">
        <f>+'Adj List'!A28</f>
        <v>AMR REGULATORY ASSET</v>
      </c>
      <c r="AA10" s="403" t="str">
        <f>+'Adj List'!A29</f>
        <v>AMI PLANT AND DEFERRAL</v>
      </c>
      <c r="AB10" s="403" t="str">
        <f>+'Adj List'!A30</f>
        <v>GTZ DEFERRAL</v>
      </c>
      <c r="AC10" s="403" t="str">
        <f>+'Adj List'!A31</f>
        <v>ENVIRONMENTAL REMEDIATION</v>
      </c>
      <c r="AD10" s="406" t="str">
        <f>+'Adj List'!A32</f>
        <v>COVID DEFERRAL</v>
      </c>
      <c r="AE10" s="406" t="str">
        <f>+'Adj List'!A52</f>
        <v>POWER COSTS</v>
      </c>
      <c r="AF10" s="406" t="str">
        <f>+'Adj List'!A53</f>
        <v>MONTANA TAX</v>
      </c>
      <c r="AG10" s="406" t="str">
        <f>+'Adj List'!A54</f>
        <v>WILD HORSE SOLAR</v>
      </c>
      <c r="AH10" s="406" t="str">
        <f>+'Adj List'!A55</f>
        <v>STORM EXPENSE NORMALIZATION</v>
      </c>
      <c r="AI10" s="406" t="str">
        <f>+'Adj List'!A56</f>
        <v>REGULATORY  ASSETS &amp; LIAB</v>
      </c>
      <c r="AJ10" s="406" t="str">
        <f>+'Adj List'!A57</f>
        <v>GREEN DIRECT</v>
      </c>
      <c r="AK10" s="406" t="str">
        <f>+'Adj List'!A58</f>
        <v>STORM DEFERRAL AMORTIZATION</v>
      </c>
      <c r="AL10" s="406" t="str">
        <f>+'Adj List'!A59</f>
        <v>ELECTRIC VEHICLES</v>
      </c>
      <c r="AM10" s="406" t="str">
        <f>+'Adj List'!A60</f>
        <v>COLSTRIP D&amp;R TRACKER</v>
      </c>
      <c r="AN10" s="406" t="str">
        <f>+'Adj List'!A61</f>
        <v>OPEN 3</v>
      </c>
      <c r="AO10" s="406" t="str">
        <f>+'Adj List'!A62</f>
        <v>MONETIZE PTCS FOR COLSTRIP</v>
      </c>
      <c r="AP10" s="406" t="str">
        <f>+'Adj List'!A63</f>
        <v>ACQUISITION ADJUSTMENT</v>
      </c>
      <c r="AQ10" s="408" t="s">
        <v>185</v>
      </c>
      <c r="AR10" s="408" t="s">
        <v>186</v>
      </c>
      <c r="AS10" s="403" t="str">
        <f t="shared" ref="AS10:BL10" si="14">D10</f>
        <v>REVENUES AND EXPENSES</v>
      </c>
      <c r="AT10" s="403" t="str">
        <f t="shared" si="14"/>
        <v>PASS-THROUGH REVENUE &amp; EXPENSE</v>
      </c>
      <c r="AU10" s="403" t="str">
        <f t="shared" si="14"/>
        <v>TEMPERATURE NORMALIZATION</v>
      </c>
      <c r="AV10" s="403" t="str">
        <f t="shared" si="14"/>
        <v>FEDERAL INCOME TAX</v>
      </c>
      <c r="AW10" s="403" t="str">
        <f t="shared" si="14"/>
        <v>TAX BENEFIT OF INTEREST</v>
      </c>
      <c r="AX10" s="403" t="str">
        <f t="shared" si="14"/>
        <v>BAD DEBT EXPENSE</v>
      </c>
      <c r="AY10" s="403" t="str">
        <f t="shared" si="14"/>
        <v>RATE CASE EXPENSE</v>
      </c>
      <c r="AZ10" s="403" t="str">
        <f t="shared" si="14"/>
        <v xml:space="preserve">EXCISE TAX </v>
      </c>
      <c r="BA10" s="403" t="str">
        <f t="shared" si="14"/>
        <v>EMPLOYEE INSURANCE</v>
      </c>
      <c r="BB10" s="403" t="str">
        <f t="shared" si="14"/>
        <v>INJURIES &amp; DAMAGES</v>
      </c>
      <c r="BC10" s="403" t="str">
        <f t="shared" si="14"/>
        <v>INCENTIVE PAY</v>
      </c>
      <c r="BD10" s="403" t="str">
        <f t="shared" si="14"/>
        <v>INVESTMENT PLAN</v>
      </c>
      <c r="BE10" s="403" t="str">
        <f t="shared" si="14"/>
        <v>INTEREST ON  CUSTOMER DEPOSITS</v>
      </c>
      <c r="BF10" s="403" t="str">
        <f t="shared" si="14"/>
        <v>PROPERTY AND LIAB INSURANCE</v>
      </c>
      <c r="BG10" s="403" t="str">
        <f t="shared" si="14"/>
        <v>DEFERRED GAINS AND LOSSES ON PROPERTY SALES</v>
      </c>
      <c r="BH10" s="403" t="str">
        <f t="shared" si="14"/>
        <v>D&amp;O INSURANCE</v>
      </c>
      <c r="BI10" s="403" t="str">
        <f t="shared" si="14"/>
        <v>PENSION PLAN</v>
      </c>
      <c r="BJ10" s="403" t="str">
        <f t="shared" si="14"/>
        <v>WAGE INCREASE</v>
      </c>
      <c r="BK10" s="403" t="str">
        <f t="shared" si="14"/>
        <v>AMA TO EOP RATE BASE</v>
      </c>
      <c r="BL10" s="403" t="str">
        <f t="shared" si="14"/>
        <v>AMA TO EOP DEPRECIATION</v>
      </c>
      <c r="BM10" s="403" t="str">
        <f>'Adj List'!A26</f>
        <v>WUTC FILING FEE</v>
      </c>
      <c r="BN10" s="403" t="str">
        <f t="shared" ref="BN10:BS10" si="15">Y10</f>
        <v>PRO FORMA O&amp;M</v>
      </c>
      <c r="BO10" s="403" t="str">
        <f t="shared" si="15"/>
        <v>AMR REGULATORY ASSET</v>
      </c>
      <c r="BP10" s="403" t="str">
        <f t="shared" si="15"/>
        <v>AMI PLANT AND DEFERRAL</v>
      </c>
      <c r="BQ10" s="403" t="str">
        <f t="shared" si="15"/>
        <v>GTZ DEFERRAL</v>
      </c>
      <c r="BR10" s="403" t="str">
        <f t="shared" si="15"/>
        <v>ENVIRONMENTAL REMEDIATION</v>
      </c>
      <c r="BS10" s="403" t="str">
        <f t="shared" si="15"/>
        <v>COVID DEFERRAL</v>
      </c>
      <c r="BT10" s="403" t="str">
        <f>'Adj List'!A33</f>
        <v>ESTIMATED PLANT RETIREMENTS RATE BASE</v>
      </c>
      <c r="BU10" s="403" t="str">
        <f>'Adj List'!A34</f>
        <v>TEST YEAR PLANT ROLL FORWARD</v>
      </c>
      <c r="BV10" s="403" t="str">
        <f>+'Adj List'!A35</f>
        <v>PROVISIONAL PROFORMA RETIREMENTS DEPRECIATION</v>
      </c>
      <c r="BW10" s="403" t="str">
        <f>+'Adj List'!A36</f>
        <v>PROGRAMMATIC PROVISIONAL PROFORMA</v>
      </c>
      <c r="BX10" s="403" t="str">
        <f>+'Adj List'!A37</f>
        <v>CUSTOMER DRIVEN PROGRAMMATIC PROVISIONAL PROFORMA</v>
      </c>
      <c r="BY10" s="403" t="str">
        <f>+'Adj List'!A38</f>
        <v>SPECIFIC PROVISIONAL PROFORMA</v>
      </c>
      <c r="BZ10" s="403" t="str">
        <f>+'Adj List'!A39</f>
        <v>PROJECTED PROVISIONAL PROFORMA</v>
      </c>
      <c r="CA10" s="403" t="str">
        <f t="shared" ref="CA10:CL10" si="16">AE10</f>
        <v>POWER COSTS</v>
      </c>
      <c r="CB10" s="403" t="str">
        <f t="shared" si="16"/>
        <v>MONTANA TAX</v>
      </c>
      <c r="CC10" s="403" t="str">
        <f t="shared" si="16"/>
        <v>WILD HORSE SOLAR</v>
      </c>
      <c r="CD10" s="403" t="str">
        <f t="shared" si="16"/>
        <v>STORM EXPENSE NORMALIZATION</v>
      </c>
      <c r="CE10" s="403" t="str">
        <f t="shared" si="16"/>
        <v>REGULATORY  ASSETS &amp; LIAB</v>
      </c>
      <c r="CF10" s="403" t="str">
        <f t="shared" si="16"/>
        <v>GREEN DIRECT</v>
      </c>
      <c r="CG10" s="403" t="str">
        <f t="shared" si="16"/>
        <v>STORM DEFERRAL AMORTIZATION</v>
      </c>
      <c r="CH10" s="403" t="str">
        <f t="shared" si="16"/>
        <v>ELECTRIC VEHICLES</v>
      </c>
      <c r="CI10" s="403" t="str">
        <f t="shared" si="16"/>
        <v>COLSTRIP D&amp;R TRACKER</v>
      </c>
      <c r="CJ10" s="403" t="str">
        <f t="shared" si="16"/>
        <v>OPEN 3</v>
      </c>
      <c r="CK10" s="403" t="str">
        <f t="shared" si="16"/>
        <v>MONETIZE PTCS FOR COLSTRIP</v>
      </c>
      <c r="CL10" s="403" t="str">
        <f t="shared" si="16"/>
        <v>ACQUISITION ADJUSTMENT</v>
      </c>
      <c r="CM10" s="408" t="s">
        <v>1227</v>
      </c>
      <c r="CN10" s="408" t="s">
        <v>204</v>
      </c>
      <c r="CO10" s="403" t="str">
        <f t="shared" ref="CO10:EH10" si="17">AS10</f>
        <v>REVENUES AND EXPENSES</v>
      </c>
      <c r="CP10" s="403" t="str">
        <f t="shared" si="17"/>
        <v>PASS-THROUGH REVENUE &amp; EXPENSE</v>
      </c>
      <c r="CQ10" s="403" t="str">
        <f t="shared" si="17"/>
        <v>TEMPERATURE NORMALIZATION</v>
      </c>
      <c r="CR10" s="403" t="str">
        <f t="shared" si="17"/>
        <v>FEDERAL INCOME TAX</v>
      </c>
      <c r="CS10" s="403" t="str">
        <f t="shared" si="17"/>
        <v>TAX BENEFIT OF INTEREST</v>
      </c>
      <c r="CT10" s="403" t="str">
        <f t="shared" si="17"/>
        <v>BAD DEBT EXPENSE</v>
      </c>
      <c r="CU10" s="403" t="str">
        <f t="shared" si="17"/>
        <v>RATE CASE EXPENSE</v>
      </c>
      <c r="CV10" s="403" t="str">
        <f t="shared" si="17"/>
        <v xml:space="preserve">EXCISE TAX </v>
      </c>
      <c r="CW10" s="403" t="str">
        <f t="shared" si="17"/>
        <v>EMPLOYEE INSURANCE</v>
      </c>
      <c r="CX10" s="403" t="str">
        <f t="shared" si="17"/>
        <v>INJURIES &amp; DAMAGES</v>
      </c>
      <c r="CY10" s="403" t="str">
        <f t="shared" si="17"/>
        <v>INCENTIVE PAY</v>
      </c>
      <c r="CZ10" s="403" t="str">
        <f t="shared" si="17"/>
        <v>INVESTMENT PLAN</v>
      </c>
      <c r="DA10" s="403" t="str">
        <f t="shared" si="17"/>
        <v>INTEREST ON  CUSTOMER DEPOSITS</v>
      </c>
      <c r="DB10" s="403" t="str">
        <f t="shared" si="17"/>
        <v>PROPERTY AND LIAB INSURANCE</v>
      </c>
      <c r="DC10" s="403" t="str">
        <f t="shared" si="17"/>
        <v>DEFERRED GAINS AND LOSSES ON PROPERTY SALES</v>
      </c>
      <c r="DD10" s="403" t="str">
        <f t="shared" si="17"/>
        <v>D&amp;O INSURANCE</v>
      </c>
      <c r="DE10" s="403" t="str">
        <f t="shared" si="17"/>
        <v>PENSION PLAN</v>
      </c>
      <c r="DF10" s="403" t="str">
        <f t="shared" si="17"/>
        <v>WAGE INCREASE</v>
      </c>
      <c r="DG10" s="403" t="str">
        <f t="shared" si="17"/>
        <v>AMA TO EOP RATE BASE</v>
      </c>
      <c r="DH10" s="403" t="str">
        <f t="shared" si="17"/>
        <v>AMA TO EOP DEPRECIATION</v>
      </c>
      <c r="DI10" s="751" t="str">
        <f t="shared" si="17"/>
        <v>WUTC FILING FEE</v>
      </c>
      <c r="DJ10" s="403" t="str">
        <f t="shared" si="17"/>
        <v>PRO FORMA O&amp;M</v>
      </c>
      <c r="DK10" s="403" t="str">
        <f t="shared" si="17"/>
        <v>AMR REGULATORY ASSET</v>
      </c>
      <c r="DL10" s="403" t="str">
        <f t="shared" si="17"/>
        <v>AMI PLANT AND DEFERRAL</v>
      </c>
      <c r="DM10" s="403" t="str">
        <f t="shared" si="17"/>
        <v>GTZ DEFERRAL</v>
      </c>
      <c r="DN10" s="403" t="str">
        <f t="shared" si="17"/>
        <v>ENVIRONMENTAL REMEDIATION</v>
      </c>
      <c r="DO10" s="403" t="str">
        <f t="shared" si="17"/>
        <v>COVID DEFERRAL</v>
      </c>
      <c r="DP10" s="403" t="str">
        <f t="shared" si="17"/>
        <v>ESTIMATED PLANT RETIREMENTS RATE BASE</v>
      </c>
      <c r="DQ10" s="403" t="str">
        <f t="shared" si="17"/>
        <v>TEST YEAR PLANT ROLL FORWARD</v>
      </c>
      <c r="DR10" s="403" t="str">
        <f t="shared" si="17"/>
        <v>PROVISIONAL PROFORMA RETIREMENTS DEPRECIATION</v>
      </c>
      <c r="DS10" s="403" t="str">
        <f t="shared" si="17"/>
        <v>PROGRAMMATIC PROVISIONAL PROFORMA</v>
      </c>
      <c r="DT10" s="403" t="str">
        <f t="shared" si="17"/>
        <v>CUSTOMER DRIVEN PROGRAMMATIC PROVISIONAL PROFORMA</v>
      </c>
      <c r="DU10" s="403" t="str">
        <f t="shared" si="17"/>
        <v>SPECIFIC PROVISIONAL PROFORMA</v>
      </c>
      <c r="DV10" s="403" t="str">
        <f t="shared" si="17"/>
        <v>PROJECTED PROVISIONAL PROFORMA</v>
      </c>
      <c r="DW10" s="403" t="str">
        <f t="shared" si="17"/>
        <v>POWER COSTS</v>
      </c>
      <c r="DX10" s="403" t="str">
        <f t="shared" si="17"/>
        <v>MONTANA TAX</v>
      </c>
      <c r="DY10" s="403" t="str">
        <f t="shared" si="17"/>
        <v>WILD HORSE SOLAR</v>
      </c>
      <c r="DZ10" s="403" t="str">
        <f t="shared" si="17"/>
        <v>STORM EXPENSE NORMALIZATION</v>
      </c>
      <c r="EA10" s="403" t="str">
        <f t="shared" si="17"/>
        <v>REGULATORY  ASSETS &amp; LIAB</v>
      </c>
      <c r="EB10" s="403" t="str">
        <f t="shared" si="17"/>
        <v>GREEN DIRECT</v>
      </c>
      <c r="EC10" s="403" t="str">
        <f t="shared" si="17"/>
        <v>STORM DEFERRAL AMORTIZATION</v>
      </c>
      <c r="ED10" s="403" t="str">
        <f t="shared" si="17"/>
        <v>ELECTRIC VEHICLES</v>
      </c>
      <c r="EE10" s="403" t="str">
        <f t="shared" si="17"/>
        <v>COLSTRIP D&amp;R TRACKER</v>
      </c>
      <c r="EF10" s="403" t="str">
        <f t="shared" si="17"/>
        <v>OPEN 3</v>
      </c>
      <c r="EG10" s="403" t="str">
        <f t="shared" si="17"/>
        <v>MONETIZE PTCS FOR COLSTRIP</v>
      </c>
      <c r="EH10" s="403" t="str">
        <f t="shared" si="17"/>
        <v>ACQUISITION ADJUSTMENT</v>
      </c>
      <c r="EI10" s="408" t="s">
        <v>208</v>
      </c>
      <c r="EJ10" s="408" t="s">
        <v>206</v>
      </c>
      <c r="EK10" s="403" t="str">
        <f t="shared" ref="EK10:GD10" si="18">CO10</f>
        <v>REVENUES AND EXPENSES</v>
      </c>
      <c r="EL10" s="403" t="str">
        <f t="shared" si="18"/>
        <v>PASS-THROUGH REVENUE &amp; EXPENSE</v>
      </c>
      <c r="EM10" s="403" t="str">
        <f t="shared" si="18"/>
        <v>TEMPERATURE NORMALIZATION</v>
      </c>
      <c r="EN10" s="403" t="str">
        <f t="shared" si="18"/>
        <v>FEDERAL INCOME TAX</v>
      </c>
      <c r="EO10" s="403" t="str">
        <f t="shared" si="18"/>
        <v>TAX BENEFIT OF INTEREST</v>
      </c>
      <c r="EP10" s="403" t="str">
        <f t="shared" si="18"/>
        <v>BAD DEBT EXPENSE</v>
      </c>
      <c r="EQ10" s="403" t="str">
        <f t="shared" si="18"/>
        <v>RATE CASE EXPENSE</v>
      </c>
      <c r="ER10" s="403" t="str">
        <f t="shared" si="18"/>
        <v xml:space="preserve">EXCISE TAX </v>
      </c>
      <c r="ES10" s="403" t="str">
        <f t="shared" si="18"/>
        <v>EMPLOYEE INSURANCE</v>
      </c>
      <c r="ET10" s="403" t="str">
        <f t="shared" si="18"/>
        <v>INJURIES &amp; DAMAGES</v>
      </c>
      <c r="EU10" s="403" t="str">
        <f t="shared" si="18"/>
        <v>INCENTIVE PAY</v>
      </c>
      <c r="EV10" s="403" t="str">
        <f t="shared" si="18"/>
        <v>INVESTMENT PLAN</v>
      </c>
      <c r="EW10" s="403" t="str">
        <f t="shared" si="18"/>
        <v>INTEREST ON  CUSTOMER DEPOSITS</v>
      </c>
      <c r="EX10" s="403" t="str">
        <f t="shared" si="18"/>
        <v>PROPERTY AND LIAB INSURANCE</v>
      </c>
      <c r="EY10" s="403" t="str">
        <f t="shared" si="18"/>
        <v>DEFERRED GAINS AND LOSSES ON PROPERTY SALES</v>
      </c>
      <c r="EZ10" s="403" t="str">
        <f t="shared" si="18"/>
        <v>D&amp;O INSURANCE</v>
      </c>
      <c r="FA10" s="403" t="str">
        <f t="shared" si="18"/>
        <v>PENSION PLAN</v>
      </c>
      <c r="FB10" s="403" t="str">
        <f t="shared" si="18"/>
        <v>WAGE INCREASE</v>
      </c>
      <c r="FC10" s="403" t="str">
        <f t="shared" si="18"/>
        <v>AMA TO EOP RATE BASE</v>
      </c>
      <c r="FD10" s="403" t="str">
        <f t="shared" si="18"/>
        <v>AMA TO EOP DEPRECIATION</v>
      </c>
      <c r="FE10" s="403" t="str">
        <f t="shared" si="18"/>
        <v>WUTC FILING FEE</v>
      </c>
      <c r="FF10" s="403" t="str">
        <f t="shared" si="18"/>
        <v>PRO FORMA O&amp;M</v>
      </c>
      <c r="FG10" s="403" t="str">
        <f t="shared" si="18"/>
        <v>AMR REGULATORY ASSET</v>
      </c>
      <c r="FH10" s="403" t="str">
        <f t="shared" si="18"/>
        <v>AMI PLANT AND DEFERRAL</v>
      </c>
      <c r="FI10" s="403" t="str">
        <f t="shared" si="18"/>
        <v>GTZ DEFERRAL</v>
      </c>
      <c r="FJ10" s="403" t="str">
        <f t="shared" si="18"/>
        <v>ENVIRONMENTAL REMEDIATION</v>
      </c>
      <c r="FK10" s="403" t="str">
        <f t="shared" si="18"/>
        <v>COVID DEFERRAL</v>
      </c>
      <c r="FL10" s="403" t="str">
        <f t="shared" si="18"/>
        <v>ESTIMATED PLANT RETIREMENTS RATE BASE</v>
      </c>
      <c r="FM10" s="403" t="str">
        <f t="shared" si="18"/>
        <v>TEST YEAR PLANT ROLL FORWARD</v>
      </c>
      <c r="FN10" s="403" t="str">
        <f t="shared" si="18"/>
        <v>PROVISIONAL PROFORMA RETIREMENTS DEPRECIATION</v>
      </c>
      <c r="FO10" s="403" t="str">
        <f t="shared" si="18"/>
        <v>PROGRAMMATIC PROVISIONAL PROFORMA</v>
      </c>
      <c r="FP10" s="403" t="str">
        <f t="shared" si="18"/>
        <v>CUSTOMER DRIVEN PROGRAMMATIC PROVISIONAL PROFORMA</v>
      </c>
      <c r="FQ10" s="403" t="str">
        <f t="shared" si="18"/>
        <v>SPECIFIC PROVISIONAL PROFORMA</v>
      </c>
      <c r="FR10" s="403" t="str">
        <f t="shared" si="18"/>
        <v>PROJECTED PROVISIONAL PROFORMA</v>
      </c>
      <c r="FS10" s="403" t="str">
        <f t="shared" si="18"/>
        <v>POWER COSTS</v>
      </c>
      <c r="FT10" s="403" t="str">
        <f t="shared" si="18"/>
        <v>MONTANA TAX</v>
      </c>
      <c r="FU10" s="403" t="str">
        <f t="shared" si="18"/>
        <v>WILD HORSE SOLAR</v>
      </c>
      <c r="FV10" s="403" t="str">
        <f t="shared" si="18"/>
        <v>STORM EXPENSE NORMALIZATION</v>
      </c>
      <c r="FW10" s="403" t="str">
        <f t="shared" si="18"/>
        <v>REGULATORY  ASSETS &amp; LIAB</v>
      </c>
      <c r="FX10" s="403" t="str">
        <f t="shared" si="18"/>
        <v>GREEN DIRECT</v>
      </c>
      <c r="FY10" s="403" t="str">
        <f t="shared" si="18"/>
        <v>STORM DEFERRAL AMORTIZATION</v>
      </c>
      <c r="FZ10" s="403" t="str">
        <f t="shared" si="18"/>
        <v>ELECTRIC VEHICLES</v>
      </c>
      <c r="GA10" s="403" t="str">
        <f t="shared" si="18"/>
        <v>COLSTRIP D&amp;R TRACKER</v>
      </c>
      <c r="GB10" s="403" t="str">
        <f t="shared" si="18"/>
        <v>OPEN 3</v>
      </c>
      <c r="GC10" s="403" t="str">
        <f t="shared" si="18"/>
        <v>MONETIZE PTCS FOR COLSTRIP</v>
      </c>
      <c r="GD10" s="403" t="str">
        <f t="shared" si="18"/>
        <v>ACQUISITION ADJUSTMENT</v>
      </c>
      <c r="GE10" s="408" t="s">
        <v>209</v>
      </c>
      <c r="GF10" s="408" t="s">
        <v>207</v>
      </c>
      <c r="GG10" s="403" t="str">
        <f t="shared" ref="GG10" si="19">EK10</f>
        <v>REVENUES AND EXPENSES</v>
      </c>
      <c r="GH10" s="403" t="str">
        <f t="shared" ref="GH10" si="20">EL10</f>
        <v>PASS-THROUGH REVENUE &amp; EXPENSE</v>
      </c>
      <c r="GI10" s="403" t="str">
        <f t="shared" ref="GI10" si="21">EM10</f>
        <v>TEMPERATURE NORMALIZATION</v>
      </c>
      <c r="GJ10" s="403" t="str">
        <f t="shared" ref="GJ10" si="22">EN10</f>
        <v>FEDERAL INCOME TAX</v>
      </c>
      <c r="GK10" s="403" t="str">
        <f t="shared" ref="GK10" si="23">EO10</f>
        <v>TAX BENEFIT OF INTEREST</v>
      </c>
      <c r="GL10" s="403" t="str">
        <f t="shared" ref="GL10" si="24">EP10</f>
        <v>BAD DEBT EXPENSE</v>
      </c>
      <c r="GM10" s="403" t="str">
        <f t="shared" ref="GM10" si="25">EQ10</f>
        <v>RATE CASE EXPENSE</v>
      </c>
      <c r="GN10" s="403" t="str">
        <f t="shared" ref="GN10" si="26">ER10</f>
        <v xml:space="preserve">EXCISE TAX </v>
      </c>
      <c r="GO10" s="403" t="str">
        <f t="shared" ref="GO10" si="27">ES10</f>
        <v>EMPLOYEE INSURANCE</v>
      </c>
      <c r="GP10" s="403" t="str">
        <f t="shared" ref="GP10" si="28">ET10</f>
        <v>INJURIES &amp; DAMAGES</v>
      </c>
      <c r="GQ10" s="403" t="str">
        <f t="shared" ref="GQ10" si="29">EU10</f>
        <v>INCENTIVE PAY</v>
      </c>
      <c r="GR10" s="403" t="str">
        <f t="shared" ref="GR10" si="30">EV10</f>
        <v>INVESTMENT PLAN</v>
      </c>
      <c r="GS10" s="403" t="str">
        <f t="shared" ref="GS10" si="31">EW10</f>
        <v>INTEREST ON  CUSTOMER DEPOSITS</v>
      </c>
      <c r="GT10" s="403" t="str">
        <f t="shared" ref="GT10" si="32">EX10</f>
        <v>PROPERTY AND LIAB INSURANCE</v>
      </c>
      <c r="GU10" s="403" t="str">
        <f t="shared" ref="GU10" si="33">EY10</f>
        <v>DEFERRED GAINS AND LOSSES ON PROPERTY SALES</v>
      </c>
      <c r="GV10" s="403" t="str">
        <f t="shared" ref="GV10" si="34">EZ10</f>
        <v>D&amp;O INSURANCE</v>
      </c>
      <c r="GW10" s="403" t="str">
        <f t="shared" ref="GW10" si="35">FA10</f>
        <v>PENSION PLAN</v>
      </c>
      <c r="GX10" s="403" t="str">
        <f t="shared" ref="GX10" si="36">FB10</f>
        <v>WAGE INCREASE</v>
      </c>
      <c r="GY10" s="403" t="str">
        <f t="shared" ref="GY10" si="37">FC10</f>
        <v>AMA TO EOP RATE BASE</v>
      </c>
      <c r="GZ10" s="403" t="str">
        <f t="shared" ref="GZ10" si="38">FD10</f>
        <v>AMA TO EOP DEPRECIATION</v>
      </c>
      <c r="HA10" s="403" t="str">
        <f t="shared" ref="HA10" si="39">FE10</f>
        <v>WUTC FILING FEE</v>
      </c>
      <c r="HB10" s="403" t="str">
        <f t="shared" ref="HB10" si="40">FF10</f>
        <v>PRO FORMA O&amp;M</v>
      </c>
      <c r="HC10" s="403" t="str">
        <f t="shared" ref="HC10" si="41">FG10</f>
        <v>AMR REGULATORY ASSET</v>
      </c>
      <c r="HD10" s="403" t="str">
        <f t="shared" ref="HD10" si="42">FH10</f>
        <v>AMI PLANT AND DEFERRAL</v>
      </c>
      <c r="HE10" s="403" t="str">
        <f t="shared" ref="HE10" si="43">FI10</f>
        <v>GTZ DEFERRAL</v>
      </c>
      <c r="HF10" s="403" t="str">
        <f t="shared" ref="HF10" si="44">FJ10</f>
        <v>ENVIRONMENTAL REMEDIATION</v>
      </c>
      <c r="HG10" s="403" t="str">
        <f t="shared" ref="HG10" si="45">FK10</f>
        <v>COVID DEFERRAL</v>
      </c>
      <c r="HH10" s="403" t="str">
        <f t="shared" ref="HH10" si="46">FL10</f>
        <v>ESTIMATED PLANT RETIREMENTS RATE BASE</v>
      </c>
      <c r="HI10" s="403" t="str">
        <f t="shared" ref="HI10" si="47">FM10</f>
        <v>TEST YEAR PLANT ROLL FORWARD</v>
      </c>
      <c r="HJ10" s="403" t="str">
        <f t="shared" ref="HJ10" si="48">FN10</f>
        <v>PROVISIONAL PROFORMA RETIREMENTS DEPRECIATION</v>
      </c>
      <c r="HK10" s="403" t="str">
        <f t="shared" ref="HK10" si="49">FO10</f>
        <v>PROGRAMMATIC PROVISIONAL PROFORMA</v>
      </c>
      <c r="HL10" s="403" t="str">
        <f t="shared" ref="HL10" si="50">FP10</f>
        <v>CUSTOMER DRIVEN PROGRAMMATIC PROVISIONAL PROFORMA</v>
      </c>
      <c r="HM10" s="403" t="str">
        <f t="shared" ref="HM10" si="51">FQ10</f>
        <v>SPECIFIC PROVISIONAL PROFORMA</v>
      </c>
      <c r="HN10" s="403" t="str">
        <f t="shared" ref="HN10" si="52">FR10</f>
        <v>PROJECTED PROVISIONAL PROFORMA</v>
      </c>
      <c r="HO10" s="403" t="str">
        <f t="shared" ref="HO10" si="53">FS10</f>
        <v>POWER COSTS</v>
      </c>
      <c r="HP10" s="403" t="str">
        <f t="shared" ref="HP10" si="54">FT10</f>
        <v>MONTANA TAX</v>
      </c>
      <c r="HQ10" s="403" t="str">
        <f t="shared" ref="HQ10" si="55">FU10</f>
        <v>WILD HORSE SOLAR</v>
      </c>
      <c r="HR10" s="403" t="str">
        <f t="shared" ref="HR10" si="56">FV10</f>
        <v>STORM EXPENSE NORMALIZATION</v>
      </c>
      <c r="HS10" s="403" t="str">
        <f t="shared" ref="HS10" si="57">FW10</f>
        <v>REGULATORY  ASSETS &amp; LIAB</v>
      </c>
      <c r="HT10" s="403" t="str">
        <f t="shared" ref="HT10" si="58">FX10</f>
        <v>GREEN DIRECT</v>
      </c>
      <c r="HU10" s="403" t="str">
        <f t="shared" ref="HU10" si="59">FY10</f>
        <v>STORM DEFERRAL AMORTIZATION</v>
      </c>
      <c r="HV10" s="403" t="str">
        <f t="shared" ref="HV10" si="60">FZ10</f>
        <v>ELECTRIC VEHICLES</v>
      </c>
      <c r="HW10" s="403" t="str">
        <f t="shared" ref="HW10" si="61">GA10</f>
        <v>COLSTRIP D&amp;R TRACKER</v>
      </c>
      <c r="HX10" s="403" t="str">
        <f t="shared" ref="HX10" si="62">GB10</f>
        <v>OPEN 3</v>
      </c>
      <c r="HY10" s="403" t="str">
        <f t="shared" ref="HY10" si="63">GC10</f>
        <v>MONETIZE PTCS FOR COLSTRIP</v>
      </c>
      <c r="HZ10" s="403" t="str">
        <f t="shared" ref="HZ10" si="64">GD10</f>
        <v>ACQUISITION ADJUSTMENT</v>
      </c>
      <c r="IA10" s="408" t="s">
        <v>419</v>
      </c>
      <c r="IB10" s="408" t="s">
        <v>210</v>
      </c>
      <c r="IC10" s="403" t="str">
        <f t="shared" ref="IC10" si="65">GG10</f>
        <v>REVENUES AND EXPENSES</v>
      </c>
      <c r="ID10" s="403" t="str">
        <f t="shared" ref="ID10" si="66">GH10</f>
        <v>PASS-THROUGH REVENUE &amp; EXPENSE</v>
      </c>
      <c r="IE10" s="403" t="str">
        <f t="shared" ref="IE10" si="67">GI10</f>
        <v>TEMPERATURE NORMALIZATION</v>
      </c>
      <c r="IF10" s="403" t="str">
        <f t="shared" ref="IF10" si="68">GJ10</f>
        <v>FEDERAL INCOME TAX</v>
      </c>
      <c r="IG10" s="403" t="str">
        <f t="shared" ref="IG10" si="69">GK10</f>
        <v>TAX BENEFIT OF INTEREST</v>
      </c>
      <c r="IH10" s="403" t="str">
        <f t="shared" ref="IH10" si="70">GL10</f>
        <v>BAD DEBT EXPENSE</v>
      </c>
      <c r="II10" s="403" t="str">
        <f t="shared" ref="II10" si="71">GM10</f>
        <v>RATE CASE EXPENSE</v>
      </c>
      <c r="IJ10" s="403" t="str">
        <f t="shared" ref="IJ10" si="72">GN10</f>
        <v xml:space="preserve">EXCISE TAX </v>
      </c>
      <c r="IK10" s="403" t="str">
        <f t="shared" ref="IK10" si="73">GO10</f>
        <v>EMPLOYEE INSURANCE</v>
      </c>
      <c r="IL10" s="403" t="str">
        <f t="shared" ref="IL10" si="74">GP10</f>
        <v>INJURIES &amp; DAMAGES</v>
      </c>
      <c r="IM10" s="403" t="str">
        <f t="shared" ref="IM10" si="75">GQ10</f>
        <v>INCENTIVE PAY</v>
      </c>
      <c r="IN10" s="403" t="str">
        <f t="shared" ref="IN10" si="76">GR10</f>
        <v>INVESTMENT PLAN</v>
      </c>
      <c r="IO10" s="403" t="str">
        <f t="shared" ref="IO10" si="77">GS10</f>
        <v>INTEREST ON  CUSTOMER DEPOSITS</v>
      </c>
      <c r="IP10" s="403" t="str">
        <f t="shared" ref="IP10" si="78">GT10</f>
        <v>PROPERTY AND LIAB INSURANCE</v>
      </c>
      <c r="IQ10" s="403" t="str">
        <f t="shared" ref="IQ10" si="79">GU10</f>
        <v>DEFERRED GAINS AND LOSSES ON PROPERTY SALES</v>
      </c>
      <c r="IR10" s="403" t="str">
        <f t="shared" ref="IR10" si="80">GV10</f>
        <v>D&amp;O INSURANCE</v>
      </c>
      <c r="IS10" s="403" t="str">
        <f t="shared" ref="IS10" si="81">GW10</f>
        <v>PENSION PLAN</v>
      </c>
      <c r="IT10" s="403" t="str">
        <f t="shared" ref="IT10" si="82">GX10</f>
        <v>WAGE INCREASE</v>
      </c>
      <c r="IU10" s="403" t="str">
        <f t="shared" ref="IU10" si="83">GY10</f>
        <v>AMA TO EOP RATE BASE</v>
      </c>
      <c r="IV10" s="403" t="str">
        <f t="shared" ref="IV10" si="84">GZ10</f>
        <v>AMA TO EOP DEPRECIATION</v>
      </c>
      <c r="IW10" s="403" t="str">
        <f t="shared" ref="IW10" si="85">HA10</f>
        <v>WUTC FILING FEE</v>
      </c>
      <c r="IX10" s="403" t="str">
        <f t="shared" ref="IX10" si="86">HB10</f>
        <v>PRO FORMA O&amp;M</v>
      </c>
      <c r="IY10" s="403" t="str">
        <f t="shared" ref="IY10" si="87">HC10</f>
        <v>AMR REGULATORY ASSET</v>
      </c>
      <c r="IZ10" s="403" t="str">
        <f t="shared" ref="IZ10" si="88">HD10</f>
        <v>AMI PLANT AND DEFERRAL</v>
      </c>
      <c r="JA10" s="403" t="str">
        <f t="shared" ref="JA10" si="89">HE10</f>
        <v>GTZ DEFERRAL</v>
      </c>
      <c r="JB10" s="403" t="str">
        <f t="shared" ref="JB10" si="90">HF10</f>
        <v>ENVIRONMENTAL REMEDIATION</v>
      </c>
      <c r="JC10" s="403" t="str">
        <f t="shared" ref="JC10" si="91">HG10</f>
        <v>COVID DEFERRAL</v>
      </c>
      <c r="JD10" s="403" t="str">
        <f t="shared" ref="JD10" si="92">HH10</f>
        <v>ESTIMATED PLANT RETIREMENTS RATE BASE</v>
      </c>
      <c r="JE10" s="403" t="str">
        <f t="shared" ref="JE10" si="93">HI10</f>
        <v>TEST YEAR PLANT ROLL FORWARD</v>
      </c>
      <c r="JF10" s="403" t="str">
        <f t="shared" ref="JF10" si="94">HJ10</f>
        <v>PROVISIONAL PROFORMA RETIREMENTS DEPRECIATION</v>
      </c>
      <c r="JG10" s="403" t="str">
        <f t="shared" ref="JG10" si="95">HK10</f>
        <v>PROGRAMMATIC PROVISIONAL PROFORMA</v>
      </c>
      <c r="JH10" s="403" t="str">
        <f t="shared" ref="JH10" si="96">HL10</f>
        <v>CUSTOMER DRIVEN PROGRAMMATIC PROVISIONAL PROFORMA</v>
      </c>
      <c r="JI10" s="403" t="str">
        <f t="shared" ref="JI10" si="97">HM10</f>
        <v>SPECIFIC PROVISIONAL PROFORMA</v>
      </c>
      <c r="JJ10" s="403" t="str">
        <f t="shared" ref="JJ10" si="98">HN10</f>
        <v>PROJECTED PROVISIONAL PROFORMA</v>
      </c>
      <c r="JK10" s="403" t="str">
        <f t="shared" ref="JK10" si="99">HO10</f>
        <v>POWER COSTS</v>
      </c>
      <c r="JL10" s="403" t="str">
        <f t="shared" ref="JL10" si="100">HP10</f>
        <v>MONTANA TAX</v>
      </c>
      <c r="JM10" s="403" t="str">
        <f t="shared" ref="JM10" si="101">HQ10</f>
        <v>WILD HORSE SOLAR</v>
      </c>
      <c r="JN10" s="403" t="str">
        <f t="shared" ref="JN10" si="102">HR10</f>
        <v>STORM EXPENSE NORMALIZATION</v>
      </c>
      <c r="JO10" s="403" t="str">
        <f t="shared" ref="JO10" si="103">HS10</f>
        <v>REGULATORY  ASSETS &amp; LIAB</v>
      </c>
      <c r="JP10" s="403" t="str">
        <f t="shared" ref="JP10" si="104">HT10</f>
        <v>GREEN DIRECT</v>
      </c>
      <c r="JQ10" s="403" t="str">
        <f t="shared" ref="JQ10" si="105">HU10</f>
        <v>STORM DEFERRAL AMORTIZATION</v>
      </c>
      <c r="JR10" s="403" t="str">
        <f t="shared" ref="JR10" si="106">HV10</f>
        <v>ELECTRIC VEHICLES</v>
      </c>
      <c r="JS10" s="403" t="str">
        <f t="shared" ref="JS10" si="107">HW10</f>
        <v>COLSTRIP D&amp;R TRACKER</v>
      </c>
      <c r="JT10" s="403" t="str">
        <f t="shared" ref="JT10" si="108">HX10</f>
        <v>OPEN 3</v>
      </c>
      <c r="JU10" s="403" t="str">
        <f t="shared" ref="JU10" si="109">HY10</f>
        <v>MONETIZE PTCS FOR COLSTRIP</v>
      </c>
      <c r="JV10" s="403" t="str">
        <f t="shared" ref="JV10" si="110">HZ10</f>
        <v>ACQUISITION ADJUSTMENT</v>
      </c>
      <c r="JW10" s="408" t="s">
        <v>420</v>
      </c>
      <c r="JX10" s="408" t="s">
        <v>211</v>
      </c>
      <c r="JY10" s="829" t="s">
        <v>1143</v>
      </c>
    </row>
    <row r="11" spans="1:285" x14ac:dyDescent="0.2">
      <c r="C11" s="409" t="str">
        <f>VLOOKUP(COLUMN(C1),'Named Ranges E'!$A$16:$B$568,2,FALSE)</f>
        <v>c</v>
      </c>
      <c r="D11" s="130" t="str">
        <f>VLOOKUP(COLUMN(D1),'Named Ranges E'!$A$16:$B$568,2,FALSE)</f>
        <v>d</v>
      </c>
      <c r="E11" s="130" t="str">
        <f>VLOOKUP(COLUMN(E1),'Named Ranges E'!$A$16:$B$568,2,FALSE)</f>
        <v>e</v>
      </c>
      <c r="F11" s="130" t="str">
        <f>VLOOKUP(COLUMN(F1),'Named Ranges E'!$A$16:$B$568,2,FALSE)</f>
        <v>f</v>
      </c>
      <c r="G11" s="130" t="str">
        <f>VLOOKUP(COLUMN(G1),'Named Ranges E'!$A$16:$B$568,2,FALSE)</f>
        <v>g</v>
      </c>
      <c r="H11" s="130" t="str">
        <f>VLOOKUP(COLUMN(H1),'Named Ranges E'!$A$16:$B$568,2,FALSE)</f>
        <v>h</v>
      </c>
      <c r="I11" s="130" t="str">
        <f>VLOOKUP(COLUMN(I1),'Named Ranges E'!$A$16:$B$568,2,FALSE)</f>
        <v>i</v>
      </c>
      <c r="J11" s="130" t="str">
        <f>VLOOKUP(COLUMN(J1),'Named Ranges E'!$A$16:$B$568,2,FALSE)</f>
        <v>j</v>
      </c>
      <c r="K11" s="130" t="str">
        <f>VLOOKUP(COLUMN(K1),'Named Ranges E'!$A$16:$B$568,2,FALSE)</f>
        <v>k</v>
      </c>
      <c r="L11" s="130" t="str">
        <f>VLOOKUP(COLUMN(L1),'Named Ranges E'!$A$16:$B$568,2,FALSE)</f>
        <v>l</v>
      </c>
      <c r="M11" s="130" t="str">
        <f>VLOOKUP(COLUMN(M1),'Named Ranges E'!$A$16:$B$568,2,FALSE)</f>
        <v>m</v>
      </c>
      <c r="N11" s="130" t="str">
        <f>VLOOKUP(COLUMN(N1),'Named Ranges E'!$A$16:$B$568,2,FALSE)</f>
        <v>n</v>
      </c>
      <c r="O11" s="130" t="str">
        <f>VLOOKUP(COLUMN(O1),'Named Ranges E'!$A$16:$B$568,2,FALSE)</f>
        <v>o</v>
      </c>
      <c r="P11" s="130" t="str">
        <f>VLOOKUP(COLUMN(P1),'Named Ranges E'!$A$16:$B$568,2,FALSE)</f>
        <v>p</v>
      </c>
      <c r="Q11" s="130" t="str">
        <f>VLOOKUP(COLUMN(Q1),'Named Ranges E'!$A$16:$B$568,2,FALSE)</f>
        <v>q</v>
      </c>
      <c r="R11" s="130" t="str">
        <f>VLOOKUP(COLUMN(R1),'Named Ranges E'!$A$16:$B$568,2,FALSE)</f>
        <v>r</v>
      </c>
      <c r="S11" s="130" t="str">
        <f>VLOOKUP(COLUMN(S1),'Named Ranges E'!$A$16:$B$568,2,FALSE)</f>
        <v>s</v>
      </c>
      <c r="T11" s="130" t="str">
        <f>VLOOKUP(COLUMN(T1),'Named Ranges E'!$A$16:$B$568,2,FALSE)</f>
        <v>t</v>
      </c>
      <c r="U11" s="130" t="str">
        <f>VLOOKUP(COLUMN(U1),'Named Ranges E'!$A$16:$B$568,2,FALSE)</f>
        <v>u</v>
      </c>
      <c r="V11" s="130" t="str">
        <f>VLOOKUP(COLUMN(V1),'Named Ranges E'!$A$16:$B$568,2,FALSE)</f>
        <v>v</v>
      </c>
      <c r="W11" s="130" t="str">
        <f>VLOOKUP(COLUMN(W1),'Named Ranges E'!$A$16:$B$568,2,FALSE)</f>
        <v>w</v>
      </c>
      <c r="X11" s="130" t="str">
        <f>VLOOKUP(COLUMN(X1),'Named Ranges E'!$A$16:$B$568,2,FALSE)</f>
        <v>x</v>
      </c>
      <c r="Y11" s="130" t="str">
        <f>VLOOKUP(COLUMN(Y1),'Named Ranges E'!$A$16:$B$568,2,FALSE)</f>
        <v>y</v>
      </c>
      <c r="Z11" s="130" t="str">
        <f>VLOOKUP(COLUMN(Z1),'Named Ranges E'!$A$16:$B$568,2,FALSE)</f>
        <v>z</v>
      </c>
      <c r="AA11" s="130" t="str">
        <f>VLOOKUP(COLUMN(AA1),'Named Ranges E'!$A$16:$B$568,2,FALSE)</f>
        <v>aa</v>
      </c>
      <c r="AB11" s="130" t="str">
        <f>VLOOKUP(COLUMN(AB1),'Named Ranges E'!$A$16:$B$568,2,FALSE)</f>
        <v>ab</v>
      </c>
      <c r="AC11" s="130" t="str">
        <f>VLOOKUP(COLUMN(AC1),'Named Ranges E'!$A$16:$B$568,2,FALSE)</f>
        <v>ac</v>
      </c>
      <c r="AD11" s="130" t="str">
        <f>VLOOKUP(COLUMN(AD1),'Named Ranges E'!$A$16:$B$568,2,FALSE)</f>
        <v>ad</v>
      </c>
      <c r="AE11" s="130" t="str">
        <f>VLOOKUP(COLUMN(AE1),'Named Ranges E'!$A$16:$B$568,2,FALSE)</f>
        <v>ae</v>
      </c>
      <c r="AF11" s="130" t="str">
        <f>VLOOKUP(COLUMN(AF1),'Named Ranges E'!$A$16:$B$568,2,FALSE)</f>
        <v>af</v>
      </c>
      <c r="AG11" s="130" t="str">
        <f>VLOOKUP(COLUMN(AG1),'Named Ranges E'!$A$16:$B$568,2,FALSE)</f>
        <v>ag</v>
      </c>
      <c r="AH11" s="130" t="str">
        <f>VLOOKUP(COLUMN(AH1),'Named Ranges E'!$A$16:$B$568,2,FALSE)</f>
        <v>ah</v>
      </c>
      <c r="AI11" s="130" t="str">
        <f>VLOOKUP(COLUMN(AI1),'Named Ranges E'!$A$16:$B$568,2,FALSE)</f>
        <v>ai</v>
      </c>
      <c r="AJ11" s="130" t="str">
        <f>VLOOKUP(COLUMN(AJ1),'Named Ranges E'!$A$16:$B$568,2,FALSE)</f>
        <v>aj</v>
      </c>
      <c r="AK11" s="130" t="str">
        <f>VLOOKUP(COLUMN(AK1),'Named Ranges E'!$A$16:$B$568,2,FALSE)</f>
        <v>ak</v>
      </c>
      <c r="AL11" s="130" t="str">
        <f>VLOOKUP(COLUMN(AL1),'Named Ranges E'!$A$16:$B$568,2,FALSE)</f>
        <v>al</v>
      </c>
      <c r="AM11" s="130" t="str">
        <f>VLOOKUP(COLUMN(AM1),'Named Ranges E'!$A$16:$B$568,2,FALSE)</f>
        <v>am</v>
      </c>
      <c r="AN11" s="130" t="str">
        <f>VLOOKUP(COLUMN(AN1),'Named Ranges E'!$A$16:$B$568,2,FALSE)</f>
        <v>an</v>
      </c>
      <c r="AO11" s="130" t="str">
        <f>VLOOKUP(COLUMN(AO1),'Named Ranges E'!$A$16:$B$568,2,FALSE)</f>
        <v>ao</v>
      </c>
      <c r="AP11" s="130" t="str">
        <f>VLOOKUP(COLUMN(AP1),'Named Ranges E'!$A$16:$B$568,2,FALSE)</f>
        <v>ap</v>
      </c>
      <c r="AQ11" s="409" t="str">
        <f>VLOOKUP(COLUMN(AQ1),'Named Ranges E'!A$16:B$568,2,FALSE)&amp;" = ∑ "&amp;D11&amp;" thru "&amp;AP11</f>
        <v>aq = ∑ d thru ap</v>
      </c>
      <c r="AR11" s="409" t="str">
        <f>VLOOKUP(COLUMN(AR1),'Named Ranges E'!A$16:B568,2,FALSE)&amp;" = "&amp;LEFT(C11,2)&amp;" + "&amp;LEFT(AQ11,2)</f>
        <v>ar = c + aq</v>
      </c>
      <c r="AS11" s="130" t="str">
        <f>VLOOKUP(COLUMN(AS1),'Named Ranges E'!$A$16:$B$568,2,FALSE)</f>
        <v>as</v>
      </c>
      <c r="AT11" s="130" t="str">
        <f>VLOOKUP(COLUMN(AT1),'Named Ranges E'!$A$16:$B$568,2,FALSE)</f>
        <v>at</v>
      </c>
      <c r="AU11" s="130" t="str">
        <f>VLOOKUP(COLUMN(AU1),'Named Ranges E'!$A$16:$B$568,2,FALSE)</f>
        <v>au</v>
      </c>
      <c r="AV11" s="130" t="str">
        <f>VLOOKUP(COLUMN(AV1),'Named Ranges E'!$A$16:$B$568,2,FALSE)</f>
        <v>av</v>
      </c>
      <c r="AW11" s="130" t="str">
        <f>VLOOKUP(COLUMN(AW1),'Named Ranges E'!$A$16:$B$568,2,FALSE)</f>
        <v>aw</v>
      </c>
      <c r="AX11" s="130" t="str">
        <f>VLOOKUP(COLUMN(AX1),'Named Ranges E'!$A$16:$B$568,2,FALSE)</f>
        <v>ax</v>
      </c>
      <c r="AY11" s="130" t="str">
        <f>VLOOKUP(COLUMN(AY1),'Named Ranges E'!$A$16:$B$568,2,FALSE)</f>
        <v>ay</v>
      </c>
      <c r="AZ11" s="130" t="str">
        <f>VLOOKUP(COLUMN(AZ1),'Named Ranges E'!$A$16:$B$568,2,FALSE)</f>
        <v>az</v>
      </c>
      <c r="BA11" s="130" t="str">
        <f>VLOOKUP(COLUMN(BA1),'Named Ranges E'!$A$16:$B$568,2,FALSE)</f>
        <v>ba</v>
      </c>
      <c r="BB11" s="130" t="str">
        <f>VLOOKUP(COLUMN(BB1),'Named Ranges E'!$A$16:$B$568,2,FALSE)</f>
        <v>bb</v>
      </c>
      <c r="BC11" s="130" t="str">
        <f>VLOOKUP(COLUMN(BC1),'Named Ranges E'!$A$16:$B$568,2,FALSE)</f>
        <v>bc</v>
      </c>
      <c r="BD11" s="130" t="str">
        <f>VLOOKUP(COLUMN(BD1),'Named Ranges E'!$A$16:$B$568,2,FALSE)</f>
        <v>bd</v>
      </c>
      <c r="BE11" s="130" t="str">
        <f>VLOOKUP(COLUMN(BE1),'Named Ranges E'!$A$16:$B$568,2,FALSE)</f>
        <v>be</v>
      </c>
      <c r="BF11" s="130" t="str">
        <f>VLOOKUP(COLUMN(BF1),'Named Ranges E'!$A$16:$B$568,2,FALSE)</f>
        <v>bf</v>
      </c>
      <c r="BG11" s="130" t="str">
        <f>VLOOKUP(COLUMN(BG1),'Named Ranges E'!$A$16:$B$568,2,FALSE)</f>
        <v>bg</v>
      </c>
      <c r="BH11" s="130" t="str">
        <f>VLOOKUP(COLUMN(BH1),'Named Ranges E'!$A$16:$B$568,2,FALSE)</f>
        <v>bh</v>
      </c>
      <c r="BI11" s="130" t="str">
        <f>VLOOKUP(COLUMN(BI1),'Named Ranges E'!$A$16:$B$568,2,FALSE)</f>
        <v>bi</v>
      </c>
      <c r="BJ11" s="130" t="str">
        <f>VLOOKUP(COLUMN(BJ1),'Named Ranges E'!$A$16:$B$568,2,FALSE)</f>
        <v>bj</v>
      </c>
      <c r="BK11" s="130" t="str">
        <f>VLOOKUP(COLUMN(BK1),'Named Ranges E'!$A$16:$B$568,2,FALSE)</f>
        <v>bk</v>
      </c>
      <c r="BL11" s="130" t="str">
        <f>VLOOKUP(COLUMN(BL1),'Named Ranges E'!$A$16:$B$568,2,FALSE)</f>
        <v>bl</v>
      </c>
      <c r="BM11" s="130" t="str">
        <f>VLOOKUP(COLUMN(BM1),'Named Ranges E'!$A$16:$B$568,2,FALSE)</f>
        <v>bm</v>
      </c>
      <c r="BN11" s="130" t="str">
        <f>VLOOKUP(COLUMN(BN1),'Named Ranges E'!$A$16:$B$568,2,FALSE)</f>
        <v>bn</v>
      </c>
      <c r="BO11" s="130" t="str">
        <f>VLOOKUP(COLUMN(BO1),'Named Ranges E'!$A$16:$B$568,2,FALSE)</f>
        <v>bo</v>
      </c>
      <c r="BP11" s="130" t="str">
        <f>VLOOKUP(COLUMN(BP1),'Named Ranges E'!$A$16:$B$568,2,FALSE)</f>
        <v>bp</v>
      </c>
      <c r="BQ11" s="130" t="str">
        <f>VLOOKUP(COLUMN(BQ1),'Named Ranges E'!$A$16:$B$568,2,FALSE)</f>
        <v>bq</v>
      </c>
      <c r="BR11" s="130" t="str">
        <f>VLOOKUP(COLUMN(BR1),'Named Ranges E'!$A$16:$B$568,2,FALSE)</f>
        <v>br</v>
      </c>
      <c r="BS11" s="130" t="str">
        <f>VLOOKUP(COLUMN(BS1),'Named Ranges E'!$A$16:$B$568,2,FALSE)</f>
        <v>bs</v>
      </c>
      <c r="BT11" s="130" t="str">
        <f>VLOOKUP(COLUMN(BT1),'Named Ranges E'!$A$16:$B$568,2,FALSE)</f>
        <v>bt</v>
      </c>
      <c r="BU11" s="130" t="str">
        <f>VLOOKUP(COLUMN(BU1),'Named Ranges E'!$A$16:$B$568,2,FALSE)</f>
        <v>bu</v>
      </c>
      <c r="BV11" s="130" t="str">
        <f>VLOOKUP(COLUMN(BV1),'Named Ranges E'!$A$16:$B$568,2,FALSE)</f>
        <v>bv</v>
      </c>
      <c r="BW11" s="130" t="str">
        <f>VLOOKUP(COLUMN(BW1),'Named Ranges E'!$A$16:$B$568,2,FALSE)</f>
        <v>bw</v>
      </c>
      <c r="BX11" s="130" t="str">
        <f>VLOOKUP(COLUMN(BX1),'Named Ranges E'!$A$16:$B$568,2,FALSE)</f>
        <v>bx</v>
      </c>
      <c r="BY11" s="130" t="str">
        <f>VLOOKUP(COLUMN(BY1),'Named Ranges E'!$A$16:$B$568,2,FALSE)</f>
        <v>by</v>
      </c>
      <c r="BZ11" s="130" t="str">
        <f>VLOOKUP(COLUMN(BZ1),'Named Ranges E'!$A$16:$B$568,2,FALSE)</f>
        <v>bz</v>
      </c>
      <c r="CA11" s="130" t="str">
        <f>VLOOKUP(COLUMN(CA1),'Named Ranges E'!$A$16:$B$568,2,FALSE)</f>
        <v>ca</v>
      </c>
      <c r="CB11" s="130" t="str">
        <f>VLOOKUP(COLUMN(CB1),'Named Ranges E'!$A$16:$B$568,2,FALSE)</f>
        <v>cb</v>
      </c>
      <c r="CC11" s="130" t="str">
        <f>VLOOKUP(COLUMN(CC1),'Named Ranges E'!$A$16:$B$568,2,FALSE)</f>
        <v>cc</v>
      </c>
      <c r="CD11" s="130" t="str">
        <f>VLOOKUP(COLUMN(CD1),'Named Ranges E'!$A$16:$B$568,2,FALSE)</f>
        <v>cd</v>
      </c>
      <c r="CE11" s="130" t="str">
        <f>VLOOKUP(COLUMN(CE1),'Named Ranges E'!$A$16:$B$568,2,FALSE)</f>
        <v>ce</v>
      </c>
      <c r="CF11" s="130" t="str">
        <f>VLOOKUP(COLUMN(CF1),'Named Ranges E'!$A$16:$B$568,2,FALSE)</f>
        <v>cf</v>
      </c>
      <c r="CG11" s="130" t="str">
        <f>VLOOKUP(COLUMN(CG1),'Named Ranges E'!$A$16:$B$568,2,FALSE)</f>
        <v>cg</v>
      </c>
      <c r="CH11" s="130" t="str">
        <f>VLOOKUP(COLUMN(CH1),'Named Ranges E'!$A$16:$B$568,2,FALSE)</f>
        <v>ch</v>
      </c>
      <c r="CI11" s="130" t="str">
        <f>VLOOKUP(COLUMN(CI1),'Named Ranges E'!$A$16:$B$568,2,FALSE)</f>
        <v>ci</v>
      </c>
      <c r="CJ11" s="130" t="str">
        <f>VLOOKUP(COLUMN(CJ1),'Named Ranges E'!$A$16:$B$568,2,FALSE)</f>
        <v>cj</v>
      </c>
      <c r="CK11" s="130" t="str">
        <f>VLOOKUP(COLUMN(CK1),'Named Ranges E'!$A$16:$B$568,2,FALSE)</f>
        <v>ck</v>
      </c>
      <c r="CL11" s="130" t="str">
        <f>VLOOKUP(COLUMN(CL1),'Named Ranges E'!$A$16:$B$568,2,FALSE)</f>
        <v>cl</v>
      </c>
      <c r="CM11" s="409" t="str">
        <f>VLOOKUP(COLUMN(CM1),'Named Ranges E'!$A$16:$B$568,2,FALSE)&amp;" = ∑ "&amp;AS11&amp;" thru "&amp;CL11</f>
        <v>cm = ∑ as thru cl</v>
      </c>
      <c r="CN11" s="409" t="str">
        <f>VLOOKUP(COLUMN(CN1),'Named Ranges E'!$A$16:$B$568,2,FALSE)&amp;" = "&amp;LEFT(AR11,2)&amp;" + "&amp;LEFT(CM11,2)</f>
        <v>cn = ar + cm</v>
      </c>
      <c r="CO11" s="130" t="str">
        <f>VLOOKUP(COLUMN(CO1),'Named Ranges E'!$A$16:$B$568,2,FALSE)</f>
        <v>co</v>
      </c>
      <c r="CP11" s="130" t="str">
        <f>VLOOKUP(COLUMN(CP1),'Named Ranges E'!$A$16:$B$568,2,FALSE)</f>
        <v>cp</v>
      </c>
      <c r="CQ11" s="130" t="str">
        <f>VLOOKUP(COLUMN(CQ1),'Named Ranges E'!$A$16:$B$568,2,FALSE)</f>
        <v>cq</v>
      </c>
      <c r="CR11" s="130" t="str">
        <f>VLOOKUP(COLUMN(CR1),'Named Ranges E'!$A$16:$B$568,2,FALSE)</f>
        <v>cr</v>
      </c>
      <c r="CS11" s="130" t="str">
        <f>VLOOKUP(COLUMN(CS1),'Named Ranges E'!$A$16:$B$568,2,FALSE)</f>
        <v>cs</v>
      </c>
      <c r="CT11" s="130" t="str">
        <f>VLOOKUP(COLUMN(CT1),'Named Ranges E'!$A$16:$B$568,2,FALSE)</f>
        <v>ct</v>
      </c>
      <c r="CU11" s="130" t="str">
        <f>VLOOKUP(COLUMN(CU1),'Named Ranges E'!$A$16:$B$568,2,FALSE)</f>
        <v>cu</v>
      </c>
      <c r="CV11" s="130" t="str">
        <f>VLOOKUP(COLUMN(CV1),'Named Ranges E'!$A$16:$B$568,2,FALSE)</f>
        <v>cv</v>
      </c>
      <c r="CW11" s="130" t="str">
        <f>VLOOKUP(COLUMN(CW1),'Named Ranges E'!$A$16:$B$568,2,FALSE)</f>
        <v>cw</v>
      </c>
      <c r="CX11" s="130" t="str">
        <f>VLOOKUP(COLUMN(CX1),'Named Ranges E'!$A$16:$B$568,2,FALSE)</f>
        <v>cx</v>
      </c>
      <c r="CY11" s="130" t="str">
        <f>VLOOKUP(COLUMN(CY1),'Named Ranges E'!$A$16:$B$568,2,FALSE)</f>
        <v>cy</v>
      </c>
      <c r="CZ11" s="130" t="str">
        <f>VLOOKUP(COLUMN(CZ1),'Named Ranges E'!$A$16:$B$568,2,FALSE)</f>
        <v>cz</v>
      </c>
      <c r="DA11" s="130" t="str">
        <f>VLOOKUP(COLUMN(DA1),'Named Ranges E'!$A$16:$B$568,2,FALSE)</f>
        <v>da</v>
      </c>
      <c r="DB11" s="130" t="str">
        <f>VLOOKUP(COLUMN(DB1),'Named Ranges E'!$A$16:$B$568,2,FALSE)</f>
        <v>db</v>
      </c>
      <c r="DC11" s="130" t="str">
        <f>VLOOKUP(COLUMN(DC1),'Named Ranges E'!$A$16:$B$568,2,FALSE)</f>
        <v>dc</v>
      </c>
      <c r="DD11" s="130" t="str">
        <f>VLOOKUP(COLUMN(DD1),'Named Ranges E'!$A$16:$B$568,2,FALSE)</f>
        <v>dd</v>
      </c>
      <c r="DE11" s="130" t="str">
        <f>VLOOKUP(COLUMN(DE1),'Named Ranges E'!$A$16:$B$568,2,FALSE)</f>
        <v>de</v>
      </c>
      <c r="DF11" s="130" t="str">
        <f>VLOOKUP(COLUMN(DF1),'Named Ranges E'!$A$16:$B$568,2,FALSE)</f>
        <v>df</v>
      </c>
      <c r="DG11" s="130" t="str">
        <f>VLOOKUP(COLUMN(DG1),'Named Ranges E'!$A$16:$B$568,2,FALSE)</f>
        <v>dg</v>
      </c>
      <c r="DH11" s="130" t="str">
        <f>VLOOKUP(COLUMN(DH1),'Named Ranges E'!$A$16:$B$568,2,FALSE)</f>
        <v>dh</v>
      </c>
      <c r="DI11" s="130" t="str">
        <f>VLOOKUP(COLUMN(DI1),'Named Ranges E'!$A$16:$B$568,2,FALSE)</f>
        <v>di</v>
      </c>
      <c r="DJ11" s="130" t="str">
        <f>VLOOKUP(COLUMN(DJ1),'Named Ranges E'!$A$16:$B$568,2,FALSE)</f>
        <v>dj</v>
      </c>
      <c r="DK11" s="130" t="str">
        <f>VLOOKUP(COLUMN(DK1),'Named Ranges E'!$A$16:$B$568,2,FALSE)</f>
        <v>dk</v>
      </c>
      <c r="DL11" s="130" t="str">
        <f>VLOOKUP(COLUMN(DL1),'Named Ranges E'!$A$16:$B$568,2,FALSE)</f>
        <v>dl</v>
      </c>
      <c r="DM11" s="130" t="str">
        <f>VLOOKUP(COLUMN(DM1),'Named Ranges E'!$A$16:$B$568,2,FALSE)</f>
        <v>dm</v>
      </c>
      <c r="DN11" s="130" t="str">
        <f>VLOOKUP(COLUMN(DN1),'Named Ranges E'!$A$16:$B$568,2,FALSE)</f>
        <v>dn</v>
      </c>
      <c r="DO11" s="130" t="str">
        <f>VLOOKUP(COLUMN(DO1),'Named Ranges E'!$A$16:$B$568,2,FALSE)</f>
        <v>do</v>
      </c>
      <c r="DP11" s="130" t="str">
        <f>VLOOKUP(COLUMN(DP1),'Named Ranges E'!$A$16:$B$568,2,FALSE)</f>
        <v>dp</v>
      </c>
      <c r="DQ11" s="130" t="str">
        <f>VLOOKUP(COLUMN(DQ1),'Named Ranges E'!$A$16:$B$568,2,FALSE)</f>
        <v>dq</v>
      </c>
      <c r="DR11" s="130" t="str">
        <f>VLOOKUP(COLUMN(DR1),'Named Ranges E'!$A$16:$B$568,2,FALSE)</f>
        <v>dr</v>
      </c>
      <c r="DS11" s="130" t="str">
        <f>VLOOKUP(COLUMN(DS1),'Named Ranges E'!$A$16:$B$568,2,FALSE)</f>
        <v>ds</v>
      </c>
      <c r="DT11" s="130" t="str">
        <f>VLOOKUP(COLUMN(DT1),'Named Ranges E'!$A$16:$B$568,2,FALSE)</f>
        <v>dt</v>
      </c>
      <c r="DU11" s="130" t="str">
        <f>VLOOKUP(COLUMN(DU1),'Named Ranges E'!$A$16:$B$568,2,FALSE)</f>
        <v>du</v>
      </c>
      <c r="DV11" s="130" t="str">
        <f>VLOOKUP(COLUMN(DV1),'Named Ranges E'!$A$16:$B$568,2,FALSE)</f>
        <v>dv</v>
      </c>
      <c r="DW11" s="130" t="str">
        <f>VLOOKUP(COLUMN(DW1),'Named Ranges E'!$A$16:$B$568,2,FALSE)</f>
        <v>dw</v>
      </c>
      <c r="DX11" s="130" t="str">
        <f>VLOOKUP(COLUMN(DX1),'Named Ranges E'!$A$16:$B$568,2,FALSE)</f>
        <v>dx</v>
      </c>
      <c r="DY11" s="130" t="str">
        <f>VLOOKUP(COLUMN(DY1),'Named Ranges E'!$A$16:$B$568,2,FALSE)</f>
        <v>dy</v>
      </c>
      <c r="DZ11" s="130" t="str">
        <f>VLOOKUP(COLUMN(DZ1),'Named Ranges E'!$A$16:$B$568,2,FALSE)</f>
        <v>dz</v>
      </c>
      <c r="EA11" s="130" t="str">
        <f>VLOOKUP(COLUMN(EA1),'Named Ranges E'!$A$16:$B$568,2,FALSE)</f>
        <v>ea</v>
      </c>
      <c r="EB11" s="130" t="str">
        <f>VLOOKUP(COLUMN(EB1),'Named Ranges E'!$A$16:$B$568,2,FALSE)</f>
        <v>eb</v>
      </c>
      <c r="EC11" s="130" t="str">
        <f>VLOOKUP(COLUMN(EC1),'Named Ranges E'!$A$16:$B$568,2,FALSE)</f>
        <v>ec</v>
      </c>
      <c r="ED11" s="130" t="str">
        <f>VLOOKUP(COLUMN(ED1),'Named Ranges E'!$A$16:$B$568,2,FALSE)</f>
        <v>ed</v>
      </c>
      <c r="EE11" s="130" t="str">
        <f>VLOOKUP(COLUMN(EE1),'Named Ranges E'!$A$16:$B$568,2,FALSE)</f>
        <v>ee</v>
      </c>
      <c r="EF11" s="130" t="str">
        <f>VLOOKUP(COLUMN(EF1),'Named Ranges E'!$A$16:$B$568,2,FALSE)</f>
        <v>ef</v>
      </c>
      <c r="EG11" s="130" t="str">
        <f>VLOOKUP(COLUMN(EG1),'Named Ranges E'!$A$16:$B$568,2,FALSE)</f>
        <v>eg</v>
      </c>
      <c r="EH11" s="130" t="str">
        <f>VLOOKUP(COLUMN(EH1),'Named Ranges E'!$A$16:$B$568,2,FALSE)</f>
        <v>eh</v>
      </c>
      <c r="EI11" s="409" t="str">
        <f>VLOOKUP(COLUMN(EI1),'Named Ranges E'!$A$16:$B$568,2,FALSE)&amp;" = ∑ "&amp;CO11&amp;" thru "&amp;EH11</f>
        <v>ei = ∑ co thru eh</v>
      </c>
      <c r="EJ11" s="409" t="str">
        <f>VLOOKUP(COLUMN(EJ1),'Named Ranges E'!$A$16:$B$568,2,FALSE)&amp;" = "&amp;LEFT(CN11,2)&amp;" + "&amp;LEFT(EI11,2)</f>
        <v>ej = cn + ei</v>
      </c>
      <c r="EK11" s="130" t="str">
        <f>VLOOKUP(COLUMN(EK1),'Named Ranges E'!$A$16:$B$568,2,FALSE)</f>
        <v>ek</v>
      </c>
      <c r="EL11" s="130" t="str">
        <f>VLOOKUP(COLUMN(EL1),'Named Ranges E'!$A$16:$B$568,2,FALSE)</f>
        <v>el</v>
      </c>
      <c r="EM11" s="130" t="str">
        <f>VLOOKUP(COLUMN(EM1),'Named Ranges E'!$A$16:$B$568,2,FALSE)</f>
        <v>em</v>
      </c>
      <c r="EN11" s="130" t="str">
        <f>VLOOKUP(COLUMN(EN1),'Named Ranges E'!$A$16:$B$568,2,FALSE)</f>
        <v>en</v>
      </c>
      <c r="EO11" s="130" t="str">
        <f>VLOOKUP(COLUMN(EO1),'Named Ranges E'!$A$16:$B$568,2,FALSE)</f>
        <v>eo</v>
      </c>
      <c r="EP11" s="130" t="str">
        <f>VLOOKUP(COLUMN(EP1),'Named Ranges E'!$A$16:$B$568,2,FALSE)</f>
        <v>ep</v>
      </c>
      <c r="EQ11" s="130" t="str">
        <f>VLOOKUP(COLUMN(EQ1),'Named Ranges E'!$A$16:$B$568,2,FALSE)</f>
        <v>eq</v>
      </c>
      <c r="ER11" s="130" t="str">
        <f>VLOOKUP(COLUMN(ER1),'Named Ranges E'!$A$16:$B$568,2,FALSE)</f>
        <v>er</v>
      </c>
      <c r="ES11" s="130" t="str">
        <f>VLOOKUP(COLUMN(ES1),'Named Ranges E'!$A$16:$B$568,2,FALSE)</f>
        <v>es</v>
      </c>
      <c r="ET11" s="130" t="str">
        <f>VLOOKUP(COLUMN(ET1),'Named Ranges E'!$A$16:$B$568,2,FALSE)</f>
        <v>et</v>
      </c>
      <c r="EU11" s="130" t="str">
        <f>VLOOKUP(COLUMN(EU1),'Named Ranges E'!$A$16:$B$568,2,FALSE)</f>
        <v>eu</v>
      </c>
      <c r="EV11" s="130" t="str">
        <f>VLOOKUP(COLUMN(EV1),'Named Ranges E'!$A$16:$B$568,2,FALSE)</f>
        <v>ev</v>
      </c>
      <c r="EW11" s="130" t="str">
        <f>VLOOKUP(COLUMN(EW1),'Named Ranges E'!$A$16:$B$568,2,FALSE)</f>
        <v>ew</v>
      </c>
      <c r="EX11" s="130" t="str">
        <f>VLOOKUP(COLUMN(EX1),'Named Ranges E'!$A$16:$B$568,2,FALSE)</f>
        <v>ex</v>
      </c>
      <c r="EY11" s="130" t="str">
        <f>VLOOKUP(COLUMN(EY1),'Named Ranges E'!$A$16:$B$568,2,FALSE)</f>
        <v>ey</v>
      </c>
      <c r="EZ11" s="130" t="str">
        <f>VLOOKUP(COLUMN(EZ1),'Named Ranges E'!$A$16:$B$568,2,FALSE)</f>
        <v>ez</v>
      </c>
      <c r="FA11" s="130" t="str">
        <f>VLOOKUP(COLUMN(FA1),'Named Ranges E'!$A$16:$B$568,2,FALSE)</f>
        <v>fa</v>
      </c>
      <c r="FB11" s="130" t="str">
        <f>VLOOKUP(COLUMN(FB1),'Named Ranges E'!$A$16:$B$568,2,FALSE)</f>
        <v>fb</v>
      </c>
      <c r="FC11" s="130" t="str">
        <f>VLOOKUP(COLUMN(FC1),'Named Ranges E'!$A$16:$B$568,2,FALSE)</f>
        <v>fc</v>
      </c>
      <c r="FD11" s="130" t="str">
        <f>VLOOKUP(COLUMN(FD1),'Named Ranges E'!$A$16:$B$568,2,FALSE)</f>
        <v>fd</v>
      </c>
      <c r="FE11" s="130" t="str">
        <f>VLOOKUP(COLUMN(FE1),'Named Ranges E'!$A$16:$B$568,2,FALSE)</f>
        <v>fe</v>
      </c>
      <c r="FF11" s="130" t="str">
        <f>VLOOKUP(COLUMN(FF1),'Named Ranges E'!$A$16:$B$568,2,FALSE)</f>
        <v>ff</v>
      </c>
      <c r="FG11" s="130" t="str">
        <f>VLOOKUP(COLUMN(FG1),'Named Ranges E'!$A$16:$B$568,2,FALSE)</f>
        <v>fg</v>
      </c>
      <c r="FH11" s="130" t="str">
        <f>VLOOKUP(COLUMN(FH1),'Named Ranges E'!$A$16:$B$568,2,FALSE)</f>
        <v>fh</v>
      </c>
      <c r="FI11" s="130" t="str">
        <f>VLOOKUP(COLUMN(FI1),'Named Ranges E'!$A$16:$B$568,2,FALSE)</f>
        <v>fi</v>
      </c>
      <c r="FJ11" s="130" t="str">
        <f>VLOOKUP(COLUMN(FJ1),'Named Ranges E'!$A$16:$B$568,2,FALSE)</f>
        <v>fj</v>
      </c>
      <c r="FK11" s="130" t="str">
        <f>VLOOKUP(COLUMN(FK1),'Named Ranges E'!$A$16:$B$568,2,FALSE)</f>
        <v>fk</v>
      </c>
      <c r="FL11" s="130" t="str">
        <f>VLOOKUP(COLUMN(FL1),'Named Ranges E'!$A$16:$B$568,2,FALSE)</f>
        <v>fl</v>
      </c>
      <c r="FM11" s="130" t="str">
        <f>VLOOKUP(COLUMN(FM1),'Named Ranges E'!$A$16:$B$568,2,FALSE)</f>
        <v>fm</v>
      </c>
      <c r="FN11" s="130" t="str">
        <f>VLOOKUP(COLUMN(FN1),'Named Ranges E'!$A$16:$B$568,2,FALSE)</f>
        <v>fn</v>
      </c>
      <c r="FO11" s="130" t="str">
        <f>VLOOKUP(COLUMN(FO1),'Named Ranges E'!$A$16:$B$568,2,FALSE)</f>
        <v>fo</v>
      </c>
      <c r="FP11" s="130" t="str">
        <f>VLOOKUP(COLUMN(FP1),'Named Ranges E'!$A$16:$B$568,2,FALSE)</f>
        <v>fp</v>
      </c>
      <c r="FQ11" s="130" t="str">
        <f>VLOOKUP(COLUMN(FQ1),'Named Ranges E'!$A$16:$B$568,2,FALSE)</f>
        <v>fq</v>
      </c>
      <c r="FR11" s="130" t="str">
        <f>VLOOKUP(COLUMN(FR1),'Named Ranges E'!$A$16:$B$568,2,FALSE)</f>
        <v>fr</v>
      </c>
      <c r="FS11" s="130" t="str">
        <f>VLOOKUP(COLUMN(FS1),'Named Ranges E'!$A$16:$B$568,2,FALSE)</f>
        <v>fs</v>
      </c>
      <c r="FT11" s="130" t="str">
        <f>VLOOKUP(COLUMN(FT1),'Named Ranges E'!$A$16:$B$568,2,FALSE)</f>
        <v>ft</v>
      </c>
      <c r="FU11" s="130" t="str">
        <f>VLOOKUP(COLUMN(FU1),'Named Ranges E'!$A$16:$B$568,2,FALSE)</f>
        <v>fu</v>
      </c>
      <c r="FV11" s="130" t="str">
        <f>VLOOKUP(COLUMN(FV1),'Named Ranges E'!$A$16:$B$568,2,FALSE)</f>
        <v>fv</v>
      </c>
      <c r="FW11" s="130" t="str">
        <f>VLOOKUP(COLUMN(FW1),'Named Ranges E'!$A$16:$B$568,2,FALSE)</f>
        <v>fw</v>
      </c>
      <c r="FX11" s="130" t="str">
        <f>VLOOKUP(COLUMN(FX1),'Named Ranges E'!$A$16:$B$568,2,FALSE)</f>
        <v>fx</v>
      </c>
      <c r="FY11" s="130" t="str">
        <f>VLOOKUP(COLUMN(FY1),'Named Ranges E'!$A$16:$B$568,2,FALSE)</f>
        <v>fy</v>
      </c>
      <c r="FZ11" s="130" t="str">
        <f>VLOOKUP(COLUMN(FZ1),'Named Ranges E'!$A$16:$B$568,2,FALSE)</f>
        <v>fz</v>
      </c>
      <c r="GA11" s="130" t="str">
        <f>VLOOKUP(COLUMN(GA1),'Named Ranges E'!$A$16:$B$568,2,FALSE)</f>
        <v>ga</v>
      </c>
      <c r="GB11" s="130" t="str">
        <f>VLOOKUP(COLUMN(GB1),'Named Ranges E'!$A$16:$B$568,2,FALSE)</f>
        <v>gb</v>
      </c>
      <c r="GC11" s="130" t="str">
        <f>VLOOKUP(COLUMN(GC1),'Named Ranges E'!$A$16:$B$568,2,FALSE)</f>
        <v>gc</v>
      </c>
      <c r="GD11" s="130" t="str">
        <f>VLOOKUP(COLUMN(GD1),'Named Ranges E'!$A$16:$B$568,2,FALSE)</f>
        <v>gd</v>
      </c>
      <c r="GE11" s="409" t="str">
        <f>VLOOKUP(COLUMN(GE1),'Named Ranges E'!$A$16:$B$568,2,FALSE)&amp;" = ∑ "&amp;EK11&amp;" thru "&amp;GD11</f>
        <v>ge = ∑ ek thru gd</v>
      </c>
      <c r="GF11" s="409" t="str">
        <f>VLOOKUP(COLUMN(GF1),'Named Ranges E'!$A$16:$B$568,2,FALSE)&amp;" = "&amp;LEFT(EJ11,2)&amp;" + "&amp;LEFT(GE11,2)</f>
        <v>gf = ej + ge</v>
      </c>
      <c r="GG11" s="130" t="str">
        <f>VLOOKUP(COLUMN(GG1),'Named Ranges E'!$A$16:$B$568,2,FALSE)</f>
        <v>gg</v>
      </c>
      <c r="GH11" s="130" t="str">
        <f>VLOOKUP(COLUMN(GH1),'Named Ranges E'!$A$16:$B$568,2,FALSE)</f>
        <v>gh</v>
      </c>
      <c r="GI11" s="130" t="str">
        <f>VLOOKUP(COLUMN(GI1),'Named Ranges E'!$A$16:$B$568,2,FALSE)</f>
        <v>gi</v>
      </c>
      <c r="GJ11" s="130" t="str">
        <f>VLOOKUP(COLUMN(GJ1),'Named Ranges E'!$A$16:$B$568,2,FALSE)</f>
        <v>gj</v>
      </c>
      <c r="GK11" s="130" t="str">
        <f>VLOOKUP(COLUMN(GK1),'Named Ranges E'!$A$16:$B$568,2,FALSE)</f>
        <v>gk</v>
      </c>
      <c r="GL11" s="130" t="str">
        <f>VLOOKUP(COLUMN(GL1),'Named Ranges E'!$A$16:$B$568,2,FALSE)</f>
        <v>gl</v>
      </c>
      <c r="GM11" s="130" t="str">
        <f>VLOOKUP(COLUMN(GM1),'Named Ranges E'!$A$16:$B$568,2,FALSE)</f>
        <v>gm</v>
      </c>
      <c r="GN11" s="130" t="str">
        <f>VLOOKUP(COLUMN(GN1),'Named Ranges E'!$A$16:$B$568,2,FALSE)</f>
        <v>gn</v>
      </c>
      <c r="GO11" s="130" t="str">
        <f>VLOOKUP(COLUMN(GO1),'Named Ranges E'!$A$16:$B$568,2,FALSE)</f>
        <v>go</v>
      </c>
      <c r="GP11" s="130" t="str">
        <f>VLOOKUP(COLUMN(GP1),'Named Ranges E'!$A$16:$B$568,2,FALSE)</f>
        <v>gp</v>
      </c>
      <c r="GQ11" s="130" t="str">
        <f>VLOOKUP(COLUMN(GQ1),'Named Ranges E'!$A$16:$B$568,2,FALSE)</f>
        <v>gq</v>
      </c>
      <c r="GR11" s="130" t="str">
        <f>VLOOKUP(COLUMN(GR1),'Named Ranges E'!$A$16:$B$568,2,FALSE)</f>
        <v>gr</v>
      </c>
      <c r="GS11" s="130" t="str">
        <f>VLOOKUP(COLUMN(GS1),'Named Ranges E'!$A$16:$B$568,2,FALSE)</f>
        <v>gs</v>
      </c>
      <c r="GT11" s="130" t="str">
        <f>VLOOKUP(COLUMN(GT1),'Named Ranges E'!$A$16:$B$568,2,FALSE)</f>
        <v>gt</v>
      </c>
      <c r="GU11" s="130" t="str">
        <f>VLOOKUP(COLUMN(GU1),'Named Ranges E'!$A$16:$B$568,2,FALSE)</f>
        <v>gu</v>
      </c>
      <c r="GV11" s="130" t="str">
        <f>VLOOKUP(COLUMN(GV1),'Named Ranges E'!$A$16:$B$568,2,FALSE)</f>
        <v>gv</v>
      </c>
      <c r="GW11" s="130" t="str">
        <f>VLOOKUP(COLUMN(GW1),'Named Ranges E'!$A$16:$B$568,2,FALSE)</f>
        <v>gw</v>
      </c>
      <c r="GX11" s="130" t="str">
        <f>VLOOKUP(COLUMN(GX1),'Named Ranges E'!$A$16:$B$568,2,FALSE)</f>
        <v>gx</v>
      </c>
      <c r="GY11" s="130" t="str">
        <f>VLOOKUP(COLUMN(GY1),'Named Ranges E'!$A$16:$B$568,2,FALSE)</f>
        <v>gy</v>
      </c>
      <c r="GZ11" s="130" t="str">
        <f>VLOOKUP(COLUMN(GZ1),'Named Ranges E'!$A$16:$B$568,2,FALSE)</f>
        <v>gz</v>
      </c>
      <c r="HA11" s="130" t="str">
        <f>VLOOKUP(COLUMN(HA1),'Named Ranges E'!$A$16:$B$568,2,FALSE)</f>
        <v>ha</v>
      </c>
      <c r="HB11" s="130" t="str">
        <f>VLOOKUP(COLUMN(HB1),'Named Ranges E'!$A$16:$B$568,2,FALSE)</f>
        <v>hb</v>
      </c>
      <c r="HC11" s="130" t="str">
        <f>VLOOKUP(COLUMN(HC1),'Named Ranges E'!$A$16:$B$568,2,FALSE)</f>
        <v>hc</v>
      </c>
      <c r="HD11" s="130" t="str">
        <f>VLOOKUP(COLUMN(HD1),'Named Ranges E'!$A$16:$B$568,2,FALSE)</f>
        <v>hd</v>
      </c>
      <c r="HE11" s="130" t="str">
        <f>VLOOKUP(COLUMN(HE1),'Named Ranges E'!$A$16:$B$568,2,FALSE)</f>
        <v>he</v>
      </c>
      <c r="HF11" s="130" t="str">
        <f>VLOOKUP(COLUMN(HF1),'Named Ranges E'!$A$16:$B$568,2,FALSE)</f>
        <v>hf</v>
      </c>
      <c r="HG11" s="130" t="str">
        <f>VLOOKUP(COLUMN(HG1),'Named Ranges E'!$A$16:$B$568,2,FALSE)</f>
        <v>hg</v>
      </c>
      <c r="HH11" s="130" t="str">
        <f>VLOOKUP(COLUMN(HH1),'Named Ranges E'!$A$16:$B$568,2,FALSE)</f>
        <v>hh</v>
      </c>
      <c r="HI11" s="130" t="str">
        <f>VLOOKUP(COLUMN(HI1),'Named Ranges E'!$A$16:$B$568,2,FALSE)</f>
        <v>hi</v>
      </c>
      <c r="HJ11" s="130" t="str">
        <f>VLOOKUP(COLUMN(HJ1),'Named Ranges E'!$A$16:$B$568,2,FALSE)</f>
        <v>hj</v>
      </c>
      <c r="HK11" s="130" t="str">
        <f>VLOOKUP(COLUMN(HK1),'Named Ranges E'!$A$16:$B$568,2,FALSE)</f>
        <v>hk</v>
      </c>
      <c r="HL11" s="130" t="str">
        <f>VLOOKUP(COLUMN(HL1),'Named Ranges E'!$A$16:$B$568,2,FALSE)</f>
        <v>hl</v>
      </c>
      <c r="HM11" s="130" t="str">
        <f>VLOOKUP(COLUMN(HM1),'Named Ranges E'!$A$16:$B$568,2,FALSE)</f>
        <v>hm</v>
      </c>
      <c r="HN11" s="130" t="str">
        <f>VLOOKUP(COLUMN(HN1),'Named Ranges E'!$A$16:$B$568,2,FALSE)</f>
        <v>hn</v>
      </c>
      <c r="HO11" s="130" t="str">
        <f>VLOOKUP(COLUMN(HO1),'Named Ranges E'!$A$16:$B$568,2,FALSE)</f>
        <v>ho</v>
      </c>
      <c r="HP11" s="130" t="str">
        <f>VLOOKUP(COLUMN(HP1),'Named Ranges E'!$A$16:$B$568,2,FALSE)</f>
        <v>hp</v>
      </c>
      <c r="HQ11" s="130" t="str">
        <f>VLOOKUP(COLUMN(HQ1),'Named Ranges E'!$A$16:$B$568,2,FALSE)</f>
        <v>hq</v>
      </c>
      <c r="HR11" s="130" t="str">
        <f>VLOOKUP(COLUMN(HR1),'Named Ranges E'!$A$16:$B$568,2,FALSE)</f>
        <v>hr</v>
      </c>
      <c r="HS11" s="130" t="str">
        <f>VLOOKUP(COLUMN(HS1),'Named Ranges E'!$A$16:$B$568,2,FALSE)</f>
        <v>hs</v>
      </c>
      <c r="HT11" s="130" t="str">
        <f>VLOOKUP(COLUMN(HT1),'Named Ranges E'!$A$16:$B$568,2,FALSE)</f>
        <v>ht</v>
      </c>
      <c r="HU11" s="130" t="str">
        <f>VLOOKUP(COLUMN(HU1),'Named Ranges E'!$A$16:$B$568,2,FALSE)</f>
        <v>hu</v>
      </c>
      <c r="HV11" s="130" t="str">
        <f>VLOOKUP(COLUMN(HV1),'Named Ranges E'!$A$16:$B$568,2,FALSE)</f>
        <v>hv</v>
      </c>
      <c r="HW11" s="130" t="str">
        <f>VLOOKUP(COLUMN(HW1),'Named Ranges E'!$A$16:$B$568,2,FALSE)</f>
        <v>hw</v>
      </c>
      <c r="HX11" s="130" t="str">
        <f>VLOOKUP(COLUMN(HX1),'Named Ranges E'!$A$16:$B$568,2,FALSE)</f>
        <v>hx</v>
      </c>
      <c r="HY11" s="130" t="str">
        <f>VLOOKUP(COLUMN(HY1),'Named Ranges E'!$A$16:$B$568,2,FALSE)</f>
        <v>hy</v>
      </c>
      <c r="HZ11" s="130" t="str">
        <f>VLOOKUP(COLUMN(HZ1),'Named Ranges E'!$A$16:$B$568,2,FALSE)</f>
        <v>hz</v>
      </c>
      <c r="IA11" s="409" t="str">
        <f>VLOOKUP(COLUMN(IA1),'Named Ranges E'!$A$16:$B$568,2,FALSE)&amp;" = ∑ "&amp;GG11&amp;" thru "&amp;HZ11</f>
        <v>ia = ∑ gg thru hz</v>
      </c>
      <c r="IB11" s="409" t="str">
        <f>VLOOKUP(COLUMN(IB1),'Named Ranges E'!$A$16:$B$568,2,FALSE)&amp;" = "&amp;LEFT(GF11,2)&amp;" + "&amp;LEFT(IA11,2)</f>
        <v>ib = gf + ia</v>
      </c>
      <c r="IC11" s="130" t="str">
        <f>VLOOKUP(COLUMN(IC1),'Named Ranges E'!$A$16:$B$568,2,FALSE)</f>
        <v>ic</v>
      </c>
      <c r="ID11" s="130" t="str">
        <f>VLOOKUP(COLUMN(ID1),'Named Ranges E'!$A$16:$B$568,2,FALSE)</f>
        <v>id</v>
      </c>
      <c r="IE11" s="130" t="str">
        <f>VLOOKUP(COLUMN(IE1),'Named Ranges E'!$A$16:$B$568,2,FALSE)</f>
        <v>ie</v>
      </c>
      <c r="IF11" s="130" t="str">
        <f>VLOOKUP(COLUMN(IF1),'Named Ranges E'!$A$16:$B$568,2,FALSE)</f>
        <v>if</v>
      </c>
      <c r="IG11" s="130" t="str">
        <f>VLOOKUP(COLUMN(IG1),'Named Ranges E'!$A$16:$B$568,2,FALSE)</f>
        <v>ig</v>
      </c>
      <c r="IH11" s="130" t="str">
        <f>VLOOKUP(COLUMN(IH1),'Named Ranges E'!$A$16:$B$568,2,FALSE)</f>
        <v>ih</v>
      </c>
      <c r="II11" s="130" t="str">
        <f>VLOOKUP(COLUMN(II1),'Named Ranges E'!$A$16:$B$568,2,FALSE)</f>
        <v>ii</v>
      </c>
      <c r="IJ11" s="130" t="str">
        <f>VLOOKUP(COLUMN(IJ1),'Named Ranges E'!$A$16:$B$568,2,FALSE)</f>
        <v>ij</v>
      </c>
      <c r="IK11" s="130" t="str">
        <f>VLOOKUP(COLUMN(IK1),'Named Ranges E'!$A$16:$B$568,2,FALSE)</f>
        <v>ik</v>
      </c>
      <c r="IL11" s="130" t="str">
        <f>VLOOKUP(COLUMN(IL1),'Named Ranges E'!$A$16:$B$568,2,FALSE)</f>
        <v>il</v>
      </c>
      <c r="IM11" s="130" t="str">
        <f>VLOOKUP(COLUMN(IM1),'Named Ranges E'!$A$16:$B$568,2,FALSE)</f>
        <v>im</v>
      </c>
      <c r="IN11" s="130" t="str">
        <f>VLOOKUP(COLUMN(IN1),'Named Ranges E'!$A$16:$B$568,2,FALSE)</f>
        <v>in</v>
      </c>
      <c r="IO11" s="130" t="str">
        <f>VLOOKUP(COLUMN(IO1),'Named Ranges E'!$A$16:$B$568,2,FALSE)</f>
        <v>io</v>
      </c>
      <c r="IP11" s="130" t="str">
        <f>VLOOKUP(COLUMN(IP1),'Named Ranges E'!$A$16:$B$568,2,FALSE)</f>
        <v>ip</v>
      </c>
      <c r="IQ11" s="130" t="str">
        <f>VLOOKUP(COLUMN(IQ1),'Named Ranges E'!$A$16:$B$568,2,FALSE)</f>
        <v>iq</v>
      </c>
      <c r="IR11" s="130" t="str">
        <f>VLOOKUP(COLUMN(IR1),'Named Ranges E'!$A$16:$B$568,2,FALSE)</f>
        <v>ir</v>
      </c>
      <c r="IS11" s="130" t="str">
        <f>VLOOKUP(COLUMN(IS1),'Named Ranges E'!$A$16:$B$568,2,FALSE)</f>
        <v>is</v>
      </c>
      <c r="IT11" s="130" t="str">
        <f>VLOOKUP(COLUMN(IT1),'Named Ranges E'!$A$16:$B$568,2,FALSE)</f>
        <v>it</v>
      </c>
      <c r="IU11" s="130" t="str">
        <f>VLOOKUP(COLUMN(IU1),'Named Ranges E'!$A$16:$B$568,2,FALSE)</f>
        <v>iu</v>
      </c>
      <c r="IV11" s="130" t="str">
        <f>VLOOKUP(COLUMN(IV1),'Named Ranges E'!$A$16:$B$568,2,FALSE)</f>
        <v>iv</v>
      </c>
      <c r="IW11" s="130" t="str">
        <f>VLOOKUP(COLUMN(IW1),'Named Ranges E'!$A$16:$B$568,2,FALSE)</f>
        <v>iw</v>
      </c>
      <c r="IX11" s="130" t="str">
        <f>VLOOKUP(COLUMN(IX1),'Named Ranges E'!$A$16:$B$568,2,FALSE)</f>
        <v>ix</v>
      </c>
      <c r="IY11" s="130" t="str">
        <f>VLOOKUP(COLUMN(IY1),'Named Ranges E'!$A$16:$B$568,2,FALSE)</f>
        <v>iy</v>
      </c>
      <c r="IZ11" s="130" t="str">
        <f>VLOOKUP(COLUMN(IZ1),'Named Ranges E'!$A$16:$B$568,2,FALSE)</f>
        <v>iz</v>
      </c>
      <c r="JA11" s="130" t="str">
        <f>VLOOKUP(COLUMN(JA1),'Named Ranges E'!$A$16:$B$568,2,FALSE)</f>
        <v>ja</v>
      </c>
      <c r="JB11" s="130" t="str">
        <f>VLOOKUP(COLUMN(JB1),'Named Ranges E'!$A$16:$B$568,2,FALSE)</f>
        <v>jb</v>
      </c>
      <c r="JC11" s="130" t="str">
        <f>VLOOKUP(COLUMN(JC1),'Named Ranges E'!$A$16:$B$568,2,FALSE)</f>
        <v>jc</v>
      </c>
      <c r="JD11" s="130" t="str">
        <f>VLOOKUP(COLUMN(JD1),'Named Ranges E'!$A$16:$B$568,2,FALSE)</f>
        <v>jd</v>
      </c>
      <c r="JE11" s="130" t="str">
        <f>VLOOKUP(COLUMN(JE1),'Named Ranges E'!$A$16:$B$568,2,FALSE)</f>
        <v>je</v>
      </c>
      <c r="JF11" s="130" t="str">
        <f>VLOOKUP(COLUMN(JF1),'Named Ranges E'!$A$16:$B$568,2,FALSE)</f>
        <v>jf</v>
      </c>
      <c r="JG11" s="130" t="str">
        <f>VLOOKUP(COLUMN(JG1),'Named Ranges E'!$A$16:$B$568,2,FALSE)</f>
        <v>jg</v>
      </c>
      <c r="JH11" s="130" t="str">
        <f>VLOOKUP(COLUMN(JH1),'Named Ranges E'!$A$16:$B$568,2,FALSE)</f>
        <v>jh</v>
      </c>
      <c r="JI11" s="130" t="str">
        <f>VLOOKUP(COLUMN(JI1),'Named Ranges E'!$A$16:$B$568,2,FALSE)</f>
        <v>ji</v>
      </c>
      <c r="JJ11" s="130" t="str">
        <f>VLOOKUP(COLUMN(JJ1),'Named Ranges E'!$A$16:$B$568,2,FALSE)</f>
        <v>jj</v>
      </c>
      <c r="JK11" s="130" t="str">
        <f>VLOOKUP(COLUMN(JK1),'Named Ranges E'!$A$16:$B$568,2,FALSE)</f>
        <v>jk</v>
      </c>
      <c r="JL11" s="130" t="str">
        <f>VLOOKUP(COLUMN(JL1),'Named Ranges E'!$A$16:$B$568,2,FALSE)</f>
        <v>jl</v>
      </c>
      <c r="JM11" s="130" t="str">
        <f>VLOOKUP(COLUMN(JM1),'Named Ranges E'!$A$16:$B$568,2,FALSE)</f>
        <v>jm</v>
      </c>
      <c r="JN11" s="130" t="str">
        <f>VLOOKUP(COLUMN(JN1),'Named Ranges E'!$A$16:$B$568,2,FALSE)</f>
        <v>jn</v>
      </c>
      <c r="JO11" s="130" t="str">
        <f>VLOOKUP(COLUMN(JO1),'Named Ranges E'!$A$16:$B$568,2,FALSE)</f>
        <v>jo</v>
      </c>
      <c r="JP11" s="130" t="str">
        <f>VLOOKUP(COLUMN(JP1),'Named Ranges E'!$A$16:$B$568,2,FALSE)</f>
        <v>jp</v>
      </c>
      <c r="JQ11" s="130" t="str">
        <f>VLOOKUP(COLUMN(JQ1),'Named Ranges E'!$A$16:$B$568,2,FALSE)</f>
        <v>jq</v>
      </c>
      <c r="JR11" s="130" t="str">
        <f>VLOOKUP(COLUMN(JR1),'Named Ranges E'!$A$16:$B$568,2,FALSE)</f>
        <v>jr</v>
      </c>
      <c r="JS11" s="130" t="str">
        <f>VLOOKUP(COLUMN(JS1),'Named Ranges E'!$A$16:$B$568,2,FALSE)</f>
        <v>js</v>
      </c>
      <c r="JT11" s="130" t="str">
        <f>VLOOKUP(COLUMN(JT1),'Named Ranges E'!$A$16:$B$568,2,FALSE)</f>
        <v>jt</v>
      </c>
      <c r="JU11" s="130" t="str">
        <f>VLOOKUP(COLUMN(JU1),'Named Ranges E'!$A$16:$B$568,2,FALSE)</f>
        <v>ju</v>
      </c>
      <c r="JV11" s="130" t="str">
        <f>VLOOKUP(COLUMN(JV1),'Named Ranges E'!$A$16:$B$568,2,FALSE)</f>
        <v>jv</v>
      </c>
      <c r="JW11" s="409" t="str">
        <f>VLOOKUP(COLUMN(JW1),'Named Ranges E'!$A$16:$B$568,2,FALSE)&amp;" = ∑ "&amp;IC11&amp;" thru "&amp;JV11</f>
        <v>jw = ∑ ic thru jv</v>
      </c>
      <c r="JX11" s="409" t="str">
        <f>VLOOKUP(COLUMN(JX1),'Named Ranges E'!$A$16:$B$568,2,FALSE)&amp;" = "&amp;LEFT(IB11,2)&amp;" + "&amp;LEFT(JW11,2)</f>
        <v>jx = ib + jw</v>
      </c>
      <c r="JY11" s="829" t="s">
        <v>1143</v>
      </c>
    </row>
    <row r="12" spans="1:285" x14ac:dyDescent="0.2">
      <c r="A12" s="132">
        <f>ROW()</f>
        <v>12</v>
      </c>
      <c r="B12" s="133" t="s">
        <v>0</v>
      </c>
      <c r="C12" s="410"/>
      <c r="AQ12" s="410"/>
      <c r="AR12" s="410"/>
      <c r="CM12" s="410"/>
      <c r="CN12" s="410"/>
      <c r="EI12" s="410"/>
      <c r="EJ12" s="410"/>
      <c r="GE12" s="410"/>
      <c r="GF12" s="410"/>
      <c r="IA12" s="410"/>
      <c r="IB12" s="410"/>
      <c r="JW12" s="410"/>
      <c r="JX12" s="410"/>
      <c r="JY12" s="829" t="s">
        <v>1143</v>
      </c>
    </row>
    <row r="13" spans="1:285" x14ac:dyDescent="0.2">
      <c r="A13" s="132">
        <f>ROW()</f>
        <v>13</v>
      </c>
      <c r="B13" s="133" t="s">
        <v>48</v>
      </c>
      <c r="C13" s="411">
        <v>2245635654.9000001</v>
      </c>
      <c r="D13" s="134">
        <f>'CRM-4.1'!E32-'CRM-3.2'!D14</f>
        <v>88860250.750061646</v>
      </c>
      <c r="E13" s="134">
        <f>'CRM-4.1'!U61</f>
        <v>-224175000.86442834</v>
      </c>
      <c r="F13" s="134">
        <f>'CRM-4.1'!AK33</f>
        <v>1100365</v>
      </c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411">
        <f>SUM(D13:AP13)</f>
        <v>-134214385.11436671</v>
      </c>
      <c r="AR13" s="411">
        <f>+AQ13+C13</f>
        <v>2111421269.7856333</v>
      </c>
      <c r="AS13" s="134">
        <f>'CRM-4.1'!G32-'CRM-3.2'!AS14</f>
        <v>3562400.2800000017</v>
      </c>
      <c r="AT13" s="134"/>
      <c r="AU13" s="134">
        <f>'CRM-4.1'!AM20</f>
        <v>0</v>
      </c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411">
        <f>SUM(AS13:CL13)</f>
        <v>3562400.2800000017</v>
      </c>
      <c r="CN13" s="411">
        <f>+CM13+AR13</f>
        <v>2114983670.0656333</v>
      </c>
      <c r="CO13" s="134">
        <f>'CRM-4.1'!I32</f>
        <v>-55161794.850633383</v>
      </c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411">
        <f>SUM(CO13:EH13)</f>
        <v>-55161794.850633383</v>
      </c>
      <c r="EJ13" s="411">
        <f>+EI13+CN13</f>
        <v>2059821875.2149999</v>
      </c>
      <c r="EK13" s="134">
        <f>'CRM-4.1'!K32</f>
        <v>17327951.810629129</v>
      </c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411">
        <f>SUM(EK13:GD13)</f>
        <v>17327951.810629129</v>
      </c>
      <c r="GF13" s="411">
        <f>+GE13+EJ13</f>
        <v>2077149827.025629</v>
      </c>
      <c r="GG13" s="134">
        <f>'CRM-4.1'!M32</f>
        <v>19743262.745587826</v>
      </c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411">
        <f>SUM(GG13:HZ13)</f>
        <v>19743262.745587826</v>
      </c>
      <c r="IB13" s="411">
        <f>+IA13+GF13</f>
        <v>2096893089.7712169</v>
      </c>
      <c r="IC13" s="134">
        <f>'CRM-4.1'!O32</f>
        <v>4659545.6296653748</v>
      </c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  <c r="IR13" s="134"/>
      <c r="IS13" s="134"/>
      <c r="IT13" s="134"/>
      <c r="IU13" s="134"/>
      <c r="IV13" s="134"/>
      <c r="IW13" s="134"/>
      <c r="IX13" s="134"/>
      <c r="IY13" s="134"/>
      <c r="IZ13" s="134"/>
      <c r="JA13" s="134"/>
      <c r="JB13" s="134"/>
      <c r="JC13" s="134"/>
      <c r="JD13" s="134"/>
      <c r="JE13" s="134"/>
      <c r="JF13" s="134"/>
      <c r="JG13" s="134"/>
      <c r="JH13" s="134"/>
      <c r="JI13" s="134"/>
      <c r="JJ13" s="134"/>
      <c r="JK13" s="134"/>
      <c r="JL13" s="134"/>
      <c r="JM13" s="134"/>
      <c r="JN13" s="134"/>
      <c r="JO13" s="134"/>
      <c r="JP13" s="134"/>
      <c r="JQ13" s="134"/>
      <c r="JR13" s="134"/>
      <c r="JS13" s="134"/>
      <c r="JT13" s="134"/>
      <c r="JU13" s="134"/>
      <c r="JV13" s="134"/>
      <c r="JW13" s="411">
        <f>SUM(IC13:JV13)</f>
        <v>4659545.6296653748</v>
      </c>
      <c r="JX13" s="411">
        <f>+JW13+IB13</f>
        <v>2101552635.4008822</v>
      </c>
      <c r="JY13" s="829" t="s">
        <v>1143</v>
      </c>
    </row>
    <row r="14" spans="1:285" x14ac:dyDescent="0.2">
      <c r="A14" s="132">
        <f>ROW()</f>
        <v>14</v>
      </c>
      <c r="B14" s="133" t="s">
        <v>49</v>
      </c>
      <c r="C14" s="412">
        <v>351600.44</v>
      </c>
      <c r="D14" s="135">
        <f>'CRM-4.1'!E31</f>
        <v>3</v>
      </c>
      <c r="E14" s="135">
        <f>'CRM-4.1'!U62</f>
        <v>-8647.380000000001</v>
      </c>
      <c r="F14" s="135">
        <f>'CRM-4.1'!AK32</f>
        <v>2590</v>
      </c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412">
        <f>SUM(D14:AP14)</f>
        <v>-6054.380000000001</v>
      </c>
      <c r="AR14" s="412">
        <f>+AQ14+C14</f>
        <v>345546.06</v>
      </c>
      <c r="AS14" s="135">
        <f>'CRM-4.1'!G31</f>
        <v>0</v>
      </c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/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412">
        <f>SUM(AS14:CL14)</f>
        <v>0</v>
      </c>
      <c r="CN14" s="412">
        <f>+CM14+AR14</f>
        <v>345546.06</v>
      </c>
      <c r="CO14" s="135"/>
      <c r="CP14" s="135"/>
      <c r="CQ14" s="135"/>
      <c r="CR14" s="135"/>
      <c r="CS14" s="135"/>
      <c r="CT14" s="135"/>
      <c r="CU14" s="135"/>
      <c r="CV14" s="135"/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5"/>
      <c r="DT14" s="135"/>
      <c r="DU14" s="135"/>
      <c r="DV14" s="135"/>
      <c r="DW14" s="135"/>
      <c r="DX14" s="135"/>
      <c r="DY14" s="135"/>
      <c r="DZ14" s="135"/>
      <c r="EA14" s="135"/>
      <c r="EB14" s="135"/>
      <c r="EC14" s="135"/>
      <c r="ED14" s="135"/>
      <c r="EE14" s="135"/>
      <c r="EF14" s="135"/>
      <c r="EG14" s="135"/>
      <c r="EH14" s="135"/>
      <c r="EI14" s="412">
        <f>SUM(CO14:EH14)</f>
        <v>0</v>
      </c>
      <c r="EJ14" s="412">
        <f>+EI14+CN14</f>
        <v>345546.06</v>
      </c>
      <c r="EK14" s="135"/>
      <c r="EL14" s="135"/>
      <c r="EM14" s="135"/>
      <c r="EN14" s="135"/>
      <c r="EO14" s="135"/>
      <c r="EP14" s="135"/>
      <c r="EQ14" s="135"/>
      <c r="ER14" s="135"/>
      <c r="ES14" s="135"/>
      <c r="ET14" s="135"/>
      <c r="EU14" s="135"/>
      <c r="EV14" s="135"/>
      <c r="EW14" s="135"/>
      <c r="EX14" s="135"/>
      <c r="EY14" s="135"/>
      <c r="EZ14" s="135"/>
      <c r="FA14" s="135"/>
      <c r="FB14" s="135"/>
      <c r="FC14" s="135"/>
      <c r="FD14" s="135"/>
      <c r="FE14" s="135"/>
      <c r="FF14" s="135"/>
      <c r="FG14" s="135"/>
      <c r="FH14" s="135"/>
      <c r="FI14" s="135"/>
      <c r="FJ14" s="135"/>
      <c r="FK14" s="135"/>
      <c r="FL14" s="135"/>
      <c r="FM14" s="135"/>
      <c r="FN14" s="135"/>
      <c r="FO14" s="135"/>
      <c r="FP14" s="135"/>
      <c r="FQ14" s="135"/>
      <c r="FR14" s="135"/>
      <c r="FS14" s="135"/>
      <c r="FT14" s="135"/>
      <c r="FU14" s="135"/>
      <c r="FV14" s="135"/>
      <c r="FW14" s="135"/>
      <c r="FX14" s="135"/>
      <c r="FY14" s="135"/>
      <c r="FZ14" s="135"/>
      <c r="GA14" s="135"/>
      <c r="GB14" s="135"/>
      <c r="GC14" s="135"/>
      <c r="GD14" s="135"/>
      <c r="GE14" s="412">
        <f>SUM(EK14:GD14)</f>
        <v>0</v>
      </c>
      <c r="GF14" s="412">
        <f>+GE14+EJ14</f>
        <v>345546.06</v>
      </c>
      <c r="GG14" s="135"/>
      <c r="GH14" s="135"/>
      <c r="GI14" s="135"/>
      <c r="GJ14" s="135"/>
      <c r="GK14" s="135"/>
      <c r="GL14" s="135"/>
      <c r="GM14" s="135"/>
      <c r="GN14" s="135"/>
      <c r="GO14" s="135"/>
      <c r="GP14" s="135"/>
      <c r="GQ14" s="135"/>
      <c r="GR14" s="135"/>
      <c r="GS14" s="135"/>
      <c r="GT14" s="135"/>
      <c r="GU14" s="135"/>
      <c r="GV14" s="135"/>
      <c r="GW14" s="135"/>
      <c r="GX14" s="135"/>
      <c r="GY14" s="135"/>
      <c r="GZ14" s="135"/>
      <c r="HA14" s="135"/>
      <c r="HB14" s="135"/>
      <c r="HC14" s="135"/>
      <c r="HD14" s="135"/>
      <c r="HE14" s="135"/>
      <c r="HF14" s="135"/>
      <c r="HG14" s="135"/>
      <c r="HH14" s="135"/>
      <c r="HI14" s="135"/>
      <c r="HJ14" s="135"/>
      <c r="HK14" s="135"/>
      <c r="HL14" s="135"/>
      <c r="HM14" s="135"/>
      <c r="HN14" s="135"/>
      <c r="HO14" s="135"/>
      <c r="HP14" s="135"/>
      <c r="HQ14" s="135"/>
      <c r="HR14" s="135"/>
      <c r="HS14" s="135"/>
      <c r="HT14" s="135"/>
      <c r="HU14" s="135"/>
      <c r="HV14" s="135"/>
      <c r="HW14" s="135"/>
      <c r="HX14" s="135"/>
      <c r="HY14" s="135"/>
      <c r="HZ14" s="135"/>
      <c r="IA14" s="412">
        <f>SUM(GG14:HZ14)</f>
        <v>0</v>
      </c>
      <c r="IB14" s="412">
        <f>+IA14+GF14</f>
        <v>345546.06</v>
      </c>
      <c r="IC14" s="135"/>
      <c r="ID14" s="135"/>
      <c r="IE14" s="135"/>
      <c r="IF14" s="135"/>
      <c r="IG14" s="135"/>
      <c r="IH14" s="135"/>
      <c r="II14" s="135"/>
      <c r="IJ14" s="135"/>
      <c r="IK14" s="135"/>
      <c r="IL14" s="135"/>
      <c r="IM14" s="135"/>
      <c r="IN14" s="135"/>
      <c r="IO14" s="135"/>
      <c r="IP14" s="135"/>
      <c r="IQ14" s="135"/>
      <c r="IR14" s="135"/>
      <c r="IS14" s="135"/>
      <c r="IT14" s="135"/>
      <c r="IU14" s="135"/>
      <c r="IV14" s="135"/>
      <c r="IW14" s="135"/>
      <c r="IX14" s="135"/>
      <c r="IY14" s="135"/>
      <c r="IZ14" s="135"/>
      <c r="JA14" s="135"/>
      <c r="JB14" s="135"/>
      <c r="JC14" s="135"/>
      <c r="JD14" s="135"/>
      <c r="JE14" s="135"/>
      <c r="JF14" s="135"/>
      <c r="JG14" s="135"/>
      <c r="JH14" s="135"/>
      <c r="JI14" s="135"/>
      <c r="JJ14" s="135"/>
      <c r="JK14" s="135"/>
      <c r="JL14" s="135"/>
      <c r="JM14" s="135"/>
      <c r="JN14" s="135"/>
      <c r="JO14" s="135"/>
      <c r="JP14" s="135"/>
      <c r="JQ14" s="135"/>
      <c r="JR14" s="135"/>
      <c r="JS14" s="135"/>
      <c r="JT14" s="135"/>
      <c r="JU14" s="135"/>
      <c r="JV14" s="135"/>
      <c r="JW14" s="412">
        <f>SUM(IC14:JV14)</f>
        <v>0</v>
      </c>
      <c r="JX14" s="412">
        <f>+JW14+IB14</f>
        <v>345546.06</v>
      </c>
      <c r="JY14" s="829" t="s">
        <v>1143</v>
      </c>
    </row>
    <row r="15" spans="1:285" x14ac:dyDescent="0.2">
      <c r="A15" s="132">
        <f>ROW()</f>
        <v>15</v>
      </c>
      <c r="B15" s="133" t="s">
        <v>50</v>
      </c>
      <c r="C15" s="412">
        <v>175259903.59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412">
        <f>SUM(D15:AP15)</f>
        <v>0</v>
      </c>
      <c r="AR15" s="412">
        <f>+AQ15+C15</f>
        <v>175259903.59</v>
      </c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412">
        <f>SUM(AS15:CL15)</f>
        <v>0</v>
      </c>
      <c r="CN15" s="412">
        <f>+CM15+AR15</f>
        <v>175259903.59</v>
      </c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135"/>
      <c r="DG15" s="135"/>
      <c r="DH15" s="135"/>
      <c r="DI15" s="135"/>
      <c r="DJ15" s="135"/>
      <c r="DK15" s="135"/>
      <c r="DL15" s="135"/>
      <c r="DM15" s="135"/>
      <c r="DN15" s="135"/>
      <c r="DO15" s="135"/>
      <c r="DP15" s="135"/>
      <c r="DQ15" s="135"/>
      <c r="DR15" s="135"/>
      <c r="DS15" s="135"/>
      <c r="DT15" s="135"/>
      <c r="DU15" s="135"/>
      <c r="DV15" s="135"/>
      <c r="DW15" s="135"/>
      <c r="DX15" s="135"/>
      <c r="DY15" s="135"/>
      <c r="DZ15" s="135"/>
      <c r="EA15" s="135"/>
      <c r="EB15" s="135"/>
      <c r="EC15" s="135"/>
      <c r="ED15" s="135"/>
      <c r="EE15" s="135"/>
      <c r="EF15" s="135"/>
      <c r="EG15" s="135"/>
      <c r="EH15" s="135"/>
      <c r="EI15" s="412">
        <f>SUM(CO15:EH15)</f>
        <v>0</v>
      </c>
      <c r="EJ15" s="412">
        <f>+EI15+CN15</f>
        <v>175259903.59</v>
      </c>
      <c r="EK15" s="135"/>
      <c r="EL15" s="135"/>
      <c r="EM15" s="135"/>
      <c r="EN15" s="135"/>
      <c r="EO15" s="135"/>
      <c r="EP15" s="135"/>
      <c r="EQ15" s="135"/>
      <c r="ER15" s="135"/>
      <c r="ES15" s="135"/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5"/>
      <c r="FF15" s="135"/>
      <c r="FG15" s="135"/>
      <c r="FH15" s="135"/>
      <c r="FI15" s="135"/>
      <c r="FJ15" s="135"/>
      <c r="FK15" s="135"/>
      <c r="FL15" s="135"/>
      <c r="FM15" s="135"/>
      <c r="FN15" s="135"/>
      <c r="FO15" s="135"/>
      <c r="FP15" s="135"/>
      <c r="FQ15" s="135"/>
      <c r="FR15" s="135"/>
      <c r="FS15" s="135">
        <f>-'CRM-4.2'!K24</f>
        <v>-46724701.670000017</v>
      </c>
      <c r="FT15" s="135"/>
      <c r="FU15" s="135"/>
      <c r="FV15" s="135"/>
      <c r="FW15" s="135"/>
      <c r="FX15" s="135"/>
      <c r="FY15" s="135"/>
      <c r="FZ15" s="135"/>
      <c r="GA15" s="135"/>
      <c r="GB15" s="135"/>
      <c r="GC15" s="135"/>
      <c r="GD15" s="135"/>
      <c r="GE15" s="412">
        <f>SUM(EK15:GD15)</f>
        <v>-46724701.670000017</v>
      </c>
      <c r="GF15" s="412">
        <f>+GE15+EJ15</f>
        <v>128535201.91999999</v>
      </c>
      <c r="GG15" s="135"/>
      <c r="GH15" s="135"/>
      <c r="GI15" s="135"/>
      <c r="GJ15" s="135"/>
      <c r="GK15" s="135"/>
      <c r="GL15" s="135"/>
      <c r="GM15" s="135"/>
      <c r="GN15" s="135"/>
      <c r="GO15" s="135"/>
      <c r="GP15" s="135"/>
      <c r="GQ15" s="135"/>
      <c r="GR15" s="135"/>
      <c r="GS15" s="135"/>
      <c r="GT15" s="135"/>
      <c r="GU15" s="135"/>
      <c r="GV15" s="135"/>
      <c r="GW15" s="135"/>
      <c r="GX15" s="135"/>
      <c r="GY15" s="135"/>
      <c r="GZ15" s="135"/>
      <c r="HA15" s="135"/>
      <c r="HB15" s="135"/>
      <c r="HC15" s="135"/>
      <c r="HD15" s="135"/>
      <c r="HE15" s="135"/>
      <c r="HF15" s="135"/>
      <c r="HG15" s="135"/>
      <c r="HH15" s="135"/>
      <c r="HI15" s="135"/>
      <c r="HJ15" s="135"/>
      <c r="HK15" s="135"/>
      <c r="HL15" s="135"/>
      <c r="HM15" s="135"/>
      <c r="HN15" s="135"/>
      <c r="HO15" s="135">
        <f>-'CRM-4.2'!M24</f>
        <v>7133168.3280000091</v>
      </c>
      <c r="HP15" s="135"/>
      <c r="HQ15" s="135"/>
      <c r="HR15" s="135"/>
      <c r="HS15" s="135"/>
      <c r="HT15" s="135"/>
      <c r="HU15" s="135"/>
      <c r="HV15" s="135"/>
      <c r="HW15" s="135"/>
      <c r="HX15" s="135"/>
      <c r="HY15" s="135"/>
      <c r="HZ15" s="135"/>
      <c r="IA15" s="412">
        <f>SUM(GG15:HZ15)</f>
        <v>7133168.3280000091</v>
      </c>
      <c r="IB15" s="412">
        <f>+IA15+GF15</f>
        <v>135668370.248</v>
      </c>
      <c r="IC15" s="135"/>
      <c r="ID15" s="135"/>
      <c r="IE15" s="135"/>
      <c r="IF15" s="135"/>
      <c r="IG15" s="135"/>
      <c r="IH15" s="135"/>
      <c r="II15" s="135"/>
      <c r="IJ15" s="135"/>
      <c r="IK15" s="135"/>
      <c r="IL15" s="135"/>
      <c r="IM15" s="135"/>
      <c r="IN15" s="135"/>
      <c r="IO15" s="135"/>
      <c r="IP15" s="135"/>
      <c r="IQ15" s="135"/>
      <c r="IR15" s="135"/>
      <c r="IS15" s="135"/>
      <c r="IT15" s="135"/>
      <c r="IU15" s="135"/>
      <c r="IV15" s="135"/>
      <c r="IW15" s="135"/>
      <c r="IX15" s="135"/>
      <c r="IY15" s="135"/>
      <c r="IZ15" s="135"/>
      <c r="JA15" s="135"/>
      <c r="JB15" s="135"/>
      <c r="JC15" s="135"/>
      <c r="JD15" s="135"/>
      <c r="JE15" s="135"/>
      <c r="JF15" s="135"/>
      <c r="JG15" s="135"/>
      <c r="JH15" s="135"/>
      <c r="JI15" s="135"/>
      <c r="JJ15" s="135"/>
      <c r="JK15" s="135">
        <f>-'CRM-4.2'!O24</f>
        <v>-20344106.5</v>
      </c>
      <c r="JL15" s="135"/>
      <c r="JM15" s="135"/>
      <c r="JN15" s="135"/>
      <c r="JO15" s="135"/>
      <c r="JP15" s="135"/>
      <c r="JQ15" s="135"/>
      <c r="JR15" s="135"/>
      <c r="JS15" s="135"/>
      <c r="JT15" s="135"/>
      <c r="JU15" s="135"/>
      <c r="JV15" s="135"/>
      <c r="JW15" s="412">
        <f>SUM(IC15:JV15)</f>
        <v>-20344106.5</v>
      </c>
      <c r="JX15" s="412">
        <f>+JW15+IB15</f>
        <v>115324263.748</v>
      </c>
      <c r="JY15" s="829" t="s">
        <v>1143</v>
      </c>
    </row>
    <row r="16" spans="1:285" x14ac:dyDescent="0.2">
      <c r="A16" s="132">
        <f>ROW()</f>
        <v>16</v>
      </c>
      <c r="B16" s="133" t="s">
        <v>51</v>
      </c>
      <c r="C16" s="412">
        <v>98941870.86999999</v>
      </c>
      <c r="D16" s="135">
        <f>'CRM-4.1'!E47</f>
        <v>-24355616.922251314</v>
      </c>
      <c r="E16" s="135">
        <f>'CRM-4.1'!U63</f>
        <v>18000928.779999997</v>
      </c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412">
        <f>SUM(D16:AP16)</f>
        <v>-6354688.1422513165</v>
      </c>
      <c r="AR16" s="412">
        <f>+AQ16+C16</f>
        <v>92587182.727748677</v>
      </c>
      <c r="AS16" s="135">
        <f>'CRM-4.1'!G47</f>
        <v>-11404908.870000001</v>
      </c>
      <c r="AT16" s="135"/>
      <c r="AU16" s="135"/>
      <c r="AV16" s="135"/>
      <c r="AW16" s="135"/>
      <c r="AX16" s="135"/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  <c r="BI16" s="135"/>
      <c r="BJ16" s="135"/>
      <c r="BK16" s="135"/>
      <c r="BL16" s="135"/>
      <c r="BM16" s="135"/>
      <c r="BN16" s="135"/>
      <c r="BO16" s="135"/>
      <c r="BP16" s="135">
        <f>'CRM-4.1'!NK39</f>
        <v>-6268196.7300000004</v>
      </c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>
        <f>'CRM-4.2'!DO33</f>
        <v>-58170.11</v>
      </c>
      <c r="CI16" s="135"/>
      <c r="CJ16" s="135"/>
      <c r="CK16" s="135"/>
      <c r="CL16" s="135"/>
      <c r="CM16" s="412">
        <f>SUM(AS16:CL16)</f>
        <v>-17731275.710000001</v>
      </c>
      <c r="CN16" s="412">
        <f>+CM16+AR16</f>
        <v>74855907.017748684</v>
      </c>
      <c r="CO16" s="135">
        <f>+'CRM-4.1'!I47</f>
        <v>655535</v>
      </c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5"/>
      <c r="DG16" s="135"/>
      <c r="DH16" s="135"/>
      <c r="DI16" s="135"/>
      <c r="DJ16" s="135"/>
      <c r="DK16" s="135"/>
      <c r="DL16" s="135"/>
      <c r="DM16" s="135"/>
      <c r="DN16" s="135"/>
      <c r="DO16" s="135"/>
      <c r="DP16" s="135"/>
      <c r="DQ16" s="135"/>
      <c r="DR16" s="135"/>
      <c r="DS16" s="135"/>
      <c r="DT16" s="135"/>
      <c r="DU16" s="135"/>
      <c r="DV16" s="135"/>
      <c r="DW16" s="135"/>
      <c r="DX16" s="135"/>
      <c r="DY16" s="135"/>
      <c r="DZ16" s="135"/>
      <c r="EA16" s="135"/>
      <c r="EB16" s="135"/>
      <c r="EC16" s="135"/>
      <c r="ED16" s="135"/>
      <c r="EE16" s="135"/>
      <c r="EF16" s="135"/>
      <c r="EG16" s="135"/>
      <c r="EH16" s="135"/>
      <c r="EI16" s="412">
        <f>SUM(CO16:EH16)</f>
        <v>655535</v>
      </c>
      <c r="EJ16" s="412">
        <f>+EI16+CN16</f>
        <v>75511442.017748684</v>
      </c>
      <c r="EK16" s="135">
        <f>+'CRM-4.1'!K47</f>
        <v>3818698.993774578</v>
      </c>
      <c r="EL16" s="135"/>
      <c r="EM16" s="135"/>
      <c r="EN16" s="135"/>
      <c r="EO16" s="135"/>
      <c r="EP16" s="135"/>
      <c r="EQ16" s="135"/>
      <c r="ER16" s="135"/>
      <c r="ES16" s="135"/>
      <c r="ET16" s="135"/>
      <c r="EU16" s="135"/>
      <c r="EV16" s="135"/>
      <c r="EW16" s="135"/>
      <c r="EX16" s="135"/>
      <c r="EY16" s="135"/>
      <c r="EZ16" s="135"/>
      <c r="FA16" s="135"/>
      <c r="FB16" s="135"/>
      <c r="FC16" s="135"/>
      <c r="FD16" s="135"/>
      <c r="FE16" s="135"/>
      <c r="FF16" s="135"/>
      <c r="FG16" s="135"/>
      <c r="FH16" s="135">
        <f>'CRM-4.1'!NO40</f>
        <v>-1830246.6633333338</v>
      </c>
      <c r="FI16" s="135"/>
      <c r="FJ16" s="135"/>
      <c r="FK16" s="135"/>
      <c r="FL16" s="135"/>
      <c r="FM16" s="135"/>
      <c r="FN16" s="135"/>
      <c r="FO16" s="135"/>
      <c r="FP16" s="135"/>
      <c r="FQ16" s="135"/>
      <c r="FR16" s="135"/>
      <c r="FS16" s="135">
        <f>-SUM('CRM-4.2'!K25,'CRM-4.2'!K31)</f>
        <v>22913419.171165917</v>
      </c>
      <c r="FT16" s="135"/>
      <c r="FU16" s="135"/>
      <c r="FV16" s="135"/>
      <c r="FW16" s="135"/>
      <c r="FX16" s="135"/>
      <c r="FY16" s="135"/>
      <c r="FZ16" s="135"/>
      <c r="GA16" s="135"/>
      <c r="GB16" s="135"/>
      <c r="GC16" s="135"/>
      <c r="GD16" s="135"/>
      <c r="GE16" s="412">
        <f>SUM(EK16:GD16)</f>
        <v>24901871.501607161</v>
      </c>
      <c r="GF16" s="412">
        <f>+GE16+EJ16</f>
        <v>100413313.51935585</v>
      </c>
      <c r="GG16" s="135">
        <f>+'CRM-4.1'!M47</f>
        <v>1829931.7402674481</v>
      </c>
      <c r="GH16" s="135"/>
      <c r="GI16" s="135"/>
      <c r="GJ16" s="135"/>
      <c r="GK16" s="135"/>
      <c r="GL16" s="135"/>
      <c r="GM16" s="135"/>
      <c r="GN16" s="135"/>
      <c r="GO16" s="135"/>
      <c r="GP16" s="135"/>
      <c r="GQ16" s="135"/>
      <c r="GR16" s="135"/>
      <c r="GS16" s="135"/>
      <c r="GT16" s="135"/>
      <c r="GU16" s="135"/>
      <c r="GV16" s="135"/>
      <c r="GW16" s="135"/>
      <c r="GX16" s="135"/>
      <c r="GY16" s="135"/>
      <c r="GZ16" s="135"/>
      <c r="HA16" s="135"/>
      <c r="HB16" s="135"/>
      <c r="HC16" s="135"/>
      <c r="HD16" s="135">
        <f>-'CRM-4.1'!NQ41</f>
        <v>0</v>
      </c>
      <c r="HE16" s="135"/>
      <c r="HF16" s="135"/>
      <c r="HG16" s="135"/>
      <c r="HH16" s="135"/>
      <c r="HI16" s="135"/>
      <c r="HJ16" s="135"/>
      <c r="HK16" s="135"/>
      <c r="HL16" s="135"/>
      <c r="HM16" s="135"/>
      <c r="HN16" s="135"/>
      <c r="HO16" s="135">
        <f>-SUM('CRM-4.2'!M25,'CRM-4.2'!M31)</f>
        <v>-13697511.82141586</v>
      </c>
      <c r="HP16" s="135"/>
      <c r="HQ16" s="135"/>
      <c r="HR16" s="135"/>
      <c r="HS16" s="135"/>
      <c r="HT16" s="135"/>
      <c r="HU16" s="135"/>
      <c r="HV16" s="135"/>
      <c r="HW16" s="135"/>
      <c r="HX16" s="135"/>
      <c r="HY16" s="135"/>
      <c r="HZ16" s="135"/>
      <c r="IA16" s="412">
        <f>SUM(GG16:HZ16)</f>
        <v>-11867580.081148412</v>
      </c>
      <c r="IB16" s="412">
        <f>+IA16+GF16</f>
        <v>88545733.438207433</v>
      </c>
      <c r="IC16" s="135">
        <f>+'CRM-4.1'!O47</f>
        <v>1679761.6470904686</v>
      </c>
      <c r="ID16" s="135"/>
      <c r="IE16" s="135"/>
      <c r="IF16" s="135"/>
      <c r="IG16" s="135"/>
      <c r="IH16" s="135"/>
      <c r="II16" s="135"/>
      <c r="IJ16" s="135"/>
      <c r="IK16" s="135"/>
      <c r="IL16" s="135"/>
      <c r="IM16" s="135"/>
      <c r="IN16" s="135"/>
      <c r="IO16" s="135"/>
      <c r="IP16" s="135"/>
      <c r="IQ16" s="135"/>
      <c r="IR16" s="135"/>
      <c r="IS16" s="135"/>
      <c r="IT16" s="135"/>
      <c r="IU16" s="135"/>
      <c r="IV16" s="135"/>
      <c r="IW16" s="135"/>
      <c r="IX16" s="135"/>
      <c r="IY16" s="135"/>
      <c r="IZ16" s="135">
        <f>-'CRM-4.1'!NS43</f>
        <v>0</v>
      </c>
      <c r="JA16" s="135"/>
      <c r="JB16" s="135"/>
      <c r="JC16" s="135"/>
      <c r="JD16" s="135"/>
      <c r="JE16" s="135"/>
      <c r="JF16" s="135"/>
      <c r="JG16" s="135"/>
      <c r="JH16" s="135"/>
      <c r="JI16" s="135"/>
      <c r="JJ16" s="135"/>
      <c r="JK16" s="135">
        <f>-SUM('CRM-4.2'!O25,'CRM-4.2'!O31)</f>
        <v>-5266699.5936331516</v>
      </c>
      <c r="JL16" s="135"/>
      <c r="JM16" s="135"/>
      <c r="JN16" s="135"/>
      <c r="JO16" s="135"/>
      <c r="JP16" s="135"/>
      <c r="JQ16" s="135"/>
      <c r="JR16" s="135"/>
      <c r="JS16" s="135"/>
      <c r="JT16" s="135"/>
      <c r="JU16" s="135"/>
      <c r="JV16" s="135"/>
      <c r="JW16" s="412">
        <f>SUM(IC16:JV16)</f>
        <v>-3586937.9465426831</v>
      </c>
      <c r="JX16" s="412">
        <f>+JW16+IB16</f>
        <v>84958795.491664752</v>
      </c>
      <c r="JY16" s="829" t="s">
        <v>1143</v>
      </c>
    </row>
    <row r="17" spans="1:285" x14ac:dyDescent="0.2">
      <c r="A17" s="132">
        <f>ROW()</f>
        <v>17</v>
      </c>
      <c r="B17" s="133" t="s">
        <v>59</v>
      </c>
      <c r="C17" s="413">
        <v>2520189029.8000002</v>
      </c>
      <c r="D17" s="136">
        <f t="shared" ref="C17:AD17" si="111">SUM(D13:D16)</f>
        <v>64504636.827810332</v>
      </c>
      <c r="E17" s="136">
        <f t="shared" si="111"/>
        <v>-206182719.46442834</v>
      </c>
      <c r="F17" s="136">
        <f t="shared" si="111"/>
        <v>1102955</v>
      </c>
      <c r="G17" s="136">
        <f t="shared" si="111"/>
        <v>0</v>
      </c>
      <c r="H17" s="136">
        <f t="shared" si="111"/>
        <v>0</v>
      </c>
      <c r="I17" s="136">
        <f t="shared" si="111"/>
        <v>0</v>
      </c>
      <c r="J17" s="136">
        <f t="shared" si="111"/>
        <v>0</v>
      </c>
      <c r="K17" s="136">
        <f t="shared" si="111"/>
        <v>0</v>
      </c>
      <c r="L17" s="136">
        <f t="shared" si="111"/>
        <v>0</v>
      </c>
      <c r="M17" s="136">
        <f t="shared" si="111"/>
        <v>0</v>
      </c>
      <c r="N17" s="136">
        <f t="shared" si="111"/>
        <v>0</v>
      </c>
      <c r="O17" s="136">
        <f t="shared" si="111"/>
        <v>0</v>
      </c>
      <c r="P17" s="136">
        <f t="shared" si="111"/>
        <v>0</v>
      </c>
      <c r="Q17" s="136">
        <f t="shared" si="111"/>
        <v>0</v>
      </c>
      <c r="R17" s="136">
        <f t="shared" si="111"/>
        <v>0</v>
      </c>
      <c r="S17" s="136">
        <f t="shared" si="111"/>
        <v>0</v>
      </c>
      <c r="T17" s="136">
        <f t="shared" si="111"/>
        <v>0</v>
      </c>
      <c r="U17" s="136">
        <f t="shared" si="111"/>
        <v>0</v>
      </c>
      <c r="V17" s="136">
        <f t="shared" si="111"/>
        <v>0</v>
      </c>
      <c r="W17" s="136">
        <f t="shared" si="111"/>
        <v>0</v>
      </c>
      <c r="X17" s="136">
        <f>SUM(X13:X16)</f>
        <v>0</v>
      </c>
      <c r="Y17" s="136">
        <f t="shared" si="111"/>
        <v>0</v>
      </c>
      <c r="Z17" s="136">
        <f t="shared" si="111"/>
        <v>0</v>
      </c>
      <c r="AA17" s="136">
        <f t="shared" si="111"/>
        <v>0</v>
      </c>
      <c r="AB17" s="136">
        <f t="shared" si="111"/>
        <v>0</v>
      </c>
      <c r="AC17" s="136">
        <f t="shared" si="111"/>
        <v>0</v>
      </c>
      <c r="AD17" s="136">
        <f t="shared" si="111"/>
        <v>0</v>
      </c>
      <c r="AE17" s="136">
        <f t="shared" ref="AE17:AP17" si="112">SUM(AE13:AE16)</f>
        <v>0</v>
      </c>
      <c r="AF17" s="136">
        <f t="shared" si="112"/>
        <v>0</v>
      </c>
      <c r="AG17" s="136">
        <f t="shared" si="112"/>
        <v>0</v>
      </c>
      <c r="AH17" s="136">
        <f t="shared" si="112"/>
        <v>0</v>
      </c>
      <c r="AI17" s="136">
        <f t="shared" si="112"/>
        <v>0</v>
      </c>
      <c r="AJ17" s="136">
        <f t="shared" si="112"/>
        <v>0</v>
      </c>
      <c r="AK17" s="136">
        <f t="shared" si="112"/>
        <v>0</v>
      </c>
      <c r="AL17" s="136">
        <f t="shared" si="112"/>
        <v>0</v>
      </c>
      <c r="AM17" s="136">
        <f t="shared" si="112"/>
        <v>0</v>
      </c>
      <c r="AN17" s="136">
        <f t="shared" si="112"/>
        <v>0</v>
      </c>
      <c r="AO17" s="136">
        <f t="shared" si="112"/>
        <v>0</v>
      </c>
      <c r="AP17" s="136">
        <f t="shared" si="112"/>
        <v>0</v>
      </c>
      <c r="AQ17" s="413">
        <f t="shared" ref="AQ17:BR17" si="113">SUM(AQ13:AQ16)</f>
        <v>-140575127.63661802</v>
      </c>
      <c r="AR17" s="413">
        <f t="shared" si="113"/>
        <v>2379613902.1633821</v>
      </c>
      <c r="AS17" s="136">
        <f t="shared" si="113"/>
        <v>-7842508.5899999999</v>
      </c>
      <c r="AT17" s="136">
        <f t="shared" si="113"/>
        <v>0</v>
      </c>
      <c r="AU17" s="136">
        <f t="shared" si="113"/>
        <v>0</v>
      </c>
      <c r="AV17" s="136">
        <f t="shared" si="113"/>
        <v>0</v>
      </c>
      <c r="AW17" s="136">
        <f t="shared" si="113"/>
        <v>0</v>
      </c>
      <c r="AX17" s="136">
        <f t="shared" si="113"/>
        <v>0</v>
      </c>
      <c r="AY17" s="136">
        <f t="shared" si="113"/>
        <v>0</v>
      </c>
      <c r="AZ17" s="136">
        <f t="shared" si="113"/>
        <v>0</v>
      </c>
      <c r="BA17" s="136">
        <f t="shared" si="113"/>
        <v>0</v>
      </c>
      <c r="BB17" s="136">
        <f t="shared" si="113"/>
        <v>0</v>
      </c>
      <c r="BC17" s="136">
        <f t="shared" si="113"/>
        <v>0</v>
      </c>
      <c r="BD17" s="136">
        <f t="shared" si="113"/>
        <v>0</v>
      </c>
      <c r="BE17" s="136">
        <f t="shared" si="113"/>
        <v>0</v>
      </c>
      <c r="BF17" s="136">
        <f t="shared" si="113"/>
        <v>0</v>
      </c>
      <c r="BG17" s="136">
        <f t="shared" si="113"/>
        <v>0</v>
      </c>
      <c r="BH17" s="136">
        <f t="shared" si="113"/>
        <v>0</v>
      </c>
      <c r="BI17" s="136">
        <f t="shared" si="113"/>
        <v>0</v>
      </c>
      <c r="BJ17" s="136">
        <f t="shared" si="113"/>
        <v>0</v>
      </c>
      <c r="BK17" s="136">
        <f t="shared" si="113"/>
        <v>0</v>
      </c>
      <c r="BL17" s="136">
        <f t="shared" si="113"/>
        <v>0</v>
      </c>
      <c r="BM17" s="136">
        <f t="shared" si="113"/>
        <v>0</v>
      </c>
      <c r="BN17" s="136">
        <f t="shared" si="113"/>
        <v>0</v>
      </c>
      <c r="BO17" s="136">
        <f t="shared" si="113"/>
        <v>0</v>
      </c>
      <c r="BP17" s="136">
        <f t="shared" si="113"/>
        <v>-6268196.7300000004</v>
      </c>
      <c r="BQ17" s="136">
        <f t="shared" si="113"/>
        <v>0</v>
      </c>
      <c r="BR17" s="136">
        <f t="shared" si="113"/>
        <v>0</v>
      </c>
      <c r="BS17" s="136">
        <f t="shared" ref="BS17:CL17" si="114">SUM(BS13:BS16)</f>
        <v>0</v>
      </c>
      <c r="BT17" s="136">
        <f t="shared" si="114"/>
        <v>0</v>
      </c>
      <c r="BU17" s="136">
        <f t="shared" si="114"/>
        <v>0</v>
      </c>
      <c r="BV17" s="136">
        <f t="shared" si="114"/>
        <v>0</v>
      </c>
      <c r="BW17" s="136">
        <f t="shared" si="114"/>
        <v>0</v>
      </c>
      <c r="BX17" s="136">
        <f t="shared" si="114"/>
        <v>0</v>
      </c>
      <c r="BY17" s="136">
        <f t="shared" ref="BY17:BZ17" si="115">SUM(BY13:BY16)</f>
        <v>0</v>
      </c>
      <c r="BZ17" s="136">
        <f t="shared" si="115"/>
        <v>0</v>
      </c>
      <c r="CA17" s="136">
        <f t="shared" si="114"/>
        <v>0</v>
      </c>
      <c r="CB17" s="136">
        <f t="shared" si="114"/>
        <v>0</v>
      </c>
      <c r="CC17" s="136">
        <f t="shared" si="114"/>
        <v>0</v>
      </c>
      <c r="CD17" s="136">
        <f t="shared" si="114"/>
        <v>0</v>
      </c>
      <c r="CE17" s="136">
        <f t="shared" si="114"/>
        <v>0</v>
      </c>
      <c r="CF17" s="136">
        <f t="shared" si="114"/>
        <v>0</v>
      </c>
      <c r="CG17" s="136">
        <f t="shared" si="114"/>
        <v>0</v>
      </c>
      <c r="CH17" s="136">
        <f t="shared" si="114"/>
        <v>-58170.11</v>
      </c>
      <c r="CI17" s="136">
        <f t="shared" si="114"/>
        <v>0</v>
      </c>
      <c r="CJ17" s="136">
        <f t="shared" si="114"/>
        <v>0</v>
      </c>
      <c r="CK17" s="136">
        <f t="shared" si="114"/>
        <v>0</v>
      </c>
      <c r="CL17" s="136">
        <f t="shared" si="114"/>
        <v>0</v>
      </c>
      <c r="CM17" s="413">
        <f>SUM(CM13:CM16)</f>
        <v>-14168875.43</v>
      </c>
      <c r="CN17" s="413">
        <f>SUM(CN13:CN16)</f>
        <v>2365445026.7333822</v>
      </c>
      <c r="CO17" s="136">
        <f t="shared" ref="CO17:EH17" si="116">SUM(CO13:CO16)</f>
        <v>-54506259.850633383</v>
      </c>
      <c r="CP17" s="136">
        <f t="shared" si="116"/>
        <v>0</v>
      </c>
      <c r="CQ17" s="136">
        <f t="shared" si="116"/>
        <v>0</v>
      </c>
      <c r="CR17" s="136">
        <f t="shared" si="116"/>
        <v>0</v>
      </c>
      <c r="CS17" s="136">
        <f t="shared" si="116"/>
        <v>0</v>
      </c>
      <c r="CT17" s="136">
        <f t="shared" si="116"/>
        <v>0</v>
      </c>
      <c r="CU17" s="136">
        <f t="shared" si="116"/>
        <v>0</v>
      </c>
      <c r="CV17" s="136">
        <f t="shared" si="116"/>
        <v>0</v>
      </c>
      <c r="CW17" s="136">
        <f t="shared" si="116"/>
        <v>0</v>
      </c>
      <c r="CX17" s="136">
        <f t="shared" si="116"/>
        <v>0</v>
      </c>
      <c r="CY17" s="136">
        <f t="shared" si="116"/>
        <v>0</v>
      </c>
      <c r="CZ17" s="136">
        <f t="shared" si="116"/>
        <v>0</v>
      </c>
      <c r="DA17" s="136">
        <f t="shared" si="116"/>
        <v>0</v>
      </c>
      <c r="DB17" s="136">
        <f t="shared" si="116"/>
        <v>0</v>
      </c>
      <c r="DC17" s="136">
        <f t="shared" si="116"/>
        <v>0</v>
      </c>
      <c r="DD17" s="136">
        <f t="shared" si="116"/>
        <v>0</v>
      </c>
      <c r="DE17" s="136">
        <f t="shared" si="116"/>
        <v>0</v>
      </c>
      <c r="DF17" s="136">
        <f t="shared" si="116"/>
        <v>0</v>
      </c>
      <c r="DG17" s="136">
        <f t="shared" si="116"/>
        <v>0</v>
      </c>
      <c r="DH17" s="136">
        <f t="shared" si="116"/>
        <v>0</v>
      </c>
      <c r="DI17" s="136">
        <f t="shared" si="116"/>
        <v>0</v>
      </c>
      <c r="DJ17" s="136">
        <f t="shared" si="116"/>
        <v>0</v>
      </c>
      <c r="DK17" s="136">
        <f t="shared" si="116"/>
        <v>0</v>
      </c>
      <c r="DL17" s="136">
        <f t="shared" si="116"/>
        <v>0</v>
      </c>
      <c r="DM17" s="136">
        <f t="shared" si="116"/>
        <v>0</v>
      </c>
      <c r="DN17" s="136">
        <f t="shared" si="116"/>
        <v>0</v>
      </c>
      <c r="DO17" s="136">
        <f t="shared" si="116"/>
        <v>0</v>
      </c>
      <c r="DP17" s="136">
        <f t="shared" si="116"/>
        <v>0</v>
      </c>
      <c r="DQ17" s="136">
        <f t="shared" si="116"/>
        <v>0</v>
      </c>
      <c r="DR17" s="136">
        <f t="shared" si="116"/>
        <v>0</v>
      </c>
      <c r="DS17" s="136">
        <f t="shared" ref="DS17:DT17" si="117">SUM(DS13:DS16)</f>
        <v>0</v>
      </c>
      <c r="DT17" s="136">
        <f t="shared" si="117"/>
        <v>0</v>
      </c>
      <c r="DU17" s="136">
        <f t="shared" ref="DU17:DV17" si="118">SUM(DU13:DU16)</f>
        <v>0</v>
      </c>
      <c r="DV17" s="136">
        <f t="shared" si="118"/>
        <v>0</v>
      </c>
      <c r="DW17" s="136">
        <f t="shared" si="116"/>
        <v>0</v>
      </c>
      <c r="DX17" s="136">
        <f t="shared" si="116"/>
        <v>0</v>
      </c>
      <c r="DY17" s="136">
        <f t="shared" si="116"/>
        <v>0</v>
      </c>
      <c r="DZ17" s="136">
        <f t="shared" si="116"/>
        <v>0</v>
      </c>
      <c r="EA17" s="136">
        <f t="shared" si="116"/>
        <v>0</v>
      </c>
      <c r="EB17" s="136">
        <f t="shared" si="116"/>
        <v>0</v>
      </c>
      <c r="EC17" s="136">
        <f t="shared" si="116"/>
        <v>0</v>
      </c>
      <c r="ED17" s="136">
        <f t="shared" si="116"/>
        <v>0</v>
      </c>
      <c r="EE17" s="136">
        <f t="shared" si="116"/>
        <v>0</v>
      </c>
      <c r="EF17" s="136">
        <f t="shared" si="116"/>
        <v>0</v>
      </c>
      <c r="EG17" s="136">
        <f t="shared" si="116"/>
        <v>0</v>
      </c>
      <c r="EH17" s="136">
        <f t="shared" si="116"/>
        <v>0</v>
      </c>
      <c r="EI17" s="413">
        <f t="shared" ref="EI17:GD17" si="119">SUM(EI13:EI16)</f>
        <v>-54506259.850633383</v>
      </c>
      <c r="EJ17" s="413">
        <f t="shared" si="119"/>
        <v>2310938766.8827486</v>
      </c>
      <c r="EK17" s="136">
        <f t="shared" si="119"/>
        <v>21146650.804403707</v>
      </c>
      <c r="EL17" s="136">
        <f t="shared" si="119"/>
        <v>0</v>
      </c>
      <c r="EM17" s="136">
        <f t="shared" si="119"/>
        <v>0</v>
      </c>
      <c r="EN17" s="136">
        <f t="shared" si="119"/>
        <v>0</v>
      </c>
      <c r="EO17" s="136">
        <f t="shared" si="119"/>
        <v>0</v>
      </c>
      <c r="EP17" s="136">
        <f t="shared" si="119"/>
        <v>0</v>
      </c>
      <c r="EQ17" s="136">
        <f t="shared" si="119"/>
        <v>0</v>
      </c>
      <c r="ER17" s="136">
        <f t="shared" si="119"/>
        <v>0</v>
      </c>
      <c r="ES17" s="136">
        <f t="shared" si="119"/>
        <v>0</v>
      </c>
      <c r="ET17" s="136">
        <f t="shared" si="119"/>
        <v>0</v>
      </c>
      <c r="EU17" s="136">
        <f t="shared" si="119"/>
        <v>0</v>
      </c>
      <c r="EV17" s="136">
        <f t="shared" si="119"/>
        <v>0</v>
      </c>
      <c r="EW17" s="136">
        <f t="shared" si="119"/>
        <v>0</v>
      </c>
      <c r="EX17" s="136">
        <f t="shared" si="119"/>
        <v>0</v>
      </c>
      <c r="EY17" s="136">
        <f t="shared" si="119"/>
        <v>0</v>
      </c>
      <c r="EZ17" s="136">
        <f t="shared" si="119"/>
        <v>0</v>
      </c>
      <c r="FA17" s="136">
        <f t="shared" si="119"/>
        <v>0</v>
      </c>
      <c r="FB17" s="136">
        <f t="shared" si="119"/>
        <v>0</v>
      </c>
      <c r="FC17" s="136">
        <f t="shared" si="119"/>
        <v>0</v>
      </c>
      <c r="FD17" s="136">
        <f t="shared" si="119"/>
        <v>0</v>
      </c>
      <c r="FE17" s="136">
        <f t="shared" si="119"/>
        <v>0</v>
      </c>
      <c r="FF17" s="136">
        <f t="shared" si="119"/>
        <v>0</v>
      </c>
      <c r="FG17" s="136">
        <f t="shared" si="119"/>
        <v>0</v>
      </c>
      <c r="FH17" s="136">
        <f t="shared" si="119"/>
        <v>-1830246.6633333338</v>
      </c>
      <c r="FI17" s="136">
        <f t="shared" si="119"/>
        <v>0</v>
      </c>
      <c r="FJ17" s="136">
        <f t="shared" si="119"/>
        <v>0</v>
      </c>
      <c r="FK17" s="136">
        <f t="shared" si="119"/>
        <v>0</v>
      </c>
      <c r="FL17" s="136">
        <f t="shared" si="119"/>
        <v>0</v>
      </c>
      <c r="FM17" s="136">
        <f t="shared" si="119"/>
        <v>0</v>
      </c>
      <c r="FN17" s="136">
        <f t="shared" si="119"/>
        <v>0</v>
      </c>
      <c r="FO17" s="136">
        <f t="shared" ref="FO17:FP17" si="120">SUM(FO13:FO16)</f>
        <v>0</v>
      </c>
      <c r="FP17" s="136">
        <f t="shared" si="120"/>
        <v>0</v>
      </c>
      <c r="FQ17" s="136">
        <f t="shared" ref="FQ17:FR17" si="121">SUM(FQ13:FQ16)</f>
        <v>0</v>
      </c>
      <c r="FR17" s="136">
        <f t="shared" si="121"/>
        <v>0</v>
      </c>
      <c r="FS17" s="136">
        <f t="shared" si="119"/>
        <v>-23811282.4988341</v>
      </c>
      <c r="FT17" s="136">
        <f t="shared" si="119"/>
        <v>0</v>
      </c>
      <c r="FU17" s="136">
        <f t="shared" si="119"/>
        <v>0</v>
      </c>
      <c r="FV17" s="136">
        <f t="shared" si="119"/>
        <v>0</v>
      </c>
      <c r="FW17" s="136">
        <f t="shared" si="119"/>
        <v>0</v>
      </c>
      <c r="FX17" s="136">
        <f t="shared" si="119"/>
        <v>0</v>
      </c>
      <c r="FY17" s="136">
        <f t="shared" si="119"/>
        <v>0</v>
      </c>
      <c r="FZ17" s="136">
        <f t="shared" si="119"/>
        <v>0</v>
      </c>
      <c r="GA17" s="136">
        <f t="shared" si="119"/>
        <v>0</v>
      </c>
      <c r="GB17" s="136">
        <f t="shared" si="119"/>
        <v>0</v>
      </c>
      <c r="GC17" s="136">
        <f t="shared" si="119"/>
        <v>0</v>
      </c>
      <c r="GD17" s="136">
        <f t="shared" si="119"/>
        <v>0</v>
      </c>
      <c r="GE17" s="413">
        <f t="shared" ref="GE17:HZ17" si="122">SUM(GE13:GE16)</f>
        <v>-4494878.3577637263</v>
      </c>
      <c r="GF17" s="413">
        <f t="shared" si="122"/>
        <v>2306443888.5249848</v>
      </c>
      <c r="GG17" s="136">
        <f t="shared" si="122"/>
        <v>21573194.485855274</v>
      </c>
      <c r="GH17" s="136">
        <f t="shared" si="122"/>
        <v>0</v>
      </c>
      <c r="GI17" s="136">
        <f t="shared" si="122"/>
        <v>0</v>
      </c>
      <c r="GJ17" s="136">
        <f t="shared" si="122"/>
        <v>0</v>
      </c>
      <c r="GK17" s="136">
        <f t="shared" si="122"/>
        <v>0</v>
      </c>
      <c r="GL17" s="136">
        <f t="shared" si="122"/>
        <v>0</v>
      </c>
      <c r="GM17" s="136">
        <f t="shared" si="122"/>
        <v>0</v>
      </c>
      <c r="GN17" s="136">
        <f t="shared" si="122"/>
        <v>0</v>
      </c>
      <c r="GO17" s="136">
        <f t="shared" si="122"/>
        <v>0</v>
      </c>
      <c r="GP17" s="136">
        <f t="shared" si="122"/>
        <v>0</v>
      </c>
      <c r="GQ17" s="136">
        <f t="shared" si="122"/>
        <v>0</v>
      </c>
      <c r="GR17" s="136">
        <f t="shared" si="122"/>
        <v>0</v>
      </c>
      <c r="GS17" s="136">
        <f t="shared" si="122"/>
        <v>0</v>
      </c>
      <c r="GT17" s="136">
        <f t="shared" si="122"/>
        <v>0</v>
      </c>
      <c r="GU17" s="136">
        <f t="shared" si="122"/>
        <v>0</v>
      </c>
      <c r="GV17" s="136">
        <f t="shared" si="122"/>
        <v>0</v>
      </c>
      <c r="GW17" s="136">
        <f t="shared" si="122"/>
        <v>0</v>
      </c>
      <c r="GX17" s="136">
        <f t="shared" si="122"/>
        <v>0</v>
      </c>
      <c r="GY17" s="136">
        <f t="shared" si="122"/>
        <v>0</v>
      </c>
      <c r="GZ17" s="136">
        <f t="shared" si="122"/>
        <v>0</v>
      </c>
      <c r="HA17" s="136">
        <f t="shared" si="122"/>
        <v>0</v>
      </c>
      <c r="HB17" s="136">
        <f t="shared" si="122"/>
        <v>0</v>
      </c>
      <c r="HC17" s="136">
        <f t="shared" si="122"/>
        <v>0</v>
      </c>
      <c r="HD17" s="136">
        <f t="shared" si="122"/>
        <v>0</v>
      </c>
      <c r="HE17" s="136">
        <f t="shared" si="122"/>
        <v>0</v>
      </c>
      <c r="HF17" s="136">
        <f t="shared" si="122"/>
        <v>0</v>
      </c>
      <c r="HG17" s="136">
        <f t="shared" si="122"/>
        <v>0</v>
      </c>
      <c r="HH17" s="136">
        <f t="shared" si="122"/>
        <v>0</v>
      </c>
      <c r="HI17" s="136">
        <f t="shared" si="122"/>
        <v>0</v>
      </c>
      <c r="HJ17" s="136">
        <f t="shared" si="122"/>
        <v>0</v>
      </c>
      <c r="HK17" s="136">
        <f t="shared" ref="HK17:HL17" si="123">SUM(HK13:HK16)</f>
        <v>0</v>
      </c>
      <c r="HL17" s="136">
        <f t="shared" si="123"/>
        <v>0</v>
      </c>
      <c r="HM17" s="136">
        <f t="shared" ref="HM17:HN17" si="124">SUM(HM13:HM16)</f>
        <v>0</v>
      </c>
      <c r="HN17" s="136">
        <f t="shared" si="124"/>
        <v>0</v>
      </c>
      <c r="HO17" s="136">
        <f t="shared" si="122"/>
        <v>-6564343.4934158511</v>
      </c>
      <c r="HP17" s="136">
        <f t="shared" si="122"/>
        <v>0</v>
      </c>
      <c r="HQ17" s="136">
        <f t="shared" si="122"/>
        <v>0</v>
      </c>
      <c r="HR17" s="136">
        <f t="shared" si="122"/>
        <v>0</v>
      </c>
      <c r="HS17" s="136">
        <f t="shared" si="122"/>
        <v>0</v>
      </c>
      <c r="HT17" s="136">
        <f t="shared" si="122"/>
        <v>0</v>
      </c>
      <c r="HU17" s="136">
        <f t="shared" si="122"/>
        <v>0</v>
      </c>
      <c r="HV17" s="136">
        <f t="shared" si="122"/>
        <v>0</v>
      </c>
      <c r="HW17" s="136">
        <f t="shared" si="122"/>
        <v>0</v>
      </c>
      <c r="HX17" s="136">
        <f t="shared" si="122"/>
        <v>0</v>
      </c>
      <c r="HY17" s="136">
        <f t="shared" si="122"/>
        <v>0</v>
      </c>
      <c r="HZ17" s="136">
        <f t="shared" si="122"/>
        <v>0</v>
      </c>
      <c r="IA17" s="413">
        <f t="shared" ref="IA17:JV17" si="125">SUM(IA13:IA16)</f>
        <v>15008850.992439423</v>
      </c>
      <c r="IB17" s="413">
        <f t="shared" si="125"/>
        <v>2321452739.5174246</v>
      </c>
      <c r="IC17" s="136">
        <f t="shared" si="125"/>
        <v>6339307.2767558433</v>
      </c>
      <c r="ID17" s="136">
        <f t="shared" si="125"/>
        <v>0</v>
      </c>
      <c r="IE17" s="136">
        <f t="shared" si="125"/>
        <v>0</v>
      </c>
      <c r="IF17" s="136">
        <f t="shared" si="125"/>
        <v>0</v>
      </c>
      <c r="IG17" s="136">
        <f t="shared" si="125"/>
        <v>0</v>
      </c>
      <c r="IH17" s="136">
        <f t="shared" si="125"/>
        <v>0</v>
      </c>
      <c r="II17" s="136">
        <f t="shared" si="125"/>
        <v>0</v>
      </c>
      <c r="IJ17" s="136">
        <f t="shared" si="125"/>
        <v>0</v>
      </c>
      <c r="IK17" s="136">
        <f t="shared" si="125"/>
        <v>0</v>
      </c>
      <c r="IL17" s="136">
        <f t="shared" si="125"/>
        <v>0</v>
      </c>
      <c r="IM17" s="136">
        <f t="shared" si="125"/>
        <v>0</v>
      </c>
      <c r="IN17" s="136">
        <f t="shared" si="125"/>
        <v>0</v>
      </c>
      <c r="IO17" s="136">
        <f t="shared" si="125"/>
        <v>0</v>
      </c>
      <c r="IP17" s="136">
        <f t="shared" si="125"/>
        <v>0</v>
      </c>
      <c r="IQ17" s="136">
        <f t="shared" si="125"/>
        <v>0</v>
      </c>
      <c r="IR17" s="136">
        <f t="shared" si="125"/>
        <v>0</v>
      </c>
      <c r="IS17" s="136">
        <f t="shared" si="125"/>
        <v>0</v>
      </c>
      <c r="IT17" s="136">
        <f t="shared" si="125"/>
        <v>0</v>
      </c>
      <c r="IU17" s="136">
        <f t="shared" si="125"/>
        <v>0</v>
      </c>
      <c r="IV17" s="136">
        <f t="shared" si="125"/>
        <v>0</v>
      </c>
      <c r="IW17" s="136">
        <f t="shared" si="125"/>
        <v>0</v>
      </c>
      <c r="IX17" s="136">
        <f t="shared" si="125"/>
        <v>0</v>
      </c>
      <c r="IY17" s="136">
        <f t="shared" si="125"/>
        <v>0</v>
      </c>
      <c r="IZ17" s="136">
        <f t="shared" si="125"/>
        <v>0</v>
      </c>
      <c r="JA17" s="136">
        <f t="shared" si="125"/>
        <v>0</v>
      </c>
      <c r="JB17" s="136">
        <f t="shared" si="125"/>
        <v>0</v>
      </c>
      <c r="JC17" s="136">
        <f t="shared" si="125"/>
        <v>0</v>
      </c>
      <c r="JD17" s="136">
        <f t="shared" si="125"/>
        <v>0</v>
      </c>
      <c r="JE17" s="136">
        <f t="shared" si="125"/>
        <v>0</v>
      </c>
      <c r="JF17" s="136">
        <f t="shared" si="125"/>
        <v>0</v>
      </c>
      <c r="JG17" s="136">
        <f t="shared" ref="JG17:JH17" si="126">SUM(JG13:JG16)</f>
        <v>0</v>
      </c>
      <c r="JH17" s="136">
        <f t="shared" si="126"/>
        <v>0</v>
      </c>
      <c r="JI17" s="136">
        <f t="shared" ref="JI17:JJ17" si="127">SUM(JI13:JI16)</f>
        <v>0</v>
      </c>
      <c r="JJ17" s="136">
        <f t="shared" si="127"/>
        <v>0</v>
      </c>
      <c r="JK17" s="136">
        <f t="shared" si="125"/>
        <v>-25610806.093633153</v>
      </c>
      <c r="JL17" s="136">
        <f t="shared" si="125"/>
        <v>0</v>
      </c>
      <c r="JM17" s="136">
        <f t="shared" si="125"/>
        <v>0</v>
      </c>
      <c r="JN17" s="136">
        <f t="shared" si="125"/>
        <v>0</v>
      </c>
      <c r="JO17" s="136">
        <f t="shared" si="125"/>
        <v>0</v>
      </c>
      <c r="JP17" s="136">
        <f t="shared" si="125"/>
        <v>0</v>
      </c>
      <c r="JQ17" s="136">
        <f t="shared" si="125"/>
        <v>0</v>
      </c>
      <c r="JR17" s="136">
        <f t="shared" si="125"/>
        <v>0</v>
      </c>
      <c r="JS17" s="136">
        <f t="shared" si="125"/>
        <v>0</v>
      </c>
      <c r="JT17" s="136">
        <f t="shared" si="125"/>
        <v>0</v>
      </c>
      <c r="JU17" s="136">
        <f t="shared" si="125"/>
        <v>0</v>
      </c>
      <c r="JV17" s="136">
        <f t="shared" si="125"/>
        <v>0</v>
      </c>
      <c r="JW17" s="413">
        <f>SUM(JW13:JW16)</f>
        <v>-19271498.816877309</v>
      </c>
      <c r="JX17" s="413">
        <f>SUM(JX13:JX16)</f>
        <v>2302181240.7005472</v>
      </c>
      <c r="JY17" s="829" t="s">
        <v>1143</v>
      </c>
    </row>
    <row r="18" spans="1:285" s="138" customFormat="1" x14ac:dyDescent="0.2">
      <c r="A18" s="132">
        <f>ROW()</f>
        <v>18</v>
      </c>
      <c r="B18" s="137"/>
      <c r="C18" s="412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412"/>
      <c r="AR18" s="412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412"/>
      <c r="CN18" s="412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412"/>
      <c r="EJ18" s="412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412"/>
      <c r="GF18" s="412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412"/>
      <c r="IB18" s="412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  <c r="IN18" s="135"/>
      <c r="IO18" s="135"/>
      <c r="IP18" s="135"/>
      <c r="IQ18" s="135"/>
      <c r="IR18" s="135"/>
      <c r="IS18" s="135"/>
      <c r="IT18" s="135"/>
      <c r="IU18" s="135"/>
      <c r="IV18" s="135"/>
      <c r="IW18" s="135"/>
      <c r="IX18" s="135"/>
      <c r="IY18" s="135"/>
      <c r="IZ18" s="135"/>
      <c r="JA18" s="135"/>
      <c r="JB18" s="135"/>
      <c r="JC18" s="135"/>
      <c r="JD18" s="135"/>
      <c r="JE18" s="135"/>
      <c r="JF18" s="135"/>
      <c r="JG18" s="135"/>
      <c r="JH18" s="135"/>
      <c r="JI18" s="135"/>
      <c r="JJ18" s="135"/>
      <c r="JK18" s="135"/>
      <c r="JL18" s="135"/>
      <c r="JM18" s="135"/>
      <c r="JN18" s="135"/>
      <c r="JO18" s="135"/>
      <c r="JP18" s="135"/>
      <c r="JQ18" s="135"/>
      <c r="JR18" s="135"/>
      <c r="JS18" s="135"/>
      <c r="JT18" s="135"/>
      <c r="JU18" s="135"/>
      <c r="JV18" s="135"/>
      <c r="JW18" s="412"/>
      <c r="JX18" s="412"/>
      <c r="JY18" s="829" t="s">
        <v>1143</v>
      </c>
    </row>
    <row r="19" spans="1:285" x14ac:dyDescent="0.2">
      <c r="A19" s="132">
        <f>ROW()</f>
        <v>19</v>
      </c>
      <c r="B19" s="133" t="s">
        <v>53</v>
      </c>
      <c r="C19" s="410"/>
      <c r="AQ19" s="410"/>
      <c r="AR19" s="410"/>
      <c r="CM19" s="410"/>
      <c r="CN19" s="410"/>
      <c r="EI19" s="410"/>
      <c r="EJ19" s="410"/>
      <c r="GE19" s="410"/>
      <c r="GF19" s="410"/>
      <c r="IA19" s="410"/>
      <c r="IB19" s="410"/>
      <c r="JW19" s="410"/>
      <c r="JX19" s="410"/>
      <c r="JY19" s="829" t="s">
        <v>1143</v>
      </c>
    </row>
    <row r="20" spans="1:285" x14ac:dyDescent="0.2">
      <c r="A20" s="132">
        <f>ROW()</f>
        <v>20</v>
      </c>
      <c r="B20" s="139"/>
      <c r="C20" s="410"/>
      <c r="AQ20" s="410"/>
      <c r="AR20" s="410"/>
      <c r="CM20" s="410"/>
      <c r="CN20" s="410"/>
      <c r="EI20" s="410"/>
      <c r="EJ20" s="410"/>
      <c r="GE20" s="410"/>
      <c r="GF20" s="410"/>
      <c r="IA20" s="410"/>
      <c r="IB20" s="410"/>
      <c r="JW20" s="410"/>
      <c r="JX20" s="410"/>
      <c r="JY20" s="829" t="s">
        <v>1143</v>
      </c>
    </row>
    <row r="21" spans="1:285" x14ac:dyDescent="0.2">
      <c r="A21" s="132">
        <f>ROW()</f>
        <v>21</v>
      </c>
      <c r="B21" s="133" t="s">
        <v>54</v>
      </c>
      <c r="C21" s="410"/>
      <c r="AQ21" s="410"/>
      <c r="AR21" s="410"/>
      <c r="CM21" s="410"/>
      <c r="CN21" s="410"/>
      <c r="EI21" s="410"/>
      <c r="EJ21" s="410"/>
      <c r="GE21" s="410"/>
      <c r="GF21" s="410"/>
      <c r="IA21" s="410"/>
      <c r="IB21" s="410"/>
      <c r="JW21" s="410"/>
      <c r="JX21" s="410"/>
      <c r="JY21" s="829" t="s">
        <v>1143</v>
      </c>
    </row>
    <row r="22" spans="1:285" x14ac:dyDescent="0.2">
      <c r="A22" s="132">
        <f>ROW()</f>
        <v>22</v>
      </c>
      <c r="B22" s="133" t="s">
        <v>55</v>
      </c>
      <c r="C22" s="414">
        <v>219374443.53999999</v>
      </c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414">
        <f>SUM(D22:AP22)</f>
        <v>0</v>
      </c>
      <c r="AR22" s="414">
        <f>+AQ22+C22</f>
        <v>219374443.53999999</v>
      </c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414">
        <f>SUM(AS22:CL22)</f>
        <v>0</v>
      </c>
      <c r="CN22" s="414">
        <f>+CM22+AR22</f>
        <v>219374443.53999999</v>
      </c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414">
        <f>SUM(CO22:EH22)</f>
        <v>0</v>
      </c>
      <c r="EJ22" s="414">
        <f>+EI22+CN22</f>
        <v>219374443.53999999</v>
      </c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>
        <f>SUM('CRM-4.2'!K18:K19)</f>
        <v>39539184.548211113</v>
      </c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414">
        <f>SUM(EK22:GD22)</f>
        <v>39539184.548211113</v>
      </c>
      <c r="GF22" s="414">
        <f>+GE22+EJ22</f>
        <v>258913628.08821112</v>
      </c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>
        <f>SUM('CRM-4.2'!M18:M19)</f>
        <v>-7270288.2906211764</v>
      </c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414">
        <f>SUM(GG22:HZ22)</f>
        <v>-7270288.2906211764</v>
      </c>
      <c r="IB22" s="414">
        <f>+IA22+GF22</f>
        <v>251643339.79758996</v>
      </c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  <c r="IU22" s="140"/>
      <c r="IV22" s="140"/>
      <c r="IW22" s="140"/>
      <c r="IX22" s="140"/>
      <c r="IY22" s="140"/>
      <c r="IZ22" s="140"/>
      <c r="JA22" s="140"/>
      <c r="JB22" s="140"/>
      <c r="JC22" s="140"/>
      <c r="JD22" s="140"/>
      <c r="JE22" s="140"/>
      <c r="JF22" s="140"/>
      <c r="JG22" s="140"/>
      <c r="JH22" s="140"/>
      <c r="JI22" s="140"/>
      <c r="JJ22" s="140"/>
      <c r="JK22" s="140">
        <f>SUM('CRM-4.2'!O18:O19)</f>
        <v>171482.96669916064</v>
      </c>
      <c r="JL22" s="140"/>
      <c r="JM22" s="140"/>
      <c r="JN22" s="140"/>
      <c r="JO22" s="140"/>
      <c r="JP22" s="140"/>
      <c r="JQ22" s="140"/>
      <c r="JR22" s="140"/>
      <c r="JS22" s="140"/>
      <c r="JT22" s="140"/>
      <c r="JU22" s="140"/>
      <c r="JV22" s="140"/>
      <c r="JW22" s="414">
        <f>SUM(IC22:JV22)</f>
        <v>171482.96669916064</v>
      </c>
      <c r="JX22" s="414">
        <f>+JW22+IB22</f>
        <v>251814822.76428911</v>
      </c>
      <c r="JY22" s="829" t="s">
        <v>1143</v>
      </c>
    </row>
    <row r="23" spans="1:285" x14ac:dyDescent="0.2">
      <c r="A23" s="132">
        <f>ROW()</f>
        <v>23</v>
      </c>
      <c r="B23" s="133" t="s">
        <v>56</v>
      </c>
      <c r="C23" s="412">
        <v>631436038.51999998</v>
      </c>
      <c r="D23" s="135"/>
      <c r="E23" s="135">
        <f>'CRM-4.1'!U66</f>
        <v>-30327818.969999999</v>
      </c>
      <c r="F23" s="135"/>
      <c r="G23" s="135"/>
      <c r="H23" s="135"/>
      <c r="I23" s="135"/>
      <c r="J23" s="135"/>
      <c r="K23" s="135"/>
      <c r="L23" s="135"/>
      <c r="M23" s="135"/>
      <c r="N23" s="135">
        <f>'CRM-4.1'!FI17</f>
        <v>306051.19046151917</v>
      </c>
      <c r="O23" s="135"/>
      <c r="P23" s="135"/>
      <c r="Q23" s="135"/>
      <c r="R23" s="135"/>
      <c r="S23" s="135"/>
      <c r="T23" s="135"/>
      <c r="U23" s="135">
        <f>'CRM-4.1'!JQ17</f>
        <v>153130.542533339</v>
      </c>
      <c r="V23" s="135"/>
      <c r="W23" s="135"/>
      <c r="X23" s="135"/>
      <c r="Y23" s="135"/>
      <c r="Z23" s="135"/>
      <c r="AA23" s="135"/>
      <c r="AB23" s="135"/>
      <c r="AC23" s="135"/>
      <c r="AD23" s="135"/>
      <c r="AE23" s="135">
        <f>SUM('CRM-4.2'!E20:E21,'CRM-4.2'!E32)</f>
        <v>10300467.056084067</v>
      </c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412">
        <f>SUM(D23:AP23)</f>
        <v>-19568170.180921074</v>
      </c>
      <c r="AR23" s="412">
        <f>+AQ23+C23</f>
        <v>611867868.3390789</v>
      </c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>
        <f>'CRM-4.1'!FK17</f>
        <v>-108036.24538709794</v>
      </c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412">
        <f>SUM(AS23:CL23)</f>
        <v>-108036.24538709794</v>
      </c>
      <c r="CN23" s="412">
        <f>+CM23+AR23</f>
        <v>611759832.09369183</v>
      </c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>
        <f>'CRM-4.1'!FM17</f>
        <v>21468.193445260811</v>
      </c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412">
        <f>SUM(CO23:EH23)</f>
        <v>21468.193445260811</v>
      </c>
      <c r="EJ23" s="412">
        <f>+EI23+CN23</f>
        <v>611781300.28713703</v>
      </c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>
        <f>'CRM-4.1'!FO17</f>
        <v>39584.80536601349</v>
      </c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>
        <f>SUM('CRM-4.2'!K20:K22,'CRM-4.2'!K32)</f>
        <v>69841096.84006159</v>
      </c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412">
        <f>SUM(EK23:GD23)</f>
        <v>69880681.6454276</v>
      </c>
      <c r="GF23" s="412">
        <f>+GE23+EJ23</f>
        <v>681661981.93256462</v>
      </c>
      <c r="GG23" s="135"/>
      <c r="GH23" s="135"/>
      <c r="GI23" s="135"/>
      <c r="GJ23" s="135"/>
      <c r="GK23" s="135"/>
      <c r="GL23" s="135"/>
      <c r="GM23" s="135"/>
      <c r="GN23" s="135"/>
      <c r="GO23" s="135"/>
      <c r="GP23" s="135"/>
      <c r="GQ23" s="135">
        <f>'CRM-4.1'!FQ17</f>
        <v>92001.293667426624</v>
      </c>
      <c r="GR23" s="135"/>
      <c r="GS23" s="135"/>
      <c r="GT23" s="135"/>
      <c r="GU23" s="135"/>
      <c r="GV23" s="135"/>
      <c r="GW23" s="135"/>
      <c r="GX23" s="135"/>
      <c r="GY23" s="135"/>
      <c r="GZ23" s="135"/>
      <c r="HA23" s="135"/>
      <c r="HB23" s="135"/>
      <c r="HC23" s="135"/>
      <c r="HD23" s="135"/>
      <c r="HE23" s="135"/>
      <c r="HF23" s="135"/>
      <c r="HG23" s="135"/>
      <c r="HH23" s="135"/>
      <c r="HI23" s="135"/>
      <c r="HJ23" s="135"/>
      <c r="HK23" s="135"/>
      <c r="HL23" s="135"/>
      <c r="HM23" s="135"/>
      <c r="HN23" s="135"/>
      <c r="HO23" s="135">
        <f>SUM('CRM-4.2'!M20:M22,'CRM-4.2'!M32)</f>
        <v>6643636.3920106702</v>
      </c>
      <c r="HP23" s="135"/>
      <c r="HQ23" s="135"/>
      <c r="HR23" s="135"/>
      <c r="HS23" s="135"/>
      <c r="HT23" s="135"/>
      <c r="HU23" s="135"/>
      <c r="HV23" s="135"/>
      <c r="HW23" s="135"/>
      <c r="HX23" s="135"/>
      <c r="HY23" s="135"/>
      <c r="HZ23" s="135"/>
      <c r="IA23" s="412">
        <f>SUM(GG23:HZ23)</f>
        <v>6735637.6856780965</v>
      </c>
      <c r="IB23" s="412">
        <f>+IA23+GF23</f>
        <v>688397619.61824274</v>
      </c>
      <c r="IC23" s="135"/>
      <c r="ID23" s="135"/>
      <c r="IE23" s="135"/>
      <c r="IF23" s="135"/>
      <c r="IG23" s="135"/>
      <c r="IH23" s="135"/>
      <c r="II23" s="135"/>
      <c r="IJ23" s="135"/>
      <c r="IK23" s="135"/>
      <c r="IL23" s="135"/>
      <c r="IM23" s="135">
        <f>'CRM-4.1'!FS17</f>
        <v>138948.29236535239</v>
      </c>
      <c r="IN23" s="135"/>
      <c r="IO23" s="135"/>
      <c r="IP23" s="135"/>
      <c r="IQ23" s="135"/>
      <c r="IR23" s="135"/>
      <c r="IS23" s="135"/>
      <c r="IT23" s="135"/>
      <c r="IU23" s="135"/>
      <c r="IV23" s="135"/>
      <c r="IW23" s="135"/>
      <c r="IX23" s="135"/>
      <c r="IY23" s="135"/>
      <c r="IZ23" s="135"/>
      <c r="JA23" s="135"/>
      <c r="JB23" s="135"/>
      <c r="JC23" s="135"/>
      <c r="JD23" s="135"/>
      <c r="JE23" s="135"/>
      <c r="JF23" s="135"/>
      <c r="JG23" s="135"/>
      <c r="JH23" s="135"/>
      <c r="JI23" s="135"/>
      <c r="JJ23" s="135"/>
      <c r="JK23" s="135">
        <f>SUM('CRM-4.2'!O20:O22,'CRM-4.2'!O32)</f>
        <v>-91215884.068284228</v>
      </c>
      <c r="JL23" s="135"/>
      <c r="JM23" s="135"/>
      <c r="JN23" s="135"/>
      <c r="JO23" s="135"/>
      <c r="JP23" s="135"/>
      <c r="JQ23" s="135"/>
      <c r="JR23" s="135"/>
      <c r="JS23" s="135"/>
      <c r="JT23" s="135"/>
      <c r="JU23" s="135"/>
      <c r="JV23" s="135"/>
      <c r="JW23" s="412">
        <f>SUM(IC23:JV23)</f>
        <v>-91076935.775918871</v>
      </c>
      <c r="JX23" s="412">
        <f>+JW23+IB23</f>
        <v>597320683.8423239</v>
      </c>
      <c r="JY23" s="829" t="s">
        <v>1143</v>
      </c>
    </row>
    <row r="24" spans="1:285" x14ac:dyDescent="0.2">
      <c r="A24" s="132">
        <f>ROW()</f>
        <v>24</v>
      </c>
      <c r="B24" s="133" t="s">
        <v>57</v>
      </c>
      <c r="C24" s="412">
        <v>123773668.73999999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412">
        <f>SUM(D24:AP24)</f>
        <v>0</v>
      </c>
      <c r="AR24" s="412">
        <f>+AQ24+C24</f>
        <v>123773668.73999999</v>
      </c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412">
        <f>SUM(AS24:CL24)</f>
        <v>0</v>
      </c>
      <c r="CN24" s="412">
        <f>+CM24+AR24</f>
        <v>123773668.73999999</v>
      </c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412">
        <f>SUM(CO24:EH24)</f>
        <v>0</v>
      </c>
      <c r="EJ24" s="412">
        <f>+EI24+CN24</f>
        <v>123773668.73999999</v>
      </c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>
        <f>+'CRM-4.2'!K23</f>
        <v>12088531.512388662</v>
      </c>
      <c r="FT24" s="135"/>
      <c r="FU24" s="135"/>
      <c r="FV24" s="135"/>
      <c r="FW24" s="135"/>
      <c r="FX24" s="135"/>
      <c r="FY24" s="135"/>
      <c r="FZ24" s="135"/>
      <c r="GA24" s="135"/>
      <c r="GB24" s="135"/>
      <c r="GC24" s="135"/>
      <c r="GD24" s="135"/>
      <c r="GE24" s="412">
        <f>SUM(EK24:GD24)</f>
        <v>12088531.512388662</v>
      </c>
      <c r="GF24" s="412">
        <f>+GE24+EJ24</f>
        <v>135862200.25238866</v>
      </c>
      <c r="GG24" s="135"/>
      <c r="GH24" s="135"/>
      <c r="GI24" s="135"/>
      <c r="GJ24" s="135"/>
      <c r="GK24" s="135"/>
      <c r="GL24" s="135"/>
      <c r="GM24" s="135"/>
      <c r="GN24" s="135"/>
      <c r="GO24" s="135"/>
      <c r="GP24" s="135"/>
      <c r="GQ24" s="135"/>
      <c r="GR24" s="135"/>
      <c r="GS24" s="135"/>
      <c r="GT24" s="135"/>
      <c r="GU24" s="135"/>
      <c r="GV24" s="135"/>
      <c r="GW24" s="135"/>
      <c r="GX24" s="135"/>
      <c r="GY24" s="135"/>
      <c r="GZ24" s="135"/>
      <c r="HA24" s="135"/>
      <c r="HB24" s="135"/>
      <c r="HC24" s="135"/>
      <c r="HD24" s="135"/>
      <c r="HE24" s="135"/>
      <c r="HF24" s="135"/>
      <c r="HG24" s="135"/>
      <c r="HH24" s="135"/>
      <c r="HI24" s="135"/>
      <c r="HJ24" s="135"/>
      <c r="HK24" s="135"/>
      <c r="HL24" s="135"/>
      <c r="HM24" s="135"/>
      <c r="HN24" s="135"/>
      <c r="HO24" s="135">
        <f>+'CRM-4.2'!M23</f>
        <v>4907659.3330300152</v>
      </c>
      <c r="HP24" s="135"/>
      <c r="HQ24" s="135"/>
      <c r="HR24" s="135"/>
      <c r="HS24" s="135"/>
      <c r="HT24" s="135"/>
      <c r="HU24" s="135"/>
      <c r="HV24" s="135"/>
      <c r="HW24" s="135"/>
      <c r="HX24" s="135"/>
      <c r="HY24" s="135"/>
      <c r="HZ24" s="135"/>
      <c r="IA24" s="412">
        <f>SUM(GG24:HZ24)</f>
        <v>4907659.3330300152</v>
      </c>
      <c r="IB24" s="412">
        <f>+IA24+GF24</f>
        <v>140769859.58541867</v>
      </c>
      <c r="IC24" s="135"/>
      <c r="ID24" s="135"/>
      <c r="IE24" s="135"/>
      <c r="IF24" s="135"/>
      <c r="IG24" s="135"/>
      <c r="IH24" s="135"/>
      <c r="II24" s="135"/>
      <c r="IJ24" s="135"/>
      <c r="IK24" s="135"/>
      <c r="IL24" s="135"/>
      <c r="IM24" s="135"/>
      <c r="IN24" s="135"/>
      <c r="IO24" s="135"/>
      <c r="IP24" s="135"/>
      <c r="IQ24" s="135"/>
      <c r="IR24" s="135"/>
      <c r="IS24" s="135"/>
      <c r="IT24" s="135"/>
      <c r="IU24" s="135"/>
      <c r="IV24" s="135"/>
      <c r="IW24" s="135"/>
      <c r="IX24" s="135"/>
      <c r="IY24" s="135"/>
      <c r="IZ24" s="135"/>
      <c r="JA24" s="135"/>
      <c r="JB24" s="135"/>
      <c r="JC24" s="135"/>
      <c r="JD24" s="135"/>
      <c r="JE24" s="135"/>
      <c r="JF24" s="135"/>
      <c r="JG24" s="135"/>
      <c r="JH24" s="135"/>
      <c r="JI24" s="135"/>
      <c r="JJ24" s="135"/>
      <c r="JK24" s="135">
        <f>+'CRM-4.2'!O23</f>
        <v>1711734.7726309001</v>
      </c>
      <c r="JL24" s="135"/>
      <c r="JM24" s="135"/>
      <c r="JN24" s="135"/>
      <c r="JO24" s="135"/>
      <c r="JP24" s="135"/>
      <c r="JQ24" s="135"/>
      <c r="JR24" s="135"/>
      <c r="JS24" s="135"/>
      <c r="JT24" s="135"/>
      <c r="JU24" s="135"/>
      <c r="JV24" s="135"/>
      <c r="JW24" s="412">
        <f>SUM(IC24:JV24)</f>
        <v>1711734.7726309001</v>
      </c>
      <c r="JX24" s="412">
        <f>+JW24+IB24</f>
        <v>142481594.35804957</v>
      </c>
      <c r="JY24" s="829" t="s">
        <v>1143</v>
      </c>
    </row>
    <row r="25" spans="1:285" x14ac:dyDescent="0.2">
      <c r="A25" s="132">
        <f>ROW()</f>
        <v>25</v>
      </c>
      <c r="B25" s="139" t="s">
        <v>58</v>
      </c>
      <c r="C25" s="412">
        <v>-82886110.760000005</v>
      </c>
      <c r="D25" s="135"/>
      <c r="E25" s="135">
        <f>'CRM-4.1'!U67</f>
        <v>82886110.760000005</v>
      </c>
      <c r="F25" s="135"/>
      <c r="G25" s="135"/>
      <c r="H25" s="135"/>
      <c r="I25" s="135"/>
      <c r="J25" s="135"/>
      <c r="K25" s="135"/>
      <c r="L25" s="135" t="s">
        <v>263</v>
      </c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412">
        <f>SUM(D25:AP25)</f>
        <v>82886110.760000005</v>
      </c>
      <c r="AR25" s="412">
        <f>+AQ25+C25</f>
        <v>0</v>
      </c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412">
        <f>SUM(AS25:CL25)</f>
        <v>0</v>
      </c>
      <c r="CN25" s="412">
        <f>+CM25+AR25</f>
        <v>0</v>
      </c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412">
        <f>SUM(CO25:EH25)</f>
        <v>0</v>
      </c>
      <c r="EJ25" s="412">
        <f>+EI25+CN25</f>
        <v>0</v>
      </c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412">
        <f>SUM(EK25:GD25)</f>
        <v>0</v>
      </c>
      <c r="GF25" s="412">
        <f>+GE25+EJ25</f>
        <v>0</v>
      </c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135"/>
      <c r="GW25" s="135"/>
      <c r="GX25" s="135"/>
      <c r="GY25" s="135"/>
      <c r="GZ25" s="135"/>
      <c r="HA25" s="135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  <c r="HR25" s="135"/>
      <c r="HS25" s="135"/>
      <c r="HT25" s="135"/>
      <c r="HU25" s="135"/>
      <c r="HV25" s="135"/>
      <c r="HW25" s="135"/>
      <c r="HX25" s="135"/>
      <c r="HY25" s="135"/>
      <c r="HZ25" s="135"/>
      <c r="IA25" s="412">
        <f>SUM(GG25:HZ25)</f>
        <v>0</v>
      </c>
      <c r="IB25" s="412">
        <f>+IA25+GF25</f>
        <v>0</v>
      </c>
      <c r="IC25" s="135"/>
      <c r="ID25" s="135"/>
      <c r="IE25" s="135"/>
      <c r="IF25" s="135"/>
      <c r="IG25" s="135"/>
      <c r="IH25" s="135"/>
      <c r="II25" s="135"/>
      <c r="IJ25" s="135"/>
      <c r="IK25" s="135"/>
      <c r="IL25" s="135"/>
      <c r="IM25" s="135"/>
      <c r="IN25" s="135"/>
      <c r="IO25" s="135"/>
      <c r="IP25" s="135"/>
      <c r="IQ25" s="135"/>
      <c r="IR25" s="135"/>
      <c r="IS25" s="135"/>
      <c r="IT25" s="135"/>
      <c r="IU25" s="135"/>
      <c r="IV25" s="135"/>
      <c r="IW25" s="135"/>
      <c r="IX25" s="135"/>
      <c r="IY25" s="135"/>
      <c r="IZ25" s="135"/>
      <c r="JA25" s="135"/>
      <c r="JB25" s="135"/>
      <c r="JC25" s="135"/>
      <c r="JD25" s="135"/>
      <c r="JE25" s="135"/>
      <c r="JF25" s="135"/>
      <c r="JG25" s="135"/>
      <c r="JH25" s="135"/>
      <c r="JI25" s="135"/>
      <c r="JJ25" s="135"/>
      <c r="JK25" s="135"/>
      <c r="JL25" s="135"/>
      <c r="JM25" s="135"/>
      <c r="JN25" s="135"/>
      <c r="JO25" s="135"/>
      <c r="JP25" s="135"/>
      <c r="JQ25" s="135"/>
      <c r="JR25" s="135"/>
      <c r="JS25" s="135"/>
      <c r="JT25" s="135"/>
      <c r="JU25" s="135"/>
      <c r="JV25" s="135"/>
      <c r="JW25" s="412">
        <f>SUM(IC25:JV25)</f>
        <v>0</v>
      </c>
      <c r="JX25" s="412">
        <f>+JW25+IB25</f>
        <v>0</v>
      </c>
      <c r="JY25" s="829" t="s">
        <v>1143</v>
      </c>
    </row>
    <row r="26" spans="1:285" x14ac:dyDescent="0.2">
      <c r="A26" s="132">
        <f>ROW()</f>
        <v>26</v>
      </c>
      <c r="B26" s="133" t="s">
        <v>1</v>
      </c>
      <c r="C26" s="415">
        <v>891698040.03999996</v>
      </c>
      <c r="D26" s="141">
        <f t="shared" ref="C26:AD26" si="128">SUM(D21:D25)</f>
        <v>0</v>
      </c>
      <c r="E26" s="141">
        <f t="shared" si="128"/>
        <v>52558291.790000007</v>
      </c>
      <c r="F26" s="141">
        <f t="shared" si="128"/>
        <v>0</v>
      </c>
      <c r="G26" s="141">
        <f t="shared" si="128"/>
        <v>0</v>
      </c>
      <c r="H26" s="141">
        <f t="shared" si="128"/>
        <v>0</v>
      </c>
      <c r="I26" s="141">
        <f t="shared" si="128"/>
        <v>0</v>
      </c>
      <c r="J26" s="141">
        <f t="shared" si="128"/>
        <v>0</v>
      </c>
      <c r="K26" s="141">
        <f t="shared" si="128"/>
        <v>0</v>
      </c>
      <c r="L26" s="141">
        <f t="shared" si="128"/>
        <v>0</v>
      </c>
      <c r="M26" s="141">
        <f t="shared" si="128"/>
        <v>0</v>
      </c>
      <c r="N26" s="141">
        <f t="shared" si="128"/>
        <v>306051.19046151917</v>
      </c>
      <c r="O26" s="141">
        <f t="shared" si="128"/>
        <v>0</v>
      </c>
      <c r="P26" s="141">
        <f t="shared" si="128"/>
        <v>0</v>
      </c>
      <c r="Q26" s="141">
        <f t="shared" si="128"/>
        <v>0</v>
      </c>
      <c r="R26" s="141">
        <f t="shared" si="128"/>
        <v>0</v>
      </c>
      <c r="S26" s="141">
        <f t="shared" si="128"/>
        <v>0</v>
      </c>
      <c r="T26" s="141">
        <f t="shared" si="128"/>
        <v>0</v>
      </c>
      <c r="U26" s="141">
        <f t="shared" si="128"/>
        <v>153130.542533339</v>
      </c>
      <c r="V26" s="141">
        <f t="shared" si="128"/>
        <v>0</v>
      </c>
      <c r="W26" s="141">
        <f t="shared" si="128"/>
        <v>0</v>
      </c>
      <c r="X26" s="141">
        <f>SUM(X21:X25)</f>
        <v>0</v>
      </c>
      <c r="Y26" s="141">
        <f t="shared" si="128"/>
        <v>0</v>
      </c>
      <c r="Z26" s="141">
        <f t="shared" si="128"/>
        <v>0</v>
      </c>
      <c r="AA26" s="141">
        <f t="shared" si="128"/>
        <v>0</v>
      </c>
      <c r="AB26" s="141">
        <f t="shared" si="128"/>
        <v>0</v>
      </c>
      <c r="AC26" s="141">
        <f t="shared" si="128"/>
        <v>0</v>
      </c>
      <c r="AD26" s="141">
        <f t="shared" si="128"/>
        <v>0</v>
      </c>
      <c r="AE26" s="141">
        <f t="shared" ref="AE26:AP26" si="129">SUM(AE21:AE25)</f>
        <v>10300467.056084067</v>
      </c>
      <c r="AF26" s="141">
        <f t="shared" si="129"/>
        <v>0</v>
      </c>
      <c r="AG26" s="141">
        <f t="shared" si="129"/>
        <v>0</v>
      </c>
      <c r="AH26" s="141">
        <f t="shared" si="129"/>
        <v>0</v>
      </c>
      <c r="AI26" s="141">
        <f t="shared" si="129"/>
        <v>0</v>
      </c>
      <c r="AJ26" s="141">
        <f t="shared" si="129"/>
        <v>0</v>
      </c>
      <c r="AK26" s="141">
        <f t="shared" si="129"/>
        <v>0</v>
      </c>
      <c r="AL26" s="141">
        <f t="shared" si="129"/>
        <v>0</v>
      </c>
      <c r="AM26" s="141">
        <f t="shared" si="129"/>
        <v>0</v>
      </c>
      <c r="AN26" s="141">
        <f t="shared" si="129"/>
        <v>0</v>
      </c>
      <c r="AO26" s="141">
        <f t="shared" si="129"/>
        <v>0</v>
      </c>
      <c r="AP26" s="141">
        <f t="shared" si="129"/>
        <v>0</v>
      </c>
      <c r="AQ26" s="415">
        <f t="shared" ref="AQ26:BR26" si="130">SUM(AQ21:AQ25)</f>
        <v>63317940.579078928</v>
      </c>
      <c r="AR26" s="415">
        <f t="shared" si="130"/>
        <v>955015980.61907887</v>
      </c>
      <c r="AS26" s="141">
        <f t="shared" si="130"/>
        <v>0</v>
      </c>
      <c r="AT26" s="141">
        <f t="shared" si="130"/>
        <v>0</v>
      </c>
      <c r="AU26" s="141">
        <f t="shared" si="130"/>
        <v>0</v>
      </c>
      <c r="AV26" s="141">
        <f t="shared" si="130"/>
        <v>0</v>
      </c>
      <c r="AW26" s="141">
        <f t="shared" si="130"/>
        <v>0</v>
      </c>
      <c r="AX26" s="141">
        <f t="shared" si="130"/>
        <v>0</v>
      </c>
      <c r="AY26" s="141">
        <f t="shared" si="130"/>
        <v>0</v>
      </c>
      <c r="AZ26" s="141">
        <f t="shared" si="130"/>
        <v>0</v>
      </c>
      <c r="BA26" s="141">
        <f t="shared" si="130"/>
        <v>0</v>
      </c>
      <c r="BB26" s="141">
        <f t="shared" si="130"/>
        <v>0</v>
      </c>
      <c r="BC26" s="141">
        <f t="shared" si="130"/>
        <v>-108036.24538709794</v>
      </c>
      <c r="BD26" s="141">
        <f t="shared" si="130"/>
        <v>0</v>
      </c>
      <c r="BE26" s="141">
        <f t="shared" si="130"/>
        <v>0</v>
      </c>
      <c r="BF26" s="141">
        <f t="shared" si="130"/>
        <v>0</v>
      </c>
      <c r="BG26" s="141">
        <f t="shared" si="130"/>
        <v>0</v>
      </c>
      <c r="BH26" s="141">
        <f t="shared" si="130"/>
        <v>0</v>
      </c>
      <c r="BI26" s="141">
        <f t="shared" si="130"/>
        <v>0</v>
      </c>
      <c r="BJ26" s="141">
        <f t="shared" si="130"/>
        <v>0</v>
      </c>
      <c r="BK26" s="141">
        <f t="shared" si="130"/>
        <v>0</v>
      </c>
      <c r="BL26" s="141">
        <f t="shared" si="130"/>
        <v>0</v>
      </c>
      <c r="BM26" s="141">
        <f t="shared" si="130"/>
        <v>0</v>
      </c>
      <c r="BN26" s="141">
        <f t="shared" si="130"/>
        <v>0</v>
      </c>
      <c r="BO26" s="141">
        <f t="shared" si="130"/>
        <v>0</v>
      </c>
      <c r="BP26" s="141">
        <f t="shared" si="130"/>
        <v>0</v>
      </c>
      <c r="BQ26" s="141">
        <f t="shared" si="130"/>
        <v>0</v>
      </c>
      <c r="BR26" s="141">
        <f t="shared" si="130"/>
        <v>0</v>
      </c>
      <c r="BS26" s="141">
        <f t="shared" ref="BS26:CL26" si="131">SUM(BS21:BS25)</f>
        <v>0</v>
      </c>
      <c r="BT26" s="141">
        <f t="shared" si="131"/>
        <v>0</v>
      </c>
      <c r="BU26" s="141">
        <f t="shared" si="131"/>
        <v>0</v>
      </c>
      <c r="BV26" s="141">
        <f t="shared" si="131"/>
        <v>0</v>
      </c>
      <c r="BW26" s="141">
        <f t="shared" si="131"/>
        <v>0</v>
      </c>
      <c r="BX26" s="141">
        <f t="shared" si="131"/>
        <v>0</v>
      </c>
      <c r="BY26" s="141">
        <f t="shared" ref="BY26:BZ26" si="132">SUM(BY21:BY25)</f>
        <v>0</v>
      </c>
      <c r="BZ26" s="141">
        <f t="shared" si="132"/>
        <v>0</v>
      </c>
      <c r="CA26" s="141">
        <f t="shared" si="131"/>
        <v>0</v>
      </c>
      <c r="CB26" s="141">
        <f t="shared" si="131"/>
        <v>0</v>
      </c>
      <c r="CC26" s="141">
        <f t="shared" si="131"/>
        <v>0</v>
      </c>
      <c r="CD26" s="141">
        <f t="shared" si="131"/>
        <v>0</v>
      </c>
      <c r="CE26" s="141">
        <f t="shared" si="131"/>
        <v>0</v>
      </c>
      <c r="CF26" s="141">
        <f t="shared" si="131"/>
        <v>0</v>
      </c>
      <c r="CG26" s="141">
        <f t="shared" si="131"/>
        <v>0</v>
      </c>
      <c r="CH26" s="141">
        <f t="shared" si="131"/>
        <v>0</v>
      </c>
      <c r="CI26" s="141">
        <f t="shared" si="131"/>
        <v>0</v>
      </c>
      <c r="CJ26" s="141">
        <f t="shared" si="131"/>
        <v>0</v>
      </c>
      <c r="CK26" s="141">
        <f t="shared" si="131"/>
        <v>0</v>
      </c>
      <c r="CL26" s="141">
        <f t="shared" si="131"/>
        <v>0</v>
      </c>
      <c r="CM26" s="415">
        <f>SUM(CM21:CM25)</f>
        <v>-108036.24538709794</v>
      </c>
      <c r="CN26" s="415">
        <f>SUM(CN21:CN25)</f>
        <v>954907944.3736918</v>
      </c>
      <c r="CO26" s="141">
        <f t="shared" ref="CO26:EH26" si="133">SUM(CO21:CO25)</f>
        <v>0</v>
      </c>
      <c r="CP26" s="141">
        <f t="shared" si="133"/>
        <v>0</v>
      </c>
      <c r="CQ26" s="141">
        <f t="shared" si="133"/>
        <v>0</v>
      </c>
      <c r="CR26" s="141">
        <f t="shared" si="133"/>
        <v>0</v>
      </c>
      <c r="CS26" s="141">
        <f t="shared" si="133"/>
        <v>0</v>
      </c>
      <c r="CT26" s="141">
        <f t="shared" si="133"/>
        <v>0</v>
      </c>
      <c r="CU26" s="141">
        <f t="shared" si="133"/>
        <v>0</v>
      </c>
      <c r="CV26" s="141">
        <f t="shared" si="133"/>
        <v>0</v>
      </c>
      <c r="CW26" s="141">
        <f t="shared" si="133"/>
        <v>0</v>
      </c>
      <c r="CX26" s="141">
        <f t="shared" si="133"/>
        <v>0</v>
      </c>
      <c r="CY26" s="141">
        <f t="shared" si="133"/>
        <v>21468.193445260811</v>
      </c>
      <c r="CZ26" s="141">
        <f t="shared" si="133"/>
        <v>0</v>
      </c>
      <c r="DA26" s="141">
        <f t="shared" si="133"/>
        <v>0</v>
      </c>
      <c r="DB26" s="141">
        <f t="shared" si="133"/>
        <v>0</v>
      </c>
      <c r="DC26" s="141">
        <f t="shared" si="133"/>
        <v>0</v>
      </c>
      <c r="DD26" s="141">
        <f t="shared" si="133"/>
        <v>0</v>
      </c>
      <c r="DE26" s="141">
        <f t="shared" si="133"/>
        <v>0</v>
      </c>
      <c r="DF26" s="141">
        <f t="shared" si="133"/>
        <v>0</v>
      </c>
      <c r="DG26" s="141">
        <f t="shared" si="133"/>
        <v>0</v>
      </c>
      <c r="DH26" s="141">
        <f t="shared" si="133"/>
        <v>0</v>
      </c>
      <c r="DI26" s="141">
        <f t="shared" si="133"/>
        <v>0</v>
      </c>
      <c r="DJ26" s="141">
        <f t="shared" si="133"/>
        <v>0</v>
      </c>
      <c r="DK26" s="141">
        <f t="shared" si="133"/>
        <v>0</v>
      </c>
      <c r="DL26" s="141">
        <f t="shared" si="133"/>
        <v>0</v>
      </c>
      <c r="DM26" s="141">
        <f t="shared" si="133"/>
        <v>0</v>
      </c>
      <c r="DN26" s="141">
        <f t="shared" si="133"/>
        <v>0</v>
      </c>
      <c r="DO26" s="141">
        <f t="shared" si="133"/>
        <v>0</v>
      </c>
      <c r="DP26" s="141">
        <f t="shared" si="133"/>
        <v>0</v>
      </c>
      <c r="DQ26" s="141">
        <f t="shared" si="133"/>
        <v>0</v>
      </c>
      <c r="DR26" s="141">
        <f t="shared" si="133"/>
        <v>0</v>
      </c>
      <c r="DS26" s="141">
        <f t="shared" ref="DS26:DT26" si="134">SUM(DS21:DS25)</f>
        <v>0</v>
      </c>
      <c r="DT26" s="141">
        <f t="shared" si="134"/>
        <v>0</v>
      </c>
      <c r="DU26" s="141">
        <f t="shared" ref="DU26:DV26" si="135">SUM(DU21:DU25)</f>
        <v>0</v>
      </c>
      <c r="DV26" s="141">
        <f t="shared" si="135"/>
        <v>0</v>
      </c>
      <c r="DW26" s="141">
        <f t="shared" si="133"/>
        <v>0</v>
      </c>
      <c r="DX26" s="141">
        <f t="shared" si="133"/>
        <v>0</v>
      </c>
      <c r="DY26" s="141">
        <f t="shared" si="133"/>
        <v>0</v>
      </c>
      <c r="DZ26" s="141">
        <f t="shared" si="133"/>
        <v>0</v>
      </c>
      <c r="EA26" s="141">
        <f t="shared" si="133"/>
        <v>0</v>
      </c>
      <c r="EB26" s="141">
        <f t="shared" si="133"/>
        <v>0</v>
      </c>
      <c r="EC26" s="141">
        <f t="shared" si="133"/>
        <v>0</v>
      </c>
      <c r="ED26" s="141">
        <f t="shared" si="133"/>
        <v>0</v>
      </c>
      <c r="EE26" s="141">
        <f t="shared" si="133"/>
        <v>0</v>
      </c>
      <c r="EF26" s="141">
        <f t="shared" si="133"/>
        <v>0</v>
      </c>
      <c r="EG26" s="141">
        <f t="shared" si="133"/>
        <v>0</v>
      </c>
      <c r="EH26" s="141">
        <f t="shared" si="133"/>
        <v>0</v>
      </c>
      <c r="EI26" s="415">
        <f t="shared" ref="EI26:GD26" si="136">SUM(EI21:EI25)</f>
        <v>21468.193445260811</v>
      </c>
      <c r="EJ26" s="415">
        <f t="shared" si="136"/>
        <v>954929412.567137</v>
      </c>
      <c r="EK26" s="141">
        <f t="shared" si="136"/>
        <v>0</v>
      </c>
      <c r="EL26" s="141">
        <f t="shared" si="136"/>
        <v>0</v>
      </c>
      <c r="EM26" s="141">
        <f t="shared" si="136"/>
        <v>0</v>
      </c>
      <c r="EN26" s="141">
        <f t="shared" si="136"/>
        <v>0</v>
      </c>
      <c r="EO26" s="141">
        <f t="shared" si="136"/>
        <v>0</v>
      </c>
      <c r="EP26" s="141">
        <f t="shared" si="136"/>
        <v>0</v>
      </c>
      <c r="EQ26" s="141">
        <f t="shared" si="136"/>
        <v>0</v>
      </c>
      <c r="ER26" s="141">
        <f t="shared" si="136"/>
        <v>0</v>
      </c>
      <c r="ES26" s="141">
        <f t="shared" si="136"/>
        <v>0</v>
      </c>
      <c r="ET26" s="141">
        <f t="shared" si="136"/>
        <v>0</v>
      </c>
      <c r="EU26" s="141">
        <f t="shared" si="136"/>
        <v>39584.80536601349</v>
      </c>
      <c r="EV26" s="141">
        <f t="shared" si="136"/>
        <v>0</v>
      </c>
      <c r="EW26" s="141">
        <f t="shared" si="136"/>
        <v>0</v>
      </c>
      <c r="EX26" s="141">
        <f t="shared" si="136"/>
        <v>0</v>
      </c>
      <c r="EY26" s="141">
        <f t="shared" si="136"/>
        <v>0</v>
      </c>
      <c r="EZ26" s="141">
        <f t="shared" si="136"/>
        <v>0</v>
      </c>
      <c r="FA26" s="141">
        <f t="shared" si="136"/>
        <v>0</v>
      </c>
      <c r="FB26" s="141">
        <f t="shared" si="136"/>
        <v>0</v>
      </c>
      <c r="FC26" s="141">
        <f t="shared" si="136"/>
        <v>0</v>
      </c>
      <c r="FD26" s="141">
        <f t="shared" si="136"/>
        <v>0</v>
      </c>
      <c r="FE26" s="141">
        <f t="shared" si="136"/>
        <v>0</v>
      </c>
      <c r="FF26" s="141">
        <f t="shared" si="136"/>
        <v>0</v>
      </c>
      <c r="FG26" s="141">
        <f t="shared" si="136"/>
        <v>0</v>
      </c>
      <c r="FH26" s="141">
        <f t="shared" si="136"/>
        <v>0</v>
      </c>
      <c r="FI26" s="141">
        <f t="shared" si="136"/>
        <v>0</v>
      </c>
      <c r="FJ26" s="141">
        <f t="shared" si="136"/>
        <v>0</v>
      </c>
      <c r="FK26" s="141">
        <f t="shared" si="136"/>
        <v>0</v>
      </c>
      <c r="FL26" s="141">
        <f t="shared" si="136"/>
        <v>0</v>
      </c>
      <c r="FM26" s="141">
        <f t="shared" si="136"/>
        <v>0</v>
      </c>
      <c r="FN26" s="141">
        <f t="shared" si="136"/>
        <v>0</v>
      </c>
      <c r="FO26" s="141">
        <f t="shared" ref="FO26:FP26" si="137">SUM(FO21:FO25)</f>
        <v>0</v>
      </c>
      <c r="FP26" s="141">
        <f t="shared" si="137"/>
        <v>0</v>
      </c>
      <c r="FQ26" s="141">
        <f t="shared" ref="FQ26:FR26" si="138">SUM(FQ21:FQ25)</f>
        <v>0</v>
      </c>
      <c r="FR26" s="141">
        <f t="shared" si="138"/>
        <v>0</v>
      </c>
      <c r="FS26" s="141">
        <f t="shared" si="136"/>
        <v>121468812.90066136</v>
      </c>
      <c r="FT26" s="141">
        <f t="shared" si="136"/>
        <v>0</v>
      </c>
      <c r="FU26" s="141">
        <f t="shared" si="136"/>
        <v>0</v>
      </c>
      <c r="FV26" s="141">
        <f t="shared" si="136"/>
        <v>0</v>
      </c>
      <c r="FW26" s="141">
        <f t="shared" si="136"/>
        <v>0</v>
      </c>
      <c r="FX26" s="141">
        <f t="shared" si="136"/>
        <v>0</v>
      </c>
      <c r="FY26" s="141">
        <f t="shared" si="136"/>
        <v>0</v>
      </c>
      <c r="FZ26" s="141">
        <f t="shared" si="136"/>
        <v>0</v>
      </c>
      <c r="GA26" s="141">
        <f t="shared" si="136"/>
        <v>0</v>
      </c>
      <c r="GB26" s="141">
        <f t="shared" si="136"/>
        <v>0</v>
      </c>
      <c r="GC26" s="141">
        <f t="shared" si="136"/>
        <v>0</v>
      </c>
      <c r="GD26" s="141">
        <f t="shared" si="136"/>
        <v>0</v>
      </c>
      <c r="GE26" s="415">
        <f t="shared" ref="GE26:HZ26" si="139">SUM(GE21:GE25)</f>
        <v>121508397.70602737</v>
      </c>
      <c r="GF26" s="415">
        <f t="shared" si="139"/>
        <v>1076437810.2731645</v>
      </c>
      <c r="GG26" s="141">
        <f t="shared" si="139"/>
        <v>0</v>
      </c>
      <c r="GH26" s="141">
        <f t="shared" si="139"/>
        <v>0</v>
      </c>
      <c r="GI26" s="141">
        <f t="shared" si="139"/>
        <v>0</v>
      </c>
      <c r="GJ26" s="141">
        <f t="shared" si="139"/>
        <v>0</v>
      </c>
      <c r="GK26" s="141">
        <f t="shared" si="139"/>
        <v>0</v>
      </c>
      <c r="GL26" s="141">
        <f t="shared" si="139"/>
        <v>0</v>
      </c>
      <c r="GM26" s="141">
        <f t="shared" si="139"/>
        <v>0</v>
      </c>
      <c r="GN26" s="141">
        <f t="shared" si="139"/>
        <v>0</v>
      </c>
      <c r="GO26" s="141">
        <f t="shared" si="139"/>
        <v>0</v>
      </c>
      <c r="GP26" s="141">
        <f t="shared" si="139"/>
        <v>0</v>
      </c>
      <c r="GQ26" s="141">
        <f t="shared" si="139"/>
        <v>92001.293667426624</v>
      </c>
      <c r="GR26" s="141">
        <f t="shared" si="139"/>
        <v>0</v>
      </c>
      <c r="GS26" s="141">
        <f t="shared" si="139"/>
        <v>0</v>
      </c>
      <c r="GT26" s="141">
        <f t="shared" si="139"/>
        <v>0</v>
      </c>
      <c r="GU26" s="141">
        <f t="shared" si="139"/>
        <v>0</v>
      </c>
      <c r="GV26" s="141">
        <f t="shared" si="139"/>
        <v>0</v>
      </c>
      <c r="GW26" s="141">
        <f t="shared" si="139"/>
        <v>0</v>
      </c>
      <c r="GX26" s="141">
        <f t="shared" si="139"/>
        <v>0</v>
      </c>
      <c r="GY26" s="141">
        <f t="shared" si="139"/>
        <v>0</v>
      </c>
      <c r="GZ26" s="141">
        <f t="shared" si="139"/>
        <v>0</v>
      </c>
      <c r="HA26" s="141">
        <f t="shared" si="139"/>
        <v>0</v>
      </c>
      <c r="HB26" s="141">
        <f t="shared" si="139"/>
        <v>0</v>
      </c>
      <c r="HC26" s="141">
        <f t="shared" si="139"/>
        <v>0</v>
      </c>
      <c r="HD26" s="141">
        <f t="shared" si="139"/>
        <v>0</v>
      </c>
      <c r="HE26" s="141">
        <f t="shared" si="139"/>
        <v>0</v>
      </c>
      <c r="HF26" s="141">
        <f t="shared" si="139"/>
        <v>0</v>
      </c>
      <c r="HG26" s="141">
        <f t="shared" si="139"/>
        <v>0</v>
      </c>
      <c r="HH26" s="141">
        <f t="shared" si="139"/>
        <v>0</v>
      </c>
      <c r="HI26" s="141">
        <f t="shared" si="139"/>
        <v>0</v>
      </c>
      <c r="HJ26" s="141">
        <f t="shared" si="139"/>
        <v>0</v>
      </c>
      <c r="HK26" s="141">
        <f t="shared" ref="HK26:HL26" si="140">SUM(HK21:HK25)</f>
        <v>0</v>
      </c>
      <c r="HL26" s="141">
        <f t="shared" si="140"/>
        <v>0</v>
      </c>
      <c r="HM26" s="141">
        <f t="shared" ref="HM26:HN26" si="141">SUM(HM21:HM25)</f>
        <v>0</v>
      </c>
      <c r="HN26" s="141">
        <f t="shared" si="141"/>
        <v>0</v>
      </c>
      <c r="HO26" s="141">
        <f t="shared" si="139"/>
        <v>4281007.434419509</v>
      </c>
      <c r="HP26" s="141">
        <f t="shared" si="139"/>
        <v>0</v>
      </c>
      <c r="HQ26" s="141">
        <f t="shared" si="139"/>
        <v>0</v>
      </c>
      <c r="HR26" s="141">
        <f t="shared" si="139"/>
        <v>0</v>
      </c>
      <c r="HS26" s="141">
        <f t="shared" si="139"/>
        <v>0</v>
      </c>
      <c r="HT26" s="141">
        <f t="shared" si="139"/>
        <v>0</v>
      </c>
      <c r="HU26" s="141">
        <f t="shared" si="139"/>
        <v>0</v>
      </c>
      <c r="HV26" s="141">
        <f t="shared" si="139"/>
        <v>0</v>
      </c>
      <c r="HW26" s="141">
        <f t="shared" si="139"/>
        <v>0</v>
      </c>
      <c r="HX26" s="141">
        <f t="shared" si="139"/>
        <v>0</v>
      </c>
      <c r="HY26" s="141">
        <f t="shared" si="139"/>
        <v>0</v>
      </c>
      <c r="HZ26" s="141">
        <f t="shared" si="139"/>
        <v>0</v>
      </c>
      <c r="IA26" s="415">
        <f t="shared" ref="IA26:JV26" si="142">SUM(IA21:IA25)</f>
        <v>4373008.7280869354</v>
      </c>
      <c r="IB26" s="415">
        <f t="shared" si="142"/>
        <v>1080810819.0012515</v>
      </c>
      <c r="IC26" s="141">
        <f t="shared" si="142"/>
        <v>0</v>
      </c>
      <c r="ID26" s="141">
        <f t="shared" si="142"/>
        <v>0</v>
      </c>
      <c r="IE26" s="141">
        <f t="shared" si="142"/>
        <v>0</v>
      </c>
      <c r="IF26" s="141">
        <f t="shared" si="142"/>
        <v>0</v>
      </c>
      <c r="IG26" s="141">
        <f t="shared" si="142"/>
        <v>0</v>
      </c>
      <c r="IH26" s="141">
        <f t="shared" si="142"/>
        <v>0</v>
      </c>
      <c r="II26" s="141">
        <f t="shared" si="142"/>
        <v>0</v>
      </c>
      <c r="IJ26" s="141">
        <f t="shared" si="142"/>
        <v>0</v>
      </c>
      <c r="IK26" s="141">
        <f t="shared" si="142"/>
        <v>0</v>
      </c>
      <c r="IL26" s="141">
        <f t="shared" si="142"/>
        <v>0</v>
      </c>
      <c r="IM26" s="141">
        <f t="shared" si="142"/>
        <v>138948.29236535239</v>
      </c>
      <c r="IN26" s="141">
        <f t="shared" si="142"/>
        <v>0</v>
      </c>
      <c r="IO26" s="141">
        <f t="shared" si="142"/>
        <v>0</v>
      </c>
      <c r="IP26" s="141">
        <f t="shared" si="142"/>
        <v>0</v>
      </c>
      <c r="IQ26" s="141">
        <f t="shared" si="142"/>
        <v>0</v>
      </c>
      <c r="IR26" s="141">
        <f t="shared" si="142"/>
        <v>0</v>
      </c>
      <c r="IS26" s="141">
        <f t="shared" si="142"/>
        <v>0</v>
      </c>
      <c r="IT26" s="141">
        <f t="shared" si="142"/>
        <v>0</v>
      </c>
      <c r="IU26" s="141">
        <f t="shared" si="142"/>
        <v>0</v>
      </c>
      <c r="IV26" s="141">
        <f t="shared" si="142"/>
        <v>0</v>
      </c>
      <c r="IW26" s="141">
        <f t="shared" si="142"/>
        <v>0</v>
      </c>
      <c r="IX26" s="141">
        <f t="shared" si="142"/>
        <v>0</v>
      </c>
      <c r="IY26" s="141">
        <f t="shared" si="142"/>
        <v>0</v>
      </c>
      <c r="IZ26" s="141">
        <f t="shared" si="142"/>
        <v>0</v>
      </c>
      <c r="JA26" s="141">
        <f t="shared" si="142"/>
        <v>0</v>
      </c>
      <c r="JB26" s="141">
        <f t="shared" si="142"/>
        <v>0</v>
      </c>
      <c r="JC26" s="141">
        <f t="shared" si="142"/>
        <v>0</v>
      </c>
      <c r="JD26" s="141">
        <f t="shared" si="142"/>
        <v>0</v>
      </c>
      <c r="JE26" s="141">
        <f t="shared" si="142"/>
        <v>0</v>
      </c>
      <c r="JF26" s="141">
        <f t="shared" si="142"/>
        <v>0</v>
      </c>
      <c r="JG26" s="141">
        <f t="shared" ref="JG26:JH26" si="143">SUM(JG21:JG25)</f>
        <v>0</v>
      </c>
      <c r="JH26" s="141">
        <f t="shared" si="143"/>
        <v>0</v>
      </c>
      <c r="JI26" s="141">
        <f t="shared" ref="JI26:JJ26" si="144">SUM(JI21:JI25)</f>
        <v>0</v>
      </c>
      <c r="JJ26" s="141">
        <f t="shared" si="144"/>
        <v>0</v>
      </c>
      <c r="JK26" s="141">
        <f t="shared" si="142"/>
        <v>-89332666.32895416</v>
      </c>
      <c r="JL26" s="141">
        <f t="shared" si="142"/>
        <v>0</v>
      </c>
      <c r="JM26" s="141">
        <f t="shared" si="142"/>
        <v>0</v>
      </c>
      <c r="JN26" s="141">
        <f t="shared" si="142"/>
        <v>0</v>
      </c>
      <c r="JO26" s="141">
        <f t="shared" si="142"/>
        <v>0</v>
      </c>
      <c r="JP26" s="141">
        <f t="shared" si="142"/>
        <v>0</v>
      </c>
      <c r="JQ26" s="141">
        <f t="shared" si="142"/>
        <v>0</v>
      </c>
      <c r="JR26" s="141">
        <f t="shared" si="142"/>
        <v>0</v>
      </c>
      <c r="JS26" s="141">
        <f t="shared" si="142"/>
        <v>0</v>
      </c>
      <c r="JT26" s="141">
        <f t="shared" si="142"/>
        <v>0</v>
      </c>
      <c r="JU26" s="141">
        <f t="shared" si="142"/>
        <v>0</v>
      </c>
      <c r="JV26" s="141">
        <f t="shared" si="142"/>
        <v>0</v>
      </c>
      <c r="JW26" s="415">
        <f>SUM(JW21:JW25)</f>
        <v>-89193718.036588818</v>
      </c>
      <c r="JX26" s="415">
        <f>SUM(JX21:JX25)</f>
        <v>991617100.96466255</v>
      </c>
      <c r="JY26" s="829" t="s">
        <v>1143</v>
      </c>
    </row>
    <row r="27" spans="1:285" x14ac:dyDescent="0.2">
      <c r="A27" s="132">
        <f>ROW()</f>
        <v>27</v>
      </c>
      <c r="B27" s="133"/>
      <c r="C27" s="414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414"/>
      <c r="AR27" s="414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414"/>
      <c r="CN27" s="414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140"/>
      <c r="DN27" s="140"/>
      <c r="DO27" s="140"/>
      <c r="DP27" s="140"/>
      <c r="DQ27" s="140"/>
      <c r="DR27" s="140"/>
      <c r="DS27" s="140"/>
      <c r="DT27" s="140"/>
      <c r="DU27" s="140"/>
      <c r="DV27" s="140"/>
      <c r="DW27" s="140"/>
      <c r="DX27" s="140"/>
      <c r="DY27" s="140"/>
      <c r="DZ27" s="140"/>
      <c r="EA27" s="140"/>
      <c r="EB27" s="140"/>
      <c r="EC27" s="140"/>
      <c r="ED27" s="140"/>
      <c r="EE27" s="140"/>
      <c r="EF27" s="140"/>
      <c r="EG27" s="140"/>
      <c r="EH27" s="140"/>
      <c r="EI27" s="414"/>
      <c r="EJ27" s="414"/>
      <c r="EK27" s="140"/>
      <c r="EL27" s="140"/>
      <c r="EM27" s="140"/>
      <c r="EN27" s="140"/>
      <c r="EO27" s="140"/>
      <c r="EP27" s="140"/>
      <c r="EQ27" s="140"/>
      <c r="ER27" s="140"/>
      <c r="ES27" s="140"/>
      <c r="ET27" s="140"/>
      <c r="EU27" s="140"/>
      <c r="EV27" s="140"/>
      <c r="EW27" s="140"/>
      <c r="EX27" s="140"/>
      <c r="EY27" s="140"/>
      <c r="EZ27" s="140"/>
      <c r="FA27" s="140"/>
      <c r="FB27" s="140"/>
      <c r="FC27" s="140"/>
      <c r="FD27" s="140"/>
      <c r="FE27" s="140"/>
      <c r="FF27" s="140"/>
      <c r="FG27" s="140"/>
      <c r="FH27" s="140"/>
      <c r="FI27" s="140"/>
      <c r="FJ27" s="140"/>
      <c r="FK27" s="140"/>
      <c r="FL27" s="140"/>
      <c r="FM27" s="140"/>
      <c r="FN27" s="140"/>
      <c r="FO27" s="140"/>
      <c r="FP27" s="140"/>
      <c r="FQ27" s="140"/>
      <c r="FR27" s="140"/>
      <c r="FS27" s="140"/>
      <c r="FT27" s="140"/>
      <c r="FU27" s="140"/>
      <c r="FV27" s="140"/>
      <c r="FW27" s="140"/>
      <c r="FX27" s="140"/>
      <c r="FY27" s="140"/>
      <c r="FZ27" s="140"/>
      <c r="GA27" s="140"/>
      <c r="GB27" s="140"/>
      <c r="GC27" s="140"/>
      <c r="GD27" s="140"/>
      <c r="GE27" s="414"/>
      <c r="GF27" s="414"/>
      <c r="GG27" s="140"/>
      <c r="GH27" s="140"/>
      <c r="GI27" s="140"/>
      <c r="GJ27" s="140"/>
      <c r="GK27" s="140"/>
      <c r="GL27" s="140"/>
      <c r="GM27" s="140"/>
      <c r="GN27" s="140"/>
      <c r="GO27" s="140"/>
      <c r="GP27" s="140"/>
      <c r="GQ27" s="140"/>
      <c r="GR27" s="140"/>
      <c r="GS27" s="140"/>
      <c r="GT27" s="140"/>
      <c r="GU27" s="140"/>
      <c r="GV27" s="140"/>
      <c r="GW27" s="140"/>
      <c r="GX27" s="140"/>
      <c r="GY27" s="140"/>
      <c r="GZ27" s="140"/>
      <c r="HA27" s="140"/>
      <c r="HB27" s="140"/>
      <c r="HC27" s="140"/>
      <c r="HD27" s="140"/>
      <c r="HE27" s="140"/>
      <c r="HF27" s="140"/>
      <c r="HG27" s="140"/>
      <c r="HH27" s="140"/>
      <c r="HI27" s="140"/>
      <c r="HJ27" s="140"/>
      <c r="HK27" s="140"/>
      <c r="HL27" s="140"/>
      <c r="HM27" s="140"/>
      <c r="HN27" s="140"/>
      <c r="HO27" s="140"/>
      <c r="HP27" s="140"/>
      <c r="HQ27" s="140"/>
      <c r="HR27" s="140"/>
      <c r="HS27" s="140"/>
      <c r="HT27" s="140"/>
      <c r="HU27" s="140"/>
      <c r="HV27" s="140"/>
      <c r="HW27" s="140"/>
      <c r="HX27" s="140"/>
      <c r="HY27" s="140"/>
      <c r="HZ27" s="140"/>
      <c r="IA27" s="414"/>
      <c r="IB27" s="414"/>
      <c r="IC27" s="140"/>
      <c r="ID27" s="140"/>
      <c r="IE27" s="140"/>
      <c r="IF27" s="140"/>
      <c r="IG27" s="140"/>
      <c r="IH27" s="140"/>
      <c r="II27" s="140"/>
      <c r="IJ27" s="140"/>
      <c r="IK27" s="140"/>
      <c r="IL27" s="140"/>
      <c r="IM27" s="140"/>
      <c r="IN27" s="140"/>
      <c r="IO27" s="140"/>
      <c r="IP27" s="140"/>
      <c r="IQ27" s="140"/>
      <c r="IR27" s="140"/>
      <c r="IS27" s="140"/>
      <c r="IT27" s="140"/>
      <c r="IU27" s="140"/>
      <c r="IV27" s="140"/>
      <c r="IW27" s="140"/>
      <c r="IX27" s="140"/>
      <c r="IY27" s="140"/>
      <c r="IZ27" s="140"/>
      <c r="JA27" s="140"/>
      <c r="JB27" s="140"/>
      <c r="JC27" s="140"/>
      <c r="JD27" s="140"/>
      <c r="JE27" s="140"/>
      <c r="JF27" s="140"/>
      <c r="JG27" s="140"/>
      <c r="JH27" s="140"/>
      <c r="JI27" s="140"/>
      <c r="JJ27" s="140"/>
      <c r="JK27" s="140"/>
      <c r="JL27" s="140"/>
      <c r="JM27" s="140"/>
      <c r="JN27" s="140"/>
      <c r="JO27" s="140"/>
      <c r="JP27" s="140"/>
      <c r="JQ27" s="140"/>
      <c r="JR27" s="140"/>
      <c r="JS27" s="140"/>
      <c r="JT27" s="140"/>
      <c r="JU27" s="140"/>
      <c r="JV27" s="140"/>
      <c r="JW27" s="414"/>
      <c r="JX27" s="414"/>
      <c r="JY27" s="829" t="s">
        <v>1143</v>
      </c>
    </row>
    <row r="28" spans="1:285" x14ac:dyDescent="0.2">
      <c r="A28" s="132">
        <f>ROW()</f>
        <v>28</v>
      </c>
      <c r="B28" s="142" t="s">
        <v>61</v>
      </c>
      <c r="C28" s="412">
        <v>108522830.96000001</v>
      </c>
      <c r="D28" s="140"/>
      <c r="E28" s="140"/>
      <c r="F28" s="140"/>
      <c r="G28" s="140"/>
      <c r="H28" s="140"/>
      <c r="I28" s="140"/>
      <c r="J28" s="140"/>
      <c r="K28" s="135"/>
      <c r="L28" s="140"/>
      <c r="M28" s="140"/>
      <c r="N28" s="135">
        <f>'CRM-4.1'!FI18</f>
        <v>920183.6014643705</v>
      </c>
      <c r="O28" s="140"/>
      <c r="P28" s="140"/>
      <c r="Q28" s="140"/>
      <c r="R28" s="135"/>
      <c r="S28" s="140"/>
      <c r="T28" s="140"/>
      <c r="U28" s="135">
        <f>'CRM-4.1'!JQ18</f>
        <v>366169.29419989884</v>
      </c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412">
        <f t="shared" ref="AQ28:AQ41" si="145">SUM(D28:AP28)</f>
        <v>1286352.8956642693</v>
      </c>
      <c r="AR28" s="414">
        <f t="shared" ref="AR28:AR41" si="146">+AQ28+C28</f>
        <v>109809183.85566428</v>
      </c>
      <c r="AS28" s="140"/>
      <c r="AT28" s="140"/>
      <c r="AU28" s="140"/>
      <c r="AV28" s="140"/>
      <c r="AW28" s="140"/>
      <c r="AX28" s="140"/>
      <c r="AY28" s="135"/>
      <c r="AZ28" s="140"/>
      <c r="BA28" s="140"/>
      <c r="BB28" s="140"/>
      <c r="BC28" s="140">
        <f>'CRM-4.1'!FK18</f>
        <v>-325571.85181710473</v>
      </c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  <c r="CH28" s="140"/>
      <c r="CI28" s="140">
        <f>'CRM-4.2'!EE54</f>
        <v>-30545485.439999998</v>
      </c>
      <c r="CJ28" s="140"/>
      <c r="CK28" s="140"/>
      <c r="CL28" s="140"/>
      <c r="CM28" s="412">
        <f t="shared" ref="CM28:CM41" si="147">SUM(AS28:CL28)</f>
        <v>-30871057.291817103</v>
      </c>
      <c r="CN28" s="414">
        <f t="shared" ref="CN28:CN41" si="148">+CM28+AR28</f>
        <v>78938126.563847184</v>
      </c>
      <c r="CO28" s="140"/>
      <c r="CP28" s="140"/>
      <c r="CQ28" s="140"/>
      <c r="CR28" s="140"/>
      <c r="CS28" s="140"/>
      <c r="CT28" s="140"/>
      <c r="CU28" s="140"/>
      <c r="CV28" s="140"/>
      <c r="CW28" s="140"/>
      <c r="CX28" s="140"/>
      <c r="CY28" s="140">
        <f>'CRM-4.1'!FM18</f>
        <v>64695.320261250716</v>
      </c>
      <c r="CZ28" s="140"/>
      <c r="DA28" s="140"/>
      <c r="DB28" s="140"/>
      <c r="DC28" s="140"/>
      <c r="DD28" s="140"/>
      <c r="DE28" s="140"/>
      <c r="DF28" s="140"/>
      <c r="DG28" s="140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0"/>
      <c r="DT28" s="140"/>
      <c r="DU28" s="140"/>
      <c r="DV28" s="140"/>
      <c r="DW28" s="140"/>
      <c r="DX28" s="140"/>
      <c r="DY28" s="140"/>
      <c r="DZ28" s="140"/>
      <c r="EA28" s="140"/>
      <c r="EB28" s="140"/>
      <c r="EC28" s="140"/>
      <c r="ED28" s="140"/>
      <c r="EE28" s="140">
        <f>'CRM-4.2'!EG54</f>
        <v>0</v>
      </c>
      <c r="EF28" s="140"/>
      <c r="EG28" s="140"/>
      <c r="EH28" s="140"/>
      <c r="EI28" s="412">
        <f t="shared" ref="EI28:EI41" si="149">SUM(CO28:EH28)</f>
        <v>64695.320261250716</v>
      </c>
      <c r="EJ28" s="414">
        <f t="shared" ref="EJ28:EJ41" si="150">+EI28+CN28</f>
        <v>79002821.884108439</v>
      </c>
      <c r="EK28" s="140"/>
      <c r="EL28" s="140"/>
      <c r="EM28" s="140"/>
      <c r="EN28" s="140"/>
      <c r="EO28" s="140"/>
      <c r="EP28" s="140"/>
      <c r="EQ28" s="140"/>
      <c r="ER28" s="140"/>
      <c r="ES28" s="140"/>
      <c r="ET28" s="140"/>
      <c r="EU28" s="135">
        <f>'CRM-4.1'!FO18</f>
        <v>119290.50607650797</v>
      </c>
      <c r="EV28" s="140"/>
      <c r="EW28" s="140"/>
      <c r="EX28" s="140"/>
      <c r="EY28" s="140"/>
      <c r="EZ28" s="140"/>
      <c r="FA28" s="140"/>
      <c r="FB28" s="140"/>
      <c r="FC28" s="140"/>
      <c r="FD28" s="140"/>
      <c r="FE28" s="140"/>
      <c r="FF28" s="135">
        <f>'CRM-4.1'!MI18</f>
        <v>-1144766.6265305728</v>
      </c>
      <c r="FG28" s="140"/>
      <c r="FH28" s="140"/>
      <c r="FI28" s="140"/>
      <c r="FJ28" s="140"/>
      <c r="FK28" s="140"/>
      <c r="FL28" s="140"/>
      <c r="FM28" s="140"/>
      <c r="FN28" s="140"/>
      <c r="FO28" s="140"/>
      <c r="FP28" s="140"/>
      <c r="FQ28" s="140"/>
      <c r="FR28" s="140"/>
      <c r="FS28" s="140">
        <f>+'CRM-4.2'!K29</f>
        <v>13540601.894337162</v>
      </c>
      <c r="FT28" s="140"/>
      <c r="FU28" s="140"/>
      <c r="FV28" s="140"/>
      <c r="FW28" s="140"/>
      <c r="FX28" s="140"/>
      <c r="FY28" s="140"/>
      <c r="FZ28" s="140"/>
      <c r="GA28" s="140">
        <f>'CRM-4.2'!EI54</f>
        <v>3843656.4166666642</v>
      </c>
      <c r="GB28" s="140">
        <f>'CRM-4.2'!EY25</f>
        <v>0</v>
      </c>
      <c r="GC28" s="140"/>
      <c r="GD28" s="140"/>
      <c r="GE28" s="412">
        <f t="shared" ref="GE28:GE41" si="151">SUM(EK28:GD28)</f>
        <v>16358782.190549761</v>
      </c>
      <c r="GF28" s="414">
        <f t="shared" ref="GF28:GF41" si="152">+GE28+EJ28</f>
        <v>95361604.0746582</v>
      </c>
      <c r="GG28" s="140"/>
      <c r="GH28" s="140"/>
      <c r="GI28" s="140"/>
      <c r="GJ28" s="140"/>
      <c r="GK28" s="140"/>
      <c r="GL28" s="140"/>
      <c r="GM28" s="140"/>
      <c r="GN28" s="140"/>
      <c r="GO28" s="140"/>
      <c r="GP28" s="140"/>
      <c r="GQ28" s="135">
        <f>'CRM-4.1'!FQ18</f>
        <v>277249.83815894858</v>
      </c>
      <c r="GR28" s="140"/>
      <c r="GS28" s="140"/>
      <c r="GT28" s="140"/>
      <c r="GU28" s="140"/>
      <c r="GV28" s="140"/>
      <c r="GW28" s="140"/>
      <c r="GX28" s="140"/>
      <c r="GY28" s="140"/>
      <c r="GZ28" s="140"/>
      <c r="HA28" s="140"/>
      <c r="HB28" s="135">
        <f>'CRM-4.1'!MK18</f>
        <v>-277250.28341044486</v>
      </c>
      <c r="HC28" s="140"/>
      <c r="HD28" s="140"/>
      <c r="HE28" s="140"/>
      <c r="HF28" s="140"/>
      <c r="HG28" s="140"/>
      <c r="HH28" s="140"/>
      <c r="HI28" s="140"/>
      <c r="HJ28" s="140"/>
      <c r="HK28" s="140"/>
      <c r="HL28" s="140"/>
      <c r="HM28" s="140"/>
      <c r="HN28" s="140"/>
      <c r="HO28" s="140">
        <f>+'CRM-4.2'!M29</f>
        <v>510599.06936752796</v>
      </c>
      <c r="HP28" s="140"/>
      <c r="HQ28" s="140"/>
      <c r="HR28" s="140"/>
      <c r="HS28" s="140"/>
      <c r="HT28" s="140"/>
      <c r="HU28" s="140"/>
      <c r="HV28" s="140"/>
      <c r="HW28" s="140">
        <f>'CRM-4.2'!EK54</f>
        <v>-1924614.5</v>
      </c>
      <c r="HX28" s="140"/>
      <c r="HY28" s="140"/>
      <c r="HZ28" s="140"/>
      <c r="IA28" s="412">
        <f t="shared" ref="IA28:IA41" si="153">SUM(GG28:HZ28)</f>
        <v>-1414015.8758839683</v>
      </c>
      <c r="IB28" s="414">
        <f t="shared" ref="IB28:IB41" si="154">+IA28+GF28</f>
        <v>93947588.198774233</v>
      </c>
      <c r="IC28" s="140"/>
      <c r="ID28" s="140"/>
      <c r="IE28" s="140"/>
      <c r="IF28" s="140"/>
      <c r="IG28" s="140"/>
      <c r="IH28" s="140"/>
      <c r="II28" s="140"/>
      <c r="IJ28" s="140"/>
      <c r="IK28" s="140"/>
      <c r="IL28" s="140"/>
      <c r="IM28" s="135">
        <f>'CRM-4.1'!FS18</f>
        <v>418726.62910603825</v>
      </c>
      <c r="IN28" s="140"/>
      <c r="IO28" s="140"/>
      <c r="IP28" s="140"/>
      <c r="IQ28" s="140"/>
      <c r="IR28" s="140"/>
      <c r="IS28" s="140"/>
      <c r="IT28" s="140"/>
      <c r="IU28" s="140"/>
      <c r="IV28" s="140"/>
      <c r="IW28" s="140"/>
      <c r="IX28" s="135">
        <f>'CRM-4.1'!MM18</f>
        <v>-418726.00453345478</v>
      </c>
      <c r="IY28" s="140"/>
      <c r="IZ28" s="140"/>
      <c r="JA28" s="140"/>
      <c r="JB28" s="140"/>
      <c r="JC28" s="140"/>
      <c r="JD28" s="140"/>
      <c r="JE28" s="140"/>
      <c r="JF28" s="140"/>
      <c r="JG28" s="140"/>
      <c r="JH28" s="140"/>
      <c r="JI28" s="140"/>
      <c r="JJ28" s="140"/>
      <c r="JK28" s="140">
        <f>+'CRM-4.2'!O29</f>
        <v>7394298.8083925396</v>
      </c>
      <c r="JL28" s="140"/>
      <c r="JM28" s="140"/>
      <c r="JN28" s="140"/>
      <c r="JO28" s="140"/>
      <c r="JP28" s="140"/>
      <c r="JQ28" s="140"/>
      <c r="JR28" s="140"/>
      <c r="JS28" s="140">
        <f>'CRM-4.2'!EM54</f>
        <v>-5257088.0149999931</v>
      </c>
      <c r="JT28" s="140"/>
      <c r="JU28" s="140"/>
      <c r="JV28" s="140"/>
      <c r="JW28" s="412">
        <f t="shared" ref="JW28:JW41" si="155">SUM(IC28:JV28)</f>
        <v>2137211.4179651299</v>
      </c>
      <c r="JX28" s="414">
        <f t="shared" ref="JX28:JX41" si="156">+JW28+IB28</f>
        <v>96084799.616739362</v>
      </c>
      <c r="JY28" s="829" t="s">
        <v>1143</v>
      </c>
    </row>
    <row r="29" spans="1:285" x14ac:dyDescent="0.2">
      <c r="A29" s="132">
        <f>ROW()</f>
        <v>29</v>
      </c>
      <c r="B29" s="133" t="s">
        <v>62</v>
      </c>
      <c r="C29" s="412">
        <v>24911099.109999999</v>
      </c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>
        <f>'CRM-4.1'!FI19</f>
        <v>488551.30625339446</v>
      </c>
      <c r="O29" s="135"/>
      <c r="P29" s="135"/>
      <c r="Q29" s="135"/>
      <c r="R29" s="135"/>
      <c r="S29" s="135"/>
      <c r="T29" s="135"/>
      <c r="U29" s="135">
        <f>'CRM-4.1'!JQ19</f>
        <v>223450.68884317949</v>
      </c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>
        <f>+'CRM-4.2'!BA18</f>
        <v>-221927.2233333331</v>
      </c>
      <c r="AI29" s="135"/>
      <c r="AJ29" s="135"/>
      <c r="AK29" s="135"/>
      <c r="AL29" s="135"/>
      <c r="AM29" s="135"/>
      <c r="AN29" s="135"/>
      <c r="AO29" s="135"/>
      <c r="AP29" s="135"/>
      <c r="AQ29" s="412">
        <f t="shared" si="145"/>
        <v>490074.77176324086</v>
      </c>
      <c r="AR29" s="412">
        <f t="shared" si="146"/>
        <v>25401173.881763238</v>
      </c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>
        <f>'CRM-4.1'!FK19</f>
        <v>-172627.97223630385</v>
      </c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35"/>
      <c r="CJ29" s="135"/>
      <c r="CK29" s="135"/>
      <c r="CL29" s="135"/>
      <c r="CM29" s="412">
        <f t="shared" si="147"/>
        <v>-172627.97223630385</v>
      </c>
      <c r="CN29" s="412">
        <f t="shared" si="148"/>
        <v>25228545.909526933</v>
      </c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>
        <f>'CRM-4.1'!FM19</f>
        <v>34303.401499684667</v>
      </c>
      <c r="CZ29" s="135"/>
      <c r="DA29" s="135"/>
      <c r="DB29" s="135"/>
      <c r="DC29" s="135"/>
      <c r="DD29" s="135"/>
      <c r="DE29" s="135"/>
      <c r="DF29" s="135"/>
      <c r="DG29" s="135"/>
      <c r="DH29" s="135"/>
      <c r="DI29" s="135"/>
      <c r="DJ29" s="135"/>
      <c r="DK29" s="135"/>
      <c r="DL29" s="135"/>
      <c r="DM29" s="135"/>
      <c r="DN29" s="135"/>
      <c r="DO29" s="135"/>
      <c r="DP29" s="135"/>
      <c r="DQ29" s="135"/>
      <c r="DR29" s="135"/>
      <c r="DS29" s="135"/>
      <c r="DT29" s="135"/>
      <c r="DU29" s="135"/>
      <c r="DV29" s="135"/>
      <c r="DW29" s="135"/>
      <c r="DX29" s="135"/>
      <c r="DY29" s="135"/>
      <c r="DZ29" s="135"/>
      <c r="EA29" s="135"/>
      <c r="EB29" s="135"/>
      <c r="EC29" s="135"/>
      <c r="ED29" s="135"/>
      <c r="EE29" s="135"/>
      <c r="EF29" s="135"/>
      <c r="EG29" s="135"/>
      <c r="EH29" s="135"/>
      <c r="EI29" s="412">
        <f t="shared" si="149"/>
        <v>34303.401499684667</v>
      </c>
      <c r="EJ29" s="412">
        <f t="shared" si="150"/>
        <v>25262849.311026618</v>
      </c>
      <c r="EK29" s="135"/>
      <c r="EL29" s="135"/>
      <c r="EM29" s="135"/>
      <c r="EN29" s="135"/>
      <c r="EO29" s="135"/>
      <c r="EP29" s="135"/>
      <c r="EQ29" s="135"/>
      <c r="ER29" s="135"/>
      <c r="ES29" s="135"/>
      <c r="ET29" s="135"/>
      <c r="EU29" s="135">
        <f>'CRM-4.1'!FO19</f>
        <v>63251.408425192698</v>
      </c>
      <c r="EV29" s="135"/>
      <c r="EW29" s="135"/>
      <c r="EX29" s="135"/>
      <c r="EY29" s="135"/>
      <c r="EZ29" s="135"/>
      <c r="FA29" s="135"/>
      <c r="FB29" s="135"/>
      <c r="FC29" s="135"/>
      <c r="FD29" s="135"/>
      <c r="FE29" s="135"/>
      <c r="FF29" s="135">
        <f>'CRM-4.1'!MI19</f>
        <v>4573254.9136191681</v>
      </c>
      <c r="FG29" s="135"/>
      <c r="FH29" s="135"/>
      <c r="FI29" s="135"/>
      <c r="FJ29" s="135"/>
      <c r="FK29" s="135"/>
      <c r="FL29" s="135"/>
      <c r="FM29" s="135"/>
      <c r="FN29" s="135"/>
      <c r="FO29" s="135"/>
      <c r="FP29" s="135"/>
      <c r="FQ29" s="135"/>
      <c r="FR29" s="135"/>
      <c r="FS29" s="135"/>
      <c r="FT29" s="135"/>
      <c r="FU29" s="135"/>
      <c r="FV29" s="135">
        <f>'CRM-4.2'!BG17</f>
        <v>-969054.8354037758</v>
      </c>
      <c r="FW29" s="135"/>
      <c r="FX29" s="135"/>
      <c r="FY29" s="135"/>
      <c r="FZ29" s="135"/>
      <c r="GA29" s="135"/>
      <c r="GB29" s="135"/>
      <c r="GC29" s="135"/>
      <c r="GD29" s="135"/>
      <c r="GE29" s="412">
        <f t="shared" si="151"/>
        <v>3667451.4866405847</v>
      </c>
      <c r="GF29" s="412">
        <f t="shared" si="152"/>
        <v>28930300.797667202</v>
      </c>
      <c r="GG29" s="135"/>
      <c r="GH29" s="135"/>
      <c r="GI29" s="135"/>
      <c r="GJ29" s="135"/>
      <c r="GK29" s="135"/>
      <c r="GL29" s="135"/>
      <c r="GM29" s="135"/>
      <c r="GN29" s="135"/>
      <c r="GO29" s="135"/>
      <c r="GP29" s="135"/>
      <c r="GQ29" s="135">
        <f>'CRM-4.1'!FQ19</f>
        <v>147006.18956183421</v>
      </c>
      <c r="GR29" s="135"/>
      <c r="GS29" s="135"/>
      <c r="GT29" s="135"/>
      <c r="GU29" s="135"/>
      <c r="GV29" s="135"/>
      <c r="GW29" s="135"/>
      <c r="GX29" s="135"/>
      <c r="GY29" s="135"/>
      <c r="GZ29" s="135"/>
      <c r="HA29" s="135"/>
      <c r="HB29" s="135">
        <f>'CRM-4.1'!MK19</f>
        <v>708572.35786065087</v>
      </c>
      <c r="HC29" s="135"/>
      <c r="HD29" s="135"/>
      <c r="HE29" s="135"/>
      <c r="HF29" s="135"/>
      <c r="HG29" s="135"/>
      <c r="HH29" s="135"/>
      <c r="HI29" s="135"/>
      <c r="HJ29" s="135"/>
      <c r="HK29" s="135"/>
      <c r="HL29" s="135"/>
      <c r="HM29" s="135"/>
      <c r="HN29" s="135"/>
      <c r="HO29" s="135"/>
      <c r="HP29" s="135"/>
      <c r="HQ29" s="135"/>
      <c r="HR29" s="135"/>
      <c r="HS29" s="135"/>
      <c r="HT29" s="135"/>
      <c r="HU29" s="135"/>
      <c r="HV29" s="135"/>
      <c r="HW29" s="135"/>
      <c r="HX29" s="135"/>
      <c r="HY29" s="135"/>
      <c r="HZ29" s="135"/>
      <c r="IA29" s="412">
        <f t="shared" si="153"/>
        <v>855578.54742248508</v>
      </c>
      <c r="IB29" s="412">
        <f t="shared" si="154"/>
        <v>29785879.345089685</v>
      </c>
      <c r="IC29" s="135"/>
      <c r="ID29" s="135"/>
      <c r="IE29" s="135"/>
      <c r="IF29" s="135"/>
      <c r="IG29" s="135"/>
      <c r="IH29" s="135"/>
      <c r="II29" s="135"/>
      <c r="IJ29" s="135"/>
      <c r="IK29" s="135"/>
      <c r="IL29" s="135"/>
      <c r="IM29" s="135">
        <f>'CRM-4.1'!FS19</f>
        <v>222021.43244411948</v>
      </c>
      <c r="IN29" s="135"/>
      <c r="IO29" s="135"/>
      <c r="IP29" s="135"/>
      <c r="IQ29" s="135"/>
      <c r="IR29" s="135"/>
      <c r="IS29" s="135"/>
      <c r="IT29" s="135"/>
      <c r="IU29" s="135"/>
      <c r="IV29" s="135"/>
      <c r="IW29" s="135"/>
      <c r="IX29" s="135">
        <f>'CRM-4.1'!MM19</f>
        <v>944348.87919493765</v>
      </c>
      <c r="IY29" s="135"/>
      <c r="IZ29" s="135"/>
      <c r="JA29" s="135"/>
      <c r="JB29" s="135"/>
      <c r="JC29" s="135"/>
      <c r="JD29" s="135"/>
      <c r="JE29" s="135"/>
      <c r="JF29" s="135"/>
      <c r="JG29" s="135"/>
      <c r="JH29" s="135"/>
      <c r="JI29" s="135"/>
      <c r="JJ29" s="135"/>
      <c r="JK29" s="135"/>
      <c r="JL29" s="135"/>
      <c r="JM29" s="135"/>
      <c r="JN29" s="135"/>
      <c r="JO29" s="135"/>
      <c r="JP29" s="135"/>
      <c r="JQ29" s="135"/>
      <c r="JR29" s="135"/>
      <c r="JS29" s="135"/>
      <c r="JT29" s="135"/>
      <c r="JU29" s="135"/>
      <c r="JV29" s="135"/>
      <c r="JW29" s="412">
        <f t="shared" si="155"/>
        <v>1166370.311639057</v>
      </c>
      <c r="JX29" s="412">
        <f t="shared" si="156"/>
        <v>30952249.656728741</v>
      </c>
      <c r="JY29" s="829" t="s">
        <v>1143</v>
      </c>
    </row>
    <row r="30" spans="1:285" x14ac:dyDescent="0.2">
      <c r="A30" s="132">
        <f>ROW()</f>
        <v>30</v>
      </c>
      <c r="B30" s="133" t="s">
        <v>63</v>
      </c>
      <c r="C30" s="412">
        <v>89651034.640000001</v>
      </c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>
        <f>'CRM-4.1'!FI20</f>
        <v>1327852.6021819038</v>
      </c>
      <c r="O30" s="135"/>
      <c r="P30" s="135"/>
      <c r="Q30" s="135"/>
      <c r="R30" s="135"/>
      <c r="S30" s="135"/>
      <c r="T30" s="135"/>
      <c r="U30" s="135">
        <f>'CRM-4.1'!JQ20</f>
        <v>514493.33828667179</v>
      </c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>
        <f>+'CRM-4.2'!BA17</f>
        <v>1133055.3483333332</v>
      </c>
      <c r="AI30" s="135"/>
      <c r="AJ30" s="135"/>
      <c r="AK30" s="135"/>
      <c r="AL30" s="135"/>
      <c r="AM30" s="135"/>
      <c r="AN30" s="135"/>
      <c r="AO30" s="135"/>
      <c r="AP30" s="135"/>
      <c r="AQ30" s="412">
        <f t="shared" si="145"/>
        <v>2975401.2888019085</v>
      </c>
      <c r="AR30" s="412">
        <f t="shared" si="146"/>
        <v>92626435.928801909</v>
      </c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>
        <f>'CRM-4.1'!FK20</f>
        <v>-469923.05705742119</v>
      </c>
      <c r="BD30" s="135"/>
      <c r="BE30" s="135"/>
      <c r="BF30" s="135"/>
      <c r="BG30" s="135"/>
      <c r="BH30" s="135"/>
      <c r="BI30" s="135"/>
      <c r="BJ30" s="135"/>
      <c r="BK30" s="135"/>
      <c r="BL30" s="135"/>
      <c r="BM30" s="135"/>
      <c r="BN30" s="135"/>
      <c r="BO30" s="135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412">
        <f t="shared" si="147"/>
        <v>-469923.05705742119</v>
      </c>
      <c r="CN30" s="412">
        <f t="shared" si="148"/>
        <v>92156512.871744484</v>
      </c>
      <c r="CO30" s="135"/>
      <c r="CP30" s="135"/>
      <c r="CQ30" s="135"/>
      <c r="CR30" s="135"/>
      <c r="CS30" s="135"/>
      <c r="CT30" s="135"/>
      <c r="CU30" s="135"/>
      <c r="CV30" s="135"/>
      <c r="CW30" s="135"/>
      <c r="CX30" s="135"/>
      <c r="CY30" s="135">
        <f>'CRM-4.1'!FM20</f>
        <v>93379.763959307689</v>
      </c>
      <c r="CZ30" s="135"/>
      <c r="DA30" s="135"/>
      <c r="DB30" s="135"/>
      <c r="DC30" s="135"/>
      <c r="DD30" s="135"/>
      <c r="DE30" s="135"/>
      <c r="DF30" s="135"/>
      <c r="DG30" s="135"/>
      <c r="DH30" s="135"/>
      <c r="DI30" s="135"/>
      <c r="DJ30" s="135"/>
      <c r="DK30" s="135"/>
      <c r="DL30" s="135"/>
      <c r="DM30" s="135"/>
      <c r="DN30" s="135"/>
      <c r="DO30" s="135"/>
      <c r="DP30" s="135"/>
      <c r="DQ30" s="135"/>
      <c r="DR30" s="135"/>
      <c r="DS30" s="135"/>
      <c r="DT30" s="135"/>
      <c r="DU30" s="135"/>
      <c r="DV30" s="135"/>
      <c r="DW30" s="135"/>
      <c r="DX30" s="135"/>
      <c r="DY30" s="135"/>
      <c r="DZ30" s="135"/>
      <c r="EA30" s="135"/>
      <c r="EB30" s="135"/>
      <c r="EC30" s="135"/>
      <c r="ED30" s="135"/>
      <c r="EE30" s="135"/>
      <c r="EF30" s="135"/>
      <c r="EG30" s="135"/>
      <c r="EH30" s="135"/>
      <c r="EI30" s="412">
        <f t="shared" si="149"/>
        <v>93379.763959307689</v>
      </c>
      <c r="EJ30" s="412">
        <f t="shared" si="150"/>
        <v>92249892.635703787</v>
      </c>
      <c r="EK30" s="135"/>
      <c r="EL30" s="135"/>
      <c r="EM30" s="135"/>
      <c r="EN30" s="135"/>
      <c r="EO30" s="135"/>
      <c r="EP30" s="135"/>
      <c r="EQ30" s="135"/>
      <c r="ER30" s="135"/>
      <c r="ES30" s="135"/>
      <c r="ET30" s="135"/>
      <c r="EU30" s="135">
        <f>'CRM-4.1'!FO20</f>
        <v>172181.22199609107</v>
      </c>
      <c r="EV30" s="135"/>
      <c r="EW30" s="135"/>
      <c r="EX30" s="135"/>
      <c r="EY30" s="135"/>
      <c r="EZ30" s="135"/>
      <c r="FA30" s="135"/>
      <c r="FB30" s="135"/>
      <c r="FC30" s="135"/>
      <c r="FD30" s="135"/>
      <c r="FE30" s="135"/>
      <c r="FF30" s="135">
        <f>'CRM-4.1'!MI20</f>
        <v>6015590.8529793024</v>
      </c>
      <c r="FG30" s="135"/>
      <c r="FH30" s="135"/>
      <c r="FI30" s="135"/>
      <c r="FJ30" s="135"/>
      <c r="FK30" s="135"/>
      <c r="FL30" s="135"/>
      <c r="FM30" s="135"/>
      <c r="FN30" s="135"/>
      <c r="FO30" s="135"/>
      <c r="FP30" s="135"/>
      <c r="FQ30" s="135"/>
      <c r="FR30" s="135"/>
      <c r="FS30" s="135"/>
      <c r="FT30" s="135"/>
      <c r="FU30" s="135"/>
      <c r="FV30" s="135">
        <f>'CRM-4.2'!BG18</f>
        <v>-78000.229596220772</v>
      </c>
      <c r="FW30" s="135"/>
      <c r="FX30" s="135"/>
      <c r="FY30" s="135"/>
      <c r="FZ30" s="135"/>
      <c r="GA30" s="135"/>
      <c r="GB30" s="135"/>
      <c r="GC30" s="135"/>
      <c r="GD30" s="135"/>
      <c r="GE30" s="412">
        <f t="shared" si="151"/>
        <v>6109771.8453791728</v>
      </c>
      <c r="GF30" s="412">
        <f t="shared" si="152"/>
        <v>98359664.481082961</v>
      </c>
      <c r="GG30" s="135"/>
      <c r="GH30" s="135"/>
      <c r="GI30" s="135"/>
      <c r="GJ30" s="135"/>
      <c r="GK30" s="135"/>
      <c r="GL30" s="135"/>
      <c r="GM30" s="135"/>
      <c r="GN30" s="135"/>
      <c r="GO30" s="135"/>
      <c r="GP30" s="135"/>
      <c r="GQ30" s="135">
        <f>'CRM-4.1'!FQ20</f>
        <v>400176.15401689801</v>
      </c>
      <c r="GR30" s="135"/>
      <c r="GS30" s="135"/>
      <c r="GT30" s="135"/>
      <c r="GU30" s="135"/>
      <c r="GV30" s="135"/>
      <c r="GW30" s="135"/>
      <c r="GX30" s="135"/>
      <c r="GY30" s="135"/>
      <c r="GZ30" s="135"/>
      <c r="HA30" s="135"/>
      <c r="HB30" s="135">
        <f>'CRM-4.1'!MK20</f>
        <v>2475818.8935090452</v>
      </c>
      <c r="HC30" s="135"/>
      <c r="HD30" s="135"/>
      <c r="HE30" s="135"/>
      <c r="HF30" s="135"/>
      <c r="HG30" s="135"/>
      <c r="HH30" s="135"/>
      <c r="HI30" s="135"/>
      <c r="HJ30" s="135"/>
      <c r="HK30" s="135"/>
      <c r="HL30" s="135"/>
      <c r="HM30" s="135"/>
      <c r="HN30" s="135"/>
      <c r="HO30" s="135"/>
      <c r="HP30" s="135"/>
      <c r="HQ30" s="135"/>
      <c r="HR30" s="135"/>
      <c r="HS30" s="135"/>
      <c r="HT30" s="135"/>
      <c r="HU30" s="135"/>
      <c r="HV30" s="135"/>
      <c r="HW30" s="135"/>
      <c r="HX30" s="135"/>
      <c r="HY30" s="135"/>
      <c r="HZ30" s="135"/>
      <c r="IA30" s="412">
        <f t="shared" si="153"/>
        <v>2875995.0475259433</v>
      </c>
      <c r="IB30" s="412">
        <f t="shared" si="154"/>
        <v>101235659.5286089</v>
      </c>
      <c r="IC30" s="135"/>
      <c r="ID30" s="135"/>
      <c r="IE30" s="135"/>
      <c r="IF30" s="135"/>
      <c r="IG30" s="135"/>
      <c r="IH30" s="135"/>
      <c r="II30" s="135"/>
      <c r="IJ30" s="135"/>
      <c r="IK30" s="135"/>
      <c r="IL30" s="135"/>
      <c r="IM30" s="135">
        <f>'CRM-4.1'!FS20</f>
        <v>604380.55846239673</v>
      </c>
      <c r="IN30" s="135"/>
      <c r="IO30" s="135"/>
      <c r="IP30" s="135"/>
      <c r="IQ30" s="135"/>
      <c r="IR30" s="135"/>
      <c r="IS30" s="135"/>
      <c r="IT30" s="135"/>
      <c r="IU30" s="135"/>
      <c r="IV30" s="135"/>
      <c r="IW30" s="135"/>
      <c r="IX30" s="135">
        <f>'CRM-4.1'!MM20</f>
        <v>3381475.8202542961</v>
      </c>
      <c r="IY30" s="135"/>
      <c r="IZ30" s="135"/>
      <c r="JA30" s="135"/>
      <c r="JB30" s="135"/>
      <c r="JC30" s="135"/>
      <c r="JD30" s="135"/>
      <c r="JE30" s="135"/>
      <c r="JF30" s="135"/>
      <c r="JG30" s="135"/>
      <c r="JH30" s="135"/>
      <c r="JI30" s="135"/>
      <c r="JJ30" s="135"/>
      <c r="JK30" s="135"/>
      <c r="JL30" s="135"/>
      <c r="JM30" s="135"/>
      <c r="JN30" s="135"/>
      <c r="JO30" s="135"/>
      <c r="JP30" s="135"/>
      <c r="JQ30" s="135"/>
      <c r="JR30" s="135"/>
      <c r="JS30" s="135"/>
      <c r="JT30" s="135"/>
      <c r="JU30" s="135"/>
      <c r="JV30" s="135"/>
      <c r="JW30" s="412">
        <f t="shared" si="155"/>
        <v>3985856.3787166928</v>
      </c>
      <c r="JX30" s="412">
        <f t="shared" si="156"/>
        <v>105221515.9073256</v>
      </c>
      <c r="JY30" s="829" t="s">
        <v>1143</v>
      </c>
    </row>
    <row r="31" spans="1:285" x14ac:dyDescent="0.2">
      <c r="A31" s="132">
        <f>ROW()</f>
        <v>31</v>
      </c>
      <c r="B31" s="133" t="s">
        <v>64</v>
      </c>
      <c r="C31" s="412">
        <v>54008362.240000002</v>
      </c>
      <c r="D31" s="135">
        <f>'CRM-4.1'!E57</f>
        <v>464239.87124975096</v>
      </c>
      <c r="E31" s="135">
        <f>'CRM-4.1'!U68</f>
        <v>-1476891.8123157108</v>
      </c>
      <c r="F31" s="135">
        <f>'CRM-4.1'!AK22</f>
        <v>7937.9671349999999</v>
      </c>
      <c r="G31" s="135"/>
      <c r="H31" s="135"/>
      <c r="I31" s="135">
        <f>'CRM-4.1'!CG17</f>
        <v>-3766721.2629440017</v>
      </c>
      <c r="J31" s="135"/>
      <c r="K31" s="135"/>
      <c r="L31" s="135"/>
      <c r="M31" s="135"/>
      <c r="N31" s="135">
        <f>'CRM-4.1'!FI21</f>
        <v>351618.71151122008</v>
      </c>
      <c r="O31" s="135"/>
      <c r="P31" s="135"/>
      <c r="Q31" s="135"/>
      <c r="R31" s="135"/>
      <c r="S31" s="135"/>
      <c r="T31" s="135"/>
      <c r="U31" s="135">
        <f>'CRM-4.1'!JQ21</f>
        <v>137226.71599812526</v>
      </c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412">
        <f t="shared" si="145"/>
        <v>-4282589.8093656162</v>
      </c>
      <c r="AR31" s="412">
        <f t="shared" si="146"/>
        <v>49725772.430634387</v>
      </c>
      <c r="AS31" s="135">
        <f>'CRM-4.1'!G57</f>
        <v>-56442.53432223</v>
      </c>
      <c r="AT31" s="135"/>
      <c r="AU31" s="135">
        <f>'CRM-4.1'!AM22</f>
        <v>0</v>
      </c>
      <c r="AV31" s="135"/>
      <c r="AW31" s="135"/>
      <c r="AX31" s="135"/>
      <c r="AY31" s="135"/>
      <c r="AZ31" s="135"/>
      <c r="BA31" s="135"/>
      <c r="BB31" s="135"/>
      <c r="BC31" s="135">
        <f>'CRM-4.1'!FK21</f>
        <v>-124425.64484210667</v>
      </c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5"/>
      <c r="CG31" s="135"/>
      <c r="CH31" s="135"/>
      <c r="CI31" s="135"/>
      <c r="CJ31" s="135"/>
      <c r="CK31" s="135"/>
      <c r="CL31" s="135"/>
      <c r="CM31" s="412">
        <f t="shared" si="147"/>
        <v>-180868.17916433667</v>
      </c>
      <c r="CN31" s="412">
        <f t="shared" si="148"/>
        <v>49544904.251470052</v>
      </c>
      <c r="CO31" s="135">
        <f>'CRM-4.1'!I57</f>
        <v>-392281.55214500846</v>
      </c>
      <c r="CP31" s="135"/>
      <c r="CQ31" s="135"/>
      <c r="CR31" s="135"/>
      <c r="CS31" s="135"/>
      <c r="CT31" s="135"/>
      <c r="CU31" s="135"/>
      <c r="CV31" s="135"/>
      <c r="CW31" s="135"/>
      <c r="CX31" s="135"/>
      <c r="CY31" s="135">
        <f>'CRM-4.1'!FM21</f>
        <v>24724.978209402529</v>
      </c>
      <c r="CZ31" s="135"/>
      <c r="DA31" s="135"/>
      <c r="DB31" s="135"/>
      <c r="DC31" s="135"/>
      <c r="DD31" s="135"/>
      <c r="DE31" s="135"/>
      <c r="DF31" s="135"/>
      <c r="DG31" s="135"/>
      <c r="DH31" s="135"/>
      <c r="DI31" s="135"/>
      <c r="DJ31" s="135"/>
      <c r="DK31" s="135"/>
      <c r="DL31" s="135"/>
      <c r="DM31" s="135"/>
      <c r="DN31" s="135"/>
      <c r="DO31" s="135"/>
      <c r="DP31" s="135"/>
      <c r="DQ31" s="135"/>
      <c r="DR31" s="135"/>
      <c r="DS31" s="135"/>
      <c r="DT31" s="135"/>
      <c r="DU31" s="135"/>
      <c r="DV31" s="135"/>
      <c r="DW31" s="135"/>
      <c r="DX31" s="135"/>
      <c r="DY31" s="135"/>
      <c r="DZ31" s="135"/>
      <c r="EA31" s="135"/>
      <c r="EB31" s="135"/>
      <c r="EC31" s="135"/>
      <c r="ED31" s="135"/>
      <c r="EE31" s="135"/>
      <c r="EF31" s="135"/>
      <c r="EG31" s="135"/>
      <c r="EH31" s="135"/>
      <c r="EI31" s="412">
        <f t="shared" si="149"/>
        <v>-367556.57393560593</v>
      </c>
      <c r="EJ31" s="412">
        <f t="shared" si="150"/>
        <v>49177347.677534446</v>
      </c>
      <c r="EK31" s="135">
        <f>'CRM-4.1'!K57</f>
        <v>152192.44583929348</v>
      </c>
      <c r="EL31" s="135"/>
      <c r="EM31" s="135"/>
      <c r="EN31" s="135"/>
      <c r="EO31" s="135"/>
      <c r="EP31" s="135"/>
      <c r="EQ31" s="135"/>
      <c r="ER31" s="135"/>
      <c r="ES31" s="135"/>
      <c r="ET31" s="135"/>
      <c r="EU31" s="135">
        <f>'CRM-4.1'!FO21</f>
        <v>45589.930638257065</v>
      </c>
      <c r="EV31" s="135"/>
      <c r="EW31" s="135"/>
      <c r="EX31" s="135"/>
      <c r="EY31" s="135"/>
      <c r="EZ31" s="135"/>
      <c r="FA31" s="135"/>
      <c r="FB31" s="135"/>
      <c r="FC31" s="135"/>
      <c r="FD31" s="135"/>
      <c r="FE31" s="135"/>
      <c r="FF31" s="135">
        <f>'CRM-4.1'!MI21</f>
        <v>3204880.9279256165</v>
      </c>
      <c r="FG31" s="135"/>
      <c r="FH31" s="135"/>
      <c r="FI31" s="135"/>
      <c r="FJ31" s="135"/>
      <c r="FK31" s="135"/>
      <c r="FL31" s="135"/>
      <c r="FM31" s="135"/>
      <c r="FN31" s="135"/>
      <c r="FO31" s="135"/>
      <c r="FP31" s="135"/>
      <c r="FQ31" s="135"/>
      <c r="FR31" s="135"/>
      <c r="FS31" s="135"/>
      <c r="FT31" s="135"/>
      <c r="FU31" s="135"/>
      <c r="FV31" s="135"/>
      <c r="FW31" s="135"/>
      <c r="FX31" s="135"/>
      <c r="FY31" s="135"/>
      <c r="FZ31" s="135"/>
      <c r="GA31" s="135"/>
      <c r="GB31" s="135"/>
      <c r="GC31" s="135"/>
      <c r="GD31" s="135"/>
      <c r="GE31" s="412">
        <f t="shared" si="151"/>
        <v>3402663.3044031672</v>
      </c>
      <c r="GF31" s="412">
        <f t="shared" si="152"/>
        <v>52580010.981937617</v>
      </c>
      <c r="GG31" s="135">
        <f>'CRM-4.1'!M57</f>
        <v>155262.28071470041</v>
      </c>
      <c r="GH31" s="135"/>
      <c r="GI31" s="135"/>
      <c r="GJ31" s="135"/>
      <c r="GK31" s="135"/>
      <c r="GL31" s="135"/>
      <c r="GM31" s="135"/>
      <c r="GN31" s="135"/>
      <c r="GO31" s="135"/>
      <c r="GP31" s="135"/>
      <c r="GQ31" s="135">
        <f>'CRM-4.1'!FQ21</f>
        <v>105958.14626712917</v>
      </c>
      <c r="GR31" s="135"/>
      <c r="GS31" s="135"/>
      <c r="GT31" s="135"/>
      <c r="GU31" s="135"/>
      <c r="GV31" s="135"/>
      <c r="GW31" s="135"/>
      <c r="GX31" s="135"/>
      <c r="GY31" s="135"/>
      <c r="GZ31" s="135"/>
      <c r="HA31" s="135"/>
      <c r="HB31" s="135">
        <f>'CRM-4.1'!MK21</f>
        <v>945904.66040527076</v>
      </c>
      <c r="HC31" s="135"/>
      <c r="HD31" s="135"/>
      <c r="HE31" s="135"/>
      <c r="HF31" s="135"/>
      <c r="HG31" s="135"/>
      <c r="HH31" s="135"/>
      <c r="HI31" s="135"/>
      <c r="HJ31" s="135"/>
      <c r="HK31" s="135"/>
      <c r="HL31" s="135"/>
      <c r="HM31" s="135"/>
      <c r="HN31" s="135"/>
      <c r="HO31" s="135"/>
      <c r="HP31" s="135"/>
      <c r="HQ31" s="135"/>
      <c r="HR31" s="135"/>
      <c r="HS31" s="135"/>
      <c r="HT31" s="135"/>
      <c r="HU31" s="135"/>
      <c r="HV31" s="135"/>
      <c r="HW31" s="135"/>
      <c r="HX31" s="135"/>
      <c r="HY31" s="135"/>
      <c r="HZ31" s="135"/>
      <c r="IA31" s="412">
        <f t="shared" si="153"/>
        <v>1207125.0873871003</v>
      </c>
      <c r="IB31" s="412">
        <f t="shared" si="154"/>
        <v>53787136.069324717</v>
      </c>
      <c r="IC31" s="135">
        <f>'CRM-4.1'!O57</f>
        <v>45623.994470811806</v>
      </c>
      <c r="ID31" s="135"/>
      <c r="IE31" s="135"/>
      <c r="IF31" s="135"/>
      <c r="IG31" s="135"/>
      <c r="IH31" s="135"/>
      <c r="II31" s="135"/>
      <c r="IJ31" s="135"/>
      <c r="IK31" s="135"/>
      <c r="IL31" s="135"/>
      <c r="IM31" s="135">
        <f>'CRM-4.1'!FS21</f>
        <v>160027.13547960087</v>
      </c>
      <c r="IN31" s="135"/>
      <c r="IO31" s="135"/>
      <c r="IP31" s="135"/>
      <c r="IQ31" s="135"/>
      <c r="IR31" s="135"/>
      <c r="IS31" s="135"/>
      <c r="IT31" s="135"/>
      <c r="IU31" s="135"/>
      <c r="IV31" s="135"/>
      <c r="IW31" s="135"/>
      <c r="IX31" s="135">
        <f>'CRM-4.1'!MM21</f>
        <v>530252.13364674151</v>
      </c>
      <c r="IY31" s="135"/>
      <c r="IZ31" s="135"/>
      <c r="JA31" s="135"/>
      <c r="JB31" s="135"/>
      <c r="JC31" s="135"/>
      <c r="JD31" s="135"/>
      <c r="JE31" s="135"/>
      <c r="JF31" s="135"/>
      <c r="JG31" s="135"/>
      <c r="JH31" s="135"/>
      <c r="JI31" s="135"/>
      <c r="JJ31" s="135"/>
      <c r="JK31" s="135"/>
      <c r="JL31" s="135"/>
      <c r="JM31" s="135"/>
      <c r="JN31" s="135"/>
      <c r="JO31" s="135"/>
      <c r="JP31" s="135"/>
      <c r="JQ31" s="135"/>
      <c r="JR31" s="135"/>
      <c r="JS31" s="135"/>
      <c r="JT31" s="135"/>
      <c r="JU31" s="135"/>
      <c r="JV31" s="135"/>
      <c r="JW31" s="412">
        <f t="shared" si="155"/>
        <v>735903.26359715417</v>
      </c>
      <c r="JX31" s="412">
        <f t="shared" si="156"/>
        <v>54523039.33292187</v>
      </c>
      <c r="JY31" s="829" t="s">
        <v>1143</v>
      </c>
    </row>
    <row r="32" spans="1:285" x14ac:dyDescent="0.2">
      <c r="A32" s="132">
        <f>ROW()</f>
        <v>32</v>
      </c>
      <c r="B32" s="133" t="s">
        <v>65</v>
      </c>
      <c r="C32" s="412">
        <v>26079425.670000002</v>
      </c>
      <c r="D32" s="135"/>
      <c r="E32" s="135">
        <f>'CRM-4.1'!U69</f>
        <v>-21901569.399999999</v>
      </c>
      <c r="F32" s="135"/>
      <c r="G32" s="135"/>
      <c r="H32" s="135"/>
      <c r="I32" s="135"/>
      <c r="J32" s="135"/>
      <c r="K32" s="135"/>
      <c r="L32" s="135"/>
      <c r="M32" s="135"/>
      <c r="N32" s="135">
        <f>'CRM-4.1'!FI22</f>
        <v>116086.93405948317</v>
      </c>
      <c r="O32" s="135"/>
      <c r="P32" s="135">
        <f>'CRM-4.1'!GO16</f>
        <v>17521.863852870072</v>
      </c>
      <c r="Q32" s="135"/>
      <c r="R32" s="135"/>
      <c r="S32" s="135"/>
      <c r="T32" s="135"/>
      <c r="U32" s="135">
        <f>'CRM-4.1'!JQ22+'CRM-4.1'!JQ23</f>
        <v>69835.85542291298</v>
      </c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412">
        <f t="shared" si="145"/>
        <v>-21698124.746664733</v>
      </c>
      <c r="AR32" s="412">
        <f t="shared" si="146"/>
        <v>4381300.9233352691</v>
      </c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>
        <f>'CRM-4.1'!FK22</f>
        <v>-40999.434061738371</v>
      </c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5"/>
      <c r="CD32" s="135"/>
      <c r="CE32" s="135"/>
      <c r="CF32" s="135"/>
      <c r="CG32" s="135"/>
      <c r="CH32" s="135"/>
      <c r="CI32" s="135"/>
      <c r="CJ32" s="135"/>
      <c r="CK32" s="135"/>
      <c r="CL32" s="135"/>
      <c r="CM32" s="412">
        <f t="shared" si="147"/>
        <v>-40999.434061738371</v>
      </c>
      <c r="CN32" s="412">
        <f t="shared" si="148"/>
        <v>4340301.4892735304</v>
      </c>
      <c r="CO32" s="135"/>
      <c r="CP32" s="135"/>
      <c r="CQ32" s="135"/>
      <c r="CR32" s="135"/>
      <c r="CS32" s="135"/>
      <c r="CT32" s="135"/>
      <c r="CU32" s="135"/>
      <c r="CV32" s="135"/>
      <c r="CW32" s="135"/>
      <c r="CX32" s="135"/>
      <c r="CY32" s="135">
        <f>'CRM-4.1'!FM22+'CRM-4.1'!FM23</f>
        <v>10201.843619465246</v>
      </c>
      <c r="CZ32" s="135"/>
      <c r="DA32" s="135"/>
      <c r="DB32" s="135"/>
      <c r="DC32" s="135"/>
      <c r="DD32" s="135"/>
      <c r="DE32" s="135"/>
      <c r="DF32" s="135"/>
      <c r="DG32" s="135"/>
      <c r="DH32" s="135"/>
      <c r="DI32" s="135"/>
      <c r="DJ32" s="135"/>
      <c r="DK32" s="135"/>
      <c r="DL32" s="135"/>
      <c r="DM32" s="135"/>
      <c r="DN32" s="135"/>
      <c r="DO32" s="135"/>
      <c r="DP32" s="135"/>
      <c r="DQ32" s="135"/>
      <c r="DR32" s="135"/>
      <c r="DS32" s="135"/>
      <c r="DT32" s="135"/>
      <c r="DU32" s="135"/>
      <c r="DV32" s="135"/>
      <c r="DW32" s="135"/>
      <c r="DX32" s="135"/>
      <c r="DY32" s="135"/>
      <c r="DZ32" s="135"/>
      <c r="EA32" s="135"/>
      <c r="EB32" s="135"/>
      <c r="EC32" s="135"/>
      <c r="ED32" s="135"/>
      <c r="EE32" s="135"/>
      <c r="EF32" s="135"/>
      <c r="EG32" s="135"/>
      <c r="EH32" s="135"/>
      <c r="EI32" s="412">
        <f t="shared" si="149"/>
        <v>10201.843619465246</v>
      </c>
      <c r="EJ32" s="412">
        <f t="shared" si="150"/>
        <v>4350503.3328929953</v>
      </c>
      <c r="EK32" s="135"/>
      <c r="EL32" s="135"/>
      <c r="EM32" s="135"/>
      <c r="EN32" s="135"/>
      <c r="EO32" s="135"/>
      <c r="EP32" s="135"/>
      <c r="EQ32" s="135"/>
      <c r="ER32" s="135"/>
      <c r="ES32" s="135"/>
      <c r="ET32" s="135"/>
      <c r="EU32" s="135">
        <f>'CRM-4.1'!FO22</f>
        <v>15022.315998075559</v>
      </c>
      <c r="EV32" s="135"/>
      <c r="EW32" s="135"/>
      <c r="EX32" s="135"/>
      <c r="EY32" s="135"/>
      <c r="EZ32" s="135"/>
      <c r="FA32" s="135"/>
      <c r="FB32" s="135"/>
      <c r="FC32" s="135"/>
      <c r="FD32" s="135"/>
      <c r="FE32" s="135"/>
      <c r="FF32" s="135">
        <f>'CRM-4.1'!MI22</f>
        <v>6849531.8176689111</v>
      </c>
      <c r="FG32" s="135"/>
      <c r="FH32" s="135"/>
      <c r="FI32" s="135"/>
      <c r="FJ32" s="135"/>
      <c r="FK32" s="135"/>
      <c r="FL32" s="135"/>
      <c r="FM32" s="135"/>
      <c r="FN32" s="135"/>
      <c r="FO32" s="135"/>
      <c r="FP32" s="135"/>
      <c r="FQ32" s="135"/>
      <c r="FR32" s="135"/>
      <c r="FS32" s="135"/>
      <c r="FT32" s="135"/>
      <c r="FU32" s="135"/>
      <c r="FV32" s="135"/>
      <c r="FW32" s="135"/>
      <c r="FX32" s="135"/>
      <c r="FY32" s="135"/>
      <c r="FZ32" s="135"/>
      <c r="GA32" s="135"/>
      <c r="GB32" s="135"/>
      <c r="GC32" s="135"/>
      <c r="GD32" s="135"/>
      <c r="GE32" s="412">
        <f t="shared" si="151"/>
        <v>6864554.1336669866</v>
      </c>
      <c r="GF32" s="412">
        <f t="shared" si="152"/>
        <v>11215057.466559982</v>
      </c>
      <c r="GG32" s="135"/>
      <c r="GH32" s="135"/>
      <c r="GI32" s="135"/>
      <c r="GJ32" s="135"/>
      <c r="GK32" s="135"/>
      <c r="GL32" s="135"/>
      <c r="GM32" s="135"/>
      <c r="GN32" s="135"/>
      <c r="GO32" s="135"/>
      <c r="GP32" s="135"/>
      <c r="GQ32" s="135">
        <f>'CRM-4.1'!FQ22</f>
        <v>34914.217536874465</v>
      </c>
      <c r="GR32" s="135"/>
      <c r="GS32" s="135"/>
      <c r="GT32" s="135"/>
      <c r="GU32" s="135"/>
      <c r="GV32" s="135"/>
      <c r="GW32" s="135"/>
      <c r="GX32" s="135"/>
      <c r="GY32" s="135"/>
      <c r="GZ32" s="135"/>
      <c r="HA32" s="135"/>
      <c r="HB32" s="135">
        <f>'CRM-4.1'!MK22</f>
        <v>933592.91986088082</v>
      </c>
      <c r="HC32" s="135"/>
      <c r="HD32" s="135"/>
      <c r="HE32" s="135"/>
      <c r="HF32" s="135"/>
      <c r="HG32" s="135"/>
      <c r="HH32" s="135"/>
      <c r="HI32" s="135"/>
      <c r="HJ32" s="135"/>
      <c r="HK32" s="135"/>
      <c r="HL32" s="135"/>
      <c r="HM32" s="135"/>
      <c r="HN32" s="135"/>
      <c r="HO32" s="135"/>
      <c r="HP32" s="135"/>
      <c r="HQ32" s="135"/>
      <c r="HR32" s="135"/>
      <c r="HS32" s="135"/>
      <c r="HT32" s="135"/>
      <c r="HU32" s="135"/>
      <c r="HV32" s="135"/>
      <c r="HW32" s="135"/>
      <c r="HX32" s="135"/>
      <c r="HY32" s="135"/>
      <c r="HZ32" s="135"/>
      <c r="IA32" s="412">
        <f t="shared" si="153"/>
        <v>968507.13739775529</v>
      </c>
      <c r="IB32" s="412">
        <f t="shared" si="154"/>
        <v>12183564.603957737</v>
      </c>
      <c r="IC32" s="135"/>
      <c r="ID32" s="135"/>
      <c r="IE32" s="135"/>
      <c r="IF32" s="135"/>
      <c r="IG32" s="135"/>
      <c r="IH32" s="135"/>
      <c r="II32" s="135"/>
      <c r="IJ32" s="135"/>
      <c r="IK32" s="135"/>
      <c r="IL32" s="135"/>
      <c r="IM32" s="135">
        <f>'CRM-4.1'!FS22</f>
        <v>52730.464025406982</v>
      </c>
      <c r="IN32" s="135"/>
      <c r="IO32" s="135"/>
      <c r="IP32" s="135"/>
      <c r="IQ32" s="135"/>
      <c r="IR32" s="135"/>
      <c r="IS32" s="135"/>
      <c r="IT32" s="135"/>
      <c r="IU32" s="135"/>
      <c r="IV32" s="135"/>
      <c r="IW32" s="135"/>
      <c r="IX32" s="135">
        <f>'CRM-4.1'!MM22</f>
        <v>2579846.3938307986</v>
      </c>
      <c r="IY32" s="135"/>
      <c r="IZ32" s="135"/>
      <c r="JA32" s="135"/>
      <c r="JB32" s="135"/>
      <c r="JC32" s="135"/>
      <c r="JD32" s="135"/>
      <c r="JE32" s="135"/>
      <c r="JF32" s="135"/>
      <c r="JG32" s="135"/>
      <c r="JH32" s="135"/>
      <c r="JI32" s="135"/>
      <c r="JJ32" s="135"/>
      <c r="JK32" s="135"/>
      <c r="JL32" s="135"/>
      <c r="JM32" s="135"/>
      <c r="JN32" s="135"/>
      <c r="JO32" s="135"/>
      <c r="JP32" s="135"/>
      <c r="JQ32" s="135"/>
      <c r="JR32" s="135"/>
      <c r="JS32" s="135"/>
      <c r="JT32" s="135"/>
      <c r="JU32" s="135"/>
      <c r="JV32" s="135"/>
      <c r="JW32" s="412">
        <f t="shared" si="155"/>
        <v>2632576.8578562057</v>
      </c>
      <c r="JX32" s="412">
        <f t="shared" si="156"/>
        <v>14816141.461813942</v>
      </c>
      <c r="JY32" s="829" t="s">
        <v>1143</v>
      </c>
    </row>
    <row r="33" spans="1:285" x14ac:dyDescent="0.2">
      <c r="A33" s="132">
        <f>ROW()</f>
        <v>33</v>
      </c>
      <c r="B33" s="133" t="s">
        <v>66</v>
      </c>
      <c r="C33" s="412">
        <v>88978068.780000001</v>
      </c>
      <c r="D33" s="135"/>
      <c r="E33" s="135">
        <f>'CRM-4.1'!U70</f>
        <v>-88978068.780000001</v>
      </c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412">
        <f t="shared" si="145"/>
        <v>-88978068.780000001</v>
      </c>
      <c r="AR33" s="412">
        <f t="shared" si="146"/>
        <v>0</v>
      </c>
      <c r="AS33" s="135"/>
      <c r="AT33" s="135"/>
      <c r="AU33" s="135"/>
      <c r="AV33" s="135"/>
      <c r="AW33" s="135"/>
      <c r="AX33" s="135"/>
      <c r="AY33" s="140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412">
        <f t="shared" si="147"/>
        <v>0</v>
      </c>
      <c r="CN33" s="412">
        <f t="shared" si="148"/>
        <v>0</v>
      </c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412">
        <f t="shared" si="149"/>
        <v>0</v>
      </c>
      <c r="EJ33" s="412">
        <f t="shared" si="150"/>
        <v>0</v>
      </c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  <c r="FC33" s="135"/>
      <c r="FD33" s="13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35"/>
      <c r="FP33" s="135"/>
      <c r="FQ33" s="135"/>
      <c r="FR33" s="135"/>
      <c r="FS33" s="135"/>
      <c r="FT33" s="135"/>
      <c r="FU33" s="135"/>
      <c r="FV33" s="135"/>
      <c r="FW33" s="135"/>
      <c r="FX33" s="135"/>
      <c r="FY33" s="135"/>
      <c r="FZ33" s="135"/>
      <c r="GA33" s="135"/>
      <c r="GB33" s="135"/>
      <c r="GC33" s="135"/>
      <c r="GD33" s="135"/>
      <c r="GE33" s="412">
        <f t="shared" si="151"/>
        <v>0</v>
      </c>
      <c r="GF33" s="412">
        <f t="shared" si="152"/>
        <v>0</v>
      </c>
      <c r="GG33" s="135"/>
      <c r="GH33" s="135"/>
      <c r="GI33" s="135"/>
      <c r="GJ33" s="135"/>
      <c r="GK33" s="135"/>
      <c r="GL33" s="135"/>
      <c r="GM33" s="135"/>
      <c r="GN33" s="135"/>
      <c r="GO33" s="135"/>
      <c r="GP33" s="135"/>
      <c r="GQ33" s="135"/>
      <c r="GR33" s="135"/>
      <c r="GS33" s="135"/>
      <c r="GT33" s="135"/>
      <c r="GU33" s="135"/>
      <c r="GV33" s="135"/>
      <c r="GW33" s="135"/>
      <c r="GX33" s="135"/>
      <c r="GY33" s="135"/>
      <c r="GZ33" s="135"/>
      <c r="HA33" s="135"/>
      <c r="HB33" s="135"/>
      <c r="HC33" s="135"/>
      <c r="HD33" s="135"/>
      <c r="HE33" s="135"/>
      <c r="HF33" s="135"/>
      <c r="HG33" s="135"/>
      <c r="HH33" s="135"/>
      <c r="HI33" s="135"/>
      <c r="HJ33" s="135"/>
      <c r="HK33" s="135"/>
      <c r="HL33" s="135"/>
      <c r="HM33" s="135"/>
      <c r="HN33" s="135"/>
      <c r="HO33" s="135"/>
      <c r="HP33" s="135"/>
      <c r="HQ33" s="135"/>
      <c r="HR33" s="135"/>
      <c r="HS33" s="135"/>
      <c r="HT33" s="135"/>
      <c r="HU33" s="135"/>
      <c r="HV33" s="135"/>
      <c r="HW33" s="135"/>
      <c r="HX33" s="135"/>
      <c r="HY33" s="135"/>
      <c r="HZ33" s="135"/>
      <c r="IA33" s="412">
        <f t="shared" si="153"/>
        <v>0</v>
      </c>
      <c r="IB33" s="412">
        <f t="shared" si="154"/>
        <v>0</v>
      </c>
      <c r="IC33" s="135"/>
      <c r="ID33" s="135"/>
      <c r="IE33" s="135"/>
      <c r="IF33" s="135"/>
      <c r="IG33" s="135"/>
      <c r="IH33" s="135"/>
      <c r="II33" s="135"/>
      <c r="IJ33" s="135"/>
      <c r="IK33" s="135"/>
      <c r="IL33" s="135"/>
      <c r="IM33" s="135"/>
      <c r="IN33" s="135"/>
      <c r="IO33" s="135"/>
      <c r="IP33" s="135"/>
      <c r="IQ33" s="135"/>
      <c r="IR33" s="135"/>
      <c r="IS33" s="135"/>
      <c r="IT33" s="135"/>
      <c r="IU33" s="135"/>
      <c r="IV33" s="135"/>
      <c r="IW33" s="135"/>
      <c r="IX33" s="135"/>
      <c r="IY33" s="135"/>
      <c r="IZ33" s="135"/>
      <c r="JA33" s="135"/>
      <c r="JB33" s="135"/>
      <c r="JC33" s="135"/>
      <c r="JD33" s="135"/>
      <c r="JE33" s="135"/>
      <c r="JF33" s="135"/>
      <c r="JG33" s="135"/>
      <c r="JH33" s="135"/>
      <c r="JI33" s="135"/>
      <c r="JJ33" s="135"/>
      <c r="JK33" s="135"/>
      <c r="JL33" s="135"/>
      <c r="JM33" s="135"/>
      <c r="JN33" s="135"/>
      <c r="JO33" s="135"/>
      <c r="JP33" s="135"/>
      <c r="JQ33" s="135"/>
      <c r="JR33" s="135"/>
      <c r="JS33" s="135"/>
      <c r="JT33" s="135"/>
      <c r="JU33" s="135"/>
      <c r="JV33" s="135"/>
      <c r="JW33" s="412">
        <f t="shared" si="155"/>
        <v>0</v>
      </c>
      <c r="JX33" s="412">
        <f t="shared" si="156"/>
        <v>0</v>
      </c>
      <c r="JY33" s="829" t="s">
        <v>1143</v>
      </c>
    </row>
    <row r="34" spans="1:285" x14ac:dyDescent="0.2">
      <c r="A34" s="132">
        <f>ROW()</f>
        <v>34</v>
      </c>
      <c r="B34" s="133" t="s">
        <v>67</v>
      </c>
      <c r="C34" s="412">
        <v>136358878.84999999</v>
      </c>
      <c r="D34" s="135">
        <f>'CRM-4.1'!E58</f>
        <v>129009.27365562067</v>
      </c>
      <c r="E34" s="135">
        <f>'CRM-4.1'!U71</f>
        <v>-528977.00344885676</v>
      </c>
      <c r="F34" s="135">
        <f>'CRM-4.1'!AK23</f>
        <v>2205.91</v>
      </c>
      <c r="G34" s="135"/>
      <c r="H34" s="135"/>
      <c r="I34" s="135"/>
      <c r="J34" s="135">
        <f>'CRM-4.1'!CW22</f>
        <v>-176427.85429400008</v>
      </c>
      <c r="K34" s="135"/>
      <c r="L34" s="135">
        <f>'CRM-4.1'!EC23</f>
        <v>-43612.900235448033</v>
      </c>
      <c r="M34" s="135">
        <f>'CRM-4.1'!ES20</f>
        <v>89605.877021006425</v>
      </c>
      <c r="N34" s="135">
        <f>'CRM-4.1'!FI23+'CRM-4.1'!FI24</f>
        <v>1558255.8040565557</v>
      </c>
      <c r="O34" s="135">
        <f>+'CRM-4.1'!FY33</f>
        <v>155471.96360148769</v>
      </c>
      <c r="P34" s="135"/>
      <c r="Q34" s="135">
        <f>'CRM-4.1'!HE20</f>
        <v>1033763.7840479165</v>
      </c>
      <c r="R34" s="135"/>
      <c r="S34" s="135">
        <f>+'CRM-4.1'!IK20</f>
        <v>-83667.238430449957</v>
      </c>
      <c r="T34" s="135">
        <f>'CRM-4.1'!JA16</f>
        <v>-1995167.9585492229</v>
      </c>
      <c r="U34" s="135">
        <f>'CRM-4.1'!JQ24</f>
        <v>1150224.592931442</v>
      </c>
      <c r="V34" s="135"/>
      <c r="W34" s="135"/>
      <c r="X34" s="135">
        <f>'CRM-4.1'!LM19</f>
        <v>88086.051040000282</v>
      </c>
      <c r="Y34" s="135"/>
      <c r="Z34" s="135"/>
      <c r="AA34" s="135"/>
      <c r="AB34" s="135"/>
      <c r="AC34" s="135"/>
      <c r="AD34" s="135"/>
      <c r="AE34" s="135"/>
      <c r="AF34" s="135"/>
      <c r="AG34" s="135"/>
      <c r="AH34" s="135">
        <f>+'CRM-4.2'!BA19</f>
        <v>23601.223333333328</v>
      </c>
      <c r="AI34" s="135"/>
      <c r="AJ34" s="135">
        <f>+'CRM-4.2'!CG25</f>
        <v>-27892.62</v>
      </c>
      <c r="AK34" s="135"/>
      <c r="AL34" s="135"/>
      <c r="AM34" s="135"/>
      <c r="AN34" s="135"/>
      <c r="AO34" s="135"/>
      <c r="AP34" s="135"/>
      <c r="AQ34" s="412">
        <f t="shared" si="145"/>
        <v>1374478.9047293852</v>
      </c>
      <c r="AR34" s="412">
        <f t="shared" si="146"/>
        <v>137733357.75472939</v>
      </c>
      <c r="AS34" s="135">
        <f>'CRM-4.1'!G58</f>
        <v>-15685.017180000001</v>
      </c>
      <c r="AT34" s="135"/>
      <c r="AU34" s="135">
        <f>'CRM-4.1'!AM23</f>
        <v>0</v>
      </c>
      <c r="AV34" s="135"/>
      <c r="AW34" s="135"/>
      <c r="AX34" s="135"/>
      <c r="AY34" s="135"/>
      <c r="AZ34" s="135"/>
      <c r="BA34" s="135">
        <f>'CRM-4.1'!EE23</f>
        <v>111965.94676945359</v>
      </c>
      <c r="BB34" s="135"/>
      <c r="BC34" s="135">
        <f>'CRM-4.1'!FK23+'CRM-4.1'!FK24</f>
        <v>-547063.95192761847</v>
      </c>
      <c r="BD34" s="135"/>
      <c r="BE34" s="135"/>
      <c r="BF34" s="135">
        <f>'CRM-4.1'!HG20</f>
        <v>947448.74396524625</v>
      </c>
      <c r="BG34" s="135"/>
      <c r="BH34" s="135"/>
      <c r="BI34" s="135">
        <f>'CRM-4.1'!JC16</f>
        <v>1550046.8553782646</v>
      </c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5"/>
      <c r="CB34" s="135"/>
      <c r="CC34" s="135"/>
      <c r="CD34" s="135"/>
      <c r="CE34" s="135"/>
      <c r="CF34" s="135">
        <f>+'CRM-4.2'!CI25</f>
        <v>0</v>
      </c>
      <c r="CG34" s="135"/>
      <c r="CH34" s="135"/>
      <c r="CI34" s="135">
        <f>'CRM-4.2'!EE56</f>
        <v>-1092602</v>
      </c>
      <c r="CJ34" s="135"/>
      <c r="CK34" s="135"/>
      <c r="CL34" s="135"/>
      <c r="CM34" s="412">
        <f t="shared" si="147"/>
        <v>954110.57700534584</v>
      </c>
      <c r="CN34" s="412">
        <f t="shared" si="148"/>
        <v>138687468.33173475</v>
      </c>
      <c r="CO34" s="135">
        <f>'CRM-4.1'!I58</f>
        <v>-109012.51970126676</v>
      </c>
      <c r="CP34" s="135"/>
      <c r="CQ34" s="135"/>
      <c r="CR34" s="135"/>
      <c r="CS34" s="135"/>
      <c r="CT34" s="135"/>
      <c r="CU34" s="135"/>
      <c r="CV34" s="135"/>
      <c r="CW34" s="135"/>
      <c r="CX34" s="135"/>
      <c r="CY34" s="135">
        <f>'CRM-4.1'!FM24</f>
        <v>106653.92532418831</v>
      </c>
      <c r="CZ34" s="135"/>
      <c r="DA34" s="135"/>
      <c r="DB34" s="135"/>
      <c r="DC34" s="135"/>
      <c r="DD34" s="135"/>
      <c r="DE34" s="135"/>
      <c r="DF34" s="135"/>
      <c r="DG34" s="135"/>
      <c r="DH34" s="135"/>
      <c r="DI34" s="135"/>
      <c r="DJ34" s="135"/>
      <c r="DK34" s="135"/>
      <c r="DL34" s="135"/>
      <c r="DM34" s="135"/>
      <c r="DN34" s="135"/>
      <c r="DO34" s="135"/>
      <c r="DP34" s="135"/>
      <c r="DQ34" s="135"/>
      <c r="DR34" s="135"/>
      <c r="DS34" s="135"/>
      <c r="DT34" s="135"/>
      <c r="DU34" s="135"/>
      <c r="DV34" s="135"/>
      <c r="DW34" s="135"/>
      <c r="DX34" s="135"/>
      <c r="DY34" s="135"/>
      <c r="DZ34" s="135"/>
      <c r="EA34" s="135"/>
      <c r="EB34" s="135">
        <f>+'CRM-4.2'!CK25</f>
        <v>0</v>
      </c>
      <c r="EC34" s="135"/>
      <c r="ED34" s="135"/>
      <c r="EE34" s="135">
        <f>'CRM-4.2'!EG56</f>
        <v>0</v>
      </c>
      <c r="EF34" s="135"/>
      <c r="EG34" s="135"/>
      <c r="EH34" s="135"/>
      <c r="EI34" s="412">
        <f t="shared" si="149"/>
        <v>-2358.5943770784506</v>
      </c>
      <c r="EJ34" s="412">
        <f t="shared" si="150"/>
        <v>138685109.73735768</v>
      </c>
      <c r="EK34" s="135">
        <f>'CRM-4.1'!K58</f>
        <v>42293.301608807415</v>
      </c>
      <c r="EL34" s="135"/>
      <c r="EM34" s="135"/>
      <c r="EN34" s="135"/>
      <c r="EO34" s="135"/>
      <c r="EP34" s="135"/>
      <c r="EQ34" s="135"/>
      <c r="ER34" s="135"/>
      <c r="ES34" s="135"/>
      <c r="ET34" s="135"/>
      <c r="EU34" s="135">
        <f>'CRM-4.1'!FO23+'CRM-4.1'!FO24</f>
        <v>200445.8779757178</v>
      </c>
      <c r="EV34" s="135"/>
      <c r="EW34" s="135"/>
      <c r="EX34" s="135"/>
      <c r="EY34" s="135"/>
      <c r="EZ34" s="135"/>
      <c r="FA34" s="135"/>
      <c r="FB34" s="135"/>
      <c r="FC34" s="135"/>
      <c r="FD34" s="135"/>
      <c r="FE34" s="135"/>
      <c r="FF34" s="135">
        <f>'CRM-4.1'!MI24</f>
        <v>43770369.638486564</v>
      </c>
      <c r="FG34" s="135"/>
      <c r="FH34" s="135"/>
      <c r="FI34" s="135"/>
      <c r="FJ34" s="135"/>
      <c r="FK34" s="135"/>
      <c r="FL34" s="135"/>
      <c r="FM34" s="135"/>
      <c r="FN34" s="135"/>
      <c r="FO34" s="135"/>
      <c r="FP34" s="135"/>
      <c r="FQ34" s="135"/>
      <c r="FR34" s="135"/>
      <c r="FS34" s="135"/>
      <c r="FT34" s="135"/>
      <c r="FU34" s="135"/>
      <c r="FV34" s="135"/>
      <c r="FW34" s="135"/>
      <c r="FX34" s="135">
        <f>+'CRM-4.2'!CM25</f>
        <v>0</v>
      </c>
      <c r="FY34" s="135"/>
      <c r="FZ34" s="135"/>
      <c r="GA34" s="135">
        <f>'CRM-4.2'!EI56</f>
        <v>0</v>
      </c>
      <c r="GB34" s="135"/>
      <c r="GC34" s="135"/>
      <c r="GD34" s="135"/>
      <c r="GE34" s="412">
        <f t="shared" si="151"/>
        <v>44013108.81807109</v>
      </c>
      <c r="GF34" s="412">
        <f t="shared" si="152"/>
        <v>182698218.55542877</v>
      </c>
      <c r="GG34" s="135">
        <f>'CRM-4.1'!M58</f>
        <v>43146.388971710549</v>
      </c>
      <c r="GH34" s="135"/>
      <c r="GI34" s="135"/>
      <c r="GJ34" s="135"/>
      <c r="GK34" s="135"/>
      <c r="GL34" s="135"/>
      <c r="GM34" s="135"/>
      <c r="GN34" s="135"/>
      <c r="GO34" s="135"/>
      <c r="GP34" s="135"/>
      <c r="GQ34" s="135">
        <f>'CRM-4.1'!FQ23+'CRM-4.1'!FQ24</f>
        <v>465867.64576850471</v>
      </c>
      <c r="GR34" s="135"/>
      <c r="GS34" s="135"/>
      <c r="GT34" s="135"/>
      <c r="GU34" s="135"/>
      <c r="GV34" s="135"/>
      <c r="GW34" s="135"/>
      <c r="GX34" s="135"/>
      <c r="GY34" s="135"/>
      <c r="GZ34" s="135"/>
      <c r="HA34" s="135"/>
      <c r="HB34" s="135">
        <f>'CRM-4.1'!MK24</f>
        <v>1035266.0015594065</v>
      </c>
      <c r="HC34" s="135"/>
      <c r="HD34" s="135"/>
      <c r="HE34" s="135"/>
      <c r="HF34" s="135"/>
      <c r="HG34" s="135"/>
      <c r="HH34" s="135"/>
      <c r="HI34" s="135"/>
      <c r="HJ34" s="135"/>
      <c r="HK34" s="135"/>
      <c r="HL34" s="135"/>
      <c r="HM34" s="135"/>
      <c r="HN34" s="135"/>
      <c r="HO34" s="135"/>
      <c r="HP34" s="135"/>
      <c r="HQ34" s="135"/>
      <c r="HR34" s="135"/>
      <c r="HS34" s="135"/>
      <c r="HT34" s="135">
        <f>+'CRM-4.2'!CO25</f>
        <v>0</v>
      </c>
      <c r="HU34" s="135"/>
      <c r="HV34" s="135"/>
      <c r="HW34" s="135">
        <f>'CRM-4.2'!EK56</f>
        <v>0</v>
      </c>
      <c r="HX34" s="135"/>
      <c r="HY34" s="135"/>
      <c r="HZ34" s="135"/>
      <c r="IA34" s="412">
        <f t="shared" si="153"/>
        <v>1544280.0362996217</v>
      </c>
      <c r="IB34" s="412">
        <f t="shared" si="154"/>
        <v>184242498.59172839</v>
      </c>
      <c r="IC34" s="135">
        <f>'CRM-4.1'!O58</f>
        <v>12678.614553511687</v>
      </c>
      <c r="ID34" s="135"/>
      <c r="IE34" s="135"/>
      <c r="IF34" s="135"/>
      <c r="IG34" s="135"/>
      <c r="IH34" s="135"/>
      <c r="II34" s="135"/>
      <c r="IJ34" s="135"/>
      <c r="IK34" s="135"/>
      <c r="IL34" s="135"/>
      <c r="IM34" s="135">
        <f>'CRM-4.1'!FS23+'CRM-4.1'!FS24</f>
        <v>703593.51773679454</v>
      </c>
      <c r="IN34" s="135"/>
      <c r="IO34" s="135"/>
      <c r="IP34" s="135"/>
      <c r="IQ34" s="135"/>
      <c r="IR34" s="135"/>
      <c r="IS34" s="135"/>
      <c r="IT34" s="135"/>
      <c r="IU34" s="135"/>
      <c r="IV34" s="135"/>
      <c r="IW34" s="135"/>
      <c r="IX34" s="135">
        <f>'CRM-4.1'!MM24</f>
        <v>-2184787.253567487</v>
      </c>
      <c r="IY34" s="135"/>
      <c r="IZ34" s="135"/>
      <c r="JA34" s="135"/>
      <c r="JB34" s="135"/>
      <c r="JC34" s="135"/>
      <c r="JD34" s="135"/>
      <c r="JE34" s="135"/>
      <c r="JF34" s="135"/>
      <c r="JG34" s="135"/>
      <c r="JH34" s="135"/>
      <c r="JI34" s="135"/>
      <c r="JJ34" s="135"/>
      <c r="JK34" s="135"/>
      <c r="JL34" s="135"/>
      <c r="JM34" s="135"/>
      <c r="JN34" s="135"/>
      <c r="JO34" s="135"/>
      <c r="JP34" s="135">
        <f>+'CRM-4.2'!CQ25</f>
        <v>0</v>
      </c>
      <c r="JQ34" s="135"/>
      <c r="JR34" s="135"/>
      <c r="JS34" s="135">
        <f>'CRM-4.2'!EM56</f>
        <v>0</v>
      </c>
      <c r="JT34" s="135"/>
      <c r="JU34" s="135"/>
      <c r="JV34" s="135"/>
      <c r="JW34" s="412">
        <f t="shared" si="155"/>
        <v>-1468515.1212771807</v>
      </c>
      <c r="JX34" s="412">
        <f t="shared" si="156"/>
        <v>182773983.47045121</v>
      </c>
      <c r="JY34" s="829" t="s">
        <v>1143</v>
      </c>
    </row>
    <row r="35" spans="1:285" x14ac:dyDescent="0.2">
      <c r="A35" s="132">
        <f>ROW()</f>
        <v>35</v>
      </c>
      <c r="B35" s="133" t="s">
        <v>68</v>
      </c>
      <c r="C35" s="412">
        <v>366968452.88999999</v>
      </c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>
        <f>'CRM-4.1'!KW16+'CRM-4.1'!KW17+'CRM-4.1'!KW21+'CRM-4.1'!KW22</f>
        <v>8169933.5584353749</v>
      </c>
      <c r="X35" s="140"/>
      <c r="Y35" s="135"/>
      <c r="Z35" s="135"/>
      <c r="AA35" s="135"/>
      <c r="AB35" s="135"/>
      <c r="AC35" s="135"/>
      <c r="AD35" s="140"/>
      <c r="AE35" s="140"/>
      <c r="AF35" s="140"/>
      <c r="AG35" s="140">
        <f>'CRM-4.2'!AK26</f>
        <v>-212064</v>
      </c>
      <c r="AH35" s="140"/>
      <c r="AI35" s="140"/>
      <c r="AJ35" s="140"/>
      <c r="AK35" s="140"/>
      <c r="AL35" s="140"/>
      <c r="AM35" s="140"/>
      <c r="AN35" s="140"/>
      <c r="AO35" s="140"/>
      <c r="AP35" s="140"/>
      <c r="AQ35" s="412">
        <f t="shared" si="145"/>
        <v>7957869.5584353749</v>
      </c>
      <c r="AR35" s="412">
        <f t="shared" si="146"/>
        <v>374926322.44843537</v>
      </c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G35" s="135"/>
      <c r="BH35" s="135"/>
      <c r="BI35" s="135"/>
      <c r="BJ35" s="135"/>
      <c r="BL35" s="135"/>
      <c r="BM35" s="149"/>
      <c r="BN35" s="135"/>
      <c r="BO35" s="135"/>
      <c r="BP35" s="135"/>
      <c r="BQ35" s="135"/>
      <c r="BU35" s="143">
        <f>'CRM-4.1'!$QM$17+'CRM-4.1'!$QM$18+'CRM-4.1'!QM22+'CRM-4.1'!QM23</f>
        <v>50815.725357409567</v>
      </c>
      <c r="BV35" s="143">
        <f>'CRM-4.1'!$RC$16+'CRM-4.1'!$RC$17</f>
        <v>-724524.27379400027</v>
      </c>
      <c r="BW35" s="143">
        <f>'CRM-4.1'!$RS$16+'CRM-4.1'!$RS$17</f>
        <v>806007.69200599985</v>
      </c>
      <c r="BX35" s="143">
        <f>'CRM-4.1'!$RS$34+'CRM-4.1'!$RS$35</f>
        <v>265889.89000000007</v>
      </c>
      <c r="BY35" s="143">
        <f>'CRM-4.1'!$RS$52+'CRM-4.1'!$RS$53</f>
        <v>83608.954031999994</v>
      </c>
      <c r="BZ35" s="143">
        <f>'CRM-4.1'!$RS$70+'CRM-4.1'!$RS$71</f>
        <v>523083.831672</v>
      </c>
      <c r="CC35" s="143"/>
      <c r="CF35" s="140"/>
      <c r="CI35" s="863">
        <f>'CRM-4.2'!EE55</f>
        <v>-40994427.419206001</v>
      </c>
      <c r="CM35" s="412">
        <f t="shared" si="147"/>
        <v>-39989545.599932589</v>
      </c>
      <c r="CN35" s="412">
        <f t="shared" si="148"/>
        <v>334936776.84850276</v>
      </c>
      <c r="DI35" s="149"/>
      <c r="DK35" s="140">
        <f>'CRM-4.1'!MW22</f>
        <v>0</v>
      </c>
      <c r="DQ35" s="580">
        <f>'CRM-4.1'!$QO$17+'CRM-4.1'!$QO$18+'CRM-4.1'!QO22+'CRM-4.1'!QO23</f>
        <v>50815.724747296423</v>
      </c>
      <c r="DR35" s="580">
        <f>'CRM-4.1'!$RE$16+'CRM-4.1'!$RE$17</f>
        <v>-5535263.7181780003</v>
      </c>
      <c r="DS35" s="580">
        <f>'CRM-4.1'!$RU$16+'CRM-4.1'!$RU$17</f>
        <v>8218017.5819359999</v>
      </c>
      <c r="DT35" s="580">
        <f>'CRM-4.1'!$RU$34+'CRM-4.1'!$RU$35</f>
        <v>987114.71</v>
      </c>
      <c r="DU35" s="580">
        <f>'CRM-4.1'!$RU$52+'CRM-4.1'!$RU$53</f>
        <v>2228721.298064</v>
      </c>
      <c r="DV35" s="580">
        <f>'CRM-4.1'!$RU$70+'CRM-4.1'!$RU$71</f>
        <v>3154509.0298359999</v>
      </c>
      <c r="DY35" s="580"/>
      <c r="EB35" s="140"/>
      <c r="EE35" s="863">
        <f>'CRM-4.2'!EG55</f>
        <v>-281934.45079399645</v>
      </c>
      <c r="EI35" s="412">
        <f t="shared" si="149"/>
        <v>8821980.1756112985</v>
      </c>
      <c r="EJ35" s="412">
        <f t="shared" si="150"/>
        <v>343758757.02411407</v>
      </c>
      <c r="EU35" s="135"/>
      <c r="FE35" s="135"/>
      <c r="FG35" s="135"/>
      <c r="FK35" s="665"/>
      <c r="FM35" s="580">
        <f>'CRM-4.1'!$QQ$17+'CRM-4.1'!$QQ$18+'CRM-4.1'!QQ22+'CRM-4.1'!QQ23</f>
        <v>-9037614.6636368297</v>
      </c>
      <c r="FN35" s="580">
        <f>'CRM-4.1'!$RG$16+'CRM-4.1'!$RG$17</f>
        <v>-6945850.8444190938</v>
      </c>
      <c r="FO35" s="580">
        <f>'CRM-4.1'!$RW$16+'CRM-4.1'!$RW$17</f>
        <v>12167631.286926046</v>
      </c>
      <c r="FP35" s="580">
        <f>'CRM-4.1'!$RW$34+'CRM-4.1'!$RW$35</f>
        <v>92450.936140935635</v>
      </c>
      <c r="FQ35" s="580">
        <f>'CRM-4.1'!$RW$52+'CRM-4.1'!$RW$53</f>
        <v>2058365.9818850132</v>
      </c>
      <c r="FR35" s="580">
        <f>'CRM-4.1'!$RW$70+'CRM-4.1'!$RW$71</f>
        <v>3775237.1177022941</v>
      </c>
      <c r="FU35" s="580">
        <f>'CRM-4.2'!AQ24</f>
        <v>-15860.650800000003</v>
      </c>
      <c r="FX35" s="140"/>
      <c r="GA35" s="580">
        <f>'CRM-4.2'!EI55</f>
        <v>7135015.409999989</v>
      </c>
      <c r="GE35" s="412">
        <f t="shared" si="151"/>
        <v>9229374.5737983547</v>
      </c>
      <c r="GF35" s="412">
        <f t="shared" si="152"/>
        <v>352988131.59791243</v>
      </c>
      <c r="GQ35" s="135"/>
      <c r="HA35" s="135"/>
      <c r="HC35" s="135"/>
      <c r="HG35" s="135"/>
      <c r="HI35" s="580">
        <f>'CRM-4.1'!$QS$17+'CRM-4.1'!$QS$18+'CRM-4.1'!QS22+'CRM-4.1'!QS23</f>
        <v>-11698429.322766013</v>
      </c>
      <c r="HJ35" s="580">
        <f>'CRM-4.1'!$RI$16+'CRM-4.1'!$RI$17</f>
        <v>-3987429.0667459513</v>
      </c>
      <c r="HK35" s="580">
        <f>'CRM-4.1'!$RY$16+'CRM-4.1'!$RY$17</f>
        <v>23443534.832826957</v>
      </c>
      <c r="HL35" s="580">
        <f>'CRM-4.1'!$RY$34+'CRM-4.1'!$RY$35</f>
        <v>240968.79666594882</v>
      </c>
      <c r="HM35" s="580">
        <f>'CRM-4.1'!$RY$52+'CRM-4.1'!$RY$53</f>
        <v>2299449.5494938074</v>
      </c>
      <c r="HN35" s="580">
        <f>'CRM-4.1'!$RY$70+'CRM-4.1'!$RY$71</f>
        <v>3927085.4898995627</v>
      </c>
      <c r="HT35" s="140"/>
      <c r="HW35" s="203">
        <f>'CRM-4.2'!EK55</f>
        <v>-578649.06000000238</v>
      </c>
      <c r="IA35" s="412">
        <f t="shared" si="153"/>
        <v>13646531.219374308</v>
      </c>
      <c r="IB35" s="412">
        <f t="shared" si="154"/>
        <v>366634662.81728673</v>
      </c>
      <c r="IM35" s="135"/>
      <c r="IW35" s="135"/>
      <c r="IY35" s="135"/>
      <c r="JC35" s="135"/>
      <c r="JE35" s="580">
        <f>'CRM-4.1'!$QU$17+'CRM-4.1'!$QU$18+'CRM-4.1'!QU22+'CRM-4.1'!QU23</f>
        <v>-2083724.3399999738</v>
      </c>
      <c r="JF35" s="580">
        <f>'CRM-4.1'!$RK$16+'CRM-4.1'!$RK$17</f>
        <v>-3039667.9667459535</v>
      </c>
      <c r="JG35" s="580">
        <f>'CRM-4.1'!$SA$16+'CRM-4.1'!$SA$17</f>
        <v>18908076.814083077</v>
      </c>
      <c r="JH35" s="580">
        <f>'CRM-4.1'!$SA$34+'CRM-4.1'!$SA$35</f>
        <v>328390.27380899293</v>
      </c>
      <c r="JI35" s="580">
        <f>'CRM-4.1'!$SA$52+'CRM-4.1'!$SA$53</f>
        <v>5801640.3505821023</v>
      </c>
      <c r="JJ35" s="580">
        <f>'CRM-4.1'!$SA$70+'CRM-4.1'!$SA$71</f>
        <v>2932614.4359364645</v>
      </c>
      <c r="JP35" s="140"/>
      <c r="JS35" s="580">
        <f>'CRM-4.2'!EM55</f>
        <v>-922395.29999999702</v>
      </c>
      <c r="JW35" s="412">
        <f t="shared" si="155"/>
        <v>21924934.267664716</v>
      </c>
      <c r="JX35" s="412">
        <f t="shared" si="156"/>
        <v>388559597.08495146</v>
      </c>
      <c r="JY35" s="829" t="s">
        <v>1143</v>
      </c>
    </row>
    <row r="36" spans="1:285" x14ac:dyDescent="0.2">
      <c r="A36" s="132">
        <f>ROW()</f>
        <v>36</v>
      </c>
      <c r="B36" s="133" t="s">
        <v>69</v>
      </c>
      <c r="C36" s="412">
        <v>100485354.22999999</v>
      </c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>
        <f>'CRM-4.1'!KW18+'CRM-4.1'!KW19+'CRM-4.1'!KW23</f>
        <v>-7337495.7790320162</v>
      </c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>
        <f>+'CRM-4.2'!CG24</f>
        <v>-71167.850000000006</v>
      </c>
      <c r="AK36" s="135"/>
      <c r="AL36" s="135"/>
      <c r="AM36" s="135"/>
      <c r="AN36" s="135"/>
      <c r="AO36" s="135"/>
      <c r="AP36" s="135">
        <f>'CRM-4.2'!FY38</f>
        <v>0</v>
      </c>
      <c r="AQ36" s="412">
        <f t="shared" si="145"/>
        <v>-7408663.6290320158</v>
      </c>
      <c r="AR36" s="412">
        <f t="shared" si="146"/>
        <v>93076690.600967973</v>
      </c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>
        <f>'CRM-4.1'!$QM$19+'CRM-4.1'!$QM$20</f>
        <v>-3904166.9768639915</v>
      </c>
      <c r="BV36" s="135">
        <f>'CRM-4.1'!$RC$18+'CRM-4.1'!$RC$19</f>
        <v>-936.98</v>
      </c>
      <c r="BW36" s="135">
        <f>'CRM-4.1'!$RS$18+'CRM-4.1'!$RS$19</f>
        <v>906554.01078799996</v>
      </c>
      <c r="BX36" s="135">
        <f>'CRM-4.1'!$RS$36+'CRM-4.1'!$RS$37</f>
        <v>1672.5</v>
      </c>
      <c r="BY36" s="135">
        <f>'CRM-4.1'!$RS$54+'CRM-4.1'!$RS$55</f>
        <v>5.7565619999999997</v>
      </c>
      <c r="BZ36" s="135">
        <f>'CRM-4.1'!$RS$72+'CRM-4.1'!$RS$73</f>
        <v>814772.59040800005</v>
      </c>
      <c r="CA36" s="135"/>
      <c r="CB36" s="135"/>
      <c r="CC36" s="135"/>
      <c r="CD36" s="135"/>
      <c r="CE36" s="135"/>
      <c r="CF36" s="135">
        <f>+'CRM-4.2'!CI24</f>
        <v>-42700.709999999977</v>
      </c>
      <c r="CG36" s="135"/>
      <c r="CH36" s="135"/>
      <c r="CI36" s="135"/>
      <c r="CJ36" s="135"/>
      <c r="CK36" s="135"/>
      <c r="CL36" s="135">
        <f>'CRM-4.2'!GA38</f>
        <v>0</v>
      </c>
      <c r="CM36" s="412">
        <f t="shared" si="147"/>
        <v>-2224799.8091059914</v>
      </c>
      <c r="CN36" s="412">
        <f t="shared" si="148"/>
        <v>90851890.791861981</v>
      </c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>
        <f>'CRM-4.1'!MW23</f>
        <v>0</v>
      </c>
      <c r="DL36" s="135"/>
      <c r="DM36" s="135"/>
      <c r="DN36" s="135"/>
      <c r="DO36" s="135"/>
      <c r="DP36" s="135"/>
      <c r="DQ36" s="135">
        <f>'CRM-4.1'!$QO$19+'CRM-4.1'!$QO$20</f>
        <v>-18708410.436314002</v>
      </c>
      <c r="DR36" s="135">
        <f>'CRM-4.1'!$RE$18+'CRM-4.1'!$RE$19</f>
        <v>-31569.771575999999</v>
      </c>
      <c r="DS36" s="135">
        <f>'CRM-4.1'!$RU$18+'CRM-4.1'!$RU$19</f>
        <v>5697757.854203999</v>
      </c>
      <c r="DT36" s="135">
        <f>'CRM-4.1'!$RU$36+'CRM-4.1'!$RU$37</f>
        <v>15609.779999999999</v>
      </c>
      <c r="DU36" s="135">
        <f>'CRM-4.1'!$RU$54+'CRM-4.1'!$RU$55</f>
        <v>11.493342000000002</v>
      </c>
      <c r="DV36" s="135">
        <f>'CRM-4.1'!$RU$72+'CRM-4.1'!$RU$73</f>
        <v>7561242.8787820004</v>
      </c>
      <c r="DW36" s="135"/>
      <c r="DX36" s="135"/>
      <c r="DY36" s="135"/>
      <c r="DZ36" s="135"/>
      <c r="EA36" s="135"/>
      <c r="EB36" s="135">
        <f>+'CRM-4.2'!CK24</f>
        <v>0</v>
      </c>
      <c r="EC36" s="135"/>
      <c r="ED36" s="135"/>
      <c r="EE36" s="135"/>
      <c r="EF36" s="135"/>
      <c r="EG36" s="135"/>
      <c r="EH36" s="135">
        <f>'CRM-4.2'!GC38</f>
        <v>-442141.81999997795</v>
      </c>
      <c r="EI36" s="412">
        <f t="shared" si="149"/>
        <v>-5907500.0215619802</v>
      </c>
      <c r="EJ36" s="412">
        <f t="shared" si="150"/>
        <v>84944390.770300001</v>
      </c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>
        <f>'CRM-4.1'!$QQ$19+'CRM-4.1'!$QQ$20</f>
        <v>-20186211.486417998</v>
      </c>
      <c r="FN36" s="135">
        <f>'CRM-4.1'!$RG$18+'CRM-4.1'!$RG$19</f>
        <v>-42612.342552000002</v>
      </c>
      <c r="FO36" s="135">
        <f>'CRM-4.1'!$RW$18+'CRM-4.1'!$RW$19</f>
        <v>4425696.9259739984</v>
      </c>
      <c r="FP36" s="135">
        <f>'CRM-4.1'!$RW$36+'CRM-4.1'!$RW$37</f>
        <v>40307.040000000001</v>
      </c>
      <c r="FQ36" s="135">
        <f>'CRM-4.1'!$RW$54+'CRM-4.1'!$RW$55</f>
        <v>0</v>
      </c>
      <c r="FR36" s="135">
        <f>'CRM-4.1'!$RW$72+'CRM-4.1'!$RW$73</f>
        <v>9151524.506389996</v>
      </c>
      <c r="FS36" s="135"/>
      <c r="FT36" s="135"/>
      <c r="FU36" s="135"/>
      <c r="FV36" s="135"/>
      <c r="FW36" s="135"/>
      <c r="FX36" s="135">
        <f>+'CRM-4.2'!CM24</f>
        <v>14233.570000000065</v>
      </c>
      <c r="FY36" s="135"/>
      <c r="FZ36" s="135"/>
      <c r="GA36" s="135"/>
      <c r="GB36" s="135"/>
      <c r="GC36" s="135"/>
      <c r="GD36" s="135">
        <f>'CRM-4.2'!GE38</f>
        <v>-2210758.1800000221</v>
      </c>
      <c r="GE36" s="412">
        <f t="shared" si="151"/>
        <v>-8807819.9666060247</v>
      </c>
      <c r="GF36" s="412">
        <f t="shared" si="152"/>
        <v>76136570.80369398</v>
      </c>
      <c r="GG36" s="135"/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>
        <f>+'[3]Elec Lead'!$M$35+'[3]Elec Lead'!$M$37</f>
        <v>0</v>
      </c>
      <c r="HF36" s="135"/>
      <c r="HG36" s="135"/>
      <c r="HH36" s="135"/>
      <c r="HI36" s="135">
        <f>'CRM-4.1'!$QS$19+'CRM-4.1'!$QS$20</f>
        <v>-8242668.5420480072</v>
      </c>
      <c r="HJ36" s="135">
        <f>'CRM-4.1'!$RI$18+'CRM-4.1'!$RI$19</f>
        <v>-42612.342551999995</v>
      </c>
      <c r="HK36" s="135">
        <f>'CRM-4.1'!$RY$18+'CRM-4.1'!$RY$19</f>
        <v>6483407.3843800034</v>
      </c>
      <c r="HL36" s="135">
        <f>'CRM-4.1'!$RY$36+'CRM-4.1'!$RY$37</f>
        <v>71876.820000000007</v>
      </c>
      <c r="HM36" s="135">
        <f>'CRM-4.1'!$RY$54+'CRM-4.1'!$RY$55</f>
        <v>384924.36095399997</v>
      </c>
      <c r="HN36" s="135">
        <f>'CRM-4.1'!$RY$72+'CRM-4.1'!$RY$73</f>
        <v>13333803.599940002</v>
      </c>
      <c r="HO36" s="135"/>
      <c r="HP36" s="135"/>
      <c r="HQ36" s="135"/>
      <c r="HR36" s="135"/>
      <c r="HS36" s="135"/>
      <c r="HT36" s="135">
        <f>+'CRM-4.2'!CO24</f>
        <v>99634.989999999918</v>
      </c>
      <c r="HU36" s="135"/>
      <c r="HV36" s="135"/>
      <c r="HW36" s="135"/>
      <c r="HX36" s="135"/>
      <c r="HY36" s="135"/>
      <c r="HZ36" s="135">
        <f>'CRM-4.2'!GG38</f>
        <v>0</v>
      </c>
      <c r="IA36" s="412">
        <f t="shared" si="153"/>
        <v>12088366.270674</v>
      </c>
      <c r="IB36" s="412">
        <f t="shared" si="154"/>
        <v>88224937.074367985</v>
      </c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35"/>
      <c r="IU36" s="135"/>
      <c r="IV36" s="135"/>
      <c r="IW36" s="135"/>
      <c r="IX36" s="135"/>
      <c r="IY36" s="135"/>
      <c r="IZ36" s="135"/>
      <c r="JA36" s="135"/>
      <c r="JB36" s="135"/>
      <c r="JC36" s="135"/>
      <c r="JD36" s="135"/>
      <c r="JE36" s="135">
        <f>'CRM-4.1'!$QU$19+'CRM-4.1'!$QU$20</f>
        <v>-6256362.3787359949</v>
      </c>
      <c r="JF36" s="135">
        <f>'CRM-4.1'!$RK$18+'CRM-4.1'!$RK$19</f>
        <v>-42612.342552000009</v>
      </c>
      <c r="JG36" s="135">
        <f>'CRM-4.1'!$SA$18+'CRM-4.1'!$SA$19</f>
        <v>4384373.8775239987</v>
      </c>
      <c r="JH36" s="135">
        <f>'CRM-4.1'!$SA$36+'CRM-4.1'!$SA$37</f>
        <v>77833.439999999988</v>
      </c>
      <c r="JI36" s="135">
        <f>'CRM-4.1'!$SA$54+'CRM-4.1'!$SA$55</f>
        <v>2068876.2634260003</v>
      </c>
      <c r="JJ36" s="135">
        <f>'CRM-4.1'!$SA$72+'CRM-4.1'!$SA$73</f>
        <v>6071024.8471860047</v>
      </c>
      <c r="JK36" s="135"/>
      <c r="JL36" s="135"/>
      <c r="JM36" s="135"/>
      <c r="JN36" s="135"/>
      <c r="JO36" s="135"/>
      <c r="JP36" s="135">
        <f>+'CRM-4.2'!CQ24</f>
        <v>0</v>
      </c>
      <c r="JQ36" s="135"/>
      <c r="JR36" s="135"/>
      <c r="JS36" s="135"/>
      <c r="JT36" s="135"/>
      <c r="JU36" s="135"/>
      <c r="JV36" s="135">
        <f>'CRM-4.2'!GI38</f>
        <v>0</v>
      </c>
      <c r="JW36" s="412">
        <f t="shared" si="155"/>
        <v>6303133.7068480086</v>
      </c>
      <c r="JX36" s="412">
        <f t="shared" si="156"/>
        <v>94528070.781215996</v>
      </c>
      <c r="JY36" s="829" t="s">
        <v>1143</v>
      </c>
    </row>
    <row r="37" spans="1:285" x14ac:dyDescent="0.2">
      <c r="A37" s="132">
        <f>ROW()</f>
        <v>37</v>
      </c>
      <c r="B37" s="142" t="s">
        <v>70</v>
      </c>
      <c r="C37" s="412">
        <v>25964700.379999999</v>
      </c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>
        <f>'CRM-4.2'!BQ55</f>
        <v>0</v>
      </c>
      <c r="AJ37" s="135"/>
      <c r="AK37" s="135">
        <f>'CRM-4.2'!CW26</f>
        <v>-999957.6419999972</v>
      </c>
      <c r="AL37" s="135"/>
      <c r="AM37" s="135"/>
      <c r="AN37" s="135"/>
      <c r="AO37" s="135"/>
      <c r="AP37" s="135"/>
      <c r="AQ37" s="412">
        <f t="shared" si="145"/>
        <v>-999957.6419999972</v>
      </c>
      <c r="AR37" s="412">
        <f t="shared" si="146"/>
        <v>24964742.738000002</v>
      </c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>
        <f>+'CRM-4.2'!BC24</f>
        <v>0</v>
      </c>
      <c r="CE37" s="135">
        <f>'CRM-4.2'!BS49</f>
        <v>-3118311.55</v>
      </c>
      <c r="CF37" s="135"/>
      <c r="CG37" s="135"/>
      <c r="CH37" s="135"/>
      <c r="CI37" s="135"/>
      <c r="CJ37" s="135"/>
      <c r="CK37" s="135"/>
      <c r="CL37" s="135"/>
      <c r="CM37" s="412">
        <f t="shared" si="147"/>
        <v>-3118311.55</v>
      </c>
      <c r="CN37" s="412">
        <f t="shared" si="148"/>
        <v>21846431.188000001</v>
      </c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412">
        <f t="shared" si="149"/>
        <v>0</v>
      </c>
      <c r="EJ37" s="412">
        <f t="shared" si="150"/>
        <v>21846431.188000001</v>
      </c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>
        <f>'CRM-4.1'!MY37</f>
        <v>310766.00840534508</v>
      </c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>
        <f>'CRM-4.2'!BG24</f>
        <v>0</v>
      </c>
      <c r="FW37" s="135"/>
      <c r="FX37" s="135"/>
      <c r="FY37" s="135">
        <f>'CRM-4.2'!DC26</f>
        <v>12398658.252499998</v>
      </c>
      <c r="FZ37" s="135"/>
      <c r="GA37" s="135"/>
      <c r="GB37" s="135"/>
      <c r="GC37" s="135"/>
      <c r="GD37" s="135"/>
      <c r="GE37" s="412">
        <f t="shared" si="151"/>
        <v>12709424.260905342</v>
      </c>
      <c r="GF37" s="412">
        <f t="shared" si="152"/>
        <v>34555855.448905341</v>
      </c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>
        <f>'CRM-4.1'!NA37</f>
        <v>3418426.0924587958</v>
      </c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412">
        <f t="shared" si="153"/>
        <v>3418426.0924587958</v>
      </c>
      <c r="IB37" s="412">
        <f t="shared" si="154"/>
        <v>37974281.541364133</v>
      </c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35"/>
      <c r="IU37" s="135"/>
      <c r="IV37" s="135"/>
      <c r="IW37" s="135"/>
      <c r="IX37" s="135"/>
      <c r="IY37" s="135">
        <f>'CRM-4.1'!NC37</f>
        <v>0</v>
      </c>
      <c r="IZ37" s="135"/>
      <c r="JA37" s="135"/>
      <c r="JB37" s="135"/>
      <c r="JC37" s="135"/>
      <c r="JD37" s="135"/>
      <c r="JE37" s="135"/>
      <c r="JF37" s="135"/>
      <c r="JG37" s="135"/>
      <c r="JH37" s="135"/>
      <c r="JI37" s="135"/>
      <c r="JJ37" s="135"/>
      <c r="JK37" s="135"/>
      <c r="JL37" s="135"/>
      <c r="JM37" s="135"/>
      <c r="JN37" s="135"/>
      <c r="JO37" s="135"/>
      <c r="JP37" s="135"/>
      <c r="JQ37" s="135">
        <f>'CRM-4.2'!DG24</f>
        <v>-4980449.8695215657</v>
      </c>
      <c r="JR37" s="135"/>
      <c r="JS37" s="135"/>
      <c r="JT37" s="135"/>
      <c r="JU37" s="135"/>
      <c r="JV37" s="135"/>
      <c r="JW37" s="412">
        <f t="shared" si="155"/>
        <v>-4980449.8695215657</v>
      </c>
      <c r="JX37" s="412">
        <f t="shared" si="156"/>
        <v>32993831.671842568</v>
      </c>
      <c r="JY37" s="829" t="s">
        <v>1143</v>
      </c>
    </row>
    <row r="38" spans="1:285" x14ac:dyDescent="0.2">
      <c r="A38" s="132">
        <f>ROW()</f>
        <v>38</v>
      </c>
      <c r="B38" s="133" t="s">
        <v>71</v>
      </c>
      <c r="C38" s="412">
        <v>-28743053.520000003</v>
      </c>
      <c r="D38" s="135">
        <f>'CRM-4.1'!E55</f>
        <v>26348573.159999996</v>
      </c>
      <c r="E38" s="135">
        <f>'CRM-4.1'!U72</f>
        <v>-203185.3499404758</v>
      </c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>
        <f>'CRM-4.1'!HU19</f>
        <v>-1649021.2299999997</v>
      </c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>
        <f>'CRM-4.1'!OO17</f>
        <v>-179784.00547481515</v>
      </c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412">
        <f t="shared" si="145"/>
        <v>24316582.574584708</v>
      </c>
      <c r="AR38" s="412">
        <f t="shared" si="146"/>
        <v>-4426470.9454152957</v>
      </c>
      <c r="AS38" s="135">
        <f>'CRM-4.1'!G55</f>
        <v>0</v>
      </c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>
        <f>'CRM-4.1'!HW19</f>
        <v>0</v>
      </c>
      <c r="BH38" s="135"/>
      <c r="BI38" s="135"/>
      <c r="BJ38" s="135"/>
      <c r="BK38" s="135"/>
      <c r="BL38" s="135"/>
      <c r="BM38" s="135"/>
      <c r="BN38" s="135"/>
      <c r="BO38" s="135"/>
      <c r="BP38" s="135"/>
      <c r="BQ38" s="135">
        <f>+'CRM-4.1'!OA39</f>
        <v>11323975.769400001</v>
      </c>
      <c r="BR38" s="135">
        <f>'CRM-4.1'!OQ17</f>
        <v>-2.4525184999220073E-2</v>
      </c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>
        <f>SUM('CRM-4.2'!BS50:BS54)</f>
        <v>1469979.6108323112</v>
      </c>
      <c r="CF38" s="135"/>
      <c r="CG38" s="135"/>
      <c r="CH38" s="135">
        <f>'CRM-4.2'!DO37</f>
        <v>1837799.24</v>
      </c>
      <c r="CI38" s="135"/>
      <c r="CJ38" s="135"/>
      <c r="CK38" s="135"/>
      <c r="CL38" s="135"/>
      <c r="CM38" s="412">
        <f t="shared" si="147"/>
        <v>14631754.595707128</v>
      </c>
      <c r="CN38" s="412">
        <f t="shared" si="148"/>
        <v>10205283.650291832</v>
      </c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>
        <f>'CRM-4.1'!HY19</f>
        <v>1472877.8700000003</v>
      </c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>
        <f>'CRM-4.1'!OS17</f>
        <v>0</v>
      </c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>
        <f>'CRM-4.2'!BU50</f>
        <v>306357.35740875098</v>
      </c>
      <c r="EB38" s="135"/>
      <c r="EC38" s="135"/>
      <c r="ED38" s="135"/>
      <c r="EE38" s="135"/>
      <c r="EF38" s="135"/>
      <c r="EG38" s="135"/>
      <c r="EH38" s="135"/>
      <c r="EI38" s="412">
        <f t="shared" si="149"/>
        <v>1779235.2274087514</v>
      </c>
      <c r="EJ38" s="412">
        <f t="shared" si="150"/>
        <v>11984518.877700584</v>
      </c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>
        <f>'CRM-4.1'!IA19</f>
        <v>4390318.74</v>
      </c>
      <c r="EZ38" s="135"/>
      <c r="FA38" s="135"/>
      <c r="FB38" s="135"/>
      <c r="FC38" s="135"/>
      <c r="FD38" s="135"/>
      <c r="FE38" s="135"/>
      <c r="FF38" s="135"/>
      <c r="FG38" s="135"/>
      <c r="FH38" s="135"/>
      <c r="FI38" s="665">
        <f>+'CRM-4.1'!OE40+'CRM-4.1'!OE42+'CRM-4.1'!OE41+'CRM-4.1'!OE43</f>
        <v>6970120.2719269898</v>
      </c>
      <c r="FJ38" s="135">
        <f>'CRM-4.1'!OU17</f>
        <v>101312.69981712464</v>
      </c>
      <c r="FK38" s="135">
        <f>'CRM-4.1'!PK28</f>
        <v>1016601.4043342494</v>
      </c>
      <c r="FL38" s="135"/>
      <c r="FM38" s="135"/>
      <c r="FN38" s="135"/>
      <c r="FO38" s="135"/>
      <c r="FP38" s="135"/>
      <c r="FQ38" s="135"/>
      <c r="FR38" s="135"/>
      <c r="FS38" s="135"/>
      <c r="FT38" s="135"/>
      <c r="FU38" s="135"/>
      <c r="FV38" s="135"/>
      <c r="FW38" s="135">
        <f>'CRM-4.2'!BW55</f>
        <v>-2857679.8235148825</v>
      </c>
      <c r="FX38" s="135"/>
      <c r="FY38" s="135"/>
      <c r="FZ38" s="135">
        <f>'CRM-4.2'!DS42</f>
        <v>2161486.389623465</v>
      </c>
      <c r="GA38" s="135"/>
      <c r="GB38" s="135"/>
      <c r="GC38" s="135"/>
      <c r="GD38" s="135"/>
      <c r="GE38" s="412">
        <f t="shared" si="151"/>
        <v>11782159.682186946</v>
      </c>
      <c r="GF38" s="412">
        <f t="shared" si="152"/>
        <v>23766678.559887528</v>
      </c>
      <c r="GG38" s="135"/>
      <c r="GH38" s="135"/>
      <c r="GI38" s="135"/>
      <c r="GJ38" s="135"/>
      <c r="GK38" s="135"/>
      <c r="GL38" s="135"/>
      <c r="GM38" s="135"/>
      <c r="GN38" s="135"/>
      <c r="GO38" s="135"/>
      <c r="GP38" s="135"/>
      <c r="GQ38" s="135"/>
      <c r="GR38" s="135"/>
      <c r="GS38" s="135"/>
      <c r="GT38" s="135"/>
      <c r="GU38" s="135"/>
      <c r="GV38" s="135"/>
      <c r="GW38" s="135"/>
      <c r="GX38" s="135"/>
      <c r="GY38" s="135"/>
      <c r="GZ38" s="135"/>
      <c r="HA38" s="135"/>
      <c r="HB38" s="135"/>
      <c r="HC38" s="135"/>
      <c r="HD38" s="135"/>
      <c r="HE38" s="135">
        <f>+'[3]Elec Lead'!$M$36+'[3]Elec Lead'!$M$38</f>
        <v>0</v>
      </c>
      <c r="HF38" s="135">
        <f>'CRM-4.1'!OW17</f>
        <v>0</v>
      </c>
      <c r="HG38" s="135">
        <f>'CRM-4.1'!PM26+'CRM-4.1'!PM27</f>
        <v>0</v>
      </c>
      <c r="HH38" s="135"/>
      <c r="HI38" s="135"/>
      <c r="HJ38" s="135"/>
      <c r="HK38" s="135"/>
      <c r="HL38" s="135"/>
      <c r="HM38" s="135"/>
      <c r="HN38" s="135"/>
      <c r="HO38" s="135"/>
      <c r="HP38" s="135"/>
      <c r="HQ38" s="135"/>
      <c r="HR38" s="135"/>
      <c r="HS38" s="135">
        <f>'CRM-4.2'!BY55</f>
        <v>-9768857.3679394089</v>
      </c>
      <c r="HT38" s="135"/>
      <c r="HU38" s="135"/>
      <c r="HV38" s="135">
        <f>'CRM-4.2'!DU42</f>
        <v>178659.22804067837</v>
      </c>
      <c r="HW38" s="135"/>
      <c r="HX38" s="135"/>
      <c r="HY38" s="135"/>
      <c r="HZ38" s="135"/>
      <c r="IA38" s="412">
        <f t="shared" si="153"/>
        <v>-9590198.1398987304</v>
      </c>
      <c r="IB38" s="412">
        <f t="shared" si="154"/>
        <v>14176480.419988798</v>
      </c>
      <c r="IC38" s="135"/>
      <c r="ID38" s="135"/>
      <c r="IE38" s="135"/>
      <c r="IF38" s="135"/>
      <c r="IG38" s="135"/>
      <c r="IH38" s="135"/>
      <c r="II38" s="135"/>
      <c r="IJ38" s="135"/>
      <c r="IK38" s="135"/>
      <c r="IL38" s="135"/>
      <c r="IM38" s="135"/>
      <c r="IN38" s="135"/>
      <c r="IO38" s="135"/>
      <c r="IP38" s="135"/>
      <c r="IQ38" s="135"/>
      <c r="IR38" s="135"/>
      <c r="IS38" s="135"/>
      <c r="IT38" s="135"/>
      <c r="IU38" s="135"/>
      <c r="IV38" s="135"/>
      <c r="IW38" s="135"/>
      <c r="IX38" s="135"/>
      <c r="IY38" s="135"/>
      <c r="IZ38" s="135"/>
      <c r="JA38" s="135"/>
      <c r="JB38" s="135">
        <f>'CRM-4.1'!OY17</f>
        <v>-302917.45000000007</v>
      </c>
      <c r="JC38" s="135">
        <f>'CRM-4.1'!PO28</f>
        <v>-1016601.4043342494</v>
      </c>
      <c r="JD38" s="135"/>
      <c r="JE38" s="135"/>
      <c r="JF38" s="135"/>
      <c r="JG38" s="135"/>
      <c r="JH38" s="135"/>
      <c r="JI38" s="135"/>
      <c r="JJ38" s="135"/>
      <c r="JK38" s="135"/>
      <c r="JL38" s="135"/>
      <c r="JM38" s="135"/>
      <c r="JN38" s="135"/>
      <c r="JO38" s="135">
        <f>'CRM-4.2'!CA55</f>
        <v>-2330028.624977693</v>
      </c>
      <c r="JP38" s="135"/>
      <c r="JQ38" s="135"/>
      <c r="JR38" s="135">
        <f>'CRM-4.2'!DW42</f>
        <v>309639.8489784752</v>
      </c>
      <c r="JS38" s="135"/>
      <c r="JT38" s="135"/>
      <c r="JU38" s="135"/>
      <c r="JV38" s="135"/>
      <c r="JW38" s="412">
        <f t="shared" si="155"/>
        <v>-3339907.6303334674</v>
      </c>
      <c r="JX38" s="412">
        <f t="shared" si="156"/>
        <v>10836572.789655332</v>
      </c>
      <c r="JY38" s="829" t="s">
        <v>1143</v>
      </c>
    </row>
    <row r="39" spans="1:285" x14ac:dyDescent="0.2">
      <c r="A39" s="132">
        <f>ROW()</f>
        <v>39</v>
      </c>
      <c r="B39" s="133" t="s">
        <v>72</v>
      </c>
      <c r="C39" s="412">
        <v>236496070.14000002</v>
      </c>
      <c r="D39" s="135">
        <f>'CRM-4.1'!E59</f>
        <v>2480525.8092134465</v>
      </c>
      <c r="E39" s="135">
        <f>'CRM-4.1'!U73</f>
        <v>-146898295.90738791</v>
      </c>
      <c r="F39" s="135">
        <f>'CRM-4.1'!AK24</f>
        <v>42414.134525000001</v>
      </c>
      <c r="G39" s="135"/>
      <c r="H39" s="135"/>
      <c r="I39" s="135"/>
      <c r="J39" s="135"/>
      <c r="K39" s="135">
        <f>'CRM-4.1'!$DM$20</f>
        <v>-2208.3352379947901</v>
      </c>
      <c r="L39" s="135"/>
      <c r="M39" s="135"/>
      <c r="N39" s="135">
        <f>'CRM-4.1'!FI27</f>
        <v>460733.65079812868</v>
      </c>
      <c r="O39" s="135"/>
      <c r="P39" s="135"/>
      <c r="Q39" s="135"/>
      <c r="R39" s="135"/>
      <c r="S39" s="135"/>
      <c r="T39" s="135"/>
      <c r="U39" s="135">
        <f>'CRM-4.1'!JQ27</f>
        <v>249312.5242715913</v>
      </c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>
        <f>+'CRM-4.2'!U18</f>
        <v>97768.272499999963</v>
      </c>
      <c r="AG39" s="135"/>
      <c r="AH39" s="135">
        <f>+'CRM-4.2'!BA20</f>
        <v>9441.5583333333489</v>
      </c>
      <c r="AI39" s="135"/>
      <c r="AJ39" s="135"/>
      <c r="AK39" s="135"/>
      <c r="AL39" s="135"/>
      <c r="AM39" s="135"/>
      <c r="AN39" s="135"/>
      <c r="AO39" s="135"/>
      <c r="AP39" s="135"/>
      <c r="AQ39" s="412">
        <f t="shared" si="145"/>
        <v>-143560308.29298437</v>
      </c>
      <c r="AR39" s="412">
        <f t="shared" si="146"/>
        <v>92935761.847015649</v>
      </c>
      <c r="AS39" s="135">
        <f>'CRM-4.1'!G59</f>
        <v>-301583.66782845004</v>
      </c>
      <c r="AT39" s="135"/>
      <c r="AU39" s="135">
        <f>'CRM-4.1'!AM24</f>
        <v>0</v>
      </c>
      <c r="AV39" s="135"/>
      <c r="AW39" s="135"/>
      <c r="AX39" s="135"/>
      <c r="AY39" s="135"/>
      <c r="AZ39" s="135"/>
      <c r="BA39" s="135"/>
      <c r="BB39" s="135"/>
      <c r="BC39" s="135">
        <f>'CRM-4.1'!FK27</f>
        <v>-162587.3754357195</v>
      </c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5"/>
      <c r="BR39" s="135"/>
      <c r="BS39" s="135"/>
      <c r="BT39" s="135"/>
      <c r="BU39" s="135"/>
      <c r="BV39" s="135"/>
      <c r="BW39" s="135"/>
      <c r="BX39" s="135"/>
      <c r="BY39" s="135"/>
      <c r="BZ39" s="135"/>
      <c r="CA39" s="135"/>
      <c r="CB39" s="135">
        <f>+'CRM-4.2'!W18</f>
        <v>0</v>
      </c>
      <c r="CC39" s="135"/>
      <c r="CD39" s="135"/>
      <c r="CE39" s="135"/>
      <c r="CF39" s="135"/>
      <c r="CG39" s="135"/>
      <c r="CH39" s="135"/>
      <c r="CI39" s="135">
        <f>'CRM-4.2'!EE57</f>
        <v>-733205.16249999998</v>
      </c>
      <c r="CJ39" s="135"/>
      <c r="CK39" s="135"/>
      <c r="CL39" s="135"/>
      <c r="CM39" s="412">
        <f t="shared" si="147"/>
        <v>-1197376.2057641696</v>
      </c>
      <c r="CN39" s="412">
        <f t="shared" si="148"/>
        <v>91738385.641251475</v>
      </c>
      <c r="CO39" s="135">
        <f>'CRM-4.1'!I59</f>
        <v>-2096038.222556107</v>
      </c>
      <c r="CP39" s="135"/>
      <c r="CQ39" s="135"/>
      <c r="CR39" s="135"/>
      <c r="CS39" s="135"/>
      <c r="CT39" s="135"/>
      <c r="CU39" s="135"/>
      <c r="CV39" s="135"/>
      <c r="CW39" s="135"/>
      <c r="CX39" s="135"/>
      <c r="CY39" s="135">
        <f>'CRM-4.1'!FM27</f>
        <v>32308.205594380197</v>
      </c>
      <c r="CZ39" s="135"/>
      <c r="DA39" s="135"/>
      <c r="DB39" s="135"/>
      <c r="DC39" s="135"/>
      <c r="DD39" s="135"/>
      <c r="DE39" s="135"/>
      <c r="DF39" s="135"/>
      <c r="DG39" s="135"/>
      <c r="DH39" s="135"/>
      <c r="DI39" s="135"/>
      <c r="DJ39" s="135"/>
      <c r="DK39" s="135"/>
      <c r="DL39" s="135"/>
      <c r="DM39" s="135"/>
      <c r="DN39" s="135"/>
      <c r="DO39" s="135"/>
      <c r="DP39" s="135"/>
      <c r="DQ39" s="135"/>
      <c r="DR39" s="135"/>
      <c r="DS39" s="135"/>
      <c r="DT39" s="135"/>
      <c r="DU39" s="135"/>
      <c r="DV39" s="135"/>
      <c r="DW39" s="135"/>
      <c r="DX39" s="135">
        <f>+'CRM-4.2'!Y18</f>
        <v>0</v>
      </c>
      <c r="DY39" s="135"/>
      <c r="DZ39" s="135"/>
      <c r="EA39" s="135"/>
      <c r="EB39" s="135"/>
      <c r="EC39" s="135"/>
      <c r="ED39" s="135"/>
      <c r="EE39" s="135">
        <f>'CRM-4.2'!EG57</f>
        <v>0</v>
      </c>
      <c r="EF39" s="135"/>
      <c r="EG39" s="135"/>
      <c r="EH39" s="135"/>
      <c r="EI39" s="412">
        <f t="shared" si="149"/>
        <v>-2063730.0169617268</v>
      </c>
      <c r="EJ39" s="412">
        <f t="shared" si="150"/>
        <v>89674655.624289751</v>
      </c>
      <c r="EK39" s="135">
        <f>'CRM-4.1'!K59</f>
        <v>813194.45668334467</v>
      </c>
      <c r="EL39" s="135"/>
      <c r="EM39" s="135"/>
      <c r="EN39" s="135"/>
      <c r="EO39" s="135"/>
      <c r="EP39" s="135"/>
      <c r="EQ39" s="135"/>
      <c r="ER39" s="135"/>
      <c r="ES39" s="135"/>
      <c r="ET39" s="135"/>
      <c r="EU39" s="135">
        <f>'CRM-4.1'!FO27</f>
        <v>59572.503547615277</v>
      </c>
      <c r="EV39" s="135"/>
      <c r="EW39" s="135"/>
      <c r="EX39" s="135"/>
      <c r="EY39" s="135"/>
      <c r="EZ39" s="135"/>
      <c r="FA39" s="135"/>
      <c r="FB39" s="135"/>
      <c r="FC39" s="135"/>
      <c r="FD39" s="135"/>
      <c r="FE39" s="135"/>
      <c r="FF39" s="135">
        <f>'CRM-4.1'!MI25</f>
        <v>502629.88558841869</v>
      </c>
      <c r="FG39" s="135"/>
      <c r="FH39" s="135"/>
      <c r="FI39" s="135"/>
      <c r="FJ39" s="135"/>
      <c r="FK39" s="135"/>
      <c r="FL39" s="135"/>
      <c r="FM39" s="135"/>
      <c r="FN39" s="135"/>
      <c r="FO39" s="135"/>
      <c r="FP39" s="135"/>
      <c r="FQ39" s="135"/>
      <c r="FR39" s="135"/>
      <c r="FS39" s="135">
        <f>+'CRM-4.2'!K35</f>
        <v>11095.099065874063</v>
      </c>
      <c r="FT39" s="135">
        <f>+'CRM-4.2'!AA18</f>
        <v>176542.65249999997</v>
      </c>
      <c r="FU39" s="135"/>
      <c r="FV39" s="135"/>
      <c r="FW39" s="135"/>
      <c r="FX39" s="135"/>
      <c r="FY39" s="135"/>
      <c r="FZ39" s="135"/>
      <c r="GA39" s="135">
        <f>'CRM-4.2'!EI57</f>
        <v>-176542.65249999997</v>
      </c>
      <c r="GB39" s="135"/>
      <c r="GC39" s="135"/>
      <c r="GD39" s="135"/>
      <c r="GE39" s="412">
        <f t="shared" si="151"/>
        <v>1386491.944885253</v>
      </c>
      <c r="GF39" s="412">
        <f t="shared" si="152"/>
        <v>91061147.569175005</v>
      </c>
      <c r="GG39" s="135">
        <f>'CRM-4.1'!M59</f>
        <v>829597.19395356462</v>
      </c>
      <c r="GH39" s="135"/>
      <c r="GI39" s="135"/>
      <c r="GJ39" s="135"/>
      <c r="GK39" s="135"/>
      <c r="GL39" s="135"/>
      <c r="GM39" s="135"/>
      <c r="GN39" s="135"/>
      <c r="GO39" s="135"/>
      <c r="GP39" s="135"/>
      <c r="GQ39" s="135">
        <f>'CRM-4.1'!FQ27</f>
        <v>138455.83785776532</v>
      </c>
      <c r="GR39" s="135"/>
      <c r="GS39" s="135"/>
      <c r="GT39" s="135"/>
      <c r="GU39" s="135"/>
      <c r="GV39" s="135"/>
      <c r="GW39" s="135"/>
      <c r="GX39" s="135"/>
      <c r="GY39" s="135"/>
      <c r="GZ39" s="135"/>
      <c r="HA39" s="135"/>
      <c r="HB39" s="135">
        <f>'CRM-4.1'!MK25</f>
        <v>334043.21696564928</v>
      </c>
      <c r="HC39" s="135"/>
      <c r="HD39" s="135"/>
      <c r="HE39" s="135"/>
      <c r="HF39" s="135"/>
      <c r="HG39" s="135"/>
      <c r="HH39" s="135"/>
      <c r="HI39" s="135"/>
      <c r="HJ39" s="135"/>
      <c r="HK39" s="135"/>
      <c r="HL39" s="135"/>
      <c r="HM39" s="135"/>
      <c r="HN39" s="135"/>
      <c r="HO39" s="135">
        <f>+'CRM-4.2'!M35</f>
        <v>5785.7712328868756</v>
      </c>
      <c r="HP39" s="135">
        <f>+'CRM-4.2'!AC18</f>
        <v>-60605.032499999972</v>
      </c>
      <c r="HQ39" s="135"/>
      <c r="HR39" s="135"/>
      <c r="HS39" s="135"/>
      <c r="HT39" s="135"/>
      <c r="HU39" s="135"/>
      <c r="HV39" s="135"/>
      <c r="HW39" s="135">
        <f>'CRM-4.2'!EK57</f>
        <v>60605.032499999972</v>
      </c>
      <c r="HX39" s="135"/>
      <c r="HY39" s="135"/>
      <c r="HZ39" s="135"/>
      <c r="IA39" s="412">
        <f t="shared" si="153"/>
        <v>1307882.0200098662</v>
      </c>
      <c r="IB39" s="412">
        <f t="shared" si="154"/>
        <v>92369029.589184865</v>
      </c>
      <c r="IC39" s="135">
        <f>'CRM-4.1'!O59</f>
        <v>243778.06132764596</v>
      </c>
      <c r="ID39" s="135"/>
      <c r="IE39" s="135"/>
      <c r="IF39" s="135"/>
      <c r="IG39" s="135"/>
      <c r="IH39" s="135"/>
      <c r="II39" s="135"/>
      <c r="IJ39" s="135"/>
      <c r="IK39" s="135"/>
      <c r="IL39" s="135"/>
      <c r="IM39" s="135">
        <f>'CRM-4.1'!FS27</f>
        <v>209107.95350220124</v>
      </c>
      <c r="IN39" s="135"/>
      <c r="IO39" s="135"/>
      <c r="IP39" s="135"/>
      <c r="IQ39" s="135"/>
      <c r="IR39" s="135"/>
      <c r="IS39" s="135"/>
      <c r="IT39" s="135"/>
      <c r="IU39" s="135"/>
      <c r="IV39" s="135"/>
      <c r="IW39" s="135"/>
      <c r="IX39" s="135">
        <f>'CRM-4.1'!MM25</f>
        <v>346628.75210659951</v>
      </c>
      <c r="IY39" s="135"/>
      <c r="IZ39" s="135">
        <f>'CRM-4.1'!NS45</f>
        <v>0</v>
      </c>
      <c r="JA39" s="135"/>
      <c r="JB39" s="135"/>
      <c r="JC39" s="135"/>
      <c r="JD39" s="135"/>
      <c r="JE39" s="135"/>
      <c r="JF39" s="135"/>
      <c r="JG39" s="135"/>
      <c r="JH39" s="135"/>
      <c r="JI39" s="135"/>
      <c r="JJ39" s="135"/>
      <c r="JK39" s="135">
        <f>+'CRM-4.2'!O35</f>
        <v>5944.597612249815</v>
      </c>
      <c r="JL39" s="135">
        <f>+'CRM-4.2'!AE18</f>
        <v>-5711.8725000000559</v>
      </c>
      <c r="JM39" s="135"/>
      <c r="JN39" s="135"/>
      <c r="JO39" s="135"/>
      <c r="JP39" s="135"/>
      <c r="JQ39" s="135"/>
      <c r="JR39" s="135"/>
      <c r="JS39" s="135">
        <f>'CRM-4.2'!EM57</f>
        <v>5711.8725000000559</v>
      </c>
      <c r="JT39" s="135"/>
      <c r="JU39" s="135"/>
      <c r="JV39" s="135"/>
      <c r="JW39" s="412">
        <f t="shared" si="155"/>
        <v>805459.36454869655</v>
      </c>
      <c r="JX39" s="412">
        <f t="shared" si="156"/>
        <v>93174488.953733563</v>
      </c>
      <c r="JY39" s="829" t="s">
        <v>1143</v>
      </c>
    </row>
    <row r="40" spans="1:285" x14ac:dyDescent="0.2">
      <c r="A40" s="132">
        <f>ROW()</f>
        <v>40</v>
      </c>
      <c r="B40" s="133" t="s">
        <v>73</v>
      </c>
      <c r="C40" s="412">
        <v>12488944.709999999</v>
      </c>
      <c r="D40" s="135">
        <f>'CRM-4.1'!E64</f>
        <v>7367280.6298752185</v>
      </c>
      <c r="E40" s="135">
        <f>'CRM-4.1'!U74</f>
        <v>261655.16971955716</v>
      </c>
      <c r="F40" s="135">
        <f>'CRM-4.1'!AK29</f>
        <v>220583.36755139998</v>
      </c>
      <c r="G40" s="135">
        <f>+'CRM-4.1'!BA21</f>
        <v>-36730076.987808421</v>
      </c>
      <c r="H40" s="135">
        <f>+'CRM-4.1'!BQ23</f>
        <v>-29473738.80405971</v>
      </c>
      <c r="I40" s="135">
        <f>'CRM-4.1'!CG20</f>
        <v>791011.46521824028</v>
      </c>
      <c r="J40" s="135">
        <f>'CRM-4.1'!CW24</f>
        <v>37049.849401740015</v>
      </c>
      <c r="K40" s="135">
        <f>'CRM-4.1'!DM21</f>
        <v>463.75039997890588</v>
      </c>
      <c r="L40" s="135">
        <f>'CRM-4.1'!EC25</f>
        <v>9158.7090494440872</v>
      </c>
      <c r="M40" s="135">
        <f>'CRM-4.1'!ES21</f>
        <v>-18817.234174411347</v>
      </c>
      <c r="N40" s="135">
        <f>'CRM-4.1'!FI30</f>
        <v>-1161160.0981651808</v>
      </c>
      <c r="O40" s="135">
        <f>+'CRM-4.1'!FY35</f>
        <v>-32649.112356312413</v>
      </c>
      <c r="P40" s="135"/>
      <c r="Q40" s="135">
        <f>'CRM-4.1'!HE22</f>
        <v>-217090.39465006246</v>
      </c>
      <c r="R40" s="135">
        <f>'CRM-4.1'!HU21</f>
        <v>346294.45829999994</v>
      </c>
      <c r="S40" s="135">
        <f>+'CRM-4.1'!IK22</f>
        <v>17570.120070394489</v>
      </c>
      <c r="T40" s="135">
        <f>'CRM-4.1'!JA19</f>
        <v>418985.27129533677</v>
      </c>
      <c r="U40" s="135">
        <f>'CRM-4.1'!JQ31</f>
        <v>-601407.14602230373</v>
      </c>
      <c r="V40" s="135"/>
      <c r="W40" s="135">
        <f>'CRM-4.1'!KW28</f>
        <v>-174811.93367470521</v>
      </c>
      <c r="X40" s="129">
        <f>'CRM-4.1'!LM20</f>
        <v>-18498.07071840006</v>
      </c>
      <c r="Y40" s="135"/>
      <c r="Z40" s="135"/>
      <c r="AA40" s="135"/>
      <c r="AB40" s="135"/>
      <c r="AC40" s="135">
        <f>'CRM-4.1'!OO20</f>
        <v>37754.641149711177</v>
      </c>
      <c r="AD40" s="129"/>
      <c r="AE40" s="129">
        <f>-AE26*FIT</f>
        <v>-2163098.0817776541</v>
      </c>
      <c r="AF40" s="129">
        <f>+'CRM-4.2'!U23</f>
        <v>-20531.337224999992</v>
      </c>
      <c r="AG40" s="129">
        <f>'CRM-4.2'!AL28</f>
        <v>0</v>
      </c>
      <c r="AH40" s="129">
        <f>+'CRM-4.2'!BA28</f>
        <v>-198275.8904</v>
      </c>
      <c r="AI40" s="129">
        <f>'CRM-4.2'!BQ57</f>
        <v>0</v>
      </c>
      <c r="AJ40" s="129">
        <f>+'CRM-4.2'!CG28</f>
        <v>20802.698700000001</v>
      </c>
      <c r="AK40" s="129">
        <f>'CRM-4.2'!CW28</f>
        <v>209991.1048199994</v>
      </c>
      <c r="AL40" s="129"/>
      <c r="AM40" s="129"/>
      <c r="AN40" s="129"/>
      <c r="AO40" s="129"/>
      <c r="AP40" s="129">
        <f>'CRM-4.2'!FY44</f>
        <v>0</v>
      </c>
      <c r="AQ40" s="412">
        <f t="shared" si="145"/>
        <v>-61071553.85548114</v>
      </c>
      <c r="AR40" s="412">
        <f t="shared" si="146"/>
        <v>-48582609.145481139</v>
      </c>
      <c r="AS40" s="135">
        <f>'CRM-4.1'!G64</f>
        <v>-1568447.4478405572</v>
      </c>
      <c r="AT40" s="135"/>
      <c r="AU40" s="135">
        <f>'CRM-4.1'!AM29</f>
        <v>0</v>
      </c>
      <c r="AV40" s="135">
        <f>+'CRM-4.1'!BC16</f>
        <v>0</v>
      </c>
      <c r="AW40" s="135">
        <f>+'CRM-4.1'!BS23</f>
        <v>-27010.826361953616</v>
      </c>
      <c r="AX40" s="135"/>
      <c r="AY40" s="135"/>
      <c r="AZ40" s="135"/>
      <c r="BA40" s="135">
        <f>'CRM-4.1'!EE25</f>
        <v>-23512.848821585252</v>
      </c>
      <c r="BB40" s="135"/>
      <c r="BC40" s="135">
        <f>'CRM-4.1'!FK30</f>
        <v>409759.46188067319</v>
      </c>
      <c r="BD40" s="135"/>
      <c r="BE40" s="135"/>
      <c r="BF40" s="135">
        <f>'CRM-4.1'!HG22</f>
        <v>-198964.23623270172</v>
      </c>
      <c r="BG40" s="135">
        <f>'CRM-4.1'!HW21</f>
        <v>0</v>
      </c>
      <c r="BH40" s="135"/>
      <c r="BI40" s="135">
        <f>'CRM-4.1'!JC19</f>
        <v>-325509.83962943556</v>
      </c>
      <c r="BJ40" s="135"/>
      <c r="BK40" s="135"/>
      <c r="BL40" s="135"/>
      <c r="BM40" s="135"/>
      <c r="BN40" s="135"/>
      <c r="BO40" s="135">
        <f>'CRM-4.1'!MU28</f>
        <v>0</v>
      </c>
      <c r="BP40" s="135">
        <f>'CRM-4.1'!NK45</f>
        <v>-1316321.3133</v>
      </c>
      <c r="BQ40" s="135">
        <f>+'CRM-4.1'!OA48</f>
        <v>-2378034.911574</v>
      </c>
      <c r="BR40" s="135">
        <f>'CRM-4.1'!OQ20</f>
        <v>5.1502888498362156E-3</v>
      </c>
      <c r="BS40" s="135"/>
      <c r="BT40" s="135"/>
      <c r="BU40" s="135">
        <f>'CRM-4.1'!$QM$29</f>
        <v>809203.76281638222</v>
      </c>
      <c r="BV40" s="135">
        <f>'CRM-4.1'!$RC$28</f>
        <v>152346.86329674005</v>
      </c>
      <c r="BW40" s="135">
        <f>'CRM-4.1'!$RS$24</f>
        <v>-359637.95758673997</v>
      </c>
      <c r="BX40" s="135">
        <f>'CRM-4.1'!$RS$42</f>
        <v>-56188.101900000016</v>
      </c>
      <c r="BY40" s="135">
        <f>'CRM-4.1'!$RS$60</f>
        <v>-17559.089224739997</v>
      </c>
      <c r="BZ40" s="135">
        <f>'CRM-4.1'!$RS$78</f>
        <v>-280949.84863679996</v>
      </c>
      <c r="CA40" s="135"/>
      <c r="CB40" s="135">
        <f>+'CRM-4.2'!W23</f>
        <v>0</v>
      </c>
      <c r="CC40" s="135"/>
      <c r="CD40" s="135">
        <f>+'CRM-4.2'!BC28</f>
        <v>0</v>
      </c>
      <c r="CE40" s="135">
        <f>'CRM-4.2'!BS57</f>
        <v>346149.70722521457</v>
      </c>
      <c r="CF40" s="129">
        <f>+'CRM-4.2'!CI28</f>
        <v>8967.1490999999951</v>
      </c>
      <c r="CG40" s="135"/>
      <c r="CH40" s="135">
        <f>'CRM-4.2'!DO48</f>
        <v>-398153.56349999999</v>
      </c>
      <c r="CI40" s="135">
        <f>'CRM-4.2'!EE58+'CRM-4.2'!EE59+'CRM-4.2'!EE60</f>
        <v>21429763.773458257</v>
      </c>
      <c r="CJ40" s="135"/>
      <c r="CK40" s="135"/>
      <c r="CL40" s="135">
        <f>'CRM-4.2'!GA44</f>
        <v>0</v>
      </c>
      <c r="CM40" s="412">
        <f t="shared" si="147"/>
        <v>16205900.738319043</v>
      </c>
      <c r="CN40" s="412">
        <f t="shared" si="148"/>
        <v>-32376708.407162096</v>
      </c>
      <c r="CO40" s="135">
        <f>'CRM-4.1'!I64</f>
        <v>-10900874.786808509</v>
      </c>
      <c r="CP40" s="135"/>
      <c r="CQ40" s="135"/>
      <c r="CR40" s="135">
        <f>+'CRM-4.1'!BE16</f>
        <v>0</v>
      </c>
      <c r="CS40" s="135">
        <f>+'CRM-4.1'!BU23</f>
        <v>-224301.60784937203</v>
      </c>
      <c r="CT40" s="135"/>
      <c r="CU40" s="135"/>
      <c r="CV40" s="135"/>
      <c r="CW40" s="135"/>
      <c r="CX40" s="135"/>
      <c r="CY40" s="135">
        <f>'CRM-4.1'!FM30</f>
        <v>-81424.482701717439</v>
      </c>
      <c r="CZ40" s="135"/>
      <c r="DA40" s="135"/>
      <c r="DB40" s="135"/>
      <c r="DC40" s="135">
        <f>'CRM-4.1'!HY21</f>
        <v>-309304.35270000005</v>
      </c>
      <c r="DD40" s="135"/>
      <c r="DE40" s="135"/>
      <c r="DF40" s="135"/>
      <c r="DG40" s="135"/>
      <c r="DH40" s="135"/>
      <c r="DI40" s="135"/>
      <c r="DJ40" s="135"/>
      <c r="DK40" s="135">
        <f>'CRM-4.1'!MW28</f>
        <v>0</v>
      </c>
      <c r="DL40" s="135"/>
      <c r="DM40" s="135"/>
      <c r="DN40" s="135">
        <f>'CRM-4.1'!OS20</f>
        <v>0</v>
      </c>
      <c r="DO40" s="135"/>
      <c r="DP40" s="135"/>
      <c r="DQ40" s="135">
        <f>'CRM-4.1'!$QO$29</f>
        <v>3918094.8894290086</v>
      </c>
      <c r="DR40" s="135">
        <f>'CRM-4.1'!$RE$28</f>
        <v>1169035.03284834</v>
      </c>
      <c r="DS40" s="135">
        <f>'CRM-4.1'!$RU$24</f>
        <v>-2922312.8415893996</v>
      </c>
      <c r="DT40" s="135">
        <f>'CRM-4.1'!$RU$42</f>
        <v>-210572.14289999998</v>
      </c>
      <c r="DU40" s="135">
        <f>'CRM-4.1'!$RU$60</f>
        <v>-468033.88619525998</v>
      </c>
      <c r="DV40" s="135">
        <f>'CRM-4.1'!$RU$78</f>
        <v>-2250307.9008097798</v>
      </c>
      <c r="DW40" s="135"/>
      <c r="DX40" s="135">
        <f>+'CRM-4.2'!Y23</f>
        <v>0</v>
      </c>
      <c r="DY40" s="135"/>
      <c r="DZ40" s="135"/>
      <c r="EA40" s="135">
        <f>'CRM-4.2'!BU57</f>
        <v>-64335.045055837705</v>
      </c>
      <c r="EB40" s="129">
        <f>+'CRM-4.2'!CK28</f>
        <v>0</v>
      </c>
      <c r="EC40" s="135"/>
      <c r="ED40" s="135"/>
      <c r="EE40" s="135">
        <f>'CRM-4.2'!EG58+'CRM-4.2'!EG59+'CRM-4.2'!EG60</f>
        <v>321589.83466674248</v>
      </c>
      <c r="EF40" s="135"/>
      <c r="EG40" s="135"/>
      <c r="EH40" s="135">
        <f>'CRM-4.2'!GC44</f>
        <v>92849.782199995359</v>
      </c>
      <c r="EI40" s="412">
        <f t="shared" si="149"/>
        <v>-11929897.507465789</v>
      </c>
      <c r="EJ40" s="412">
        <f t="shared" si="150"/>
        <v>-44306605.914627887</v>
      </c>
      <c r="EK40" s="135">
        <f>'CRM-4.1'!K64</f>
        <v>4229183.8260571742</v>
      </c>
      <c r="EL40" s="135"/>
      <c r="EM40" s="135"/>
      <c r="EN40" s="135">
        <f>+'CRM-4.1'!BG16</f>
        <v>0</v>
      </c>
      <c r="EO40" s="135">
        <f>+'CRM-4.1'!BW23</f>
        <v>430383.03621650574</v>
      </c>
      <c r="EP40" s="135"/>
      <c r="EQ40" s="135"/>
      <c r="ER40" s="135"/>
      <c r="ES40" s="135"/>
      <c r="ET40" s="135"/>
      <c r="EU40" s="135">
        <f>'CRM-4.1'!FO30</f>
        <v>-150137.09970492887</v>
      </c>
      <c r="EV40" s="135"/>
      <c r="EW40" s="135"/>
      <c r="EX40" s="135"/>
      <c r="EY40" s="135">
        <f>'CRM-4.1'!IA21</f>
        <v>-921966.93539999996</v>
      </c>
      <c r="EZ40" s="135"/>
      <c r="FA40" s="135"/>
      <c r="FB40" s="135"/>
      <c r="FC40" s="135"/>
      <c r="FD40" s="135"/>
      <c r="FE40" s="135"/>
      <c r="FF40" s="135">
        <f>'CRM-4.1'!MI32</f>
        <v>-13392013.196044855</v>
      </c>
      <c r="FG40" s="135">
        <f>'CRM-4.1'!MY39</f>
        <v>-65260.861765122463</v>
      </c>
      <c r="FH40" s="135">
        <f>'CRM-4.1'!NO45</f>
        <v>-384351.79930000007</v>
      </c>
      <c r="FI40" s="135">
        <f>+'CRM-4.1'!OE48</f>
        <v>-1463725.2571046674</v>
      </c>
      <c r="FJ40" s="135">
        <f>'CRM-4.1'!OU20</f>
        <v>-21275.666961596173</v>
      </c>
      <c r="FK40" s="665">
        <f>'CRM-4.1'!PK30</f>
        <v>-213486.29491019237</v>
      </c>
      <c r="FL40" s="135"/>
      <c r="FM40" s="135">
        <f>'CRM-4.1'!$QQ$29</f>
        <v>6137003.4915115135</v>
      </c>
      <c r="FN40" s="135">
        <f>'CRM-4.1'!$RG$28</f>
        <v>1467577.2692639297</v>
      </c>
      <c r="FO40" s="135">
        <f>'CRM-4.1'!$RW$24</f>
        <v>-3484598.924709009</v>
      </c>
      <c r="FP40" s="135">
        <f>'CRM-4.1'!$RW$42</f>
        <v>-27879.174989596486</v>
      </c>
      <c r="FQ40" s="135">
        <f>'CRM-4.1'!$RW$60</f>
        <v>-432256.85619585274</v>
      </c>
      <c r="FR40" s="135">
        <f>'CRM-4.1'!$RW$78</f>
        <v>-2714619.9410593808</v>
      </c>
      <c r="FS40" s="135">
        <f>+'CRM-4.2'!K38</f>
        <v>-33354676.402508676</v>
      </c>
      <c r="FT40" s="135">
        <f>+'CRM-4.2'!AA23</f>
        <v>-37073.957024999989</v>
      </c>
      <c r="FU40" s="135"/>
      <c r="FV40" s="135">
        <f>'CRM-4.2'!BG28</f>
        <v>219881.56364999927</v>
      </c>
      <c r="FW40" s="135">
        <f>'CRM-4.2'!BW57</f>
        <v>600112.76293812529</v>
      </c>
      <c r="FX40" s="129">
        <f>+'CRM-4.2'!CM28</f>
        <v>-2989.0497000000137</v>
      </c>
      <c r="FY40" s="129">
        <f>'CRM-4.2'!DC28</f>
        <v>-2603718.2330249995</v>
      </c>
      <c r="FZ40" s="135">
        <f>'CRM-4.2'!DS48</f>
        <v>-453912.14182092762</v>
      </c>
      <c r="GA40" s="135">
        <f>'CRM-4.2'!EI58+'CRM-4.2'!EI59+'CRM-4.2'!EI60</f>
        <v>-2601308.0965749985</v>
      </c>
      <c r="GC40" s="135"/>
      <c r="GD40" s="135">
        <f>'CRM-4.2'!GE44</f>
        <v>464259.21780000464</v>
      </c>
      <c r="GE40" s="412">
        <f t="shared" si="151"/>
        <v>-48776848.721362546</v>
      </c>
      <c r="GF40" s="412">
        <f t="shared" si="152"/>
        <v>-93083454.635990441</v>
      </c>
      <c r="GG40" s="135">
        <f>'CRM-4.1'!M64</f>
        <v>4314489.6106652124</v>
      </c>
      <c r="GH40" s="135"/>
      <c r="GI40" s="135"/>
      <c r="GJ40" s="135">
        <f>+'CRM-4.1'!BI16</f>
        <v>0</v>
      </c>
      <c r="GK40" s="135">
        <f>+'CRM-4.1'!BY23</f>
        <v>-1682649.2945674423</v>
      </c>
      <c r="GL40" s="135"/>
      <c r="GM40" s="135"/>
      <c r="GN40" s="135"/>
      <c r="GO40" s="135"/>
      <c r="GP40" s="135"/>
      <c r="GQ40" s="135">
        <f>'CRM-4.1'!FQ30</f>
        <v>-348942.15779542999</v>
      </c>
      <c r="GR40" s="135"/>
      <c r="GS40" s="135"/>
      <c r="GT40" s="135"/>
      <c r="GU40" s="135"/>
      <c r="GV40" s="135"/>
      <c r="GW40" s="135"/>
      <c r="GX40" s="135"/>
      <c r="GY40" s="135"/>
      <c r="GZ40" s="135"/>
      <c r="HA40" s="135"/>
      <c r="HB40" s="135">
        <f>'CRM-4.1'!MK32</f>
        <v>-1292749.0310175964</v>
      </c>
      <c r="HC40" s="135">
        <f>'CRM-4.1'!NA39</f>
        <v>-717869.47941634711</v>
      </c>
      <c r="HD40" s="135">
        <f>'CRM-4.1'!NQ45</f>
        <v>0</v>
      </c>
      <c r="HE40" s="135">
        <f>+'[3]Elec Lead'!$M$43</f>
        <v>0</v>
      </c>
      <c r="HF40" s="135">
        <f>'CRM-4.1'!OW20</f>
        <v>0</v>
      </c>
      <c r="HG40" s="135">
        <f>'CRM-4.1'!PM30</f>
        <v>0</v>
      </c>
      <c r="HH40" s="135"/>
      <c r="HI40" s="135">
        <f>'CRM-4.1'!$QS$29</f>
        <v>4187630.5516109443</v>
      </c>
      <c r="HJ40" s="135">
        <f>'CRM-4.1'!$RI$28</f>
        <v>846308.69595256983</v>
      </c>
      <c r="HK40" s="135">
        <f>'CRM-4.1'!$RY$24</f>
        <v>-6284657.8656134615</v>
      </c>
      <c r="HL40" s="135">
        <f>'CRM-4.1'!$RY$42</f>
        <v>-65697.579499849249</v>
      </c>
      <c r="HM40" s="135">
        <f>'CRM-4.1'!$RY$60</f>
        <v>-563718.52119403961</v>
      </c>
      <c r="HN40" s="135">
        <f>'CRM-4.1'!$RY$78</f>
        <v>-3624786.7088663089</v>
      </c>
      <c r="HO40" s="135">
        <f>+'CRM-4.2'!M38</f>
        <v>-2385964.5113715129</v>
      </c>
      <c r="HP40" s="135">
        <f>+'CRM-4.2'!AC23</f>
        <v>12727.056824999994</v>
      </c>
      <c r="HQ40" s="135"/>
      <c r="HR40" s="135"/>
      <c r="HS40" s="135">
        <f>'CRM-4.2'!BY57</f>
        <v>2051460.0472672759</v>
      </c>
      <c r="HT40" s="129">
        <f>+'CRM-4.2'!CO28</f>
        <v>-20923.347899999982</v>
      </c>
      <c r="HU40" s="135"/>
      <c r="HV40" s="135">
        <f>'CRM-4.2'!DU48</f>
        <v>-37518.437888542459</v>
      </c>
      <c r="HW40" s="135">
        <f>'CRM-4.2'!EK58+'CRM-4.2'!EK59+'CRM-4.2'!EK60</f>
        <v>-200005.89922499936</v>
      </c>
      <c r="HX40" s="135"/>
      <c r="HY40" s="135"/>
      <c r="HZ40" s="135">
        <f>'CRM-4.2'!GG44</f>
        <v>0</v>
      </c>
      <c r="IA40" s="412">
        <f t="shared" si="153"/>
        <v>-5812866.8720345283</v>
      </c>
      <c r="IB40" s="412">
        <f t="shared" si="154"/>
        <v>-98896321.508024976</v>
      </c>
      <c r="IC40" s="135">
        <f>'CRM-4.1'!O64</f>
        <v>1267817.5873448136</v>
      </c>
      <c r="ID40" s="135"/>
      <c r="IE40" s="135"/>
      <c r="IF40" s="135">
        <f>+'CRM-4.1'!BK16</f>
        <v>0</v>
      </c>
      <c r="IG40" s="135">
        <f>+'CRM-4.1'!CA23</f>
        <v>-2712775.8832966224</v>
      </c>
      <c r="IH40" s="135"/>
      <c r="II40" s="135"/>
      <c r="IJ40" s="135"/>
      <c r="IK40" s="135"/>
      <c r="IL40" s="135"/>
      <c r="IM40" s="135">
        <f>'CRM-4.1'!FS30</f>
        <v>-527002.55645560136</v>
      </c>
      <c r="IN40" s="135"/>
      <c r="IO40" s="135"/>
      <c r="IP40" s="135"/>
      <c r="IQ40" s="135"/>
      <c r="IR40" s="135"/>
      <c r="IS40" s="135"/>
      <c r="IT40" s="135"/>
      <c r="IU40" s="135"/>
      <c r="IV40" s="135"/>
      <c r="IW40" s="135"/>
      <c r="IX40" s="135">
        <f>'CRM-4.1'!MM32</f>
        <v>-1087598.1313958105</v>
      </c>
      <c r="IY40" s="135">
        <f>'CRM-4.1'!NC39</f>
        <v>0</v>
      </c>
      <c r="IZ40" s="135"/>
      <c r="JA40" s="135"/>
      <c r="JB40" s="135">
        <f>'CRM-4.1'!OY20</f>
        <v>63612.664500000014</v>
      </c>
      <c r="JC40" s="135">
        <f>'CRM-4.1'!PO30</f>
        <v>213486.29491019237</v>
      </c>
      <c r="JD40" s="135"/>
      <c r="JE40" s="135">
        <f>'CRM-4.1'!$QU$29</f>
        <v>1751418.2109345533</v>
      </c>
      <c r="JF40" s="135">
        <f>'CRM-4.1'!$RK$28</f>
        <v>647278.86495257029</v>
      </c>
      <c r="JG40" s="135">
        <f>'CRM-4.1'!$SA$24</f>
        <v>-4891414.6452374859</v>
      </c>
      <c r="JH40" s="135">
        <f>'CRM-4.1'!$SA$42</f>
        <v>-85306.979899888509</v>
      </c>
      <c r="JI40" s="135">
        <f>'CRM-4.1'!$SA$60</f>
        <v>-1652808.4889417014</v>
      </c>
      <c r="JJ40" s="135">
        <f>'CRM-4.1'!$SA$78</f>
        <v>-1890764.2494557183</v>
      </c>
      <c r="JK40" s="135">
        <f>+'CRM-4.2'!O38</f>
        <v>11827539.53415641</v>
      </c>
      <c r="JL40" s="135">
        <f>+'CRM-4.2'!AE23</f>
        <v>1199.4932250000118</v>
      </c>
      <c r="JM40" s="135"/>
      <c r="JN40" s="135"/>
      <c r="JO40" s="135">
        <f>'CRM-4.2'!CA57</f>
        <v>489306.01124531549</v>
      </c>
      <c r="JP40" s="129">
        <f>+'CRM-4.2'!CQ28</f>
        <v>0</v>
      </c>
      <c r="JQ40" s="135">
        <f>'CRM-4.2'!DG28</f>
        <v>1045894.4725995287</v>
      </c>
      <c r="JR40" s="135">
        <f>'CRM-4.2'!DW48</f>
        <v>-65024.368285479788</v>
      </c>
      <c r="JS40" s="135">
        <f>'CRM-4.2'!EM60+'CRM-4.2'!EM59+'CRM-4.2'!EM58</f>
        <v>668240.92292499752</v>
      </c>
      <c r="JT40" s="135"/>
      <c r="JU40" s="135"/>
      <c r="JV40" s="135">
        <f>'CRM-4.2'!GI44</f>
        <v>0</v>
      </c>
      <c r="JW40" s="412">
        <f t="shared" si="155"/>
        <v>5063098.7538250713</v>
      </c>
      <c r="JX40" s="412">
        <f t="shared" si="156"/>
        <v>-93833222.754199907</v>
      </c>
      <c r="JY40" s="829" t="s">
        <v>1143</v>
      </c>
    </row>
    <row r="41" spans="1:285" x14ac:dyDescent="0.2">
      <c r="A41" s="132">
        <f>ROW()</f>
        <v>41</v>
      </c>
      <c r="B41" s="139" t="s">
        <v>74</v>
      </c>
      <c r="C41" s="412">
        <v>89040544.51000002</v>
      </c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>
        <f>'CRM-4.2'!AK28</f>
        <v>44533.439999999995</v>
      </c>
      <c r="AH41" s="135"/>
      <c r="AI41" s="135"/>
      <c r="AJ41" s="135"/>
      <c r="AK41" s="135"/>
      <c r="AL41" s="135"/>
      <c r="AM41" s="135"/>
      <c r="AN41" s="135"/>
      <c r="AO41" s="135"/>
      <c r="AP41" s="135"/>
      <c r="AQ41" s="412">
        <f t="shared" si="145"/>
        <v>44533.439999999995</v>
      </c>
      <c r="AR41" s="412">
        <f t="shared" si="146"/>
        <v>89085077.950000018</v>
      </c>
      <c r="AS41" s="135"/>
      <c r="AT41" s="135"/>
      <c r="AU41" s="135"/>
      <c r="AV41" s="135">
        <f>SUM('CRM-4.1'!BC17:BC20)</f>
        <v>-454424.19965512399</v>
      </c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5"/>
      <c r="BR41" s="135"/>
      <c r="BS41" s="135"/>
      <c r="BT41" s="135"/>
      <c r="BU41" s="135"/>
      <c r="BV41" s="135"/>
      <c r="BW41" s="135"/>
      <c r="BX41" s="135"/>
      <c r="BY41" s="135"/>
      <c r="BZ41" s="135"/>
      <c r="CA41" s="135"/>
      <c r="CB41" s="135"/>
      <c r="CC41" s="135"/>
      <c r="CD41" s="135"/>
      <c r="CE41" s="135"/>
      <c r="CF41" s="135"/>
      <c r="CG41" s="135"/>
      <c r="CH41" s="135"/>
      <c r="CI41" s="135"/>
      <c r="CJ41" s="135"/>
      <c r="CK41" s="135"/>
      <c r="CL41" s="135"/>
      <c r="CM41" s="412">
        <f t="shared" si="147"/>
        <v>-454424.19965512399</v>
      </c>
      <c r="CN41" s="412">
        <f t="shared" si="148"/>
        <v>88630653.750344887</v>
      </c>
      <c r="CO41" s="135"/>
      <c r="CP41" s="135"/>
      <c r="CQ41" s="135"/>
      <c r="CR41" s="135">
        <f>SUM('CRM-4.1'!BE17:BE20)</f>
        <v>-399773.68118600268</v>
      </c>
      <c r="CS41" s="135"/>
      <c r="CT41" s="135"/>
      <c r="CU41" s="135"/>
      <c r="CV41" s="135"/>
      <c r="CW41" s="135"/>
      <c r="CX41" s="135"/>
      <c r="CY41" s="135"/>
      <c r="CZ41" s="135"/>
      <c r="DA41" s="135"/>
      <c r="DB41" s="135"/>
      <c r="DC41" s="135"/>
      <c r="DD41" s="135"/>
      <c r="DE41" s="135"/>
      <c r="DF41" s="135"/>
      <c r="DG41" s="135"/>
      <c r="DH41" s="135"/>
      <c r="DI41" s="135"/>
      <c r="DJ41" s="135"/>
      <c r="DK41" s="135"/>
      <c r="DL41" s="135"/>
      <c r="DM41" s="135"/>
      <c r="DN41" s="135"/>
      <c r="DO41" s="135"/>
      <c r="DP41" s="135"/>
      <c r="DQ41" s="135"/>
      <c r="DR41" s="135"/>
      <c r="DS41" s="135"/>
      <c r="DT41" s="135"/>
      <c r="DU41" s="135"/>
      <c r="DV41" s="135"/>
      <c r="DW41" s="135"/>
      <c r="DX41" s="135"/>
      <c r="DY41" s="135"/>
      <c r="DZ41" s="135"/>
      <c r="EA41" s="135"/>
      <c r="EB41" s="135"/>
      <c r="EC41" s="135"/>
      <c r="ED41" s="135"/>
      <c r="EE41" s="135"/>
      <c r="EF41" s="135"/>
      <c r="EG41" s="135"/>
      <c r="EH41" s="135"/>
      <c r="EI41" s="412">
        <f t="shared" si="149"/>
        <v>-399773.68118600268</v>
      </c>
      <c r="EJ41" s="412">
        <f t="shared" si="150"/>
        <v>88230880.069158882</v>
      </c>
      <c r="EK41" s="135"/>
      <c r="EL41" s="135"/>
      <c r="EM41" s="135"/>
      <c r="EN41" s="135">
        <f>SUM('CRM-4.1'!BG17:BG20)</f>
        <v>-668842.91487600096</v>
      </c>
      <c r="EO41" s="135"/>
      <c r="EP41" s="135"/>
      <c r="EQ41" s="135"/>
      <c r="ER41" s="135"/>
      <c r="ES41" s="135"/>
      <c r="ET41" s="135"/>
      <c r="EU41" s="135"/>
      <c r="EV41" s="135"/>
      <c r="EW41" s="135"/>
      <c r="EX41" s="135"/>
      <c r="EY41" s="135"/>
      <c r="EZ41" s="135"/>
      <c r="FA41" s="135"/>
      <c r="FB41" s="135"/>
      <c r="FC41" s="135"/>
      <c r="FD41" s="135"/>
      <c r="FE41" s="135"/>
      <c r="FF41" s="135"/>
      <c r="FG41" s="135"/>
      <c r="FH41" s="135"/>
      <c r="FI41" s="135"/>
      <c r="FJ41" s="135"/>
      <c r="FK41" s="135"/>
      <c r="FL41" s="135"/>
      <c r="FM41" s="135"/>
      <c r="FN41" s="135"/>
      <c r="FO41" s="135"/>
      <c r="FP41" s="135"/>
      <c r="FQ41" s="135"/>
      <c r="FR41" s="135"/>
      <c r="FS41" s="135"/>
      <c r="FT41" s="135"/>
      <c r="FU41" s="135">
        <f>'CRM-4.2'!AQ28</f>
        <v>3330.7366680000005</v>
      </c>
      <c r="FV41" s="135"/>
      <c r="FW41" s="135"/>
      <c r="FX41" s="135"/>
      <c r="FY41" s="135"/>
      <c r="FZ41" s="135"/>
      <c r="GA41" s="135"/>
      <c r="GB41" s="135"/>
      <c r="GC41" s="135"/>
      <c r="GD41" s="135"/>
      <c r="GE41" s="412">
        <f t="shared" si="151"/>
        <v>-665512.17820800096</v>
      </c>
      <c r="GF41" s="412">
        <f t="shared" si="152"/>
        <v>87565367.890950888</v>
      </c>
      <c r="GG41" s="135"/>
      <c r="GH41" s="135"/>
      <c r="GI41" s="135"/>
      <c r="GJ41" s="135">
        <f>SUM('CRM-4.1'!BI17:BI20)</f>
        <v>467403.99771801173</v>
      </c>
      <c r="GK41" s="135"/>
      <c r="GL41" s="135"/>
      <c r="GM41" s="135"/>
      <c r="GN41" s="135"/>
      <c r="GO41" s="135"/>
      <c r="GP41" s="135"/>
      <c r="GQ41" s="135"/>
      <c r="GR41" s="135"/>
      <c r="GS41" s="135"/>
      <c r="GT41" s="135"/>
      <c r="GU41" s="135"/>
      <c r="GV41" s="135"/>
      <c r="GW41" s="135"/>
      <c r="GX41" s="135"/>
      <c r="GY41" s="135"/>
      <c r="GZ41" s="135"/>
      <c r="HA41" s="135"/>
      <c r="HB41" s="135"/>
      <c r="HC41" s="135"/>
      <c r="HD41" s="135"/>
      <c r="HE41" s="135"/>
      <c r="HF41" s="135"/>
      <c r="HG41" s="135"/>
      <c r="HH41" s="135"/>
      <c r="HI41" s="135"/>
      <c r="HJ41" s="135"/>
      <c r="HK41" s="135"/>
      <c r="HL41" s="135"/>
      <c r="HM41" s="135"/>
      <c r="HN41" s="135"/>
      <c r="HO41" s="135"/>
      <c r="HP41" s="135"/>
      <c r="HQ41" s="135"/>
      <c r="HR41" s="135"/>
      <c r="HS41" s="135"/>
      <c r="HT41" s="135"/>
      <c r="HU41" s="135"/>
      <c r="HV41" s="135"/>
      <c r="HW41" s="135"/>
      <c r="HX41" s="135"/>
      <c r="HY41" s="135"/>
      <c r="HZ41" s="135"/>
      <c r="IA41" s="412">
        <f t="shared" si="153"/>
        <v>467403.99771801173</v>
      </c>
      <c r="IB41" s="412">
        <f t="shared" si="154"/>
        <v>88032771.888668895</v>
      </c>
      <c r="IC41" s="135"/>
      <c r="ID41" s="135"/>
      <c r="IE41" s="135"/>
      <c r="IF41" s="135">
        <f>SUM('CRM-4.1'!BK17:BK20)</f>
        <v>-553818.45254800306</v>
      </c>
      <c r="IG41" s="135"/>
      <c r="IH41" s="135"/>
      <c r="II41" s="135"/>
      <c r="IJ41" s="135"/>
      <c r="IK41" s="135"/>
      <c r="IL41" s="135"/>
      <c r="IM41" s="135"/>
      <c r="IN41" s="135"/>
      <c r="IO41" s="135"/>
      <c r="IP41" s="135"/>
      <c r="IQ41" s="135"/>
      <c r="IR41" s="135"/>
      <c r="IS41" s="135"/>
      <c r="IT41" s="135"/>
      <c r="IU41" s="135"/>
      <c r="IV41" s="135"/>
      <c r="IW41" s="135"/>
      <c r="IX41" s="135"/>
      <c r="IY41" s="135"/>
      <c r="IZ41" s="135"/>
      <c r="JA41" s="135"/>
      <c r="JB41" s="135"/>
      <c r="JC41" s="135"/>
      <c r="JD41" s="135"/>
      <c r="JE41" s="135"/>
      <c r="JF41" s="135"/>
      <c r="JG41" s="135"/>
      <c r="JH41" s="135"/>
      <c r="JI41" s="135"/>
      <c r="JJ41" s="135"/>
      <c r="JK41" s="135"/>
      <c r="JL41" s="135"/>
      <c r="JM41" s="135"/>
      <c r="JN41" s="135"/>
      <c r="JO41" s="135"/>
      <c r="JP41" s="135"/>
      <c r="JQ41" s="135"/>
      <c r="JR41" s="135"/>
      <c r="JS41" s="135"/>
      <c r="JT41" s="135"/>
      <c r="JU41" s="135"/>
      <c r="JV41" s="135"/>
      <c r="JW41" s="412">
        <f t="shared" si="155"/>
        <v>-553818.45254800306</v>
      </c>
      <c r="JX41" s="412">
        <f t="shared" si="156"/>
        <v>87478953.436120898</v>
      </c>
      <c r="JY41" s="829" t="s">
        <v>1143</v>
      </c>
    </row>
    <row r="42" spans="1:285" x14ac:dyDescent="0.2">
      <c r="A42" s="132">
        <f>ROW()</f>
        <v>42</v>
      </c>
      <c r="B42" s="133" t="s">
        <v>2</v>
      </c>
      <c r="C42" s="415">
        <v>2222908753.6300001</v>
      </c>
      <c r="D42" s="141">
        <f t="shared" ref="C42:AE42" si="157">SUM(D26:D41)</f>
        <v>36789628.743994035</v>
      </c>
      <c r="E42" s="141">
        <f t="shared" si="157"/>
        <v>-207167041.29337341</v>
      </c>
      <c r="F42" s="141">
        <f t="shared" si="157"/>
        <v>273141.3792114</v>
      </c>
      <c r="G42" s="141">
        <f t="shared" si="157"/>
        <v>-36730076.987808421</v>
      </c>
      <c r="H42" s="141">
        <f t="shared" si="157"/>
        <v>-29473738.80405971</v>
      </c>
      <c r="I42" s="141">
        <f t="shared" si="157"/>
        <v>-2975709.7977257613</v>
      </c>
      <c r="J42" s="141">
        <f t="shared" si="157"/>
        <v>-139378.00489226007</v>
      </c>
      <c r="K42" s="141">
        <f t="shared" si="157"/>
        <v>-1744.5848380158841</v>
      </c>
      <c r="L42" s="141">
        <f t="shared" si="157"/>
        <v>-34454.191186003947</v>
      </c>
      <c r="M42" s="141">
        <f t="shared" si="157"/>
        <v>70788.642846595074</v>
      </c>
      <c r="N42" s="141">
        <f t="shared" si="157"/>
        <v>4368173.7026213948</v>
      </c>
      <c r="O42" s="141">
        <f t="shared" si="157"/>
        <v>122822.85124517528</v>
      </c>
      <c r="P42" s="141">
        <f t="shared" si="157"/>
        <v>17521.863852870072</v>
      </c>
      <c r="Q42" s="141">
        <f t="shared" si="157"/>
        <v>816673.3893978541</v>
      </c>
      <c r="R42" s="141">
        <f t="shared" si="157"/>
        <v>-1302726.7716999999</v>
      </c>
      <c r="S42" s="141">
        <f t="shared" si="157"/>
        <v>-66097.118360055465</v>
      </c>
      <c r="T42" s="141">
        <f t="shared" si="157"/>
        <v>-1576182.6872538861</v>
      </c>
      <c r="U42" s="141">
        <f t="shared" si="157"/>
        <v>2262436.406464857</v>
      </c>
      <c r="V42" s="141">
        <f t="shared" si="157"/>
        <v>0</v>
      </c>
      <c r="W42" s="141">
        <f t="shared" si="157"/>
        <v>657625.84572865348</v>
      </c>
      <c r="X42" s="141">
        <f>SUM(X26:X41)</f>
        <v>69587.980321600218</v>
      </c>
      <c r="Y42" s="141">
        <f t="shared" si="157"/>
        <v>0</v>
      </c>
      <c r="Z42" s="141">
        <f t="shared" si="157"/>
        <v>0</v>
      </c>
      <c r="AA42" s="141">
        <f t="shared" si="157"/>
        <v>0</v>
      </c>
      <c r="AB42" s="141">
        <f t="shared" si="157"/>
        <v>0</v>
      </c>
      <c r="AC42" s="141">
        <f t="shared" si="157"/>
        <v>-142029.36432510396</v>
      </c>
      <c r="AD42" s="141">
        <f t="shared" si="157"/>
        <v>0</v>
      </c>
      <c r="AE42" s="141">
        <f t="shared" si="157"/>
        <v>8137368.974306412</v>
      </c>
      <c r="AF42" s="141">
        <f t="shared" ref="AF42:BI42" si="158">SUM(AF26:AF41)</f>
        <v>77236.935274999967</v>
      </c>
      <c r="AG42" s="141">
        <f t="shared" si="158"/>
        <v>-167530.56</v>
      </c>
      <c r="AH42" s="141">
        <f t="shared" si="158"/>
        <v>745895.0162666667</v>
      </c>
      <c r="AI42" s="141">
        <f t="shared" si="158"/>
        <v>0</v>
      </c>
      <c r="AJ42" s="141">
        <f t="shared" si="158"/>
        <v>-78257.771299999993</v>
      </c>
      <c r="AK42" s="141">
        <f t="shared" si="158"/>
        <v>-789966.53717999777</v>
      </c>
      <c r="AL42" s="141">
        <f t="shared" si="158"/>
        <v>0</v>
      </c>
      <c r="AM42" s="141">
        <f t="shared" si="158"/>
        <v>0</v>
      </c>
      <c r="AN42" s="141">
        <f t="shared" si="158"/>
        <v>0</v>
      </c>
      <c r="AO42" s="141">
        <f t="shared" si="158"/>
        <v>0</v>
      </c>
      <c r="AP42" s="141">
        <f t="shared" si="158"/>
        <v>0</v>
      </c>
      <c r="AQ42" s="415">
        <f t="shared" si="158"/>
        <v>-226236032.74247006</v>
      </c>
      <c r="AR42" s="415">
        <f t="shared" si="158"/>
        <v>1996672720.8875301</v>
      </c>
      <c r="AS42" s="141">
        <f>SUM(AS26:AS41)</f>
        <v>-1942158.6671712373</v>
      </c>
      <c r="AT42" s="141">
        <f t="shared" si="158"/>
        <v>0</v>
      </c>
      <c r="AU42" s="141">
        <f t="shared" si="158"/>
        <v>0</v>
      </c>
      <c r="AV42" s="141">
        <f t="shared" si="158"/>
        <v>-454424.19965512399</v>
      </c>
      <c r="AW42" s="141">
        <f t="shared" si="158"/>
        <v>-27010.826361953616</v>
      </c>
      <c r="AX42" s="141">
        <f t="shared" si="158"/>
        <v>0</v>
      </c>
      <c r="AY42" s="141">
        <f t="shared" si="158"/>
        <v>0</v>
      </c>
      <c r="AZ42" s="141">
        <f t="shared" si="158"/>
        <v>0</v>
      </c>
      <c r="BA42" s="141">
        <f t="shared" si="158"/>
        <v>88453.097947868329</v>
      </c>
      <c r="BB42" s="141">
        <f t="shared" si="158"/>
        <v>0</v>
      </c>
      <c r="BC42" s="141">
        <f t="shared" si="158"/>
        <v>-1541476.0708844375</v>
      </c>
      <c r="BD42" s="141">
        <f t="shared" si="158"/>
        <v>0</v>
      </c>
      <c r="BE42" s="141">
        <f t="shared" si="158"/>
        <v>0</v>
      </c>
      <c r="BF42" s="141">
        <f t="shared" si="158"/>
        <v>748484.50773254456</v>
      </c>
      <c r="BG42" s="141">
        <f t="shared" si="158"/>
        <v>0</v>
      </c>
      <c r="BH42" s="141">
        <f t="shared" si="158"/>
        <v>0</v>
      </c>
      <c r="BI42" s="141">
        <f t="shared" si="158"/>
        <v>1224537.0157488291</v>
      </c>
      <c r="BJ42" s="141">
        <f t="shared" ref="BJ42:CN42" si="159">SUM(BJ26:BJ41)</f>
        <v>0</v>
      </c>
      <c r="BK42" s="141">
        <f t="shared" si="159"/>
        <v>0</v>
      </c>
      <c r="BL42" s="141">
        <f t="shared" si="159"/>
        <v>0</v>
      </c>
      <c r="BM42" s="141">
        <f t="shared" si="159"/>
        <v>0</v>
      </c>
      <c r="BN42" s="141">
        <f t="shared" si="159"/>
        <v>0</v>
      </c>
      <c r="BO42" s="141">
        <f t="shared" si="159"/>
        <v>0</v>
      </c>
      <c r="BP42" s="141">
        <f t="shared" si="159"/>
        <v>-1316321.3133</v>
      </c>
      <c r="BQ42" s="141">
        <f t="shared" si="159"/>
        <v>8945940.8578260001</v>
      </c>
      <c r="BR42" s="141">
        <f t="shared" si="159"/>
        <v>-1.9374896149383859E-2</v>
      </c>
      <c r="BS42" s="141">
        <f t="shared" si="159"/>
        <v>0</v>
      </c>
      <c r="BT42" s="141">
        <f t="shared" si="159"/>
        <v>0</v>
      </c>
      <c r="BU42" s="141">
        <f t="shared" si="159"/>
        <v>-3044147.4886901998</v>
      </c>
      <c r="BV42" s="141">
        <f t="shared" si="159"/>
        <v>-573114.39049726026</v>
      </c>
      <c r="BW42" s="141">
        <f t="shared" si="159"/>
        <v>1352923.7452072599</v>
      </c>
      <c r="BX42" s="141">
        <f t="shared" si="159"/>
        <v>211374.28810000006</v>
      </c>
      <c r="BY42" s="141">
        <f t="shared" ref="BY42:BZ42" si="160">SUM(BY26:BY41)</f>
        <v>66055.621369259985</v>
      </c>
      <c r="BZ42" s="141">
        <f t="shared" si="160"/>
        <v>1056906.5734432</v>
      </c>
      <c r="CA42" s="141">
        <f t="shared" si="159"/>
        <v>0</v>
      </c>
      <c r="CB42" s="141">
        <f t="shared" si="159"/>
        <v>0</v>
      </c>
      <c r="CC42" s="141">
        <f t="shared" si="159"/>
        <v>0</v>
      </c>
      <c r="CD42" s="141">
        <f t="shared" si="159"/>
        <v>0</v>
      </c>
      <c r="CE42" s="141">
        <f t="shared" si="159"/>
        <v>-1302182.2319424739</v>
      </c>
      <c r="CF42" s="141">
        <f t="shared" si="159"/>
        <v>-33733.560899999982</v>
      </c>
      <c r="CG42" s="141">
        <f t="shared" si="159"/>
        <v>0</v>
      </c>
      <c r="CH42" s="141">
        <f t="shared" si="159"/>
        <v>1439645.6765000001</v>
      </c>
      <c r="CI42" s="141">
        <f t="shared" si="159"/>
        <v>-51935956.248247728</v>
      </c>
      <c r="CJ42" s="141">
        <f t="shared" si="159"/>
        <v>0</v>
      </c>
      <c r="CK42" s="141">
        <f t="shared" si="159"/>
        <v>0</v>
      </c>
      <c r="CL42" s="141">
        <f t="shared" si="159"/>
        <v>0</v>
      </c>
      <c r="CM42" s="415">
        <f t="shared" si="159"/>
        <v>-47036203.633150361</v>
      </c>
      <c r="CN42" s="415">
        <f t="shared" si="159"/>
        <v>1949636517.2543797</v>
      </c>
      <c r="CO42" s="141">
        <f t="shared" ref="CO42:EH42" si="161">SUM(CO26:CO41)</f>
        <v>-13498207.081210893</v>
      </c>
      <c r="CP42" s="141">
        <f t="shared" si="161"/>
        <v>0</v>
      </c>
      <c r="CQ42" s="141">
        <f t="shared" si="161"/>
        <v>0</v>
      </c>
      <c r="CR42" s="141">
        <f t="shared" si="161"/>
        <v>-399773.68118600268</v>
      </c>
      <c r="CS42" s="141">
        <f t="shared" si="161"/>
        <v>-224301.60784937203</v>
      </c>
      <c r="CT42" s="141">
        <f t="shared" si="161"/>
        <v>0</v>
      </c>
      <c r="CU42" s="141">
        <f t="shared" si="161"/>
        <v>0</v>
      </c>
      <c r="CV42" s="141">
        <f t="shared" si="161"/>
        <v>0</v>
      </c>
      <c r="CW42" s="141">
        <f t="shared" si="161"/>
        <v>0</v>
      </c>
      <c r="CX42" s="141">
        <f t="shared" si="161"/>
        <v>0</v>
      </c>
      <c r="CY42" s="141">
        <f t="shared" si="161"/>
        <v>306311.14921122277</v>
      </c>
      <c r="CZ42" s="141">
        <f t="shared" si="161"/>
        <v>0</v>
      </c>
      <c r="DA42" s="141">
        <f t="shared" si="161"/>
        <v>0</v>
      </c>
      <c r="DB42" s="141">
        <f t="shared" si="161"/>
        <v>0</v>
      </c>
      <c r="DC42" s="141">
        <f t="shared" si="161"/>
        <v>1163573.5173000004</v>
      </c>
      <c r="DD42" s="141">
        <f t="shared" si="161"/>
        <v>0</v>
      </c>
      <c r="DE42" s="141">
        <f t="shared" si="161"/>
        <v>0</v>
      </c>
      <c r="DF42" s="141">
        <f t="shared" si="161"/>
        <v>0</v>
      </c>
      <c r="DG42" s="141">
        <f t="shared" si="161"/>
        <v>0</v>
      </c>
      <c r="DH42" s="141">
        <f t="shared" si="161"/>
        <v>0</v>
      </c>
      <c r="DI42" s="141">
        <f t="shared" si="161"/>
        <v>0</v>
      </c>
      <c r="DJ42" s="141">
        <f t="shared" si="161"/>
        <v>0</v>
      </c>
      <c r="DK42" s="141">
        <f t="shared" si="161"/>
        <v>0</v>
      </c>
      <c r="DL42" s="141">
        <f t="shared" si="161"/>
        <v>0</v>
      </c>
      <c r="DM42" s="141">
        <f t="shared" si="161"/>
        <v>0</v>
      </c>
      <c r="DN42" s="141">
        <f t="shared" si="161"/>
        <v>0</v>
      </c>
      <c r="DO42" s="141">
        <f t="shared" si="161"/>
        <v>0</v>
      </c>
      <c r="DP42" s="141">
        <f t="shared" si="161"/>
        <v>0</v>
      </c>
      <c r="DQ42" s="141">
        <f t="shared" si="161"/>
        <v>-14739499.822137697</v>
      </c>
      <c r="DR42" s="141">
        <f t="shared" si="161"/>
        <v>-4397798.4569056612</v>
      </c>
      <c r="DS42" s="141">
        <f t="shared" ref="DS42:DT42" si="162">SUM(DS26:DS41)</f>
        <v>10993462.594550598</v>
      </c>
      <c r="DT42" s="141">
        <f t="shared" si="162"/>
        <v>792152.34710000001</v>
      </c>
      <c r="DU42" s="141">
        <f t="shared" ref="DU42:DV42" si="163">SUM(DU26:DU41)</f>
        <v>1760698.9052107399</v>
      </c>
      <c r="DV42" s="141">
        <f t="shared" si="163"/>
        <v>8465444.0078082196</v>
      </c>
      <c r="DW42" s="141">
        <f t="shared" si="161"/>
        <v>0</v>
      </c>
      <c r="DX42" s="141">
        <f t="shared" si="161"/>
        <v>0</v>
      </c>
      <c r="DY42" s="141">
        <f t="shared" si="161"/>
        <v>0</v>
      </c>
      <c r="DZ42" s="141">
        <f t="shared" si="161"/>
        <v>0</v>
      </c>
      <c r="EA42" s="141">
        <f t="shared" si="161"/>
        <v>242022.31235291326</v>
      </c>
      <c r="EB42" s="141">
        <f t="shared" si="161"/>
        <v>0</v>
      </c>
      <c r="EC42" s="141">
        <f t="shared" si="161"/>
        <v>0</v>
      </c>
      <c r="ED42" s="141">
        <f t="shared" si="161"/>
        <v>0</v>
      </c>
      <c r="EE42" s="141">
        <f t="shared" si="161"/>
        <v>39655.383872746024</v>
      </c>
      <c r="EF42" s="141">
        <f t="shared" si="161"/>
        <v>0</v>
      </c>
      <c r="EG42" s="141">
        <f t="shared" si="161"/>
        <v>0</v>
      </c>
      <c r="EH42" s="141">
        <f t="shared" si="161"/>
        <v>-349292.03779998259</v>
      </c>
      <c r="EI42" s="415">
        <f>SUM(EI26:EI41)</f>
        <v>-9845552.4696831629</v>
      </c>
      <c r="EJ42" s="415">
        <f>SUM(EJ26:EJ41)</f>
        <v>1939790964.7846959</v>
      </c>
      <c r="EK42" s="141">
        <f t="shared" ref="EK42:GD42" si="164">SUM(EK26:EK41)</f>
        <v>5236864.0301886201</v>
      </c>
      <c r="EL42" s="141">
        <f t="shared" si="164"/>
        <v>0</v>
      </c>
      <c r="EM42" s="141">
        <f t="shared" si="164"/>
        <v>0</v>
      </c>
      <c r="EN42" s="141">
        <f t="shared" si="164"/>
        <v>-668842.91487600096</v>
      </c>
      <c r="EO42" s="141">
        <f t="shared" si="164"/>
        <v>430383.03621650574</v>
      </c>
      <c r="EP42" s="141">
        <f t="shared" si="164"/>
        <v>0</v>
      </c>
      <c r="EQ42" s="141">
        <f t="shared" si="164"/>
        <v>0</v>
      </c>
      <c r="ER42" s="141">
        <f t="shared" si="164"/>
        <v>0</v>
      </c>
      <c r="ES42" s="141">
        <f t="shared" si="164"/>
        <v>0</v>
      </c>
      <c r="ET42" s="141">
        <f t="shared" si="164"/>
        <v>0</v>
      </c>
      <c r="EU42" s="141">
        <f t="shared" si="164"/>
        <v>564801.47031854209</v>
      </c>
      <c r="EV42" s="141">
        <f t="shared" si="164"/>
        <v>0</v>
      </c>
      <c r="EW42" s="141">
        <f t="shared" si="164"/>
        <v>0</v>
      </c>
      <c r="EX42" s="141">
        <f t="shared" si="164"/>
        <v>0</v>
      </c>
      <c r="EY42" s="141">
        <f t="shared" si="164"/>
        <v>3468351.8046000004</v>
      </c>
      <c r="EZ42" s="141">
        <f t="shared" si="164"/>
        <v>0</v>
      </c>
      <c r="FA42" s="141">
        <f t="shared" si="164"/>
        <v>0</v>
      </c>
      <c r="FB42" s="141">
        <f t="shared" si="164"/>
        <v>0</v>
      </c>
      <c r="FC42" s="141">
        <f t="shared" si="164"/>
        <v>0</v>
      </c>
      <c r="FD42" s="141">
        <f t="shared" si="164"/>
        <v>0</v>
      </c>
      <c r="FE42" s="141">
        <f t="shared" si="164"/>
        <v>0</v>
      </c>
      <c r="FF42" s="141">
        <f t="shared" si="164"/>
        <v>50379478.213692553</v>
      </c>
      <c r="FG42" s="141">
        <f t="shared" si="164"/>
        <v>245505.14664022264</v>
      </c>
      <c r="FH42" s="141">
        <f t="shared" si="164"/>
        <v>-384351.79930000007</v>
      </c>
      <c r="FI42" s="141">
        <f t="shared" si="164"/>
        <v>5506395.0148223229</v>
      </c>
      <c r="FJ42" s="141">
        <f t="shared" si="164"/>
        <v>80037.032855528465</v>
      </c>
      <c r="FK42" s="141">
        <f t="shared" si="164"/>
        <v>803115.10942405707</v>
      </c>
      <c r="FL42" s="141">
        <f t="shared" si="164"/>
        <v>0</v>
      </c>
      <c r="FM42" s="141">
        <f t="shared" si="164"/>
        <v>-23086822.658543315</v>
      </c>
      <c r="FN42" s="141">
        <f t="shared" si="164"/>
        <v>-5520885.9177071638</v>
      </c>
      <c r="FO42" s="141">
        <f t="shared" ref="FO42:FP42" si="165">SUM(FO26:FO41)</f>
        <v>13108729.288191035</v>
      </c>
      <c r="FP42" s="141">
        <f t="shared" si="165"/>
        <v>104878.80115133915</v>
      </c>
      <c r="FQ42" s="141">
        <f t="shared" ref="FQ42:FR42" si="166">SUM(FQ26:FQ41)</f>
        <v>1626109.1256891605</v>
      </c>
      <c r="FR42" s="141">
        <f t="shared" si="166"/>
        <v>10212141.683032909</v>
      </c>
      <c r="FS42" s="141">
        <f t="shared" si="164"/>
        <v>101665833.49155572</v>
      </c>
      <c r="FT42" s="141">
        <f t="shared" si="164"/>
        <v>139468.69547499999</v>
      </c>
      <c r="FU42" s="141">
        <f t="shared" si="164"/>
        <v>-12529.914132000002</v>
      </c>
      <c r="FV42" s="141">
        <f t="shared" si="164"/>
        <v>-827173.50134999724</v>
      </c>
      <c r="FW42" s="141">
        <f t="shared" si="164"/>
        <v>-2257567.0605767574</v>
      </c>
      <c r="FX42" s="141">
        <f t="shared" si="164"/>
        <v>11244.520300000051</v>
      </c>
      <c r="FY42" s="141">
        <f t="shared" si="164"/>
        <v>9794940.0194749981</v>
      </c>
      <c r="FZ42" s="141">
        <f t="shared" si="164"/>
        <v>1707574.2478025374</v>
      </c>
      <c r="GA42" s="141">
        <f t="shared" si="164"/>
        <v>8200821.0775916548</v>
      </c>
      <c r="GB42" s="141">
        <f t="shared" si="164"/>
        <v>0</v>
      </c>
      <c r="GC42" s="141">
        <f t="shared" si="164"/>
        <v>0</v>
      </c>
      <c r="GD42" s="141">
        <f t="shared" si="164"/>
        <v>-1746498.9622000174</v>
      </c>
      <c r="GE42" s="415">
        <f t="shared" ref="GE42:JX42" si="167">SUM(GE26:GE41)</f>
        <v>178781999.08033746</v>
      </c>
      <c r="GF42" s="415">
        <f t="shared" si="167"/>
        <v>2118572963.8650339</v>
      </c>
      <c r="GG42" s="141">
        <f t="shared" si="167"/>
        <v>5342495.4743051883</v>
      </c>
      <c r="GH42" s="141">
        <f t="shared" si="167"/>
        <v>0</v>
      </c>
      <c r="GI42" s="141">
        <f t="shared" si="167"/>
        <v>0</v>
      </c>
      <c r="GJ42" s="141">
        <f t="shared" si="167"/>
        <v>467403.99771801173</v>
      </c>
      <c r="GK42" s="141">
        <f t="shared" si="167"/>
        <v>-1682649.2945674423</v>
      </c>
      <c r="GL42" s="141">
        <f t="shared" si="167"/>
        <v>0</v>
      </c>
      <c r="GM42" s="141">
        <f t="shared" si="167"/>
        <v>0</v>
      </c>
      <c r="GN42" s="141">
        <f t="shared" si="167"/>
        <v>0</v>
      </c>
      <c r="GO42" s="141">
        <f t="shared" si="167"/>
        <v>0</v>
      </c>
      <c r="GP42" s="141">
        <f t="shared" si="167"/>
        <v>0</v>
      </c>
      <c r="GQ42" s="141">
        <f t="shared" si="167"/>
        <v>1312687.165039951</v>
      </c>
      <c r="GR42" s="141">
        <f t="shared" si="167"/>
        <v>0</v>
      </c>
      <c r="GS42" s="141">
        <f t="shared" si="167"/>
        <v>0</v>
      </c>
      <c r="GT42" s="141">
        <f t="shared" si="167"/>
        <v>0</v>
      </c>
      <c r="GU42" s="141">
        <f t="shared" si="167"/>
        <v>0</v>
      </c>
      <c r="GV42" s="141">
        <f t="shared" si="167"/>
        <v>0</v>
      </c>
      <c r="GW42" s="141">
        <f t="shared" si="167"/>
        <v>0</v>
      </c>
      <c r="GX42" s="141">
        <f t="shared" si="167"/>
        <v>0</v>
      </c>
      <c r="GY42" s="141">
        <f t="shared" si="167"/>
        <v>0</v>
      </c>
      <c r="GZ42" s="141">
        <f t="shared" si="167"/>
        <v>0</v>
      </c>
      <c r="HA42" s="141">
        <f t="shared" si="167"/>
        <v>0</v>
      </c>
      <c r="HB42" s="141">
        <f t="shared" si="167"/>
        <v>4863198.7357328627</v>
      </c>
      <c r="HC42" s="141">
        <f t="shared" si="167"/>
        <v>2700556.6130424486</v>
      </c>
      <c r="HD42" s="141">
        <f t="shared" si="167"/>
        <v>0</v>
      </c>
      <c r="HE42" s="141">
        <f t="shared" si="167"/>
        <v>0</v>
      </c>
      <c r="HF42" s="141">
        <f t="shared" si="167"/>
        <v>0</v>
      </c>
      <c r="HG42" s="141">
        <f t="shared" si="167"/>
        <v>0</v>
      </c>
      <c r="HH42" s="141">
        <f t="shared" si="167"/>
        <v>0</v>
      </c>
      <c r="HI42" s="141">
        <f t="shared" si="167"/>
        <v>-15753467.313203076</v>
      </c>
      <c r="HJ42" s="141">
        <f t="shared" si="167"/>
        <v>-3183732.7133453814</v>
      </c>
      <c r="HK42" s="141">
        <f t="shared" ref="HK42:HL42" si="168">SUM(HK26:HK41)</f>
        <v>23642284.351593502</v>
      </c>
      <c r="HL42" s="141">
        <f t="shared" si="168"/>
        <v>247148.03716609959</v>
      </c>
      <c r="HM42" s="141">
        <f t="shared" ref="HM42:HN42" si="169">SUM(HM26:HM41)</f>
        <v>2120655.3892537681</v>
      </c>
      <c r="HN42" s="141">
        <f t="shared" si="169"/>
        <v>13636102.380973253</v>
      </c>
      <c r="HO42" s="141">
        <f t="shared" si="167"/>
        <v>2411427.7636484113</v>
      </c>
      <c r="HP42" s="141">
        <f t="shared" si="167"/>
        <v>-47877.97567499998</v>
      </c>
      <c r="HQ42" s="141">
        <f t="shared" si="167"/>
        <v>0</v>
      </c>
      <c r="HR42" s="141">
        <f t="shared" si="167"/>
        <v>0</v>
      </c>
      <c r="HS42" s="141">
        <f t="shared" si="167"/>
        <v>-7717397.320672133</v>
      </c>
      <c r="HT42" s="141">
        <f t="shared" si="167"/>
        <v>78711.642099999939</v>
      </c>
      <c r="HU42" s="141">
        <f t="shared" si="167"/>
        <v>0</v>
      </c>
      <c r="HV42" s="141">
        <f t="shared" si="167"/>
        <v>141140.79015213592</v>
      </c>
      <c r="HW42" s="141">
        <f t="shared" si="167"/>
        <v>-2642664.426725002</v>
      </c>
      <c r="HX42" s="141">
        <f t="shared" si="167"/>
        <v>0</v>
      </c>
      <c r="HY42" s="141">
        <f t="shared" si="167"/>
        <v>0</v>
      </c>
      <c r="HZ42" s="141">
        <f t="shared" si="167"/>
        <v>0</v>
      </c>
      <c r="IA42" s="415">
        <f t="shared" si="167"/>
        <v>25936023.296537597</v>
      </c>
      <c r="IB42" s="415">
        <f t="shared" si="167"/>
        <v>2144508987.1615715</v>
      </c>
      <c r="IC42" s="141">
        <f t="shared" ref="IC42:JV42" si="170">SUM(IC26:IC41)</f>
        <v>1569898.2576967832</v>
      </c>
      <c r="ID42" s="141">
        <f t="shared" si="170"/>
        <v>0</v>
      </c>
      <c r="IE42" s="141">
        <f t="shared" si="170"/>
        <v>0</v>
      </c>
      <c r="IF42" s="141">
        <f t="shared" si="170"/>
        <v>-553818.45254800306</v>
      </c>
      <c r="IG42" s="141">
        <f t="shared" si="170"/>
        <v>-2712775.8832966224</v>
      </c>
      <c r="IH42" s="141">
        <f t="shared" si="170"/>
        <v>0</v>
      </c>
      <c r="II42" s="141">
        <f t="shared" si="170"/>
        <v>0</v>
      </c>
      <c r="IJ42" s="141">
        <f t="shared" si="170"/>
        <v>0</v>
      </c>
      <c r="IK42" s="141">
        <f t="shared" si="170"/>
        <v>0</v>
      </c>
      <c r="IL42" s="141">
        <f t="shared" si="170"/>
        <v>0</v>
      </c>
      <c r="IM42" s="141">
        <f t="shared" si="170"/>
        <v>1982533.4266663087</v>
      </c>
      <c r="IN42" s="141">
        <f t="shared" si="170"/>
        <v>0</v>
      </c>
      <c r="IO42" s="141">
        <f t="shared" si="170"/>
        <v>0</v>
      </c>
      <c r="IP42" s="141">
        <f t="shared" si="170"/>
        <v>0</v>
      </c>
      <c r="IQ42" s="141">
        <f t="shared" si="170"/>
        <v>0</v>
      </c>
      <c r="IR42" s="141">
        <f t="shared" si="170"/>
        <v>0</v>
      </c>
      <c r="IS42" s="141">
        <f t="shared" si="170"/>
        <v>0</v>
      </c>
      <c r="IT42" s="141">
        <f t="shared" si="170"/>
        <v>0</v>
      </c>
      <c r="IU42" s="141">
        <f t="shared" si="170"/>
        <v>0</v>
      </c>
      <c r="IV42" s="141">
        <f t="shared" si="170"/>
        <v>0</v>
      </c>
      <c r="IW42" s="141">
        <f t="shared" si="170"/>
        <v>0</v>
      </c>
      <c r="IX42" s="141">
        <f t="shared" si="170"/>
        <v>4091440.5895366212</v>
      </c>
      <c r="IY42" s="141">
        <f t="shared" si="170"/>
        <v>0</v>
      </c>
      <c r="IZ42" s="141">
        <f t="shared" si="170"/>
        <v>0</v>
      </c>
      <c r="JA42" s="141">
        <f t="shared" si="170"/>
        <v>0</v>
      </c>
      <c r="JB42" s="141">
        <f t="shared" si="170"/>
        <v>-239304.78550000006</v>
      </c>
      <c r="JC42" s="141">
        <f t="shared" si="170"/>
        <v>-803115.10942405707</v>
      </c>
      <c r="JD42" s="141">
        <f t="shared" si="170"/>
        <v>0</v>
      </c>
      <c r="JE42" s="141">
        <f t="shared" si="170"/>
        <v>-6588668.5078014154</v>
      </c>
      <c r="JF42" s="141">
        <f t="shared" si="170"/>
        <v>-2435001.4443453834</v>
      </c>
      <c r="JG42" s="141">
        <f t="shared" ref="JG42:JH42" si="171">SUM(JG26:JG41)</f>
        <v>18401036.04636959</v>
      </c>
      <c r="JH42" s="141">
        <f t="shared" si="171"/>
        <v>320916.73390910443</v>
      </c>
      <c r="JI42" s="141">
        <f t="shared" ref="JI42:JJ42" si="172">SUM(JI26:JI41)</f>
        <v>6217708.1250664014</v>
      </c>
      <c r="JJ42" s="141">
        <f t="shared" si="172"/>
        <v>7112875.0336667504</v>
      </c>
      <c r="JK42" s="141">
        <f t="shared" si="170"/>
        <v>-70104883.388792962</v>
      </c>
      <c r="JL42" s="141">
        <f t="shared" si="170"/>
        <v>-4512.3792750000439</v>
      </c>
      <c r="JM42" s="141">
        <f t="shared" si="170"/>
        <v>0</v>
      </c>
      <c r="JN42" s="141">
        <f t="shared" si="170"/>
        <v>0</v>
      </c>
      <c r="JO42" s="141">
        <f t="shared" si="170"/>
        <v>-1840722.6137323775</v>
      </c>
      <c r="JP42" s="141">
        <f t="shared" si="170"/>
        <v>0</v>
      </c>
      <c r="JQ42" s="141">
        <f t="shared" si="170"/>
        <v>-3934555.396922037</v>
      </c>
      <c r="JR42" s="141">
        <f t="shared" si="170"/>
        <v>244615.48069299542</v>
      </c>
      <c r="JS42" s="141">
        <f t="shared" si="170"/>
        <v>-5505530.5195749924</v>
      </c>
      <c r="JT42" s="141">
        <f t="shared" si="170"/>
        <v>0</v>
      </c>
      <c r="JU42" s="141">
        <f t="shared" si="170"/>
        <v>0</v>
      </c>
      <c r="JV42" s="141">
        <f t="shared" si="170"/>
        <v>0</v>
      </c>
      <c r="JW42" s="415">
        <f t="shared" si="167"/>
        <v>-54781864.787608311</v>
      </c>
      <c r="JX42" s="415">
        <f t="shared" si="167"/>
        <v>2089727122.3739629</v>
      </c>
      <c r="JY42" s="829" t="s">
        <v>1143</v>
      </c>
    </row>
    <row r="43" spans="1:285" x14ac:dyDescent="0.2">
      <c r="A43" s="132">
        <f>ROW()</f>
        <v>43</v>
      </c>
      <c r="B43" s="139"/>
      <c r="C43" s="416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416"/>
      <c r="AR43" s="416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4"/>
      <c r="BO43" s="144"/>
      <c r="BP43" s="144"/>
      <c r="BQ43" s="144"/>
      <c r="BR43" s="144"/>
      <c r="BS43" s="144"/>
      <c r="BT43" s="144"/>
      <c r="BU43" s="144"/>
      <c r="BV43" s="144"/>
      <c r="BW43" s="144"/>
      <c r="BX43" s="144"/>
      <c r="BY43" s="144"/>
      <c r="BZ43" s="144"/>
      <c r="CA43" s="144"/>
      <c r="CB43" s="144"/>
      <c r="CC43" s="144"/>
      <c r="CD43" s="144"/>
      <c r="CE43" s="144"/>
      <c r="CF43" s="144"/>
      <c r="CG43" s="144"/>
      <c r="CH43" s="144"/>
      <c r="CI43" s="144"/>
      <c r="CJ43" s="144"/>
      <c r="CK43" s="144"/>
      <c r="CL43" s="144"/>
      <c r="CM43" s="416"/>
      <c r="CN43" s="416"/>
      <c r="CO43" s="144"/>
      <c r="CP43" s="144"/>
      <c r="CQ43" s="144"/>
      <c r="CR43" s="144"/>
      <c r="CS43" s="144"/>
      <c r="CT43" s="144"/>
      <c r="CU43" s="144"/>
      <c r="CV43" s="144"/>
      <c r="CW43" s="144"/>
      <c r="CX43" s="144"/>
      <c r="CY43" s="144"/>
      <c r="CZ43" s="144"/>
      <c r="DA43" s="144"/>
      <c r="DB43" s="144"/>
      <c r="DC43" s="144"/>
      <c r="DD43" s="144"/>
      <c r="DE43" s="144"/>
      <c r="DF43" s="144"/>
      <c r="DG43" s="144"/>
      <c r="DH43" s="144"/>
      <c r="DI43" s="144"/>
      <c r="DJ43" s="144"/>
      <c r="DK43" s="144"/>
      <c r="DL43" s="144"/>
      <c r="DM43" s="144"/>
      <c r="DN43" s="144"/>
      <c r="DO43" s="144"/>
      <c r="DP43" s="144"/>
      <c r="DQ43" s="144"/>
      <c r="DR43" s="144"/>
      <c r="DS43" s="144"/>
      <c r="DT43" s="144"/>
      <c r="DU43" s="144"/>
      <c r="DV43" s="144"/>
      <c r="DW43" s="144"/>
      <c r="DX43" s="144"/>
      <c r="DY43" s="144"/>
      <c r="DZ43" s="144"/>
      <c r="EA43" s="144"/>
      <c r="EB43" s="144"/>
      <c r="EC43" s="144"/>
      <c r="ED43" s="144"/>
      <c r="EE43" s="144"/>
      <c r="EF43" s="144"/>
      <c r="EG43" s="144"/>
      <c r="EH43" s="144"/>
      <c r="EI43" s="416"/>
      <c r="EJ43" s="416"/>
      <c r="EK43" s="144"/>
      <c r="EL43" s="144"/>
      <c r="EM43" s="144"/>
      <c r="EN43" s="144"/>
      <c r="EO43" s="144"/>
      <c r="EP43" s="144"/>
      <c r="EQ43" s="144"/>
      <c r="ER43" s="144"/>
      <c r="ES43" s="144"/>
      <c r="ET43" s="144"/>
      <c r="EU43" s="144"/>
      <c r="EV43" s="144"/>
      <c r="EW43" s="144"/>
      <c r="EX43" s="144"/>
      <c r="EY43" s="144"/>
      <c r="EZ43" s="144"/>
      <c r="FA43" s="144"/>
      <c r="FB43" s="144"/>
      <c r="FC43" s="144"/>
      <c r="FD43" s="144"/>
      <c r="FE43" s="144"/>
      <c r="FF43" s="144"/>
      <c r="FG43" s="144"/>
      <c r="FH43" s="144"/>
      <c r="FI43" s="144"/>
      <c r="FJ43" s="144"/>
      <c r="FK43" s="144"/>
      <c r="FL43" s="144"/>
      <c r="FM43" s="144"/>
      <c r="FN43" s="144"/>
      <c r="FO43" s="144"/>
      <c r="FP43" s="144"/>
      <c r="FQ43" s="144"/>
      <c r="FR43" s="144"/>
      <c r="FS43" s="144"/>
      <c r="FT43" s="144"/>
      <c r="FU43" s="144"/>
      <c r="FV43" s="144"/>
      <c r="FW43" s="144"/>
      <c r="FX43" s="144"/>
      <c r="FY43" s="144"/>
      <c r="FZ43" s="144"/>
      <c r="GA43" s="144"/>
      <c r="GB43" s="144"/>
      <c r="GC43" s="144"/>
      <c r="GD43" s="144"/>
      <c r="GE43" s="416"/>
      <c r="GF43" s="416"/>
      <c r="GG43" s="144"/>
      <c r="GH43" s="144"/>
      <c r="GI43" s="144"/>
      <c r="GJ43" s="144"/>
      <c r="GK43" s="144"/>
      <c r="GL43" s="144"/>
      <c r="GM43" s="144"/>
      <c r="GN43" s="144"/>
      <c r="GO43" s="144"/>
      <c r="GP43" s="144"/>
      <c r="GQ43" s="144"/>
      <c r="GR43" s="144"/>
      <c r="GS43" s="144"/>
      <c r="GT43" s="144"/>
      <c r="GU43" s="144"/>
      <c r="GV43" s="144"/>
      <c r="GW43" s="144"/>
      <c r="GX43" s="144"/>
      <c r="GY43" s="144"/>
      <c r="GZ43" s="144"/>
      <c r="HA43" s="144"/>
      <c r="HB43" s="144"/>
      <c r="HC43" s="144"/>
      <c r="HD43" s="144"/>
      <c r="HE43" s="144"/>
      <c r="HF43" s="144"/>
      <c r="HG43" s="144"/>
      <c r="HH43" s="144"/>
      <c r="HI43" s="144"/>
      <c r="HJ43" s="144"/>
      <c r="HK43" s="144"/>
      <c r="HL43" s="144"/>
      <c r="HM43" s="144"/>
      <c r="HN43" s="144"/>
      <c r="HO43" s="144"/>
      <c r="HP43" s="144"/>
      <c r="HQ43" s="144"/>
      <c r="HR43" s="144"/>
      <c r="HS43" s="144"/>
      <c r="HT43" s="144"/>
      <c r="HU43" s="144"/>
      <c r="HV43" s="144"/>
      <c r="HW43" s="144"/>
      <c r="HX43" s="144"/>
      <c r="HY43" s="144"/>
      <c r="HZ43" s="144"/>
      <c r="IA43" s="416"/>
      <c r="IB43" s="416"/>
      <c r="IC43" s="144"/>
      <c r="ID43" s="144"/>
      <c r="IE43" s="144"/>
      <c r="IF43" s="144"/>
      <c r="IG43" s="144"/>
      <c r="IH43" s="144"/>
      <c r="II43" s="144"/>
      <c r="IJ43" s="144"/>
      <c r="IK43" s="144"/>
      <c r="IL43" s="144"/>
      <c r="IM43" s="144"/>
      <c r="IN43" s="144"/>
      <c r="IO43" s="144"/>
      <c r="IP43" s="144"/>
      <c r="IQ43" s="144"/>
      <c r="IR43" s="144"/>
      <c r="IS43" s="144"/>
      <c r="IT43" s="144"/>
      <c r="IU43" s="144"/>
      <c r="IV43" s="144"/>
      <c r="IW43" s="144"/>
      <c r="IX43" s="144"/>
      <c r="IY43" s="144"/>
      <c r="IZ43" s="144"/>
      <c r="JA43" s="144"/>
      <c r="JB43" s="144"/>
      <c r="JC43" s="144"/>
      <c r="JD43" s="144"/>
      <c r="JE43" s="144"/>
      <c r="JF43" s="144"/>
      <c r="JG43" s="144"/>
      <c r="JH43" s="144"/>
      <c r="JI43" s="144"/>
      <c r="JJ43" s="144"/>
      <c r="JK43" s="144"/>
      <c r="JL43" s="144"/>
      <c r="JM43" s="144"/>
      <c r="JN43" s="144"/>
      <c r="JO43" s="144"/>
      <c r="JP43" s="144"/>
      <c r="JQ43" s="144"/>
      <c r="JR43" s="144"/>
      <c r="JS43" s="144"/>
      <c r="JT43" s="144"/>
      <c r="JU43" s="144"/>
      <c r="JV43" s="144"/>
      <c r="JW43" s="416"/>
      <c r="JX43" s="416"/>
      <c r="JY43" s="829" t="s">
        <v>1143</v>
      </c>
    </row>
    <row r="44" spans="1:285" ht="13.5" thickBot="1" x14ac:dyDescent="0.25">
      <c r="A44" s="132">
        <f>ROW()</f>
        <v>44</v>
      </c>
      <c r="B44" s="139" t="s">
        <v>4</v>
      </c>
      <c r="C44" s="417">
        <v>297280276.17000008</v>
      </c>
      <c r="D44" s="145">
        <f t="shared" ref="C44:AE44" si="173">+D17-D42</f>
        <v>27715008.083816297</v>
      </c>
      <c r="E44" s="145">
        <f t="shared" si="173"/>
        <v>984321.82894507051</v>
      </c>
      <c r="F44" s="145">
        <f>+F17-F42</f>
        <v>829813.62078860006</v>
      </c>
      <c r="G44" s="145">
        <f t="shared" si="173"/>
        <v>36730076.987808421</v>
      </c>
      <c r="H44" s="145">
        <f t="shared" si="173"/>
        <v>29473738.80405971</v>
      </c>
      <c r="I44" s="145">
        <f t="shared" si="173"/>
        <v>2975709.7977257613</v>
      </c>
      <c r="J44" s="145">
        <f t="shared" si="173"/>
        <v>139378.00489226007</v>
      </c>
      <c r="K44" s="145">
        <f t="shared" si="173"/>
        <v>1744.5848380158841</v>
      </c>
      <c r="L44" s="145">
        <f t="shared" si="173"/>
        <v>34454.191186003947</v>
      </c>
      <c r="M44" s="145">
        <f t="shared" si="173"/>
        <v>-70788.642846595074</v>
      </c>
      <c r="N44" s="145">
        <f t="shared" si="173"/>
        <v>-4368173.7026213948</v>
      </c>
      <c r="O44" s="145">
        <f t="shared" si="173"/>
        <v>-122822.85124517528</v>
      </c>
      <c r="P44" s="145">
        <f t="shared" si="173"/>
        <v>-17521.863852870072</v>
      </c>
      <c r="Q44" s="145">
        <f t="shared" si="173"/>
        <v>-816673.3893978541</v>
      </c>
      <c r="R44" s="145">
        <f t="shared" si="173"/>
        <v>1302726.7716999999</v>
      </c>
      <c r="S44" s="145">
        <f t="shared" si="173"/>
        <v>66097.118360055465</v>
      </c>
      <c r="T44" s="145">
        <f t="shared" si="173"/>
        <v>1576182.6872538861</v>
      </c>
      <c r="U44" s="145">
        <f t="shared" si="173"/>
        <v>-2262436.406464857</v>
      </c>
      <c r="V44" s="145">
        <f t="shared" si="173"/>
        <v>0</v>
      </c>
      <c r="W44" s="145">
        <f t="shared" si="173"/>
        <v>-657625.84572865348</v>
      </c>
      <c r="X44" s="145">
        <f>+X17-X42</f>
        <v>-69587.980321600218</v>
      </c>
      <c r="Y44" s="145">
        <f t="shared" si="173"/>
        <v>0</v>
      </c>
      <c r="Z44" s="145">
        <f t="shared" si="173"/>
        <v>0</v>
      </c>
      <c r="AA44" s="145">
        <f t="shared" si="173"/>
        <v>0</v>
      </c>
      <c r="AB44" s="145">
        <f t="shared" si="173"/>
        <v>0</v>
      </c>
      <c r="AC44" s="145">
        <f t="shared" si="173"/>
        <v>142029.36432510396</v>
      </c>
      <c r="AD44" s="145">
        <f t="shared" si="173"/>
        <v>0</v>
      </c>
      <c r="AE44" s="145">
        <f t="shared" si="173"/>
        <v>-8137368.974306412</v>
      </c>
      <c r="AF44" s="145">
        <f t="shared" ref="AF44:BI44" si="174">+AF17-AF42</f>
        <v>-77236.935274999967</v>
      </c>
      <c r="AG44" s="145">
        <f t="shared" si="174"/>
        <v>167530.56</v>
      </c>
      <c r="AH44" s="145">
        <f t="shared" si="174"/>
        <v>-745895.0162666667</v>
      </c>
      <c r="AI44" s="145">
        <f t="shared" si="174"/>
        <v>0</v>
      </c>
      <c r="AJ44" s="145">
        <f t="shared" si="174"/>
        <v>78257.771299999993</v>
      </c>
      <c r="AK44" s="145">
        <f t="shared" si="174"/>
        <v>789966.53717999777</v>
      </c>
      <c r="AL44" s="145">
        <f t="shared" si="174"/>
        <v>0</v>
      </c>
      <c r="AM44" s="145">
        <f t="shared" si="174"/>
        <v>0</v>
      </c>
      <c r="AN44" s="145">
        <f t="shared" si="174"/>
        <v>0</v>
      </c>
      <c r="AO44" s="145">
        <f t="shared" si="174"/>
        <v>0</v>
      </c>
      <c r="AP44" s="145">
        <f t="shared" si="174"/>
        <v>0</v>
      </c>
      <c r="AQ44" s="417">
        <f t="shared" si="174"/>
        <v>85660905.105852038</v>
      </c>
      <c r="AR44" s="417">
        <f t="shared" si="174"/>
        <v>382941181.27585196</v>
      </c>
      <c r="AS44" s="145">
        <f t="shared" si="174"/>
        <v>-5900349.9228287628</v>
      </c>
      <c r="AT44" s="145">
        <f t="shared" si="174"/>
        <v>0</v>
      </c>
      <c r="AU44" s="145">
        <f t="shared" si="174"/>
        <v>0</v>
      </c>
      <c r="AV44" s="145">
        <f t="shared" si="174"/>
        <v>454424.19965512399</v>
      </c>
      <c r="AW44" s="145">
        <f t="shared" si="174"/>
        <v>27010.826361953616</v>
      </c>
      <c r="AX44" s="145">
        <f t="shared" si="174"/>
        <v>0</v>
      </c>
      <c r="AY44" s="145">
        <f t="shared" si="174"/>
        <v>0</v>
      </c>
      <c r="AZ44" s="145">
        <f t="shared" si="174"/>
        <v>0</v>
      </c>
      <c r="BA44" s="145">
        <f t="shared" si="174"/>
        <v>-88453.097947868329</v>
      </c>
      <c r="BB44" s="145">
        <f t="shared" si="174"/>
        <v>0</v>
      </c>
      <c r="BC44" s="145">
        <f t="shared" si="174"/>
        <v>1541476.0708844375</v>
      </c>
      <c r="BD44" s="145">
        <f t="shared" si="174"/>
        <v>0</v>
      </c>
      <c r="BE44" s="145">
        <f t="shared" si="174"/>
        <v>0</v>
      </c>
      <c r="BF44" s="145">
        <f t="shared" si="174"/>
        <v>-748484.50773254456</v>
      </c>
      <c r="BG44" s="145">
        <f t="shared" si="174"/>
        <v>0</v>
      </c>
      <c r="BH44" s="145">
        <f t="shared" si="174"/>
        <v>0</v>
      </c>
      <c r="BI44" s="145">
        <f t="shared" si="174"/>
        <v>-1224537.0157488291</v>
      </c>
      <c r="BJ44" s="145">
        <f t="shared" ref="BJ44:CN44" si="175">+BJ17-BJ42</f>
        <v>0</v>
      </c>
      <c r="BK44" s="145">
        <f t="shared" si="175"/>
        <v>0</v>
      </c>
      <c r="BL44" s="145">
        <f t="shared" si="175"/>
        <v>0</v>
      </c>
      <c r="BM44" s="145">
        <f t="shared" si="175"/>
        <v>0</v>
      </c>
      <c r="BN44" s="145">
        <f t="shared" si="175"/>
        <v>0</v>
      </c>
      <c r="BO44" s="145">
        <f t="shared" si="175"/>
        <v>0</v>
      </c>
      <c r="BP44" s="145">
        <f t="shared" si="175"/>
        <v>-4951875.4166999999</v>
      </c>
      <c r="BQ44" s="145">
        <f t="shared" si="175"/>
        <v>-8945940.8578260001</v>
      </c>
      <c r="BR44" s="145">
        <f t="shared" si="175"/>
        <v>1.9374896149383859E-2</v>
      </c>
      <c r="BS44" s="145">
        <f t="shared" si="175"/>
        <v>0</v>
      </c>
      <c r="BT44" s="145">
        <f t="shared" si="175"/>
        <v>0</v>
      </c>
      <c r="BU44" s="145">
        <f t="shared" si="175"/>
        <v>3044147.4886901998</v>
      </c>
      <c r="BV44" s="145">
        <f t="shared" si="175"/>
        <v>573114.39049726026</v>
      </c>
      <c r="BW44" s="145">
        <f t="shared" si="175"/>
        <v>-1352923.7452072599</v>
      </c>
      <c r="BX44" s="145">
        <f t="shared" si="175"/>
        <v>-211374.28810000006</v>
      </c>
      <c r="BY44" s="145">
        <f t="shared" ref="BY44:BZ44" si="176">+BY17-BY42</f>
        <v>-66055.621369259985</v>
      </c>
      <c r="BZ44" s="145">
        <f t="shared" si="176"/>
        <v>-1056906.5734432</v>
      </c>
      <c r="CA44" s="145">
        <f t="shared" si="175"/>
        <v>0</v>
      </c>
      <c r="CB44" s="145">
        <f t="shared" si="175"/>
        <v>0</v>
      </c>
      <c r="CC44" s="145">
        <f t="shared" si="175"/>
        <v>0</v>
      </c>
      <c r="CD44" s="145">
        <f t="shared" si="175"/>
        <v>0</v>
      </c>
      <c r="CE44" s="145">
        <f t="shared" si="175"/>
        <v>1302182.2319424739</v>
      </c>
      <c r="CF44" s="145">
        <f t="shared" si="175"/>
        <v>33733.560899999982</v>
      </c>
      <c r="CG44" s="145">
        <f t="shared" si="175"/>
        <v>0</v>
      </c>
      <c r="CH44" s="145">
        <f t="shared" si="175"/>
        <v>-1497815.7865000002</v>
      </c>
      <c r="CI44" s="145">
        <f t="shared" si="175"/>
        <v>51935956.248247728</v>
      </c>
      <c r="CJ44" s="145">
        <f t="shared" si="175"/>
        <v>0</v>
      </c>
      <c r="CK44" s="145">
        <f t="shared" si="175"/>
        <v>0</v>
      </c>
      <c r="CL44" s="145">
        <f t="shared" si="175"/>
        <v>0</v>
      </c>
      <c r="CM44" s="417">
        <f t="shared" si="175"/>
        <v>32867328.203150362</v>
      </c>
      <c r="CN44" s="417">
        <f t="shared" si="175"/>
        <v>415808509.47900248</v>
      </c>
      <c r="CO44" s="145">
        <f t="shared" ref="CO44:EH44" si="177">+CO17-CO42</f>
        <v>-41008052.769422486</v>
      </c>
      <c r="CP44" s="145">
        <f t="shared" si="177"/>
        <v>0</v>
      </c>
      <c r="CQ44" s="145">
        <f t="shared" si="177"/>
        <v>0</v>
      </c>
      <c r="CR44" s="145">
        <f t="shared" si="177"/>
        <v>399773.68118600268</v>
      </c>
      <c r="CS44" s="145">
        <f t="shared" si="177"/>
        <v>224301.60784937203</v>
      </c>
      <c r="CT44" s="145">
        <f t="shared" si="177"/>
        <v>0</v>
      </c>
      <c r="CU44" s="145">
        <f t="shared" si="177"/>
        <v>0</v>
      </c>
      <c r="CV44" s="145">
        <f t="shared" si="177"/>
        <v>0</v>
      </c>
      <c r="CW44" s="145">
        <f t="shared" si="177"/>
        <v>0</v>
      </c>
      <c r="CX44" s="145">
        <f t="shared" si="177"/>
        <v>0</v>
      </c>
      <c r="CY44" s="145">
        <f t="shared" si="177"/>
        <v>-306311.14921122277</v>
      </c>
      <c r="CZ44" s="145">
        <f t="shared" si="177"/>
        <v>0</v>
      </c>
      <c r="DA44" s="145">
        <f t="shared" si="177"/>
        <v>0</v>
      </c>
      <c r="DB44" s="145">
        <f t="shared" si="177"/>
        <v>0</v>
      </c>
      <c r="DC44" s="145">
        <f t="shared" si="177"/>
        <v>-1163573.5173000004</v>
      </c>
      <c r="DD44" s="145">
        <f t="shared" si="177"/>
        <v>0</v>
      </c>
      <c r="DE44" s="145">
        <f t="shared" si="177"/>
        <v>0</v>
      </c>
      <c r="DF44" s="145">
        <f t="shared" si="177"/>
        <v>0</v>
      </c>
      <c r="DG44" s="145">
        <f t="shared" si="177"/>
        <v>0</v>
      </c>
      <c r="DH44" s="145">
        <f t="shared" si="177"/>
        <v>0</v>
      </c>
      <c r="DI44" s="145">
        <f t="shared" si="177"/>
        <v>0</v>
      </c>
      <c r="DJ44" s="145">
        <f t="shared" si="177"/>
        <v>0</v>
      </c>
      <c r="DK44" s="145">
        <f t="shared" si="177"/>
        <v>0</v>
      </c>
      <c r="DL44" s="145">
        <f t="shared" si="177"/>
        <v>0</v>
      </c>
      <c r="DM44" s="145">
        <f t="shared" si="177"/>
        <v>0</v>
      </c>
      <c r="DN44" s="145">
        <f t="shared" si="177"/>
        <v>0</v>
      </c>
      <c r="DO44" s="145">
        <f t="shared" si="177"/>
        <v>0</v>
      </c>
      <c r="DP44" s="145">
        <f t="shared" si="177"/>
        <v>0</v>
      </c>
      <c r="DQ44" s="145">
        <f t="shared" si="177"/>
        <v>14739499.822137697</v>
      </c>
      <c r="DR44" s="145">
        <f t="shared" si="177"/>
        <v>4397798.4569056612</v>
      </c>
      <c r="DS44" s="145">
        <f t="shared" ref="DS44:DT44" si="178">+DS17-DS42</f>
        <v>-10993462.594550598</v>
      </c>
      <c r="DT44" s="145">
        <f t="shared" si="178"/>
        <v>-792152.34710000001</v>
      </c>
      <c r="DU44" s="145">
        <f t="shared" ref="DU44:DV44" si="179">+DU17-DU42</f>
        <v>-1760698.9052107399</v>
      </c>
      <c r="DV44" s="145">
        <f t="shared" si="179"/>
        <v>-8465444.0078082196</v>
      </c>
      <c r="DW44" s="145">
        <f t="shared" si="177"/>
        <v>0</v>
      </c>
      <c r="DX44" s="145">
        <f t="shared" si="177"/>
        <v>0</v>
      </c>
      <c r="DY44" s="145">
        <f t="shared" si="177"/>
        <v>0</v>
      </c>
      <c r="DZ44" s="145">
        <f t="shared" si="177"/>
        <v>0</v>
      </c>
      <c r="EA44" s="145">
        <f t="shared" si="177"/>
        <v>-242022.31235291326</v>
      </c>
      <c r="EB44" s="145">
        <f t="shared" si="177"/>
        <v>0</v>
      </c>
      <c r="EC44" s="145">
        <f t="shared" si="177"/>
        <v>0</v>
      </c>
      <c r="ED44" s="145">
        <f t="shared" si="177"/>
        <v>0</v>
      </c>
      <c r="EE44" s="145">
        <f t="shared" si="177"/>
        <v>-39655.383872746024</v>
      </c>
      <c r="EF44" s="145">
        <f t="shared" si="177"/>
        <v>0</v>
      </c>
      <c r="EG44" s="145">
        <f t="shared" si="177"/>
        <v>0</v>
      </c>
      <c r="EH44" s="145">
        <f t="shared" si="177"/>
        <v>349292.03779998259</v>
      </c>
      <c r="EI44" s="417">
        <f>+EI17-EI42</f>
        <v>-44660707.38095022</v>
      </c>
      <c r="EJ44" s="417">
        <f>+EJ17-EJ42</f>
        <v>371147802.09805274</v>
      </c>
      <c r="EK44" s="145">
        <f t="shared" ref="EK44:GD44" si="180">+EK17-EK42</f>
        <v>15909786.774215087</v>
      </c>
      <c r="EL44" s="145">
        <f t="shared" si="180"/>
        <v>0</v>
      </c>
      <c r="EM44" s="145">
        <f t="shared" si="180"/>
        <v>0</v>
      </c>
      <c r="EN44" s="145">
        <f t="shared" si="180"/>
        <v>668842.91487600096</v>
      </c>
      <c r="EO44" s="145">
        <f t="shared" si="180"/>
        <v>-430383.03621650574</v>
      </c>
      <c r="EP44" s="145">
        <f t="shared" si="180"/>
        <v>0</v>
      </c>
      <c r="EQ44" s="145">
        <f t="shared" si="180"/>
        <v>0</v>
      </c>
      <c r="ER44" s="145">
        <f t="shared" si="180"/>
        <v>0</v>
      </c>
      <c r="ES44" s="145">
        <f t="shared" si="180"/>
        <v>0</v>
      </c>
      <c r="ET44" s="145">
        <f t="shared" si="180"/>
        <v>0</v>
      </c>
      <c r="EU44" s="145">
        <f t="shared" si="180"/>
        <v>-564801.47031854209</v>
      </c>
      <c r="EV44" s="145">
        <f t="shared" si="180"/>
        <v>0</v>
      </c>
      <c r="EW44" s="145">
        <f t="shared" si="180"/>
        <v>0</v>
      </c>
      <c r="EX44" s="145">
        <f t="shared" si="180"/>
        <v>0</v>
      </c>
      <c r="EY44" s="145">
        <f t="shared" si="180"/>
        <v>-3468351.8046000004</v>
      </c>
      <c r="EZ44" s="145">
        <f t="shared" si="180"/>
        <v>0</v>
      </c>
      <c r="FA44" s="145">
        <f t="shared" si="180"/>
        <v>0</v>
      </c>
      <c r="FB44" s="145">
        <f t="shared" si="180"/>
        <v>0</v>
      </c>
      <c r="FC44" s="145">
        <f t="shared" si="180"/>
        <v>0</v>
      </c>
      <c r="FD44" s="145">
        <f t="shared" si="180"/>
        <v>0</v>
      </c>
      <c r="FE44" s="145">
        <f t="shared" si="180"/>
        <v>0</v>
      </c>
      <c r="FF44" s="145">
        <f t="shared" si="180"/>
        <v>-50379478.213692553</v>
      </c>
      <c r="FG44" s="145">
        <f t="shared" si="180"/>
        <v>-245505.14664022264</v>
      </c>
      <c r="FH44" s="145">
        <f t="shared" si="180"/>
        <v>-1445894.8640333337</v>
      </c>
      <c r="FI44" s="145">
        <f t="shared" si="180"/>
        <v>-5506395.0148223229</v>
      </c>
      <c r="FJ44" s="145">
        <f t="shared" si="180"/>
        <v>-80037.032855528465</v>
      </c>
      <c r="FK44" s="145">
        <f t="shared" si="180"/>
        <v>-803115.10942405707</v>
      </c>
      <c r="FL44" s="145">
        <f t="shared" si="180"/>
        <v>0</v>
      </c>
      <c r="FM44" s="145">
        <f t="shared" si="180"/>
        <v>23086822.658543315</v>
      </c>
      <c r="FN44" s="145">
        <f t="shared" si="180"/>
        <v>5520885.9177071638</v>
      </c>
      <c r="FO44" s="145">
        <f t="shared" ref="FO44:FP44" si="181">+FO17-FO42</f>
        <v>-13108729.288191035</v>
      </c>
      <c r="FP44" s="145">
        <f t="shared" si="181"/>
        <v>-104878.80115133915</v>
      </c>
      <c r="FQ44" s="145">
        <f t="shared" ref="FQ44:FR44" si="182">+FQ17-FQ42</f>
        <v>-1626109.1256891605</v>
      </c>
      <c r="FR44" s="145">
        <f t="shared" si="182"/>
        <v>-10212141.683032909</v>
      </c>
      <c r="FS44" s="145">
        <f t="shared" si="180"/>
        <v>-125477115.99038982</v>
      </c>
      <c r="FT44" s="145">
        <f t="shared" si="180"/>
        <v>-139468.69547499999</v>
      </c>
      <c r="FU44" s="145">
        <f t="shared" si="180"/>
        <v>12529.914132000002</v>
      </c>
      <c r="FV44" s="145">
        <f t="shared" si="180"/>
        <v>827173.50134999724</v>
      </c>
      <c r="FW44" s="145">
        <f t="shared" si="180"/>
        <v>2257567.0605767574</v>
      </c>
      <c r="FX44" s="145">
        <f t="shared" si="180"/>
        <v>-11244.520300000051</v>
      </c>
      <c r="FY44" s="145">
        <f t="shared" si="180"/>
        <v>-9794940.0194749981</v>
      </c>
      <c r="FZ44" s="145">
        <f t="shared" si="180"/>
        <v>-1707574.2478025374</v>
      </c>
      <c r="GA44" s="145">
        <f t="shared" si="180"/>
        <v>-8200821.0775916548</v>
      </c>
      <c r="GB44" s="145">
        <f t="shared" si="180"/>
        <v>0</v>
      </c>
      <c r="GC44" s="145">
        <f t="shared" si="180"/>
        <v>0</v>
      </c>
      <c r="GD44" s="145">
        <f t="shared" si="180"/>
        <v>1746498.9622000174</v>
      </c>
      <c r="GE44" s="417">
        <f t="shared" ref="GE44:JX44" si="183">+GE17-GE42</f>
        <v>-183276877.4381012</v>
      </c>
      <c r="GF44" s="417">
        <f t="shared" si="183"/>
        <v>187870924.65995097</v>
      </c>
      <c r="GG44" s="145">
        <f t="shared" si="183"/>
        <v>16230699.011550086</v>
      </c>
      <c r="GH44" s="145">
        <f t="shared" si="183"/>
        <v>0</v>
      </c>
      <c r="GI44" s="145">
        <f t="shared" si="183"/>
        <v>0</v>
      </c>
      <c r="GJ44" s="145">
        <f t="shared" si="183"/>
        <v>-467403.99771801173</v>
      </c>
      <c r="GK44" s="145">
        <f t="shared" si="183"/>
        <v>1682649.2945674423</v>
      </c>
      <c r="GL44" s="145">
        <f t="shared" si="183"/>
        <v>0</v>
      </c>
      <c r="GM44" s="145">
        <f t="shared" si="183"/>
        <v>0</v>
      </c>
      <c r="GN44" s="145">
        <f t="shared" si="183"/>
        <v>0</v>
      </c>
      <c r="GO44" s="145">
        <f t="shared" si="183"/>
        <v>0</v>
      </c>
      <c r="GP44" s="145">
        <f t="shared" si="183"/>
        <v>0</v>
      </c>
      <c r="GQ44" s="145">
        <f t="shared" si="183"/>
        <v>-1312687.165039951</v>
      </c>
      <c r="GR44" s="145">
        <f t="shared" si="183"/>
        <v>0</v>
      </c>
      <c r="GS44" s="145">
        <f t="shared" si="183"/>
        <v>0</v>
      </c>
      <c r="GT44" s="145">
        <f t="shared" si="183"/>
        <v>0</v>
      </c>
      <c r="GU44" s="145">
        <f t="shared" si="183"/>
        <v>0</v>
      </c>
      <c r="GV44" s="145">
        <f t="shared" si="183"/>
        <v>0</v>
      </c>
      <c r="GW44" s="145">
        <f t="shared" si="183"/>
        <v>0</v>
      </c>
      <c r="GX44" s="145">
        <f t="shared" si="183"/>
        <v>0</v>
      </c>
      <c r="GY44" s="145">
        <f t="shared" si="183"/>
        <v>0</v>
      </c>
      <c r="GZ44" s="145">
        <f t="shared" si="183"/>
        <v>0</v>
      </c>
      <c r="HA44" s="145">
        <f t="shared" si="183"/>
        <v>0</v>
      </c>
      <c r="HB44" s="145">
        <f t="shared" si="183"/>
        <v>-4863198.7357328627</v>
      </c>
      <c r="HC44" s="145">
        <f t="shared" si="183"/>
        <v>-2700556.6130424486</v>
      </c>
      <c r="HD44" s="145">
        <f t="shared" si="183"/>
        <v>0</v>
      </c>
      <c r="HE44" s="145">
        <f t="shared" si="183"/>
        <v>0</v>
      </c>
      <c r="HF44" s="145">
        <f t="shared" si="183"/>
        <v>0</v>
      </c>
      <c r="HG44" s="145">
        <f t="shared" si="183"/>
        <v>0</v>
      </c>
      <c r="HH44" s="145">
        <f t="shared" si="183"/>
        <v>0</v>
      </c>
      <c r="HI44" s="145">
        <f t="shared" si="183"/>
        <v>15753467.313203076</v>
      </c>
      <c r="HJ44" s="145">
        <f t="shared" si="183"/>
        <v>3183732.7133453814</v>
      </c>
      <c r="HK44" s="145">
        <f t="shared" ref="HK44:HL44" si="184">+HK17-HK42</f>
        <v>-23642284.351593502</v>
      </c>
      <c r="HL44" s="145">
        <f t="shared" si="184"/>
        <v>-247148.03716609959</v>
      </c>
      <c r="HM44" s="145">
        <f t="shared" ref="HM44:HN44" si="185">+HM17-HM42</f>
        <v>-2120655.3892537681</v>
      </c>
      <c r="HN44" s="145">
        <f t="shared" si="185"/>
        <v>-13636102.380973253</v>
      </c>
      <c r="HO44" s="145">
        <f t="shared" si="183"/>
        <v>-8975771.2570642624</v>
      </c>
      <c r="HP44" s="145">
        <f t="shared" si="183"/>
        <v>47877.97567499998</v>
      </c>
      <c r="HQ44" s="145">
        <f t="shared" si="183"/>
        <v>0</v>
      </c>
      <c r="HR44" s="145">
        <f t="shared" si="183"/>
        <v>0</v>
      </c>
      <c r="HS44" s="145">
        <f t="shared" si="183"/>
        <v>7717397.320672133</v>
      </c>
      <c r="HT44" s="145">
        <f t="shared" si="183"/>
        <v>-78711.642099999939</v>
      </c>
      <c r="HU44" s="145">
        <f t="shared" si="183"/>
        <v>0</v>
      </c>
      <c r="HV44" s="145">
        <f t="shared" si="183"/>
        <v>-141140.79015213592</v>
      </c>
      <c r="HW44" s="145">
        <f t="shared" si="183"/>
        <v>2642664.426725002</v>
      </c>
      <c r="HX44" s="145">
        <f t="shared" si="183"/>
        <v>0</v>
      </c>
      <c r="HY44" s="145">
        <f t="shared" si="183"/>
        <v>0</v>
      </c>
      <c r="HZ44" s="145">
        <f t="shared" si="183"/>
        <v>0</v>
      </c>
      <c r="IA44" s="417">
        <f t="shared" si="183"/>
        <v>-10927172.304098174</v>
      </c>
      <c r="IB44" s="417">
        <f t="shared" si="183"/>
        <v>176943752.35585308</v>
      </c>
      <c r="IC44" s="145">
        <f t="shared" ref="IC44:JV44" si="186">+IC17-IC42</f>
        <v>4769409.0190590601</v>
      </c>
      <c r="ID44" s="145">
        <f t="shared" si="186"/>
        <v>0</v>
      </c>
      <c r="IE44" s="145">
        <f t="shared" si="186"/>
        <v>0</v>
      </c>
      <c r="IF44" s="145">
        <f t="shared" si="186"/>
        <v>553818.45254800306</v>
      </c>
      <c r="IG44" s="145">
        <f t="shared" si="186"/>
        <v>2712775.8832966224</v>
      </c>
      <c r="IH44" s="145">
        <f t="shared" si="186"/>
        <v>0</v>
      </c>
      <c r="II44" s="145">
        <f t="shared" si="186"/>
        <v>0</v>
      </c>
      <c r="IJ44" s="145">
        <f t="shared" si="186"/>
        <v>0</v>
      </c>
      <c r="IK44" s="145">
        <f t="shared" si="186"/>
        <v>0</v>
      </c>
      <c r="IL44" s="145">
        <f t="shared" si="186"/>
        <v>0</v>
      </c>
      <c r="IM44" s="145">
        <f t="shared" si="186"/>
        <v>-1982533.4266663087</v>
      </c>
      <c r="IN44" s="145">
        <f t="shared" si="186"/>
        <v>0</v>
      </c>
      <c r="IO44" s="145">
        <f t="shared" si="186"/>
        <v>0</v>
      </c>
      <c r="IP44" s="145">
        <f t="shared" si="186"/>
        <v>0</v>
      </c>
      <c r="IQ44" s="145">
        <f t="shared" si="186"/>
        <v>0</v>
      </c>
      <c r="IR44" s="145">
        <f t="shared" si="186"/>
        <v>0</v>
      </c>
      <c r="IS44" s="145">
        <f t="shared" si="186"/>
        <v>0</v>
      </c>
      <c r="IT44" s="145">
        <f t="shared" si="186"/>
        <v>0</v>
      </c>
      <c r="IU44" s="145">
        <f t="shared" si="186"/>
        <v>0</v>
      </c>
      <c r="IV44" s="145">
        <f t="shared" si="186"/>
        <v>0</v>
      </c>
      <c r="IW44" s="145">
        <f t="shared" si="186"/>
        <v>0</v>
      </c>
      <c r="IX44" s="145">
        <f t="shared" si="186"/>
        <v>-4091440.5895366212</v>
      </c>
      <c r="IY44" s="145">
        <f t="shared" si="186"/>
        <v>0</v>
      </c>
      <c r="IZ44" s="145">
        <f t="shared" si="186"/>
        <v>0</v>
      </c>
      <c r="JA44" s="145">
        <f t="shared" si="186"/>
        <v>0</v>
      </c>
      <c r="JB44" s="145">
        <f t="shared" si="186"/>
        <v>239304.78550000006</v>
      </c>
      <c r="JC44" s="145">
        <f t="shared" si="186"/>
        <v>803115.10942405707</v>
      </c>
      <c r="JD44" s="145">
        <f t="shared" si="186"/>
        <v>0</v>
      </c>
      <c r="JE44" s="145">
        <f t="shared" si="186"/>
        <v>6588668.5078014154</v>
      </c>
      <c r="JF44" s="145">
        <f t="shared" si="186"/>
        <v>2435001.4443453834</v>
      </c>
      <c r="JG44" s="145">
        <f t="shared" ref="JG44:JH44" si="187">+JG17-JG42</f>
        <v>-18401036.04636959</v>
      </c>
      <c r="JH44" s="145">
        <f t="shared" si="187"/>
        <v>-320916.73390910443</v>
      </c>
      <c r="JI44" s="145">
        <f t="shared" ref="JI44:JJ44" si="188">+JI17-JI42</f>
        <v>-6217708.1250664014</v>
      </c>
      <c r="JJ44" s="145">
        <f t="shared" si="188"/>
        <v>-7112875.0336667504</v>
      </c>
      <c r="JK44" s="145">
        <f t="shared" si="186"/>
        <v>44494077.295159809</v>
      </c>
      <c r="JL44" s="145">
        <f t="shared" si="186"/>
        <v>4512.3792750000439</v>
      </c>
      <c r="JM44" s="145">
        <f t="shared" si="186"/>
        <v>0</v>
      </c>
      <c r="JN44" s="145">
        <f t="shared" si="186"/>
        <v>0</v>
      </c>
      <c r="JO44" s="145">
        <f t="shared" si="186"/>
        <v>1840722.6137323775</v>
      </c>
      <c r="JP44" s="145">
        <f t="shared" si="186"/>
        <v>0</v>
      </c>
      <c r="JQ44" s="145">
        <f t="shared" si="186"/>
        <v>3934555.396922037</v>
      </c>
      <c r="JR44" s="145">
        <f t="shared" si="186"/>
        <v>-244615.48069299542</v>
      </c>
      <c r="JS44" s="145">
        <f t="shared" si="186"/>
        <v>5505530.5195749924</v>
      </c>
      <c r="JT44" s="145">
        <f t="shared" si="186"/>
        <v>0</v>
      </c>
      <c r="JU44" s="145">
        <f t="shared" si="186"/>
        <v>0</v>
      </c>
      <c r="JV44" s="145">
        <f t="shared" si="186"/>
        <v>0</v>
      </c>
      <c r="JW44" s="417">
        <f t="shared" si="183"/>
        <v>35510365.970731005</v>
      </c>
      <c r="JX44" s="417">
        <f t="shared" si="183"/>
        <v>212454118.32658434</v>
      </c>
      <c r="JY44" s="829" t="s">
        <v>1143</v>
      </c>
    </row>
    <row r="45" spans="1:285" ht="15.75" thickTop="1" x14ac:dyDescent="0.25">
      <c r="A45" s="132">
        <f>ROW()</f>
        <v>45</v>
      </c>
      <c r="B45" s="146"/>
      <c r="C45" s="418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418"/>
      <c r="AR45" s="418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418"/>
      <c r="CN45" s="418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 t="s">
        <v>19</v>
      </c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418"/>
      <c r="EJ45" s="418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418"/>
      <c r="GF45" s="418"/>
      <c r="GG45" s="147"/>
      <c r="GH45" s="147"/>
      <c r="GI45" s="147"/>
      <c r="GJ45" s="147"/>
      <c r="GK45" s="147"/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  <c r="GV45" s="147"/>
      <c r="GW45" s="147"/>
      <c r="GX45" s="147"/>
      <c r="GY45" s="147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147"/>
      <c r="HK45" s="147"/>
      <c r="HL45" s="147"/>
      <c r="HM45" s="147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7"/>
      <c r="HY45" s="147"/>
      <c r="HZ45" s="147"/>
      <c r="IA45" s="418"/>
      <c r="IB45" s="418"/>
      <c r="IC45" s="147"/>
      <c r="ID45" s="147"/>
      <c r="IE45" s="147"/>
      <c r="IF45" s="147"/>
      <c r="IG45" s="147"/>
      <c r="IH45" s="147"/>
      <c r="II45" s="147"/>
      <c r="IJ45" s="147"/>
      <c r="IK45" s="147"/>
      <c r="IL45" s="147"/>
      <c r="IM45" s="147"/>
      <c r="IN45" s="147"/>
      <c r="IO45" s="147"/>
      <c r="IP45" s="147"/>
      <c r="IQ45" s="147"/>
      <c r="IR45" s="147"/>
      <c r="IS45" s="147"/>
      <c r="IT45" s="147"/>
      <c r="IU45" s="147"/>
      <c r="IV45" s="147"/>
      <c r="IW45" s="147"/>
      <c r="IX45" s="147"/>
      <c r="IY45" s="147"/>
      <c r="IZ45" s="147"/>
      <c r="JA45" s="147"/>
      <c r="JB45" s="147"/>
      <c r="JC45" s="147"/>
      <c r="JD45" s="147"/>
      <c r="JE45" s="147"/>
      <c r="JF45" s="147"/>
      <c r="JG45" s="147"/>
      <c r="JH45" s="147"/>
      <c r="JI45" s="147"/>
      <c r="JJ45" s="147"/>
      <c r="JK45" s="147"/>
      <c r="JL45" s="147"/>
      <c r="JM45" s="147"/>
      <c r="JN45" s="147"/>
      <c r="JO45" s="147"/>
      <c r="JP45" s="147"/>
      <c r="JQ45" s="147"/>
      <c r="JR45" s="147"/>
      <c r="JS45" s="147"/>
      <c r="JT45" s="147"/>
      <c r="JU45" s="147"/>
      <c r="JV45" s="147"/>
      <c r="JW45" s="418"/>
      <c r="JX45" s="418"/>
      <c r="JY45" s="829" t="s">
        <v>1143</v>
      </c>
    </row>
    <row r="46" spans="1:285" s="143" customFormat="1" x14ac:dyDescent="0.2">
      <c r="A46" s="132">
        <f>ROW()</f>
        <v>46</v>
      </c>
      <c r="B46" s="133" t="s">
        <v>128</v>
      </c>
      <c r="C46" s="414">
        <v>5483216405.8370619</v>
      </c>
      <c r="D46" s="140">
        <f t="shared" ref="C46:AD46" si="189">D57</f>
        <v>0</v>
      </c>
      <c r="E46" s="140">
        <f t="shared" si="189"/>
        <v>0</v>
      </c>
      <c r="F46" s="140">
        <f t="shared" si="189"/>
        <v>0</v>
      </c>
      <c r="G46" s="140">
        <f t="shared" si="189"/>
        <v>0</v>
      </c>
      <c r="H46" s="140">
        <f t="shared" si="189"/>
        <v>0</v>
      </c>
      <c r="I46" s="140">
        <f t="shared" si="189"/>
        <v>0</v>
      </c>
      <c r="J46" s="140">
        <f t="shared" si="189"/>
        <v>0</v>
      </c>
      <c r="K46" s="140">
        <f t="shared" si="189"/>
        <v>0</v>
      </c>
      <c r="L46" s="140">
        <f t="shared" si="189"/>
        <v>0</v>
      </c>
      <c r="M46" s="140">
        <f t="shared" si="189"/>
        <v>0</v>
      </c>
      <c r="N46" s="140">
        <f t="shared" si="189"/>
        <v>0</v>
      </c>
      <c r="O46" s="140">
        <f t="shared" si="189"/>
        <v>0</v>
      </c>
      <c r="P46" s="140">
        <f t="shared" si="189"/>
        <v>0</v>
      </c>
      <c r="Q46" s="140">
        <f t="shared" si="189"/>
        <v>0</v>
      </c>
      <c r="R46" s="140">
        <f t="shared" si="189"/>
        <v>0</v>
      </c>
      <c r="S46" s="140">
        <f t="shared" si="189"/>
        <v>0</v>
      </c>
      <c r="T46" s="140">
        <f t="shared" si="189"/>
        <v>0</v>
      </c>
      <c r="U46" s="140">
        <f t="shared" si="189"/>
        <v>0</v>
      </c>
      <c r="V46" s="140">
        <f t="shared" si="189"/>
        <v>18890706.954618394</v>
      </c>
      <c r="W46" s="140">
        <f t="shared" si="189"/>
        <v>-657625.84572865302</v>
      </c>
      <c r="X46" s="140">
        <f>X57</f>
        <v>0</v>
      </c>
      <c r="Y46" s="140">
        <f t="shared" si="189"/>
        <v>0</v>
      </c>
      <c r="Z46" s="140">
        <f t="shared" si="189"/>
        <v>0</v>
      </c>
      <c r="AA46" s="140">
        <f t="shared" si="189"/>
        <v>-143015087.87042797</v>
      </c>
      <c r="AB46" s="140">
        <f t="shared" si="189"/>
        <v>0</v>
      </c>
      <c r="AC46" s="140">
        <f t="shared" si="189"/>
        <v>0</v>
      </c>
      <c r="AD46" s="140">
        <f t="shared" si="189"/>
        <v>0</v>
      </c>
      <c r="AE46" s="140">
        <f t="shared" ref="AE46:AP46" si="190">AE57</f>
        <v>0</v>
      </c>
      <c r="AF46" s="140">
        <f t="shared" si="190"/>
        <v>0</v>
      </c>
      <c r="AG46" s="140">
        <f t="shared" si="190"/>
        <v>-1259296.25</v>
      </c>
      <c r="AH46" s="140">
        <f t="shared" si="190"/>
        <v>0</v>
      </c>
      <c r="AI46" s="140">
        <f t="shared" si="190"/>
        <v>0</v>
      </c>
      <c r="AJ46" s="140">
        <f t="shared" si="190"/>
        <v>-261470.68089999998</v>
      </c>
      <c r="AK46" s="140">
        <f t="shared" si="190"/>
        <v>0</v>
      </c>
      <c r="AL46" s="140">
        <f t="shared" si="190"/>
        <v>0</v>
      </c>
      <c r="AM46" s="140">
        <f t="shared" si="190"/>
        <v>0</v>
      </c>
      <c r="AN46" s="140">
        <f t="shared" si="190"/>
        <v>0</v>
      </c>
      <c r="AO46" s="140">
        <f t="shared" si="190"/>
        <v>0</v>
      </c>
      <c r="AP46" s="140">
        <f t="shared" si="190"/>
        <v>0</v>
      </c>
      <c r="AQ46" s="414">
        <f t="shared" ref="AQ46:CO46" si="191">AQ57</f>
        <v>-126302773.69243824</v>
      </c>
      <c r="AR46" s="414">
        <f t="shared" si="191"/>
        <v>5356913632.1446218</v>
      </c>
      <c r="AS46" s="140">
        <f t="shared" si="191"/>
        <v>0</v>
      </c>
      <c r="AT46" s="140">
        <f t="shared" si="191"/>
        <v>0</v>
      </c>
      <c r="AU46" s="140">
        <f t="shared" si="191"/>
        <v>0</v>
      </c>
      <c r="AV46" s="140">
        <f t="shared" si="191"/>
        <v>10695828.339366198</v>
      </c>
      <c r="AW46" s="140">
        <f t="shared" si="191"/>
        <v>0</v>
      </c>
      <c r="AX46" s="140">
        <f t="shared" si="191"/>
        <v>0</v>
      </c>
      <c r="AY46" s="140">
        <f t="shared" si="191"/>
        <v>0</v>
      </c>
      <c r="AZ46" s="140">
        <f t="shared" si="191"/>
        <v>0</v>
      </c>
      <c r="BA46" s="140">
        <f t="shared" si="191"/>
        <v>0</v>
      </c>
      <c r="BB46" s="140">
        <f t="shared" si="191"/>
        <v>0</v>
      </c>
      <c r="BC46" s="140">
        <f t="shared" si="191"/>
        <v>0</v>
      </c>
      <c r="BD46" s="140">
        <f t="shared" si="191"/>
        <v>0</v>
      </c>
      <c r="BE46" s="140">
        <f t="shared" si="191"/>
        <v>0</v>
      </c>
      <c r="BF46" s="140">
        <f t="shared" si="191"/>
        <v>0</v>
      </c>
      <c r="BG46" s="140">
        <f t="shared" si="191"/>
        <v>0</v>
      </c>
      <c r="BH46" s="140">
        <f t="shared" si="191"/>
        <v>0</v>
      </c>
      <c r="BI46" s="140">
        <f t="shared" si="191"/>
        <v>0</v>
      </c>
      <c r="BJ46" s="140">
        <f t="shared" si="191"/>
        <v>0</v>
      </c>
      <c r="BK46" s="140">
        <f t="shared" si="191"/>
        <v>0</v>
      </c>
      <c r="BL46" s="140">
        <f t="shared" si="191"/>
        <v>0</v>
      </c>
      <c r="BM46" s="140">
        <f t="shared" si="191"/>
        <v>0</v>
      </c>
      <c r="BN46" s="140">
        <f t="shared" si="191"/>
        <v>0</v>
      </c>
      <c r="BO46" s="140">
        <f t="shared" si="191"/>
        <v>0</v>
      </c>
      <c r="BP46" s="140">
        <f t="shared" si="191"/>
        <v>0</v>
      </c>
      <c r="BQ46" s="140">
        <f t="shared" si="191"/>
        <v>2309809.4341880446</v>
      </c>
      <c r="BR46" s="140">
        <f t="shared" si="191"/>
        <v>0</v>
      </c>
      <c r="BS46" s="140">
        <f t="shared" ref="BS46:CL46" si="192">BS57</f>
        <v>229422.70598249073</v>
      </c>
      <c r="BT46" s="140">
        <f t="shared" si="192"/>
        <v>0</v>
      </c>
      <c r="BU46" s="140">
        <f t="shared" si="192"/>
        <v>-176471829.89576447</v>
      </c>
      <c r="BV46" s="140">
        <f t="shared" si="192"/>
        <v>725461.25379400025</v>
      </c>
      <c r="BW46" s="140">
        <f t="shared" si="192"/>
        <v>134447165.56129003</v>
      </c>
      <c r="BX46" s="140">
        <f t="shared" si="192"/>
        <v>35118980.799999997</v>
      </c>
      <c r="BY46" s="140">
        <f t="shared" ref="BY46:BZ46" si="193">BY57</f>
        <v>23103389.294628005</v>
      </c>
      <c r="BZ46" s="140">
        <f t="shared" si="193"/>
        <v>83418881.591735959</v>
      </c>
      <c r="CA46" s="140">
        <f t="shared" si="192"/>
        <v>0</v>
      </c>
      <c r="CB46" s="140">
        <f t="shared" si="192"/>
        <v>0</v>
      </c>
      <c r="CC46" s="140">
        <f t="shared" si="192"/>
        <v>71140.25</v>
      </c>
      <c r="CD46" s="140">
        <f t="shared" si="192"/>
        <v>0</v>
      </c>
      <c r="CE46" s="140">
        <f t="shared" si="192"/>
        <v>-6172818.6654862948</v>
      </c>
      <c r="CF46" s="140">
        <f t="shared" si="192"/>
        <v>56934.279999999977</v>
      </c>
      <c r="CG46" s="140">
        <f t="shared" si="192"/>
        <v>0</v>
      </c>
      <c r="CH46" s="140">
        <f t="shared" si="192"/>
        <v>4432284.8022039272</v>
      </c>
      <c r="CI46" s="140">
        <f t="shared" si="192"/>
        <v>58064158.296151057</v>
      </c>
      <c r="CJ46" s="140">
        <f t="shared" si="192"/>
        <v>0</v>
      </c>
      <c r="CK46" s="140">
        <f t="shared" si="192"/>
        <v>-160912337.32015103</v>
      </c>
      <c r="CL46" s="140">
        <f t="shared" si="192"/>
        <v>-4207196.5800000094</v>
      </c>
      <c r="CM46" s="414">
        <f t="shared" si="191"/>
        <v>4909274.1479379088</v>
      </c>
      <c r="CN46" s="414">
        <f t="shared" si="191"/>
        <v>5361822906.2925596</v>
      </c>
      <c r="CO46" s="140">
        <f t="shared" si="191"/>
        <v>0</v>
      </c>
      <c r="CP46" s="140">
        <f t="shared" ref="CP46:EH46" si="194">CP57</f>
        <v>0</v>
      </c>
      <c r="CQ46" s="140">
        <f t="shared" si="194"/>
        <v>0</v>
      </c>
      <c r="CR46" s="140">
        <f t="shared" si="194"/>
        <v>21526388.995392021</v>
      </c>
      <c r="CS46" s="140">
        <f t="shared" si="194"/>
        <v>0</v>
      </c>
      <c r="CT46" s="140">
        <f t="shared" si="194"/>
        <v>0</v>
      </c>
      <c r="CU46" s="140">
        <f t="shared" si="194"/>
        <v>0</v>
      </c>
      <c r="CV46" s="140">
        <f t="shared" si="194"/>
        <v>0</v>
      </c>
      <c r="CW46" s="140">
        <f t="shared" si="194"/>
        <v>0</v>
      </c>
      <c r="CX46" s="140">
        <f t="shared" si="194"/>
        <v>0</v>
      </c>
      <c r="CY46" s="140">
        <f t="shared" si="194"/>
        <v>0</v>
      </c>
      <c r="CZ46" s="140">
        <f t="shared" si="194"/>
        <v>0</v>
      </c>
      <c r="DA46" s="140">
        <f t="shared" si="194"/>
        <v>0</v>
      </c>
      <c r="DB46" s="140">
        <f t="shared" si="194"/>
        <v>0</v>
      </c>
      <c r="DC46" s="140">
        <f t="shared" si="194"/>
        <v>0</v>
      </c>
      <c r="DD46" s="140">
        <f t="shared" si="194"/>
        <v>0</v>
      </c>
      <c r="DE46" s="140">
        <f t="shared" si="194"/>
        <v>0</v>
      </c>
      <c r="DF46" s="140">
        <f t="shared" si="194"/>
        <v>0</v>
      </c>
      <c r="DG46" s="140">
        <f t="shared" si="194"/>
        <v>0</v>
      </c>
      <c r="DH46" s="140">
        <f t="shared" si="194"/>
        <v>0</v>
      </c>
      <c r="DI46" s="140">
        <f t="shared" si="194"/>
        <v>0</v>
      </c>
      <c r="DJ46" s="140">
        <f t="shared" si="194"/>
        <v>0</v>
      </c>
      <c r="DK46" s="140">
        <f t="shared" si="194"/>
        <v>0</v>
      </c>
      <c r="DL46" s="140">
        <f t="shared" si="194"/>
        <v>0</v>
      </c>
      <c r="DM46" s="140">
        <f t="shared" si="194"/>
        <v>4198345.2148493472</v>
      </c>
      <c r="DN46" s="140">
        <f t="shared" si="194"/>
        <v>0</v>
      </c>
      <c r="DO46" s="140">
        <f t="shared" si="194"/>
        <v>114711.35299124551</v>
      </c>
      <c r="DP46" s="140">
        <f t="shared" si="194"/>
        <v>0</v>
      </c>
      <c r="DQ46" s="140">
        <f t="shared" si="194"/>
        <v>-414160548.26198196</v>
      </c>
      <c r="DR46" s="140">
        <f t="shared" si="194"/>
        <v>6292294.7435479974</v>
      </c>
      <c r="DS46" s="140">
        <f t="shared" ref="DS46:DT46" si="195">DS57</f>
        <v>257327359.85496002</v>
      </c>
      <c r="DT46" s="140">
        <f t="shared" si="195"/>
        <v>2321616.9599999934</v>
      </c>
      <c r="DU46" s="140">
        <f t="shared" ref="DU46:DV46" si="196">DU57</f>
        <v>49308337.038463987</v>
      </c>
      <c r="DV46" s="140">
        <f t="shared" si="196"/>
        <v>104456521.71575001</v>
      </c>
      <c r="DW46" s="140">
        <f t="shared" si="194"/>
        <v>0</v>
      </c>
      <c r="DX46" s="140">
        <f t="shared" si="194"/>
        <v>0</v>
      </c>
      <c r="DY46" s="140">
        <f t="shared" si="194"/>
        <v>142280</v>
      </c>
      <c r="DZ46" s="140">
        <f t="shared" si="194"/>
        <v>0</v>
      </c>
      <c r="EA46" s="140">
        <f t="shared" si="194"/>
        <v>-11947081.314286396</v>
      </c>
      <c r="EB46" s="140">
        <f t="shared" si="194"/>
        <v>113868.55999999995</v>
      </c>
      <c r="EC46" s="140">
        <f t="shared" si="194"/>
        <v>0</v>
      </c>
      <c r="ED46" s="140">
        <f t="shared" si="194"/>
        <v>1742015.2007266018</v>
      </c>
      <c r="EE46" s="140">
        <f t="shared" si="194"/>
        <v>65921512.419419408</v>
      </c>
      <c r="EF46" s="140">
        <f t="shared" si="194"/>
        <v>0</v>
      </c>
      <c r="EG46" s="140">
        <f t="shared" si="194"/>
        <v>-38618085.089419432</v>
      </c>
      <c r="EH46" s="140">
        <f t="shared" si="194"/>
        <v>-7972251.3400000408</v>
      </c>
      <c r="EI46" s="414">
        <f t="shared" ref="EI46:GD46" si="197">EI57</f>
        <v>40767286.050412863</v>
      </c>
      <c r="EJ46" s="414">
        <f t="shared" si="197"/>
        <v>5402590192.3429718</v>
      </c>
      <c r="EK46" s="140">
        <f t="shared" si="197"/>
        <v>0</v>
      </c>
      <c r="EL46" s="140">
        <f t="shared" si="197"/>
        <v>0</v>
      </c>
      <c r="EM46" s="140">
        <f t="shared" si="197"/>
        <v>0</v>
      </c>
      <c r="EN46" s="140">
        <f t="shared" si="197"/>
        <v>10098693.721887633</v>
      </c>
      <c r="EO46" s="140">
        <f t="shared" si="197"/>
        <v>0</v>
      </c>
      <c r="EP46" s="140">
        <f t="shared" si="197"/>
        <v>0</v>
      </c>
      <c r="EQ46" s="140">
        <f t="shared" si="197"/>
        <v>0</v>
      </c>
      <c r="ER46" s="140">
        <f t="shared" si="197"/>
        <v>0</v>
      </c>
      <c r="ES46" s="140">
        <f t="shared" si="197"/>
        <v>0</v>
      </c>
      <c r="ET46" s="140">
        <f t="shared" si="197"/>
        <v>0</v>
      </c>
      <c r="EU46" s="140">
        <f t="shared" si="197"/>
        <v>0</v>
      </c>
      <c r="EV46" s="140">
        <f t="shared" si="197"/>
        <v>0</v>
      </c>
      <c r="EW46" s="140">
        <f t="shared" si="197"/>
        <v>0</v>
      </c>
      <c r="EX46" s="140">
        <f t="shared" si="197"/>
        <v>0</v>
      </c>
      <c r="EY46" s="140">
        <f t="shared" si="197"/>
        <v>0</v>
      </c>
      <c r="EZ46" s="140">
        <f t="shared" si="197"/>
        <v>0</v>
      </c>
      <c r="FA46" s="140">
        <f t="shared" si="197"/>
        <v>0</v>
      </c>
      <c r="FB46" s="140">
        <f t="shared" si="197"/>
        <v>0</v>
      </c>
      <c r="FC46" s="140">
        <f t="shared" si="197"/>
        <v>0</v>
      </c>
      <c r="FD46" s="140">
        <f t="shared" si="197"/>
        <v>0</v>
      </c>
      <c r="FE46" s="140">
        <f t="shared" si="197"/>
        <v>0</v>
      </c>
      <c r="FF46" s="140">
        <f t="shared" si="197"/>
        <v>0</v>
      </c>
      <c r="FG46" s="140">
        <f t="shared" si="197"/>
        <v>1743384.3323934791</v>
      </c>
      <c r="FH46" s="140">
        <f t="shared" si="197"/>
        <v>-27732116.066587999</v>
      </c>
      <c r="FI46" s="140">
        <f t="shared" si="197"/>
        <v>-242607.00961800106</v>
      </c>
      <c r="FJ46" s="140">
        <f t="shared" si="197"/>
        <v>0</v>
      </c>
      <c r="FK46" s="140">
        <f t="shared" si="197"/>
        <v>-401557.55471202888</v>
      </c>
      <c r="FL46" s="140">
        <f t="shared" si="197"/>
        <v>0</v>
      </c>
      <c r="FM46" s="140">
        <f t="shared" si="197"/>
        <v>-194572446.85626316</v>
      </c>
      <c r="FN46" s="140">
        <f t="shared" si="197"/>
        <v>6182891.8974605538</v>
      </c>
      <c r="FO46" s="140">
        <f t="shared" ref="FO46:FP46" si="198">FO57</f>
        <v>171807790.06577843</v>
      </c>
      <c r="FP46" s="140">
        <f t="shared" si="198"/>
        <v>3168218.1523285024</v>
      </c>
      <c r="FQ46" s="140">
        <f t="shared" ref="FQ46:FR46" si="199">FQ57</f>
        <v>20519050.367533028</v>
      </c>
      <c r="FR46" s="140">
        <f t="shared" si="199"/>
        <v>54812390.560773909</v>
      </c>
      <c r="FS46" s="140">
        <f t="shared" si="197"/>
        <v>0</v>
      </c>
      <c r="FT46" s="140">
        <f t="shared" si="197"/>
        <v>0</v>
      </c>
      <c r="FU46" s="140">
        <f t="shared" si="197"/>
        <v>79070.325399999972</v>
      </c>
      <c r="FV46" s="140">
        <f t="shared" si="197"/>
        <v>0</v>
      </c>
      <c r="FW46" s="140">
        <f t="shared" si="197"/>
        <v>-6069072.8816930102</v>
      </c>
      <c r="FX46" s="140">
        <f t="shared" si="197"/>
        <v>50175.311134722244</v>
      </c>
      <c r="FY46" s="140">
        <f t="shared" si="197"/>
        <v>0</v>
      </c>
      <c r="FZ46" s="140">
        <f t="shared" si="197"/>
        <v>-771787.50036631664</v>
      </c>
      <c r="GA46" s="140">
        <f t="shared" si="197"/>
        <v>10775509.003744235</v>
      </c>
      <c r="GB46" s="140">
        <f t="shared" si="197"/>
        <v>0</v>
      </c>
      <c r="GC46" s="140">
        <f t="shared" si="197"/>
        <v>0</v>
      </c>
      <c r="GD46" s="140">
        <f t="shared" si="197"/>
        <v>-2880746.5800000094</v>
      </c>
      <c r="GE46" s="414">
        <f t="shared" ref="GE46:HZ46" si="200">GE57</f>
        <v>46566839.289193973</v>
      </c>
      <c r="GF46" s="414">
        <f t="shared" si="200"/>
        <v>5449157031.632165</v>
      </c>
      <c r="GG46" s="140">
        <f t="shared" si="200"/>
        <v>0</v>
      </c>
      <c r="GH46" s="140">
        <f t="shared" si="200"/>
        <v>0</v>
      </c>
      <c r="GI46" s="140">
        <f t="shared" si="200"/>
        <v>0</v>
      </c>
      <c r="GJ46" s="140">
        <f t="shared" si="200"/>
        <v>21213022.136484977</v>
      </c>
      <c r="GK46" s="140">
        <f t="shared" si="200"/>
        <v>0</v>
      </c>
      <c r="GL46" s="140">
        <f t="shared" si="200"/>
        <v>0</v>
      </c>
      <c r="GM46" s="140">
        <f t="shared" si="200"/>
        <v>0</v>
      </c>
      <c r="GN46" s="140">
        <f t="shared" si="200"/>
        <v>0</v>
      </c>
      <c r="GO46" s="140">
        <f t="shared" si="200"/>
        <v>0</v>
      </c>
      <c r="GP46" s="140">
        <f t="shared" si="200"/>
        <v>0</v>
      </c>
      <c r="GQ46" s="140">
        <f t="shared" si="200"/>
        <v>0</v>
      </c>
      <c r="GR46" s="140">
        <f t="shared" si="200"/>
        <v>0</v>
      </c>
      <c r="GS46" s="140">
        <f t="shared" si="200"/>
        <v>0</v>
      </c>
      <c r="GT46" s="140">
        <f t="shared" si="200"/>
        <v>0</v>
      </c>
      <c r="GU46" s="140">
        <f t="shared" si="200"/>
        <v>0</v>
      </c>
      <c r="GV46" s="140">
        <f t="shared" si="200"/>
        <v>0</v>
      </c>
      <c r="GW46" s="140">
        <f t="shared" si="200"/>
        <v>0</v>
      </c>
      <c r="GX46" s="140">
        <f t="shared" si="200"/>
        <v>0</v>
      </c>
      <c r="GY46" s="140">
        <f t="shared" si="200"/>
        <v>0</v>
      </c>
      <c r="GZ46" s="140">
        <f t="shared" si="200"/>
        <v>0</v>
      </c>
      <c r="HA46" s="140">
        <f t="shared" si="200"/>
        <v>0</v>
      </c>
      <c r="HB46" s="140">
        <f t="shared" si="200"/>
        <v>0</v>
      </c>
      <c r="HC46" s="140">
        <f t="shared" si="200"/>
        <v>-21401979.720287658</v>
      </c>
      <c r="HD46" s="140">
        <f t="shared" si="200"/>
        <v>-90937871.934799999</v>
      </c>
      <c r="HE46" s="140">
        <f t="shared" si="200"/>
        <v>-5294316.163872092</v>
      </c>
      <c r="HF46" s="140">
        <f t="shared" si="200"/>
        <v>0</v>
      </c>
      <c r="HG46" s="140">
        <f t="shared" si="200"/>
        <v>-803115.10942405812</v>
      </c>
      <c r="HH46" s="140">
        <f t="shared" si="200"/>
        <v>0</v>
      </c>
      <c r="HI46" s="140">
        <f t="shared" si="200"/>
        <v>-368340588.51224601</v>
      </c>
      <c r="HJ46" s="140">
        <f t="shared" si="200"/>
        <v>15523335.778574083</v>
      </c>
      <c r="HK46" s="140">
        <f t="shared" ref="HK46:HL46" si="201">HK57</f>
        <v>494558086.31133956</v>
      </c>
      <c r="HL46" s="140">
        <f t="shared" si="201"/>
        <v>6839603.0772964824</v>
      </c>
      <c r="HM46" s="140">
        <f t="shared" ref="HM46:HN46" si="202">HM57</f>
        <v>101652450.92954102</v>
      </c>
      <c r="HN46" s="140">
        <f t="shared" si="202"/>
        <v>122637885.1069025</v>
      </c>
      <c r="HO46" s="140">
        <f t="shared" si="200"/>
        <v>0</v>
      </c>
      <c r="HP46" s="140">
        <f t="shared" si="200"/>
        <v>0</v>
      </c>
      <c r="HQ46" s="140">
        <f t="shared" si="200"/>
        <v>158140.65079999901</v>
      </c>
      <c r="HR46" s="140">
        <f t="shared" si="200"/>
        <v>0</v>
      </c>
      <c r="HS46" s="140">
        <f t="shared" si="200"/>
        <v>-14555862.582186887</v>
      </c>
      <c r="HT46" s="140">
        <f t="shared" si="200"/>
        <v>40492.529765277883</v>
      </c>
      <c r="HU46" s="140">
        <f t="shared" si="200"/>
        <v>0</v>
      </c>
      <c r="HV46" s="140">
        <f t="shared" si="200"/>
        <v>-1543575.0007326342</v>
      </c>
      <c r="HW46" s="140">
        <f t="shared" si="200"/>
        <v>14340757.836875102</v>
      </c>
      <c r="HX46" s="140">
        <f t="shared" si="200"/>
        <v>0</v>
      </c>
      <c r="HY46" s="140">
        <f t="shared" si="200"/>
        <v>0</v>
      </c>
      <c r="HZ46" s="140">
        <f t="shared" si="200"/>
        <v>-5761493.1600000188</v>
      </c>
      <c r="IA46" s="414">
        <f t="shared" ref="IA46:JV46" si="203">IA57</f>
        <v>268324972.17402968</v>
      </c>
      <c r="IB46" s="414">
        <f t="shared" si="203"/>
        <v>5717482003.8061943</v>
      </c>
      <c r="IC46" s="140">
        <f t="shared" si="203"/>
        <v>0</v>
      </c>
      <c r="ID46" s="140">
        <f t="shared" si="203"/>
        <v>0</v>
      </c>
      <c r="IE46" s="140">
        <f t="shared" si="203"/>
        <v>0</v>
      </c>
      <c r="IF46" s="140">
        <f t="shared" si="203"/>
        <v>20837437.957287818</v>
      </c>
      <c r="IG46" s="140">
        <f t="shared" si="203"/>
        <v>0</v>
      </c>
      <c r="IH46" s="140">
        <f t="shared" si="203"/>
        <v>0</v>
      </c>
      <c r="II46" s="140">
        <f t="shared" si="203"/>
        <v>0</v>
      </c>
      <c r="IJ46" s="140">
        <f t="shared" si="203"/>
        <v>0</v>
      </c>
      <c r="IK46" s="140">
        <f t="shared" si="203"/>
        <v>0</v>
      </c>
      <c r="IL46" s="140">
        <f t="shared" si="203"/>
        <v>0</v>
      </c>
      <c r="IM46" s="140">
        <f t="shared" si="203"/>
        <v>0</v>
      </c>
      <c r="IN46" s="140">
        <f t="shared" si="203"/>
        <v>0</v>
      </c>
      <c r="IO46" s="140">
        <f t="shared" si="203"/>
        <v>0</v>
      </c>
      <c r="IP46" s="140">
        <f t="shared" si="203"/>
        <v>0</v>
      </c>
      <c r="IQ46" s="140">
        <f t="shared" si="203"/>
        <v>0</v>
      </c>
      <c r="IR46" s="140">
        <f t="shared" si="203"/>
        <v>0</v>
      </c>
      <c r="IS46" s="140">
        <f t="shared" si="203"/>
        <v>0</v>
      </c>
      <c r="IT46" s="140">
        <f t="shared" si="203"/>
        <v>0</v>
      </c>
      <c r="IU46" s="140">
        <f t="shared" si="203"/>
        <v>0</v>
      </c>
      <c r="IV46" s="140">
        <f t="shared" si="203"/>
        <v>0</v>
      </c>
      <c r="IW46" s="140">
        <f t="shared" si="203"/>
        <v>0</v>
      </c>
      <c r="IX46" s="140">
        <f t="shared" si="203"/>
        <v>0</v>
      </c>
      <c r="IY46" s="140">
        <f t="shared" si="203"/>
        <v>-2946061.7596826805</v>
      </c>
      <c r="IZ46" s="140">
        <f t="shared" si="203"/>
        <v>10439247.535736002</v>
      </c>
      <c r="JA46" s="140">
        <f t="shared" si="203"/>
        <v>-5294316.1638720883</v>
      </c>
      <c r="JB46" s="140">
        <f t="shared" si="203"/>
        <v>0</v>
      </c>
      <c r="JC46" s="140">
        <f t="shared" si="203"/>
        <v>-401557.55471203179</v>
      </c>
      <c r="JD46" s="140">
        <f t="shared" si="203"/>
        <v>0</v>
      </c>
      <c r="JE46" s="140">
        <f t="shared" si="203"/>
        <v>-351881709.12979853</v>
      </c>
      <c r="JF46" s="140">
        <f t="shared" si="203"/>
        <v>18851939.544466041</v>
      </c>
      <c r="JG46" s="140">
        <f t="shared" ref="JG46:JH46" si="204">JG57</f>
        <v>405583998.77649581</v>
      </c>
      <c r="JH46" s="140">
        <f t="shared" si="204"/>
        <v>9436401.619021317</v>
      </c>
      <c r="JI46" s="140">
        <f t="shared" ref="JI46:JJ46" si="205">JI57</f>
        <v>241887446.75236604</v>
      </c>
      <c r="JJ46" s="140">
        <f t="shared" si="205"/>
        <v>69166151.335712627</v>
      </c>
      <c r="JK46" s="140">
        <f t="shared" si="203"/>
        <v>0</v>
      </c>
      <c r="JL46" s="140">
        <f t="shared" si="203"/>
        <v>0</v>
      </c>
      <c r="JM46" s="140">
        <f t="shared" si="203"/>
        <v>158140.65079999808</v>
      </c>
      <c r="JN46" s="140">
        <f t="shared" si="203"/>
        <v>0</v>
      </c>
      <c r="JO46" s="140">
        <f t="shared" si="203"/>
        <v>-14219006.308582447</v>
      </c>
      <c r="JP46" s="140">
        <f t="shared" si="203"/>
        <v>0</v>
      </c>
      <c r="JQ46" s="140">
        <f t="shared" si="203"/>
        <v>0</v>
      </c>
      <c r="JR46" s="140">
        <f t="shared" si="203"/>
        <v>-1543575.000732634</v>
      </c>
      <c r="JS46" s="140">
        <f t="shared" si="203"/>
        <v>11449840.215727881</v>
      </c>
      <c r="JT46" s="140">
        <f t="shared" si="203"/>
        <v>0</v>
      </c>
      <c r="JU46" s="140">
        <f t="shared" si="203"/>
        <v>0</v>
      </c>
      <c r="JV46" s="140">
        <f t="shared" si="203"/>
        <v>-5761493.1600000151</v>
      </c>
      <c r="JW46" s="414">
        <f>JW57</f>
        <v>405762885.31023306</v>
      </c>
      <c r="JX46" s="414">
        <f>JX57</f>
        <v>6123244889.1164284</v>
      </c>
      <c r="JY46" s="829" t="s">
        <v>1143</v>
      </c>
    </row>
    <row r="47" spans="1:285" ht="15" x14ac:dyDescent="0.25">
      <c r="A47" s="132">
        <f>ROW()</f>
        <v>47</v>
      </c>
      <c r="B47" s="139"/>
      <c r="C47" s="410"/>
      <c r="F47" s="146"/>
      <c r="G47" s="146"/>
      <c r="H47" s="146"/>
      <c r="I47" s="474"/>
      <c r="J47" s="474"/>
      <c r="K47" s="474"/>
      <c r="L47" s="474"/>
      <c r="M47" s="474"/>
      <c r="N47" s="474"/>
      <c r="O47" s="474"/>
      <c r="P47" s="474"/>
      <c r="Q47" s="474"/>
      <c r="R47" s="474"/>
      <c r="S47" s="474"/>
      <c r="T47" s="474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4"/>
      <c r="AK47" s="474"/>
      <c r="AL47" s="474"/>
      <c r="AM47" s="474"/>
      <c r="AQ47" s="410"/>
      <c r="AR47" s="410"/>
      <c r="CM47" s="410"/>
      <c r="CN47" s="410"/>
      <c r="EI47" s="410"/>
      <c r="EJ47" s="410"/>
      <c r="GE47" s="410"/>
      <c r="GF47" s="410"/>
      <c r="IA47" s="410"/>
      <c r="IB47" s="410"/>
      <c r="JW47" s="410"/>
      <c r="JX47" s="410"/>
      <c r="JY47" s="829" t="s">
        <v>1143</v>
      </c>
    </row>
    <row r="48" spans="1:285" ht="15" x14ac:dyDescent="0.25">
      <c r="A48" s="132">
        <f>ROW()</f>
        <v>48</v>
      </c>
      <c r="B48" s="133" t="s">
        <v>129</v>
      </c>
      <c r="C48" s="449">
        <v>5.4216404053200523E-2</v>
      </c>
      <c r="D48" s="135"/>
      <c r="E48" s="135"/>
      <c r="F48" s="146"/>
      <c r="G48" s="146"/>
      <c r="H48" s="146"/>
      <c r="I48" s="640"/>
      <c r="J48" s="475"/>
      <c r="K48" s="475"/>
      <c r="L48" s="475"/>
      <c r="M48" s="475"/>
      <c r="N48" s="475"/>
      <c r="O48" s="475"/>
      <c r="P48" s="475"/>
      <c r="Q48" s="475"/>
      <c r="R48" s="475"/>
      <c r="S48" s="475"/>
      <c r="T48" s="475"/>
      <c r="U48" s="475"/>
      <c r="V48" s="475"/>
      <c r="W48" s="475"/>
      <c r="X48" s="475"/>
      <c r="Y48" s="475"/>
      <c r="Z48" s="475"/>
      <c r="AA48" s="475"/>
      <c r="AB48" s="475"/>
      <c r="AC48" s="475"/>
      <c r="AD48" s="475"/>
      <c r="AE48" s="475"/>
      <c r="AF48" s="475"/>
      <c r="AG48" s="475"/>
      <c r="AH48" s="475"/>
      <c r="AI48" s="475"/>
      <c r="AJ48" s="475"/>
      <c r="AK48" s="475"/>
      <c r="AL48" s="475"/>
      <c r="AM48" s="475"/>
      <c r="AN48" s="135"/>
      <c r="AO48" s="135"/>
      <c r="AP48" s="135"/>
      <c r="AQ48" s="449"/>
      <c r="AR48" s="449">
        <f>+AR44/AR46</f>
        <v>7.1485412603626911E-2</v>
      </c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412"/>
      <c r="CN48" s="419">
        <f>+CN44/CN46</f>
        <v>7.7549840184205909E-2</v>
      </c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412"/>
      <c r="EJ48" s="419">
        <f>+EJ44/EJ46</f>
        <v>6.8698122360655117E-2</v>
      </c>
      <c r="EK48" s="135"/>
      <c r="EL48" s="135"/>
      <c r="EM48" s="135"/>
      <c r="EN48" s="135"/>
      <c r="EO48" s="135"/>
      <c r="EP48" s="135"/>
      <c r="EQ48" s="135"/>
      <c r="ER48" s="135"/>
      <c r="ES48" s="135"/>
      <c r="ET48" s="135"/>
      <c r="EU48" s="135"/>
      <c r="EV48" s="135"/>
      <c r="EW48" s="135"/>
      <c r="EX48" s="135"/>
      <c r="EY48" s="135"/>
      <c r="EZ48" s="135"/>
      <c r="FA48" s="135"/>
      <c r="FB48" s="135"/>
      <c r="FC48" s="135"/>
      <c r="FD48" s="135"/>
      <c r="FE48" s="135"/>
      <c r="FF48" s="135"/>
      <c r="FG48" s="135"/>
      <c r="FH48" s="135"/>
      <c r="FI48" s="135"/>
      <c r="FJ48" s="135"/>
      <c r="FK48" s="135"/>
      <c r="FL48" s="135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5"/>
      <c r="FY48" s="135"/>
      <c r="FZ48" s="135"/>
      <c r="GA48" s="135"/>
      <c r="GB48" s="135"/>
      <c r="GC48" s="135"/>
      <c r="GD48" s="135"/>
      <c r="GE48" s="412"/>
      <c r="GF48" s="419">
        <f>+GF44/GF46</f>
        <v>3.4477061969285683E-2</v>
      </c>
      <c r="GG48" s="135"/>
      <c r="GH48" s="135"/>
      <c r="GI48" s="135"/>
      <c r="GJ48" s="135"/>
      <c r="GK48" s="135"/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  <c r="GV48" s="135"/>
      <c r="GW48" s="135"/>
      <c r="GX48" s="135"/>
      <c r="GY48" s="135"/>
      <c r="GZ48" s="135"/>
      <c r="HA48" s="135"/>
      <c r="HB48" s="135"/>
      <c r="HC48" s="135"/>
      <c r="HD48" s="135"/>
      <c r="HE48" s="135"/>
      <c r="HF48" s="135"/>
      <c r="HG48" s="135"/>
      <c r="HH48" s="135"/>
      <c r="HI48" s="135"/>
      <c r="HJ48" s="135"/>
      <c r="HK48" s="135"/>
      <c r="HL48" s="135"/>
      <c r="HM48" s="135"/>
      <c r="HN48" s="135"/>
      <c r="HO48" s="135"/>
      <c r="HP48" s="135"/>
      <c r="HQ48" s="135"/>
      <c r="HR48" s="135"/>
      <c r="HS48" s="135"/>
      <c r="HT48" s="135"/>
      <c r="HU48" s="135"/>
      <c r="HV48" s="135"/>
      <c r="HW48" s="135"/>
      <c r="HX48" s="135"/>
      <c r="HY48" s="135"/>
      <c r="HZ48" s="135"/>
      <c r="IA48" s="412"/>
      <c r="IB48" s="419">
        <f>+IB44/IB46</f>
        <v>3.0947845964020448E-2</v>
      </c>
      <c r="IC48" s="135"/>
      <c r="ID48" s="135"/>
      <c r="IE48" s="135"/>
      <c r="IF48" s="135"/>
      <c r="IG48" s="135"/>
      <c r="IH48" s="135"/>
      <c r="II48" s="135"/>
      <c r="IJ48" s="135"/>
      <c r="IK48" s="135"/>
      <c r="IL48" s="135"/>
      <c r="IM48" s="135"/>
      <c r="IN48" s="135"/>
      <c r="IO48" s="135"/>
      <c r="IP48" s="135"/>
      <c r="IQ48" s="135"/>
      <c r="IR48" s="135"/>
      <c r="IS48" s="135"/>
      <c r="IT48" s="135"/>
      <c r="IU48" s="135"/>
      <c r="IV48" s="135"/>
      <c r="IW48" s="135"/>
      <c r="IX48" s="135"/>
      <c r="IY48" s="135"/>
      <c r="IZ48" s="135"/>
      <c r="JA48" s="135"/>
      <c r="JB48" s="135"/>
      <c r="JC48" s="135"/>
      <c r="JD48" s="135"/>
      <c r="JE48" s="135"/>
      <c r="JF48" s="135"/>
      <c r="JG48" s="135"/>
      <c r="JH48" s="135"/>
      <c r="JI48" s="135"/>
      <c r="JJ48" s="135"/>
      <c r="JK48" s="135"/>
      <c r="JL48" s="135"/>
      <c r="JM48" s="135"/>
      <c r="JN48" s="135"/>
      <c r="JO48" s="135"/>
      <c r="JP48" s="135"/>
      <c r="JQ48" s="135"/>
      <c r="JR48" s="135"/>
      <c r="JS48" s="135"/>
      <c r="JT48" s="135"/>
      <c r="JU48" s="135"/>
      <c r="JV48" s="135"/>
      <c r="JW48" s="412"/>
      <c r="JX48" s="419">
        <f>+JX44/JX46</f>
        <v>3.4696328854036902E-2</v>
      </c>
      <c r="JY48" s="829" t="s">
        <v>1143</v>
      </c>
    </row>
    <row r="49" spans="1:285" ht="15" x14ac:dyDescent="0.25">
      <c r="A49" s="132">
        <f>ROW()</f>
        <v>49</v>
      </c>
      <c r="B49" s="139"/>
      <c r="C49" s="412"/>
      <c r="D49" s="135"/>
      <c r="E49" s="135"/>
      <c r="F49" s="146"/>
      <c r="G49" s="146"/>
      <c r="H49" s="146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412"/>
      <c r="AR49" s="412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412"/>
      <c r="CN49" s="412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412"/>
      <c r="EJ49" s="412"/>
      <c r="EK49" s="135"/>
      <c r="EL49" s="135"/>
      <c r="EM49" s="135"/>
      <c r="EN49" s="135"/>
      <c r="EO49" s="135"/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412"/>
      <c r="GF49" s="412"/>
      <c r="GG49" s="135"/>
      <c r="GH49" s="135"/>
      <c r="GI49" s="135"/>
      <c r="GJ49" s="135"/>
      <c r="GK49" s="135"/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  <c r="GV49" s="135"/>
      <c r="GW49" s="135"/>
      <c r="GX49" s="135"/>
      <c r="GY49" s="135"/>
      <c r="GZ49" s="135"/>
      <c r="HA49" s="135"/>
      <c r="HB49" s="135"/>
      <c r="HC49" s="135"/>
      <c r="HD49" s="135"/>
      <c r="HE49" s="135"/>
      <c r="HF49" s="135"/>
      <c r="HG49" s="135"/>
      <c r="HH49" s="135"/>
      <c r="HI49" s="135"/>
      <c r="HJ49" s="135"/>
      <c r="HK49" s="135"/>
      <c r="HL49" s="135"/>
      <c r="HM49" s="135"/>
      <c r="HN49" s="135"/>
      <c r="HO49" s="135"/>
      <c r="HP49" s="135"/>
      <c r="HQ49" s="135"/>
      <c r="HR49" s="135"/>
      <c r="HS49" s="135"/>
      <c r="HT49" s="135"/>
      <c r="HU49" s="135"/>
      <c r="HV49" s="135"/>
      <c r="HW49" s="135"/>
      <c r="HX49" s="135"/>
      <c r="HY49" s="135"/>
      <c r="HZ49" s="135"/>
      <c r="IA49" s="412"/>
      <c r="IB49" s="412"/>
      <c r="IC49" s="135"/>
      <c r="ID49" s="135"/>
      <c r="IE49" s="135"/>
      <c r="IF49" s="135"/>
      <c r="IG49" s="135"/>
      <c r="IH49" s="135"/>
      <c r="II49" s="135"/>
      <c r="IJ49" s="135"/>
      <c r="IK49" s="135"/>
      <c r="IL49" s="135"/>
      <c r="IM49" s="135"/>
      <c r="IN49" s="135"/>
      <c r="IO49" s="135"/>
      <c r="IP49" s="135"/>
      <c r="IQ49" s="135"/>
      <c r="IR49" s="135"/>
      <c r="IS49" s="135"/>
      <c r="IT49" s="135"/>
      <c r="IU49" s="135"/>
      <c r="IV49" s="135"/>
      <c r="IW49" s="135"/>
      <c r="IX49" s="135"/>
      <c r="IY49" s="135"/>
      <c r="IZ49" s="135"/>
      <c r="JA49" s="135"/>
      <c r="JB49" s="135"/>
      <c r="JC49" s="135"/>
      <c r="JD49" s="135"/>
      <c r="JE49" s="135"/>
      <c r="JF49" s="135"/>
      <c r="JG49" s="135"/>
      <c r="JH49" s="135"/>
      <c r="JI49" s="135"/>
      <c r="JJ49" s="135"/>
      <c r="JK49" s="135"/>
      <c r="JL49" s="135"/>
      <c r="JM49" s="135"/>
      <c r="JN49" s="135"/>
      <c r="JO49" s="135"/>
      <c r="JP49" s="135"/>
      <c r="JQ49" s="135"/>
      <c r="JR49" s="135"/>
      <c r="JS49" s="135"/>
      <c r="JT49" s="135"/>
      <c r="JU49" s="135"/>
      <c r="JV49" s="135"/>
      <c r="JW49" s="412"/>
      <c r="JX49" s="412"/>
      <c r="JY49" s="829" t="s">
        <v>1143</v>
      </c>
    </row>
    <row r="50" spans="1:285" ht="15" x14ac:dyDescent="0.25">
      <c r="A50" s="132">
        <f>ROW()</f>
        <v>50</v>
      </c>
      <c r="B50" s="139" t="s">
        <v>130</v>
      </c>
      <c r="C50" s="412"/>
      <c r="D50" s="135"/>
      <c r="E50" s="135"/>
      <c r="F50" s="146"/>
      <c r="G50" s="146"/>
      <c r="H50" s="146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412"/>
      <c r="AR50" s="412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5"/>
      <c r="BR50" s="135"/>
      <c r="BS50" s="135"/>
      <c r="BT50" s="135"/>
      <c r="BU50" s="135"/>
      <c r="BV50" s="135"/>
      <c r="BW50" s="135"/>
      <c r="BX50" s="135"/>
      <c r="BY50" s="135"/>
      <c r="BZ50" s="135"/>
      <c r="CA50" s="135"/>
      <c r="CB50" s="135"/>
      <c r="CC50" s="135"/>
      <c r="CD50" s="135"/>
      <c r="CE50" s="135"/>
      <c r="CF50" s="135"/>
      <c r="CG50" s="135"/>
      <c r="CH50" s="135"/>
      <c r="CI50" s="135"/>
      <c r="CJ50" s="135"/>
      <c r="CK50" s="135"/>
      <c r="CL50" s="135"/>
      <c r="CM50" s="412"/>
      <c r="CN50" s="412"/>
      <c r="CO50" s="135"/>
      <c r="CP50" s="135"/>
      <c r="CQ50" s="135"/>
      <c r="CR50" s="135"/>
      <c r="CS50" s="135"/>
      <c r="CT50" s="135"/>
      <c r="CU50" s="135"/>
      <c r="CV50" s="135"/>
      <c r="CW50" s="135"/>
      <c r="CX50" s="135"/>
      <c r="CY50" s="135"/>
      <c r="CZ50" s="135"/>
      <c r="DA50" s="135"/>
      <c r="DB50" s="135"/>
      <c r="DC50" s="135"/>
      <c r="DD50" s="135"/>
      <c r="DE50" s="135"/>
      <c r="DF50" s="135"/>
      <c r="DG50" s="135"/>
      <c r="DH50" s="135"/>
      <c r="DI50" s="135"/>
      <c r="DJ50" s="135"/>
      <c r="DK50" s="135"/>
      <c r="DL50" s="135"/>
      <c r="DM50" s="135"/>
      <c r="DN50" s="135"/>
      <c r="DO50" s="135"/>
      <c r="DP50" s="135"/>
      <c r="DQ50" s="135"/>
      <c r="DR50" s="135"/>
      <c r="DS50" s="135"/>
      <c r="DT50" s="135"/>
      <c r="DU50" s="135"/>
      <c r="DV50" s="135"/>
      <c r="DW50" s="135"/>
      <c r="DX50" s="135"/>
      <c r="DY50" s="135"/>
      <c r="DZ50" s="135"/>
      <c r="EA50" s="135"/>
      <c r="EB50" s="135"/>
      <c r="EC50" s="135"/>
      <c r="ED50" s="135"/>
      <c r="EE50" s="135"/>
      <c r="EF50" s="135"/>
      <c r="EG50" s="135"/>
      <c r="EH50" s="135"/>
      <c r="EI50" s="412"/>
      <c r="EJ50" s="412"/>
      <c r="EK50" s="135"/>
      <c r="EL50" s="135"/>
      <c r="EM50" s="135"/>
      <c r="EN50" s="135"/>
      <c r="EO50" s="135"/>
      <c r="EP50" s="135"/>
      <c r="EQ50" s="135"/>
      <c r="ER50" s="135"/>
      <c r="ES50" s="135"/>
      <c r="ET50" s="135"/>
      <c r="EU50" s="135"/>
      <c r="EV50" s="135"/>
      <c r="EW50" s="135"/>
      <c r="EX50" s="135"/>
      <c r="EY50" s="135"/>
      <c r="EZ50" s="135"/>
      <c r="FA50" s="135"/>
      <c r="FB50" s="135"/>
      <c r="FC50" s="135"/>
      <c r="FD50" s="135"/>
      <c r="FE50" s="135"/>
      <c r="FF50" s="135"/>
      <c r="FG50" s="135"/>
      <c r="FH50" s="135"/>
      <c r="FI50" s="135"/>
      <c r="FJ50" s="135"/>
      <c r="FK50" s="135"/>
      <c r="FL50" s="135"/>
      <c r="FM50" s="135"/>
      <c r="FN50" s="135"/>
      <c r="FO50" s="135"/>
      <c r="FP50" s="135"/>
      <c r="FQ50" s="135"/>
      <c r="FR50" s="135"/>
      <c r="FS50" s="135"/>
      <c r="FT50" s="135"/>
      <c r="FU50" s="135"/>
      <c r="FV50" s="135"/>
      <c r="FW50" s="135"/>
      <c r="FX50" s="135"/>
      <c r="FY50" s="135"/>
      <c r="FZ50" s="135"/>
      <c r="GA50" s="135"/>
      <c r="GB50" s="135"/>
      <c r="GC50" s="135"/>
      <c r="GD50" s="135"/>
      <c r="GE50" s="412"/>
      <c r="GF50" s="412"/>
      <c r="GG50" s="135"/>
      <c r="GH50" s="135"/>
      <c r="GI50" s="135"/>
      <c r="GJ50" s="135"/>
      <c r="GK50" s="135"/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  <c r="GV50" s="135"/>
      <c r="GW50" s="135"/>
      <c r="GX50" s="135"/>
      <c r="GY50" s="135"/>
      <c r="GZ50" s="135"/>
      <c r="HA50" s="135"/>
      <c r="HB50" s="135"/>
      <c r="HC50" s="135"/>
      <c r="HD50" s="135"/>
      <c r="HE50" s="135"/>
      <c r="HF50" s="135"/>
      <c r="HG50" s="135"/>
      <c r="HH50" s="135"/>
      <c r="HI50" s="135"/>
      <c r="HJ50" s="135"/>
      <c r="HK50" s="135"/>
      <c r="HL50" s="135"/>
      <c r="HM50" s="135"/>
      <c r="HN50" s="135"/>
      <c r="HO50" s="135"/>
      <c r="HP50" s="135"/>
      <c r="HQ50" s="135"/>
      <c r="HR50" s="135"/>
      <c r="HS50" s="135"/>
      <c r="HT50" s="135"/>
      <c r="HU50" s="135"/>
      <c r="HV50" s="135"/>
      <c r="HW50" s="135"/>
      <c r="HX50" s="135"/>
      <c r="HY50" s="135"/>
      <c r="HZ50" s="135"/>
      <c r="IA50" s="412"/>
      <c r="IB50" s="412"/>
      <c r="IC50" s="135"/>
      <c r="ID50" s="135"/>
      <c r="IE50" s="135"/>
      <c r="IF50" s="135"/>
      <c r="IG50" s="135"/>
      <c r="IH50" s="135"/>
      <c r="II50" s="135"/>
      <c r="IJ50" s="135"/>
      <c r="IK50" s="135"/>
      <c r="IL50" s="135"/>
      <c r="IM50" s="135"/>
      <c r="IN50" s="135"/>
      <c r="IO50" s="135"/>
      <c r="IP50" s="135"/>
      <c r="IQ50" s="135"/>
      <c r="IR50" s="135"/>
      <c r="IS50" s="135"/>
      <c r="IT50" s="135"/>
      <c r="IU50" s="135"/>
      <c r="IV50" s="135"/>
      <c r="IW50" s="135"/>
      <c r="IX50" s="135"/>
      <c r="IY50" s="135"/>
      <c r="IZ50" s="135"/>
      <c r="JA50" s="135"/>
      <c r="JB50" s="135"/>
      <c r="JC50" s="135"/>
      <c r="JD50" s="135"/>
      <c r="JE50" s="135"/>
      <c r="JF50" s="135"/>
      <c r="JG50" s="135"/>
      <c r="JH50" s="135"/>
      <c r="JI50" s="135"/>
      <c r="JJ50" s="135"/>
      <c r="JK50" s="135"/>
      <c r="JL50" s="135"/>
      <c r="JM50" s="135"/>
      <c r="JN50" s="135"/>
      <c r="JO50" s="135"/>
      <c r="JP50" s="135"/>
      <c r="JQ50" s="135"/>
      <c r="JR50" s="135"/>
      <c r="JS50" s="135"/>
      <c r="JT50" s="135"/>
      <c r="JU50" s="135"/>
      <c r="JV50" s="135"/>
      <c r="JW50" s="412"/>
      <c r="JX50" s="412"/>
      <c r="JY50" s="829" t="s">
        <v>1143</v>
      </c>
    </row>
    <row r="51" spans="1:285" x14ac:dyDescent="0.2">
      <c r="A51" s="132">
        <f>ROW()</f>
        <v>51</v>
      </c>
      <c r="B51" s="148" t="s">
        <v>20</v>
      </c>
      <c r="C51" s="414">
        <v>11178630582.58481</v>
      </c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>
        <f>'CRM-4.1'!KG16</f>
        <v>154600258.49912643</v>
      </c>
      <c r="X51" s="140"/>
      <c r="Y51" s="140"/>
      <c r="Z51" s="140"/>
      <c r="AA51" s="140">
        <f>+'CRM-4.1'!NI21</f>
        <v>-194357205.99521798</v>
      </c>
      <c r="AB51" s="140"/>
      <c r="AC51" s="140"/>
      <c r="AD51" s="140"/>
      <c r="AE51" s="140"/>
      <c r="AF51" s="140"/>
      <c r="AG51" s="140">
        <f>'CRM-4.2'!AK18</f>
        <v>-4539303</v>
      </c>
      <c r="AH51" s="140"/>
      <c r="AI51" s="140"/>
      <c r="AJ51" s="140">
        <f>+'CRM-4.2'!CG18</f>
        <v>-341605.68</v>
      </c>
      <c r="AK51" s="140"/>
      <c r="AL51" s="140"/>
      <c r="AM51" s="140"/>
      <c r="AN51" s="140"/>
      <c r="AO51" s="140"/>
      <c r="AP51" s="140">
        <f>'CRM-4.2'!FY24</f>
        <v>0</v>
      </c>
      <c r="AQ51" s="414">
        <f t="shared" ref="AQ51:AQ56" si="206">SUM(D51:AP51)</f>
        <v>-44637856.176091544</v>
      </c>
      <c r="AR51" s="414">
        <f t="shared" ref="AR51:AR56" si="207">+AQ51+C51</f>
        <v>11133992726.408718</v>
      </c>
      <c r="AS51" s="140"/>
      <c r="AT51" s="140"/>
      <c r="AU51" s="140"/>
      <c r="AV51" s="140"/>
      <c r="AW51" s="140"/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>
        <f>'CRM-4.1'!NK21</f>
        <v>0</v>
      </c>
      <c r="BQ51" s="140"/>
      <c r="BR51" s="140"/>
      <c r="BS51" s="140"/>
      <c r="BT51" s="140">
        <f>'CRM-4.1'!PW19</f>
        <v>-90132147.473370671</v>
      </c>
      <c r="BU51" s="135"/>
      <c r="BV51" s="140"/>
      <c r="BW51" s="135">
        <f>'CRM-4.1'!$RS$28</f>
        <v>137361550.14402601</v>
      </c>
      <c r="BX51" s="135">
        <f>'CRM-4.1'!$RS$46</f>
        <v>35713428</v>
      </c>
      <c r="BY51" s="135">
        <f>'CRM-4.1'!$RS$64</f>
        <v>23415306.929908004</v>
      </c>
      <c r="BZ51" s="135">
        <f>+'CRM-4.1'!$RS$82</f>
        <v>85733349.788745955</v>
      </c>
      <c r="CA51" s="140"/>
      <c r="CB51" s="140"/>
      <c r="CC51" s="140"/>
      <c r="CD51" s="140"/>
      <c r="CE51" s="140"/>
      <c r="CF51" s="140">
        <f>+'CRM-4.2'!CI18</f>
        <v>0</v>
      </c>
      <c r="CG51" s="140"/>
      <c r="CH51" s="140"/>
      <c r="CI51" s="140">
        <f>'CRM-4.2'!EE47</f>
        <v>-487254872.49999994</v>
      </c>
      <c r="CJ51" s="140"/>
      <c r="CK51" s="140"/>
      <c r="CL51" s="140">
        <f>'CRM-4.2'!GA24</f>
        <v>0</v>
      </c>
      <c r="CM51" s="414">
        <f t="shared" ref="CM51:CM56" si="208">SUM(AS51:CL51)</f>
        <v>-295163385.11069065</v>
      </c>
      <c r="CN51" s="414">
        <f t="shared" ref="CN51:CN56" si="209">+CM51+AR51</f>
        <v>10838829341.298027</v>
      </c>
      <c r="CO51" s="140"/>
      <c r="CP51" s="140"/>
      <c r="CQ51" s="140"/>
      <c r="CR51" s="140"/>
      <c r="CS51" s="140"/>
      <c r="CT51" s="140"/>
      <c r="CU51" s="140"/>
      <c r="CV51" s="140"/>
      <c r="CW51" s="140"/>
      <c r="CX51" s="140"/>
      <c r="CY51" s="140"/>
      <c r="CZ51" s="140"/>
      <c r="DA51" s="140"/>
      <c r="DB51" s="140"/>
      <c r="DC51" s="140"/>
      <c r="DD51" s="140"/>
      <c r="DE51" s="140"/>
      <c r="DF51" s="140"/>
      <c r="DG51" s="140"/>
      <c r="DH51" s="140"/>
      <c r="DI51" s="140"/>
      <c r="DJ51" s="140"/>
      <c r="DK51" s="140">
        <f>'CRM-4.1'!MW16</f>
        <v>0</v>
      </c>
      <c r="DL51" s="140">
        <f>'CRM-4.1'!NM21</f>
        <v>0</v>
      </c>
      <c r="DM51" s="140"/>
      <c r="DN51" s="140"/>
      <c r="DO51" s="140"/>
      <c r="DP51" s="140">
        <f>'CRM-4.1'!PY19</f>
        <v>-166759056.9989773</v>
      </c>
      <c r="DQ51" s="135"/>
      <c r="DR51" s="140"/>
      <c r="DS51" s="140">
        <f>'CRM-4.1'!$RU$28</f>
        <v>278179409.54060602</v>
      </c>
      <c r="DT51" s="140">
        <f>'CRM-4.1'!$RU$46</f>
        <v>4064845.849999994</v>
      </c>
      <c r="DU51" s="140">
        <f>'CRM-4.1'!$RU$64</f>
        <v>52149803.799999982</v>
      </c>
      <c r="DV51" s="140">
        <f>+'CRM-4.1'!$RU$82</f>
        <v>119436500.32754801</v>
      </c>
      <c r="DW51" s="140"/>
      <c r="DX51" s="140"/>
      <c r="DY51" s="140">
        <f>'CRM-4.2'!AO19</f>
        <v>212064</v>
      </c>
      <c r="DZ51" s="140"/>
      <c r="EA51" s="140"/>
      <c r="EB51" s="140">
        <f>+'CRM-4.2'!CK18</f>
        <v>0</v>
      </c>
      <c r="EC51" s="140"/>
      <c r="ED51" s="140"/>
      <c r="EE51" s="140">
        <f>'CRM-4.2'!EG47</f>
        <v>-2991730.919999999</v>
      </c>
      <c r="EF51" s="140"/>
      <c r="EG51" s="140"/>
      <c r="EH51" s="140">
        <f>'CRM-4.2'!GC24</f>
        <v>0</v>
      </c>
      <c r="EI51" s="414">
        <f t="shared" ref="EI51:EI56" si="210">SUM(CO51:EH51)</f>
        <v>284291835.5991767</v>
      </c>
      <c r="EJ51" s="414">
        <f t="shared" ref="EJ51:EJ56" si="211">+EI51+CN51</f>
        <v>11123121176.897203</v>
      </c>
      <c r="EK51" s="140"/>
      <c r="EL51" s="140"/>
      <c r="EM51" s="140"/>
      <c r="EN51" s="140"/>
      <c r="EO51" s="140"/>
      <c r="EP51" s="140"/>
      <c r="EQ51" s="140"/>
      <c r="ER51" s="140"/>
      <c r="ES51" s="140"/>
      <c r="ET51" s="140"/>
      <c r="EU51" s="140"/>
      <c r="EV51" s="140"/>
      <c r="EW51" s="140"/>
      <c r="EX51" s="140"/>
      <c r="EY51" s="140"/>
      <c r="EZ51" s="140"/>
      <c r="FA51" s="140"/>
      <c r="FB51" s="140"/>
      <c r="FC51" s="140"/>
      <c r="FD51" s="140"/>
      <c r="FF51" s="140"/>
      <c r="FG51" s="140">
        <f>'CRM-4.1'!MY18</f>
        <v>0</v>
      </c>
      <c r="FH51" s="140"/>
      <c r="FI51" s="140"/>
      <c r="FJ51" s="140"/>
      <c r="FK51" s="140"/>
      <c r="FL51" s="140">
        <f>'CRM-4.1'!QA19</f>
        <v>-143568371.99825859</v>
      </c>
      <c r="FM51" s="135"/>
      <c r="FN51" s="140"/>
      <c r="FO51" s="140">
        <f>'CRM-4.1'!$RW$28</f>
        <v>192481680.76659983</v>
      </c>
      <c r="FP51" s="140">
        <f>'CRM-4.1'!$RW$46</f>
        <v>4047296.7100000083</v>
      </c>
      <c r="FQ51" s="140">
        <f>'CRM-4.1'!$RW$64</f>
        <v>23296915.592985228</v>
      </c>
      <c r="FR51" s="140">
        <f>+'CRM-4.1'!$RW$82</f>
        <v>68833757.894389868</v>
      </c>
      <c r="FS51" s="140"/>
      <c r="FT51" s="140"/>
      <c r="FU51" s="140"/>
      <c r="FV51" s="140"/>
      <c r="FW51" s="140"/>
      <c r="FX51" s="140">
        <f>+'CRM-4.2'!CM18</f>
        <v>0</v>
      </c>
      <c r="FY51" s="140"/>
      <c r="FZ51" s="140"/>
      <c r="GA51" s="140">
        <f>'CRM-4.2'!EI47</f>
        <v>-2038434.6399999987</v>
      </c>
      <c r="GB51" s="140"/>
      <c r="GC51" s="140"/>
      <c r="GD51" s="140">
        <f>'CRM-4.2'!GE24</f>
        <v>0</v>
      </c>
      <c r="GE51" s="414">
        <f t="shared" ref="GE51:GE56" si="212">SUM(EK51:GD51)</f>
        <v>143052844.32571638</v>
      </c>
      <c r="GF51" s="414">
        <f t="shared" ref="GF51:GF56" si="213">+GE51+EJ51</f>
        <v>11266174021.222919</v>
      </c>
      <c r="GG51" s="140"/>
      <c r="GH51" s="140"/>
      <c r="GI51" s="140"/>
      <c r="GJ51" s="140"/>
      <c r="GK51" s="140"/>
      <c r="GL51" s="140"/>
      <c r="GM51" s="140"/>
      <c r="GN51" s="140"/>
      <c r="GO51" s="140"/>
      <c r="GP51" s="140"/>
      <c r="GQ51" s="140"/>
      <c r="GR51" s="140"/>
      <c r="GS51" s="140"/>
      <c r="GT51" s="140"/>
      <c r="GU51" s="140"/>
      <c r="GV51" s="140"/>
      <c r="GW51" s="140"/>
      <c r="GX51" s="140"/>
      <c r="GY51" s="140"/>
      <c r="GZ51" s="140"/>
      <c r="HA51" s="140"/>
      <c r="HB51" s="140"/>
      <c r="HC51" s="140">
        <f>'CRM-4.1'!NA18</f>
        <v>0</v>
      </c>
      <c r="HD51" s="140"/>
      <c r="HE51" s="140">
        <f>+'[3]Elec Lead'!$M$20+'[3]Elec Lead'!$M$23+'[3]Elec Lead'!$M$26</f>
        <v>0</v>
      </c>
      <c r="HF51" s="140"/>
      <c r="HG51" s="140"/>
      <c r="HH51" s="140">
        <f>'CRM-4.1'!QC19</f>
        <v>-73436267.902879477</v>
      </c>
      <c r="HI51" s="135"/>
      <c r="HJ51" s="140"/>
      <c r="HK51" s="135">
        <f>'CRM-4.1'!$RY$28</f>
        <v>556685588.83275998</v>
      </c>
      <c r="HL51" s="135">
        <f>'CRM-4.1'!$RY$46</f>
        <v>8832345.3599999994</v>
      </c>
      <c r="HM51" s="135">
        <f>'CRM-4.1'!$RY$64</f>
        <v>109980154.78866495</v>
      </c>
      <c r="HN51" s="135">
        <f>+'CRM-4.1'!$RY$82</f>
        <v>162975760.90361816</v>
      </c>
      <c r="HO51" s="140"/>
      <c r="HP51" s="140"/>
      <c r="HQ51" s="140">
        <f>'CRM-4.2'!AS19</f>
        <v>227924.65079999901</v>
      </c>
      <c r="HR51" s="140"/>
      <c r="HS51" s="140"/>
      <c r="HT51" s="140">
        <f>+'CRM-4.2'!CO18</f>
        <v>0</v>
      </c>
      <c r="HU51" s="140"/>
      <c r="HV51" s="140"/>
      <c r="HW51" s="140">
        <f>'CRM-4.2'!EK47</f>
        <v>-11423246.820000004</v>
      </c>
      <c r="HX51" s="140"/>
      <c r="HY51" s="140"/>
      <c r="HZ51" s="140">
        <f>'CRM-4.2'!GG24</f>
        <v>0</v>
      </c>
      <c r="IA51" s="414">
        <f t="shared" ref="IA51:IA56" si="214">SUM(GG51:HZ51)</f>
        <v>753842259.8129636</v>
      </c>
      <c r="IB51" s="414">
        <f t="shared" ref="IB51:IB56" si="215">+IA51+GF51</f>
        <v>12020016281.035883</v>
      </c>
      <c r="IC51" s="140"/>
      <c r="ID51" s="140"/>
      <c r="IE51" s="140"/>
      <c r="IF51" s="140"/>
      <c r="IG51" s="140"/>
      <c r="IH51" s="140"/>
      <c r="II51" s="140"/>
      <c r="IJ51" s="140"/>
      <c r="IK51" s="140"/>
      <c r="IL51" s="140"/>
      <c r="IM51" s="140"/>
      <c r="IN51" s="140"/>
      <c r="IO51" s="140"/>
      <c r="IP51" s="140"/>
      <c r="IQ51" s="140"/>
      <c r="IR51" s="140"/>
      <c r="IS51" s="140"/>
      <c r="IT51" s="140"/>
      <c r="IU51" s="140"/>
      <c r="IV51" s="140"/>
      <c r="IW51" s="140"/>
      <c r="IX51" s="140"/>
      <c r="IY51" s="140">
        <f>'CRM-4.1'!NC18</f>
        <v>0</v>
      </c>
      <c r="IZ51" s="140"/>
      <c r="JA51" s="140">
        <f>+'[3]Elec Lead'!$O$20+'[3]Elec Lead'!$O$23+'[3]Elec Lead'!$O$26</f>
        <v>0</v>
      </c>
      <c r="JB51" s="140"/>
      <c r="JC51" s="140"/>
      <c r="JD51" s="140">
        <f>'CRM-4.1'!QE19</f>
        <v>-151562792.76746643</v>
      </c>
      <c r="JE51" s="135"/>
      <c r="JF51" s="140"/>
      <c r="JG51" s="135">
        <f>'CRM-4.1'!$SA$28</f>
        <v>496327691.68698215</v>
      </c>
      <c r="JH51" s="135">
        <f>'CRM-4.1'!$SA$46</f>
        <v>11853126.560000002</v>
      </c>
      <c r="JI51" s="135">
        <f>'CRM-4.1'!$SA$64</f>
        <v>260264547.65624014</v>
      </c>
      <c r="JJ51" s="135">
        <f>+'CRM-4.1'!$SA$82</f>
        <v>124054620.51282012</v>
      </c>
      <c r="JK51" s="140"/>
      <c r="JL51" s="140"/>
      <c r="JM51" s="140">
        <f>'CRM-4.2'!AU19</f>
        <v>227924.65079999808</v>
      </c>
      <c r="JN51" s="140"/>
      <c r="JO51" s="140"/>
      <c r="JP51" s="140">
        <f>+'CRM-4.2'!CQ18</f>
        <v>0</v>
      </c>
      <c r="JQ51" s="140"/>
      <c r="JR51" s="140"/>
      <c r="JS51" s="140">
        <f>'CRM-4.2'!EM47</f>
        <v>-16217464.820000004</v>
      </c>
      <c r="JT51" s="140"/>
      <c r="JU51" s="140"/>
      <c r="JV51" s="140">
        <f>'CRM-4.2'!GI24</f>
        <v>0</v>
      </c>
      <c r="JW51" s="414">
        <f t="shared" ref="JW51:JW56" si="216">SUM(IC51:JV51)</f>
        <v>724947653.47937596</v>
      </c>
      <c r="JX51" s="414">
        <f t="shared" ref="JX51:JX56" si="217">+JW51+IB51</f>
        <v>12744963934.515259</v>
      </c>
      <c r="JY51" s="829" t="s">
        <v>1143</v>
      </c>
    </row>
    <row r="52" spans="1:285" x14ac:dyDescent="0.2">
      <c r="A52" s="132">
        <f>ROW()</f>
        <v>52</v>
      </c>
      <c r="B52" s="148" t="s">
        <v>21</v>
      </c>
      <c r="C52" s="412">
        <v>-4782009812.8514233</v>
      </c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>
        <f>'CRM-4.1'!KG17</f>
        <v>-149594569.49256706</v>
      </c>
      <c r="W52" s="129">
        <f>'CRM-4.1'!KW33</f>
        <v>-832437.77940335823</v>
      </c>
      <c r="X52" s="129"/>
      <c r="Y52" s="129"/>
      <c r="Z52" s="129"/>
      <c r="AA52" s="140">
        <f>+'CRM-4.1'!NI27</f>
        <v>36317803.857320003</v>
      </c>
      <c r="AB52" s="129">
        <f>+'CRM-4.1'!NY26</f>
        <v>0</v>
      </c>
      <c r="AC52" s="129"/>
      <c r="AD52" s="129"/>
      <c r="AE52" s="129"/>
      <c r="AF52" s="129"/>
      <c r="AG52" s="129">
        <f>'CRM-4.2'!AK19</f>
        <v>2651000</v>
      </c>
      <c r="AH52" s="129"/>
      <c r="AI52" s="129"/>
      <c r="AJ52" s="129">
        <f>+'CRM-4.2'!CG19</f>
        <v>71167.850000000006</v>
      </c>
      <c r="AK52" s="129"/>
      <c r="AL52" s="129"/>
      <c r="AM52" s="129"/>
      <c r="AN52" s="129"/>
      <c r="AO52" s="129"/>
      <c r="AP52" s="129">
        <f>'CRM-4.2'!FY30</f>
        <v>0</v>
      </c>
      <c r="AQ52" s="412">
        <f t="shared" si="206"/>
        <v>-111387035.56465042</v>
      </c>
      <c r="AR52" s="412">
        <f t="shared" si="207"/>
        <v>-4893396848.4160738</v>
      </c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40"/>
      <c r="BJ52" s="135"/>
      <c r="BK52" s="135"/>
      <c r="BL52" s="135"/>
      <c r="BM52" s="135"/>
      <c r="BN52" s="135"/>
      <c r="BO52" s="135"/>
      <c r="BP52" s="135">
        <f>'CRM-4.1'!NK27</f>
        <v>0</v>
      </c>
      <c r="BQ52" s="135"/>
      <c r="BR52" s="135"/>
      <c r="BS52" s="135"/>
      <c r="BT52" s="135">
        <f>'CRM-4.1'!PW20</f>
        <v>90132147.473370671</v>
      </c>
      <c r="BU52" s="135">
        <f>'CRM-4.1'!$QM$34</f>
        <v>-184068627.26586723</v>
      </c>
      <c r="BV52" s="135">
        <f>'CRM-4.1'!$RC$33</f>
        <v>725461.25379400025</v>
      </c>
      <c r="BW52" s="135">
        <f>'CRM-4.1'!$RS$29</f>
        <v>-1712561.702794</v>
      </c>
      <c r="BX52" s="135">
        <f>'CRM-4.1'!$RS$47</f>
        <v>-267562.39</v>
      </c>
      <c r="BY52" s="135">
        <f>'CRM-4.1'!$RS$65</f>
        <v>-83614.710594000004</v>
      </c>
      <c r="BZ52" s="135">
        <f>+'CRM-4.1'!$RS$83</f>
        <v>-1337856.4220799999</v>
      </c>
      <c r="CA52" s="135"/>
      <c r="CB52" s="135"/>
      <c r="CC52" s="135">
        <f>'CRM-4.2'!AM19</f>
        <v>106032</v>
      </c>
      <c r="CD52" s="135"/>
      <c r="CE52" s="135"/>
      <c r="CF52" s="129">
        <f>+'CRM-4.2'!CI19</f>
        <v>56934.27999999997</v>
      </c>
      <c r="CG52" s="135"/>
      <c r="CH52" s="135"/>
      <c r="CI52" s="135">
        <f>'CRM-4.2'!EE48</f>
        <v>426121157.88</v>
      </c>
      <c r="CJ52" s="135"/>
      <c r="CK52" s="135"/>
      <c r="CL52" s="135">
        <f>'CRM-4.2'!GA30</f>
        <v>-4207196.5800000094</v>
      </c>
      <c r="CM52" s="412">
        <f t="shared" si="208"/>
        <v>325464313.81582946</v>
      </c>
      <c r="CN52" s="412">
        <f t="shared" si="209"/>
        <v>-4567932534.6002445</v>
      </c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5"/>
      <c r="DH52" s="135"/>
      <c r="DI52" s="135"/>
      <c r="DJ52" s="135"/>
      <c r="DK52" s="135">
        <f>'CRM-4.1'!MW17</f>
        <v>0</v>
      </c>
      <c r="DL52" s="135">
        <f>'CRM-4.1'!NM27</f>
        <v>0</v>
      </c>
      <c r="DM52" s="135"/>
      <c r="DN52" s="135"/>
      <c r="DO52" s="135"/>
      <c r="DP52" s="135">
        <f>'CRM-4.1'!PY20</f>
        <v>166759056.9989773</v>
      </c>
      <c r="DQ52" s="135">
        <f>'CRM-4.1'!$QO$34</f>
        <v>-433782286.52983093</v>
      </c>
      <c r="DR52" s="135">
        <f>'CRM-4.1'!$RE$33</f>
        <v>6292294.7435479974</v>
      </c>
      <c r="DS52" s="135">
        <f>'CRM-4.1'!$RU$29</f>
        <v>-15628337.138933998</v>
      </c>
      <c r="DT52" s="135">
        <f>'CRM-4.1'!$RU$47</f>
        <v>-1270286.8800000004</v>
      </c>
      <c r="DU52" s="135">
        <f>'CRM-4.1'!$RU$65</f>
        <v>-2312347.5019999999</v>
      </c>
      <c r="DV52" s="135">
        <f>+'CRM-4.1'!$RU$83</f>
        <v>-12053608.330697998</v>
      </c>
      <c r="DW52" s="135"/>
      <c r="DX52" s="135"/>
      <c r="DY52" s="135">
        <f>'CRM-4.2'!AO20</f>
        <v>-69784</v>
      </c>
      <c r="DZ52" s="135"/>
      <c r="EA52" s="135"/>
      <c r="EB52" s="129">
        <f>+'CRM-4.2'!CK19</f>
        <v>113868.55999999994</v>
      </c>
      <c r="EC52" s="135"/>
      <c r="ED52" s="135"/>
      <c r="EE52" s="135">
        <f>'CRM-4.2'!EG48</f>
        <v>41277723.129999988</v>
      </c>
      <c r="EF52" s="135"/>
      <c r="EG52" s="135"/>
      <c r="EH52" s="135">
        <f>'CRM-4.2'!GC30</f>
        <v>-7972251.3400000408</v>
      </c>
      <c r="EI52" s="412">
        <f t="shared" si="210"/>
        <v>-258645958.28893763</v>
      </c>
      <c r="EJ52" s="412">
        <f t="shared" si="211"/>
        <v>-4826578492.8891821</v>
      </c>
      <c r="EK52" s="135"/>
      <c r="EL52" s="135"/>
      <c r="EM52" s="135"/>
      <c r="EN52" s="135"/>
      <c r="EO52" s="135"/>
      <c r="EP52" s="135"/>
      <c r="EQ52" s="135"/>
      <c r="ER52" s="135"/>
      <c r="ES52" s="135"/>
      <c r="ET52" s="135"/>
      <c r="EU52" s="135"/>
      <c r="EV52" s="135"/>
      <c r="EW52" s="135"/>
      <c r="EX52" s="135"/>
      <c r="EY52" s="135"/>
      <c r="EZ52" s="135"/>
      <c r="FA52" s="135"/>
      <c r="FB52" s="135"/>
      <c r="FC52" s="135"/>
      <c r="FD52" s="135"/>
      <c r="FE52" s="135"/>
      <c r="FF52" s="135"/>
      <c r="FG52" s="135">
        <f>'CRM-4.1'!MY19</f>
        <v>-701437.75289873779</v>
      </c>
      <c r="FH52" s="135"/>
      <c r="FI52" s="135"/>
      <c r="FJ52" s="135"/>
      <c r="FK52" s="135"/>
      <c r="FL52" s="135">
        <f>'CRM-4.1'!QA20</f>
        <v>143568371.99825859</v>
      </c>
      <c r="FM52" s="135">
        <f>'CRM-4.1'!$QQ$34</f>
        <v>-204975457.63557148</v>
      </c>
      <c r="FN52" s="135">
        <f>'CRM-4.1'!$RG$33</f>
        <v>6182891.8974605538</v>
      </c>
      <c r="FO52" s="135">
        <f>'CRM-4.1'!$RW$29</f>
        <v>-14309444.031962618</v>
      </c>
      <c r="FP52" s="135">
        <f>'CRM-4.1'!$RW$47</f>
        <v>-678374.15307046776</v>
      </c>
      <c r="FQ52" s="135">
        <f>'CRM-4.1'!$RW$65</f>
        <v>-2068196.3542134697</v>
      </c>
      <c r="FR52" s="135">
        <f>+'CRM-4.1'!$RW$83</f>
        <v>-11346839.247162143</v>
      </c>
      <c r="FS52" s="135"/>
      <c r="FT52" s="135"/>
      <c r="FU52" s="135">
        <f>'CRM-4.2'!AQ19</f>
        <v>113962.32539999997</v>
      </c>
      <c r="FV52" s="135"/>
      <c r="FW52" s="135"/>
      <c r="FX52" s="129">
        <f>+'CRM-4.2'!CM19</f>
        <v>55945.837638888945</v>
      </c>
      <c r="FY52" s="135"/>
      <c r="FZ52" s="135"/>
      <c r="GA52" s="580">
        <f>'CRM-4.2'!EI48</f>
        <v>17067601.199999943</v>
      </c>
      <c r="GB52" s="135"/>
      <c r="GC52" s="135"/>
      <c r="GD52" s="135">
        <f>'CRM-4.2'!GE30</f>
        <v>-2880746.5800000094</v>
      </c>
      <c r="GE52" s="412">
        <f t="shared" si="212"/>
        <v>-69971722.496120989</v>
      </c>
      <c r="GF52" s="412">
        <f t="shared" si="213"/>
        <v>-4896550215.3853035</v>
      </c>
      <c r="GG52" s="135"/>
      <c r="GH52" s="135"/>
      <c r="GI52" s="135"/>
      <c r="GJ52" s="135"/>
      <c r="GK52" s="135"/>
      <c r="GL52" s="135"/>
      <c r="GM52" s="135"/>
      <c r="GN52" s="135"/>
      <c r="GO52" s="135"/>
      <c r="GP52" s="135"/>
      <c r="GQ52" s="135"/>
      <c r="GR52" s="135"/>
      <c r="GS52" s="135"/>
      <c r="GT52" s="135"/>
      <c r="GU52" s="135"/>
      <c r="GV52" s="135"/>
      <c r="GW52" s="135"/>
      <c r="GX52" s="135"/>
      <c r="GY52" s="135"/>
      <c r="GZ52" s="135"/>
      <c r="HA52" s="135"/>
      <c r="HB52" s="135"/>
      <c r="HC52" s="135">
        <f>'CRM-4.1'!NA19</f>
        <v>-76159856.802167311</v>
      </c>
      <c r="HD52" s="135"/>
      <c r="HE52" s="135"/>
      <c r="HF52" s="135"/>
      <c r="HG52" s="135"/>
      <c r="HH52" s="135">
        <f>'CRM-4.1'!QC20</f>
        <v>73436267.902879477</v>
      </c>
      <c r="HI52" s="135">
        <f>'CRM-4.1'!$QS$34</f>
        <v>-392820246.75759697</v>
      </c>
      <c r="HJ52" s="135">
        <f>'CRM-4.1'!$RI$33</f>
        <v>15523335.778574083</v>
      </c>
      <c r="HK52" s="135">
        <f>'CRM-4.1'!$RY$29</f>
        <v>-47090392.531441197</v>
      </c>
      <c r="HL52" s="135">
        <f>'CRM-4.1'!$RY$47</f>
        <v>-1552758.4344739094</v>
      </c>
      <c r="HM52" s="135">
        <f>'CRM-4.1'!$RY$65</f>
        <v>-5229049.1472933926</v>
      </c>
      <c r="HN52" s="135">
        <f>+'CRM-4.1'!$RY$83</f>
        <v>-33961133.153223068</v>
      </c>
      <c r="HO52" s="135"/>
      <c r="HP52" s="135"/>
      <c r="HQ52" s="135">
        <f>'CRM-4.2'!AS20</f>
        <v>-69784</v>
      </c>
      <c r="HR52" s="135"/>
      <c r="HS52" s="135"/>
      <c r="HT52" s="129">
        <f>+'CRM-4.2'!CO19</f>
        <v>43689.152361111192</v>
      </c>
      <c r="HU52" s="135"/>
      <c r="HV52" s="135"/>
      <c r="HW52" s="135">
        <f>'CRM-4.2'!EK48</f>
        <v>34696376.21000009</v>
      </c>
      <c r="HX52" s="135"/>
      <c r="HY52" s="135"/>
      <c r="HZ52" s="135">
        <f>'CRM-4.2'!GG30</f>
        <v>-5761493.1600000188</v>
      </c>
      <c r="IA52" s="412">
        <f t="shared" si="214"/>
        <v>-438945044.94238108</v>
      </c>
      <c r="IB52" s="412">
        <f t="shared" si="215"/>
        <v>-5335495260.3276844</v>
      </c>
      <c r="IC52" s="135"/>
      <c r="ID52" s="135"/>
      <c r="IE52" s="135"/>
      <c r="IF52" s="135"/>
      <c r="IG52" s="135"/>
      <c r="IH52" s="135"/>
      <c r="II52" s="135"/>
      <c r="IJ52" s="135"/>
      <c r="IK52" s="135"/>
      <c r="IL52" s="135"/>
      <c r="IM52" s="135"/>
      <c r="IN52" s="135"/>
      <c r="IO52" s="135"/>
      <c r="IP52" s="135"/>
      <c r="IQ52" s="135"/>
      <c r="IR52" s="135"/>
      <c r="IS52" s="135"/>
      <c r="IT52" s="135"/>
      <c r="IU52" s="135"/>
      <c r="IV52" s="135"/>
      <c r="IW52" s="135"/>
      <c r="IX52" s="135"/>
      <c r="IY52" s="135">
        <f>'CRM-4.1'!NC19</f>
        <v>0</v>
      </c>
      <c r="IZ52" s="135"/>
      <c r="JA52" s="135"/>
      <c r="JB52" s="135"/>
      <c r="JC52" s="135"/>
      <c r="JD52" s="135">
        <f>'CRM-4.1'!QE20</f>
        <v>151562792.76746643</v>
      </c>
      <c r="JE52" s="135">
        <f>'CRM-4.1'!$QU$34</f>
        <v>-380341472.07042885</v>
      </c>
      <c r="JF52" s="135">
        <f>'CRM-4.1'!$RK$33</f>
        <v>18851939.544466041</v>
      </c>
      <c r="JG52" s="135">
        <f>'CRM-4.1'!$SA$29</f>
        <v>-73664254.554099947</v>
      </c>
      <c r="JH52" s="135">
        <f>'CRM-4.1'!$SA$47</f>
        <v>-1912226.6997113815</v>
      </c>
      <c r="JI52" s="135">
        <f>'CRM-4.1'!$SA$65</f>
        <v>-11337730.829405351</v>
      </c>
      <c r="JJ52" s="135">
        <f>+'CRM-4.1'!$SA$83</f>
        <v>-46919962.169256121</v>
      </c>
      <c r="JK52" s="135"/>
      <c r="JL52" s="135"/>
      <c r="JM52" s="135">
        <f>'CRM-4.2'!AU20</f>
        <v>-69784</v>
      </c>
      <c r="JN52" s="135"/>
      <c r="JO52" s="135"/>
      <c r="JP52" s="129">
        <f>+'CRM-4.2'!CQ19</f>
        <v>0</v>
      </c>
      <c r="JQ52" s="135"/>
      <c r="JR52" s="135"/>
      <c r="JS52" s="135">
        <f>'CRM-4.2'!EM48</f>
        <v>35804764.380000159</v>
      </c>
      <c r="JT52" s="135"/>
      <c r="JU52" s="135"/>
      <c r="JV52" s="135">
        <f>'CRM-4.2'!GI30</f>
        <v>-5761493.1600000151</v>
      </c>
      <c r="JW52" s="412">
        <f t="shared" si="216"/>
        <v>-313787426.79096901</v>
      </c>
      <c r="JX52" s="412">
        <f t="shared" si="217"/>
        <v>-5649282687.1186533</v>
      </c>
      <c r="JY52" s="829" t="s">
        <v>1143</v>
      </c>
    </row>
    <row r="53" spans="1:285" x14ac:dyDescent="0.2">
      <c r="A53" s="132">
        <f>ROW()</f>
        <v>53</v>
      </c>
      <c r="B53" s="139" t="s">
        <v>131</v>
      </c>
      <c r="C53" s="412">
        <v>343267967.57920831</v>
      </c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>
        <f>'CRM-4.1'!KG18</f>
        <v>-10304632.389208317</v>
      </c>
      <c r="W53" s="129"/>
      <c r="X53" s="129"/>
      <c r="Y53" s="129"/>
      <c r="Z53" s="129"/>
      <c r="AA53" s="140"/>
      <c r="AB53" s="129"/>
      <c r="AC53" s="129"/>
      <c r="AD53" s="129">
        <f>'CRM-4.1'!PE17+'CRM-4.1'!PE20</f>
        <v>0</v>
      </c>
      <c r="AE53" s="129"/>
      <c r="AF53" s="129"/>
      <c r="AG53" s="129"/>
      <c r="AH53" s="129"/>
      <c r="AI53" s="129">
        <f>'CRM-4.2'!BQ71</f>
        <v>0</v>
      </c>
      <c r="AJ53" s="129"/>
      <c r="AK53" s="129"/>
      <c r="AL53" s="129"/>
      <c r="AM53" s="129"/>
      <c r="AN53" s="129"/>
      <c r="AO53" s="129"/>
      <c r="AP53" s="129"/>
      <c r="AQ53" s="412">
        <f t="shared" si="206"/>
        <v>-10304632.389208317</v>
      </c>
      <c r="AR53" s="412">
        <f t="shared" si="207"/>
        <v>332963335.19</v>
      </c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40"/>
      <c r="BJ53" s="135"/>
      <c r="BK53" s="135"/>
      <c r="BL53" s="135"/>
      <c r="BM53" s="135"/>
      <c r="BN53" s="135"/>
      <c r="BO53" s="135"/>
      <c r="BP53" s="135"/>
      <c r="BQ53" s="135">
        <f>+'CRM-4.1'!OA28+'CRM-4.1'!OA31+'CRM-4.1'!OA26+'CRM-4.1'!OA29+'CRM-4.1'!OA32</f>
        <v>2792096.9742273977</v>
      </c>
      <c r="BR53" s="135"/>
      <c r="BS53" s="135">
        <f>'CRM-4.1'!PG17+'CRM-4.1'!PG20</f>
        <v>290408.4885854309</v>
      </c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>
        <f>'CRM-4.2'!BS71</f>
        <v>-6632217.3044687957</v>
      </c>
      <c r="CF53" s="129"/>
      <c r="CG53" s="135"/>
      <c r="CH53" s="135">
        <f>'CRM-4.2'!DO25</f>
        <v>5610487.0913973758</v>
      </c>
      <c r="CI53" s="135">
        <f>'CRM-4.2'!EE49</f>
        <v>92714284.336900011</v>
      </c>
      <c r="CJ53" s="135"/>
      <c r="CK53" s="135">
        <f>'CRM-4.2'!FK18+'CRM-4.2'!FK19+'CRM-4.2'!FK20</f>
        <v>-203686502.93690002</v>
      </c>
      <c r="CL53" s="135"/>
      <c r="CM53" s="412">
        <f t="shared" si="208"/>
        <v>-108911443.3502586</v>
      </c>
      <c r="CN53" s="412">
        <f t="shared" si="209"/>
        <v>224051891.83974141</v>
      </c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  <c r="DK53" s="135"/>
      <c r="DL53" s="135"/>
      <c r="DM53" s="135">
        <f>+'CRM-4.1'!OC28+'CRM-4.1'!OC31+'CRM-4.1'!OC26+'CRM-4.1'!OC29+'CRM-4.1'!OC32</f>
        <v>5314361.0314548695</v>
      </c>
      <c r="DN53" s="135"/>
      <c r="DO53" s="135">
        <f>'CRM-4.1'!PI17+'CRM-4.1'!PI20</f>
        <v>145204.24429271556</v>
      </c>
      <c r="DP53" s="135"/>
      <c r="DQ53" s="135"/>
      <c r="DR53" s="135"/>
      <c r="DS53" s="135"/>
      <c r="DT53" s="135"/>
      <c r="DU53" s="135"/>
      <c r="DV53" s="135"/>
      <c r="DW53" s="135"/>
      <c r="DX53" s="135"/>
      <c r="DY53" s="135"/>
      <c r="DZ53" s="135"/>
      <c r="EA53" s="135">
        <f>'CRM-4.2'!BU71</f>
        <v>-12660729.431444496</v>
      </c>
      <c r="EB53" s="129"/>
      <c r="EC53" s="135"/>
      <c r="ED53" s="135">
        <f>'CRM-4.2'!DQ25</f>
        <v>2205082.5325653199</v>
      </c>
      <c r="EE53" s="135">
        <f>'CRM-4.2'!EG49</f>
        <v>48883652.011923321</v>
      </c>
      <c r="EF53" s="135"/>
      <c r="EG53" s="135">
        <f>'CRM-4.2'!FM18+'CRM-4.2'!FM19</f>
        <v>-48883652.011923321</v>
      </c>
      <c r="EH53" s="135"/>
      <c r="EI53" s="412">
        <f t="shared" si="210"/>
        <v>-4996081.6231315881</v>
      </c>
      <c r="EJ53" s="412">
        <f t="shared" si="211"/>
        <v>219055810.21660984</v>
      </c>
      <c r="EK53" s="135"/>
      <c r="EL53" s="135"/>
      <c r="EM53" s="135"/>
      <c r="EN53" s="135"/>
      <c r="EO53" s="135"/>
      <c r="EP53" s="135"/>
      <c r="EQ53" s="135"/>
      <c r="ER53" s="135"/>
      <c r="ES53" s="135"/>
      <c r="ET53" s="135"/>
      <c r="EU53" s="135"/>
      <c r="EV53" s="135"/>
      <c r="EW53" s="135"/>
      <c r="EX53" s="135"/>
      <c r="EY53" s="135"/>
      <c r="EZ53" s="135"/>
      <c r="FA53" s="135"/>
      <c r="FB53" s="135"/>
      <c r="FC53" s="135"/>
      <c r="FD53" s="135"/>
      <c r="FF53" s="135"/>
      <c r="FG53" s="135">
        <f>'CRM-4.1'!MY24+'CRM-4.1'!MY25</f>
        <v>3094711.5003698948</v>
      </c>
      <c r="FH53" s="135">
        <f>'CRM-4.1'!NO20+'CRM-4.1'!NO26</f>
        <v>-30498470.896825999</v>
      </c>
      <c r="FI53" s="135">
        <f>+'CRM-4.1'!OE28+'CRM-4.1'!OE31+'CRM-4.1'!OE26+'CRM-4.1'!OE29+'CRM-4.1'!OE32</f>
        <v>-307097.48052911554</v>
      </c>
      <c r="FJ53" s="135"/>
      <c r="FK53" s="135">
        <f>SUM('CRM-4.1'!PK17:PK18)+SUM('CRM-4.1'!PK20:PK21)</f>
        <v>-508300.7021671246</v>
      </c>
      <c r="FL53" s="135"/>
      <c r="FM53" s="135"/>
      <c r="FN53" s="135"/>
      <c r="FO53" s="135"/>
      <c r="FP53" s="135"/>
      <c r="FQ53" s="135"/>
      <c r="FR53" s="135"/>
      <c r="FS53" s="135"/>
      <c r="FT53" s="135"/>
      <c r="FU53" s="135"/>
      <c r="FV53" s="135"/>
      <c r="FW53" s="135">
        <f>'CRM-4.2'!BW71</f>
        <v>-6428589.0754790008</v>
      </c>
      <c r="FX53" s="129"/>
      <c r="FY53" s="135"/>
      <c r="FZ53" s="135">
        <f>'CRM-4.2'!DS26</f>
        <v>-976946.20299533708</v>
      </c>
      <c r="GA53" s="580">
        <f>'CRM-4.2'!EI49</f>
        <v>0</v>
      </c>
      <c r="GB53" s="135">
        <f>'CRM-4.2'!EY19</f>
        <v>0</v>
      </c>
      <c r="GC53" s="135"/>
      <c r="GD53" s="135"/>
      <c r="GE53" s="412">
        <f t="shared" si="212"/>
        <v>-35624692.857626684</v>
      </c>
      <c r="GF53" s="412">
        <f t="shared" si="213"/>
        <v>183431117.35898316</v>
      </c>
      <c r="GG53" s="135"/>
      <c r="GH53" s="135"/>
      <c r="GI53" s="135"/>
      <c r="GJ53" s="135"/>
      <c r="GK53" s="135"/>
      <c r="GL53" s="135"/>
      <c r="GM53" s="135"/>
      <c r="GN53" s="135"/>
      <c r="GO53" s="135"/>
      <c r="GP53" s="135"/>
      <c r="GQ53" s="135"/>
      <c r="GR53" s="135"/>
      <c r="GS53" s="135"/>
      <c r="GT53" s="135"/>
      <c r="GU53" s="135"/>
      <c r="GV53" s="135"/>
      <c r="GW53" s="135"/>
      <c r="GX53" s="135"/>
      <c r="GY53" s="135"/>
      <c r="GZ53" s="135"/>
      <c r="HA53" s="135"/>
      <c r="HB53" s="135"/>
      <c r="HC53" s="135">
        <f>'CRM-4.1'!NA24+'CRM-4.1'!NA25</f>
        <v>69313768.458075508</v>
      </c>
      <c r="HD53" s="135">
        <f>'CRM-4.1'!NQ21+'CRM-4.1'!NQ27</f>
        <v>-95374212.539416</v>
      </c>
      <c r="HE53" s="135">
        <f>+'CRM-4.1'!OG26+'CRM-4.1'!OG29+'CRM-4.1'!OG32</f>
        <v>-6701666.0302178357</v>
      </c>
      <c r="HF53" s="135"/>
      <c r="HG53" s="135">
        <f>SUM('CRM-4.1'!PM17:PM18)+SUM('CRM-4.1'!PM20:PM21)</f>
        <v>-1016601.4043342504</v>
      </c>
      <c r="HH53" s="135"/>
      <c r="HI53" s="135"/>
      <c r="HJ53" s="135"/>
      <c r="HK53" s="135"/>
      <c r="HL53" s="135"/>
      <c r="HM53" s="135"/>
      <c r="HN53" s="135"/>
      <c r="HO53" s="135"/>
      <c r="HP53" s="135"/>
      <c r="HQ53" s="135"/>
      <c r="HR53" s="135"/>
      <c r="HS53" s="135">
        <f>'CRM-4.2'!BY71</f>
        <v>-15831026.472392336</v>
      </c>
      <c r="HT53" s="129"/>
      <c r="HU53" s="135"/>
      <c r="HV53" s="135">
        <f>'CRM-4.2'!DU26</f>
        <v>-1953892.4059906751</v>
      </c>
      <c r="HW53" s="135">
        <f>'CRM-4.2'!EK49</f>
        <v>0</v>
      </c>
      <c r="HX53" s="135">
        <f>'CRM-4.2'!FA19</f>
        <v>0</v>
      </c>
      <c r="HY53" s="135"/>
      <c r="HZ53" s="135"/>
      <c r="IA53" s="412">
        <f t="shared" si="214"/>
        <v>-51563630.394275583</v>
      </c>
      <c r="IB53" s="412">
        <f t="shared" si="215"/>
        <v>131867486.96470758</v>
      </c>
      <c r="IC53" s="135"/>
      <c r="ID53" s="135"/>
      <c r="IE53" s="135"/>
      <c r="IF53" s="135"/>
      <c r="IG53" s="135"/>
      <c r="IH53" s="135"/>
      <c r="II53" s="135"/>
      <c r="IJ53" s="135"/>
      <c r="IK53" s="135"/>
      <c r="IL53" s="135"/>
      <c r="IM53" s="135"/>
      <c r="IN53" s="135"/>
      <c r="IO53" s="135"/>
      <c r="IP53" s="135"/>
      <c r="IQ53" s="135"/>
      <c r="IR53" s="135"/>
      <c r="IS53" s="135"/>
      <c r="IT53" s="135"/>
      <c r="IU53" s="135"/>
      <c r="IV53" s="135"/>
      <c r="IW53" s="135"/>
      <c r="IX53" s="135"/>
      <c r="IY53" s="135">
        <f>'CRM-4.1'!NC24+'CRM-4.1'!NC25</f>
        <v>-3729192.1008641431</v>
      </c>
      <c r="IZ53" s="135">
        <f>'CRM-4.1'!NS21+'CRM-4.1'!NS27</f>
        <v>6846403.4205840016</v>
      </c>
      <c r="JA53" s="135">
        <f>+'CRM-4.1'!OI26+'CRM-4.1'!OI29+'CRM-4.1'!OI32</f>
        <v>-6701666.030217832</v>
      </c>
      <c r="JB53" s="135"/>
      <c r="JC53" s="135">
        <f>SUM('CRM-4.1'!PO17:PO18)+SUM('CRM-4.1'!PO20:PO21)</f>
        <v>-508300.70216712798</v>
      </c>
      <c r="JD53" s="135"/>
      <c r="JE53" s="135"/>
      <c r="JF53" s="135"/>
      <c r="JG53" s="135"/>
      <c r="JH53" s="135"/>
      <c r="JI53" s="135"/>
      <c r="JJ53" s="135"/>
      <c r="JK53" s="135"/>
      <c r="JL53" s="135"/>
      <c r="JM53" s="135"/>
      <c r="JN53" s="135"/>
      <c r="JO53" s="135">
        <f>'CRM-4.2'!CA71</f>
        <v>-15325183.616237327</v>
      </c>
      <c r="JP53" s="129"/>
      <c r="JQ53" s="135"/>
      <c r="JR53" s="135">
        <f>'CRM-4.2'!DW26</f>
        <v>-1953892.4059906746</v>
      </c>
      <c r="JS53" s="135">
        <f>'CRM-4.2'!EM49</f>
        <v>0</v>
      </c>
      <c r="JT53" s="135">
        <f>'CRM-4.2'!FC19</f>
        <v>0</v>
      </c>
      <c r="JU53" s="135"/>
      <c r="JV53" s="135"/>
      <c r="JW53" s="412">
        <f t="shared" si="216"/>
        <v>-21371831.434893105</v>
      </c>
      <c r="JX53" s="412">
        <f t="shared" si="217"/>
        <v>110495655.52981448</v>
      </c>
      <c r="JY53" s="829" t="s">
        <v>1143</v>
      </c>
    </row>
    <row r="54" spans="1:285" x14ac:dyDescent="0.2">
      <c r="A54" s="132">
        <f>ROW()</f>
        <v>54</v>
      </c>
      <c r="B54" s="139" t="s">
        <v>132</v>
      </c>
      <c r="C54" s="412">
        <v>-1335992018.2306712</v>
      </c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>
        <f>'CRM-4.1'!KG19</f>
        <v>20193342.25231719</v>
      </c>
      <c r="W54" s="129">
        <f>'CRM-4.1'!KW34</f>
        <v>174811.93367470521</v>
      </c>
      <c r="X54" s="149"/>
      <c r="Y54" s="129"/>
      <c r="Z54" s="129"/>
      <c r="AA54" s="140">
        <f>+'CRM-4.1'!NI33</f>
        <v>15024314.267470008</v>
      </c>
      <c r="AB54" s="129">
        <f>+'CRM-4.1'!NY27</f>
        <v>0</v>
      </c>
      <c r="AC54" s="129"/>
      <c r="AD54" s="129">
        <f>'CRM-4.1'!PE19+'CRM-4.1'!PE22</f>
        <v>0</v>
      </c>
      <c r="AE54" s="149"/>
      <c r="AF54" s="149"/>
      <c r="AG54" s="143">
        <f>'CRM-4.2'!AK20</f>
        <v>629006.75</v>
      </c>
      <c r="AH54" s="149"/>
      <c r="AI54" s="129">
        <f>'CRM-4.2'!BQ72</f>
        <v>0</v>
      </c>
      <c r="AJ54" s="143">
        <f>+'CRM-4.2'!CG20</f>
        <v>8967.149099999986</v>
      </c>
      <c r="AK54" s="149"/>
      <c r="AL54" s="149"/>
      <c r="AM54" s="149"/>
      <c r="AN54" s="149"/>
      <c r="AO54" s="149"/>
      <c r="AP54" s="149"/>
      <c r="AQ54" s="412">
        <f t="shared" si="206"/>
        <v>36030442.352561899</v>
      </c>
      <c r="AR54" s="412">
        <f t="shared" si="207"/>
        <v>-1299961575.8781092</v>
      </c>
      <c r="AS54" s="135"/>
      <c r="AT54" s="135"/>
      <c r="AU54" s="135"/>
      <c r="AV54" s="135">
        <f>+'CRM-4.1'!BC28</f>
        <v>10695828.339366198</v>
      </c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40"/>
      <c r="BJ54" s="135"/>
      <c r="BK54" s="135"/>
      <c r="BL54" s="135"/>
      <c r="BM54" s="135"/>
      <c r="BN54" s="135"/>
      <c r="BO54" s="135"/>
      <c r="BP54" s="135">
        <f>'CRM-4.1'!NK33</f>
        <v>0</v>
      </c>
      <c r="BQ54" s="135">
        <f>+'CRM-4.1'!OA27+'CRM-4.1'!OA30+'CRM-4.1'!OA33</f>
        <v>-482287.54003935307</v>
      </c>
      <c r="BR54" s="135"/>
      <c r="BS54" s="135">
        <f>'CRM-4.1'!PG19+'CRM-4.1'!PG22</f>
        <v>-60985.782602940162</v>
      </c>
      <c r="BT54" s="135"/>
      <c r="BU54" s="135">
        <f>'CRM-4.1'!$QM$35</f>
        <v>7596797.3701027632</v>
      </c>
      <c r="BV54" s="135">
        <f>'CRM-4.1'!$RC$34</f>
        <v>0</v>
      </c>
      <c r="BW54" s="135">
        <f>'CRM-4.1'!$RS$30</f>
        <v>-1201822.8799419999</v>
      </c>
      <c r="BX54" s="135">
        <f>'CRM-4.1'!$RS$48</f>
        <v>-326884.81</v>
      </c>
      <c r="BY54" s="135">
        <f>'CRM-4.1'!$RS$66</f>
        <v>-228302.92468599998</v>
      </c>
      <c r="BZ54" s="135">
        <f>+'CRM-4.1'!$RS$84</f>
        <v>-976611.77493000019</v>
      </c>
      <c r="CA54" s="135"/>
      <c r="CB54" s="135"/>
      <c r="CC54" s="135">
        <f>'CRM-4.2'!AM20</f>
        <v>-34891.75</v>
      </c>
      <c r="CD54" s="135"/>
      <c r="CE54" s="135">
        <f>'CRM-4.2'!BS72</f>
        <v>459398.63898250088</v>
      </c>
      <c r="CF54" s="143">
        <f>+'CRM-4.2'!CI20</f>
        <v>5.4569682106375694E-12</v>
      </c>
      <c r="CG54" s="135"/>
      <c r="CH54" s="135">
        <f>'CRM-4.2'!DO27</f>
        <v>-1178202.2891934488</v>
      </c>
      <c r="CI54" s="135">
        <f>'CRM-4.2'!EE50</f>
        <v>26483588.579250995</v>
      </c>
      <c r="CJ54" s="135"/>
      <c r="CK54" s="135">
        <f>'CRM-4.2'!FK21</f>
        <v>42774165.616749004</v>
      </c>
      <c r="CL54" s="135"/>
      <c r="CM54" s="412">
        <f t="shared" si="208"/>
        <v>83519788.79305771</v>
      </c>
      <c r="CN54" s="412">
        <f t="shared" si="209"/>
        <v>-1216441787.0850515</v>
      </c>
      <c r="CO54" s="135"/>
      <c r="CP54" s="135"/>
      <c r="CQ54" s="135"/>
      <c r="CR54" s="135">
        <f>+'CRM-4.1'!BE28</f>
        <v>21526388.995392021</v>
      </c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>
        <f>'CRM-4.1'!MW18</f>
        <v>0</v>
      </c>
      <c r="DL54" s="135">
        <f>'CRM-4.1'!NM33</f>
        <v>0</v>
      </c>
      <c r="DM54" s="135">
        <f>+'CRM-4.1'!OC27+'CRM-4.1'!OC30+'CRM-4.1'!OC33</f>
        <v>-1116015.8166055225</v>
      </c>
      <c r="DN54" s="135"/>
      <c r="DO54" s="135"/>
      <c r="DP54" s="135"/>
      <c r="DQ54" s="135">
        <f>'CRM-4.1'!$QO$35</f>
        <v>19621738.267848969</v>
      </c>
      <c r="DR54" s="135">
        <f>'CRM-4.1'!$RE$34</f>
        <v>0</v>
      </c>
      <c r="DS54" s="135">
        <f>'CRM-4.1'!$RU$30</f>
        <v>-5223712.5467120009</v>
      </c>
      <c r="DT54" s="135">
        <f>'CRM-4.1'!$RU$48</f>
        <v>-472942.01000000007</v>
      </c>
      <c r="DU54" s="135">
        <f>'CRM-4.1'!$RU$66</f>
        <v>-529119.25953599997</v>
      </c>
      <c r="DV54" s="135">
        <f>+'CRM-4.1'!$RU$84</f>
        <v>-2926370.2810999993</v>
      </c>
      <c r="DW54" s="135"/>
      <c r="DX54" s="135"/>
      <c r="DY54" s="135"/>
      <c r="DZ54" s="135"/>
      <c r="EA54" s="135">
        <f>'CRM-4.2'!BU72</f>
        <v>713648.11715810001</v>
      </c>
      <c r="EB54" s="143">
        <f>+'CRM-4.2'!CK20</f>
        <v>1.8189894035458565E-11</v>
      </c>
      <c r="EC54" s="135"/>
      <c r="ED54" s="135">
        <f>'CRM-4.2'!DQ27</f>
        <v>-463067.33183871815</v>
      </c>
      <c r="EE54" s="135">
        <f>'CRM-4.2'!EG50</f>
        <v>-21248131.802503899</v>
      </c>
      <c r="EF54" s="135"/>
      <c r="EG54" s="135">
        <f>'CRM-4.2'!FM21</f>
        <v>10265566.922503889</v>
      </c>
      <c r="EH54" s="135"/>
      <c r="EI54" s="412">
        <f t="shared" si="210"/>
        <v>20147983.254606843</v>
      </c>
      <c r="EJ54" s="412">
        <f t="shared" si="211"/>
        <v>-1196293803.8304448</v>
      </c>
      <c r="EK54" s="135"/>
      <c r="EL54" s="135"/>
      <c r="EM54" s="135"/>
      <c r="EN54" s="135">
        <f>+'CRM-4.1'!BG28</f>
        <v>10098693.721887633</v>
      </c>
      <c r="EO54" s="135"/>
      <c r="EP54" s="135"/>
      <c r="EQ54" s="135"/>
      <c r="ER54" s="135"/>
      <c r="ES54" s="135"/>
      <c r="ET54" s="135"/>
      <c r="EU54" s="135"/>
      <c r="EV54" s="135"/>
      <c r="EW54" s="135"/>
      <c r="EX54" s="135"/>
      <c r="EY54" s="135"/>
      <c r="EZ54" s="135"/>
      <c r="FA54" s="135"/>
      <c r="FB54" s="135"/>
      <c r="FC54" s="135"/>
      <c r="FD54" s="135"/>
      <c r="FE54" s="135"/>
      <c r="FF54" s="135"/>
      <c r="FG54" s="135">
        <f>'CRM-4.1'!MY26</f>
        <v>-649889.41507767781</v>
      </c>
      <c r="FH54" s="135">
        <f>'CRM-4.1'!NO32</f>
        <v>2766354.830238</v>
      </c>
      <c r="FI54" s="135">
        <f>+'CRM-4.1'!OE27+'CRM-4.1'!OE30+'CRM-4.1'!OE33</f>
        <v>64490.470911114477</v>
      </c>
      <c r="FJ54" s="135"/>
      <c r="FK54" s="135">
        <f>'CRM-4.1'!PK19+'CRM-4.1'!PK22</f>
        <v>106743.14745509572</v>
      </c>
      <c r="FL54" s="135"/>
      <c r="FM54" s="135">
        <f>'CRM-4.1'!$QQ$35</f>
        <v>10403010.779308319</v>
      </c>
      <c r="FN54" s="135">
        <f>'CRM-4.1'!$RG$34</f>
        <v>0</v>
      </c>
      <c r="FO54" s="135">
        <f>'CRM-4.1'!$RW$30</f>
        <v>-6364446.6688587582</v>
      </c>
      <c r="FP54" s="135">
        <f>'CRM-4.1'!$RW$48</f>
        <v>-200704.40460103843</v>
      </c>
      <c r="FQ54" s="135">
        <f>'CRM-4.1'!$RW$66</f>
        <v>-709668.87123873178</v>
      </c>
      <c r="FR54" s="135">
        <f>+'CRM-4.1'!$RW$84</f>
        <v>-2674528.0864538215</v>
      </c>
      <c r="FS54" s="135"/>
      <c r="FT54" s="135"/>
      <c r="FU54" s="135">
        <f>'CRM-4.2'!AQ20</f>
        <v>-34892</v>
      </c>
      <c r="FV54" s="135"/>
      <c r="FW54" s="135">
        <f>'CRM-4.2'!BW72</f>
        <v>359516.19378599059</v>
      </c>
      <c r="FX54" s="143">
        <f>+'CRM-4.2'!CM20</f>
        <v>-5770.5265041666971</v>
      </c>
      <c r="FY54" s="135"/>
      <c r="FZ54" s="135">
        <f>'CRM-4.2'!DS27</f>
        <v>205158.70262902044</v>
      </c>
      <c r="GA54" s="580">
        <f>'CRM-4.2'!EI50</f>
        <v>-4253657.5562557094</v>
      </c>
      <c r="GB54" s="135">
        <f>'CRM-4.2'!EY20</f>
        <v>0</v>
      </c>
      <c r="GC54" s="135"/>
      <c r="GD54" s="135"/>
      <c r="GE54" s="412">
        <f t="shared" si="212"/>
        <v>9110410.3172252718</v>
      </c>
      <c r="GF54" s="412">
        <f t="shared" si="213"/>
        <v>-1187183393.5132196</v>
      </c>
      <c r="GG54" s="135"/>
      <c r="GH54" s="135"/>
      <c r="GI54" s="135"/>
      <c r="GJ54" s="135">
        <f>+'CRM-4.1'!BI28</f>
        <v>21213022.136484977</v>
      </c>
      <c r="GK54" s="135"/>
      <c r="GL54" s="135"/>
      <c r="GM54" s="135"/>
      <c r="GN54" s="135"/>
      <c r="GO54" s="135"/>
      <c r="GP54" s="135"/>
      <c r="GQ54" s="135"/>
      <c r="GR54" s="135"/>
      <c r="GS54" s="135"/>
      <c r="GT54" s="135"/>
      <c r="GU54" s="135"/>
      <c r="GV54" s="135"/>
      <c r="GW54" s="135"/>
      <c r="GX54" s="135"/>
      <c r="GY54" s="135"/>
      <c r="GZ54" s="135"/>
      <c r="HB54" s="135"/>
      <c r="HC54" s="135">
        <f>'CRM-4.1'!NA26</f>
        <v>-14555891.376195857</v>
      </c>
      <c r="HD54" s="135">
        <f>'CRM-4.1'!NQ33</f>
        <v>4436340.6046159994</v>
      </c>
      <c r="HE54" s="135">
        <f>+'CRM-4.1'!OG27+'CRM-4.1'!OG30+'CRM-4.1'!OG33</f>
        <v>1407349.8663457436</v>
      </c>
      <c r="HF54" s="135"/>
      <c r="HG54" s="135">
        <f>'CRM-4.1'!PM19+'CRM-4.1'!PM22</f>
        <v>213486.29491019232</v>
      </c>
      <c r="HH54" s="135"/>
      <c r="HI54" s="135">
        <f>'CRM-4.1'!$QS$35</f>
        <v>24479658.245350957</v>
      </c>
      <c r="HJ54" s="135">
        <f>'CRM-4.1'!$RI$34</f>
        <v>0</v>
      </c>
      <c r="HK54" s="135">
        <f>'CRM-4.1'!$RY$30</f>
        <v>-15037109.989979226</v>
      </c>
      <c r="HL54" s="135">
        <f>'CRM-4.1'!$RY$48</f>
        <v>-439983.8482296078</v>
      </c>
      <c r="HM54" s="135">
        <f>'CRM-4.1'!$RY$66</f>
        <v>-3098654.7118305387</v>
      </c>
      <c r="HN54" s="135">
        <f>+'CRM-4.1'!$RY$84</f>
        <v>-6376742.6434925906</v>
      </c>
      <c r="HO54" s="135"/>
      <c r="HP54" s="135"/>
      <c r="HQ54" s="135"/>
      <c r="HR54" s="135"/>
      <c r="HS54" s="135">
        <f>'CRM-4.2'!BY72</f>
        <v>1275163.8902054485</v>
      </c>
      <c r="HT54" s="143">
        <f>+'CRM-4.2'!CO20</f>
        <v>-3196.6225958333121</v>
      </c>
      <c r="HU54" s="135"/>
      <c r="HV54" s="135">
        <f>'CRM-4.2'!DU27</f>
        <v>410317.40525804099</v>
      </c>
      <c r="HW54" s="135">
        <f>'CRM-4.2'!EK50</f>
        <v>-8932371.5531249847</v>
      </c>
      <c r="HX54" s="135">
        <f>'CRM-4.2'!FA20</f>
        <v>0</v>
      </c>
      <c r="HY54" s="135"/>
      <c r="HZ54" s="135"/>
      <c r="IA54" s="412">
        <f t="shared" si="214"/>
        <v>4991387.6977227237</v>
      </c>
      <c r="IB54" s="412">
        <f t="shared" si="215"/>
        <v>-1182192005.8154969</v>
      </c>
      <c r="IC54" s="135"/>
      <c r="ID54" s="135"/>
      <c r="IE54" s="135"/>
      <c r="IF54" s="135">
        <f>+'CRM-4.1'!BK28</f>
        <v>20837437.957287818</v>
      </c>
      <c r="IG54" s="135"/>
      <c r="IH54" s="135"/>
      <c r="II54" s="135"/>
      <c r="IJ54" s="135"/>
      <c r="IK54" s="135"/>
      <c r="IL54" s="135"/>
      <c r="IM54" s="135"/>
      <c r="IN54" s="135"/>
      <c r="IO54" s="135"/>
      <c r="IP54" s="135"/>
      <c r="IQ54" s="135"/>
      <c r="IR54" s="135"/>
      <c r="IS54" s="135"/>
      <c r="IT54" s="135"/>
      <c r="IU54" s="135"/>
      <c r="IV54" s="135"/>
      <c r="IW54" s="135"/>
      <c r="IX54" s="135"/>
      <c r="IY54" s="135">
        <f>'CRM-4.1'!NC26</f>
        <v>783130.34118146263</v>
      </c>
      <c r="IZ54" s="135">
        <f>'CRM-4.1'!NS33</f>
        <v>3592844.1151520014</v>
      </c>
      <c r="JA54" s="135">
        <f>+'CRM-4.1'!OI27+'CRM-4.1'!OI30+'CRM-4.1'!OI33</f>
        <v>1407349.8663457434</v>
      </c>
      <c r="JB54" s="135"/>
      <c r="JC54" s="135">
        <f>'CRM-4.1'!PO19+'CRM-4.1'!PO22</f>
        <v>106743.14745509619</v>
      </c>
      <c r="JD54" s="135"/>
      <c r="JE54" s="135">
        <f>'CRM-4.1'!$QU$35</f>
        <v>28459762.940630317</v>
      </c>
      <c r="JF54" s="135">
        <f>'CRM-4.1'!$RK$34</f>
        <v>0</v>
      </c>
      <c r="JG54" s="135">
        <f>'CRM-4.1'!$SA$30</f>
        <v>-17079438.356386423</v>
      </c>
      <c r="JH54" s="135">
        <f>'CRM-4.1'!$SA$48</f>
        <v>-504498.24126730254</v>
      </c>
      <c r="JI54" s="135">
        <f>'CRM-4.1'!$SA$66</f>
        <v>-7039370.074468758</v>
      </c>
      <c r="JJ54" s="135">
        <f>+'CRM-4.1'!$SA$84</f>
        <v>-7968507.007851379</v>
      </c>
      <c r="JK54" s="135"/>
      <c r="JL54" s="135"/>
      <c r="JM54" s="135"/>
      <c r="JN54" s="135"/>
      <c r="JO54" s="135">
        <f>'CRM-4.2'!CA72</f>
        <v>1106177.3076548791</v>
      </c>
      <c r="JP54" s="143">
        <f>+'CRM-4.2'!CQ20</f>
        <v>0</v>
      </c>
      <c r="JQ54" s="135"/>
      <c r="JR54" s="135">
        <f>'CRM-4.2'!DW27</f>
        <v>410317.40525804064</v>
      </c>
      <c r="JS54" s="135">
        <f>'CRM-4.2'!EM50</f>
        <v>-8137459.3442722755</v>
      </c>
      <c r="JT54" s="135">
        <f>'CRM-4.2'!FC20</f>
        <v>0</v>
      </c>
      <c r="JU54" s="135"/>
      <c r="JV54" s="135"/>
      <c r="JW54" s="412">
        <f t="shared" si="216"/>
        <v>15974490.056719221</v>
      </c>
      <c r="JX54" s="412">
        <f t="shared" si="217"/>
        <v>-1166217515.7587776</v>
      </c>
      <c r="JY54" s="829" t="s">
        <v>1143</v>
      </c>
    </row>
    <row r="55" spans="1:285" x14ac:dyDescent="0.2">
      <c r="A55" s="132">
        <f>ROW()</f>
        <v>55</v>
      </c>
      <c r="B55" s="139" t="s">
        <v>133</v>
      </c>
      <c r="C55" s="436">
        <v>190815244.39800799</v>
      </c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>
        <f>'CRM-4.1'!KG20</f>
        <v>6628145.0003628135</v>
      </c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420">
        <f t="shared" si="206"/>
        <v>6628145.0003628135</v>
      </c>
      <c r="AR55" s="412">
        <f t="shared" si="207"/>
        <v>197443389.3983708</v>
      </c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/>
      <c r="CJ55" s="135"/>
      <c r="CK55" s="135"/>
      <c r="CL55" s="135"/>
      <c r="CM55" s="412">
        <f t="shared" si="208"/>
        <v>0</v>
      </c>
      <c r="CN55" s="412">
        <f t="shared" si="209"/>
        <v>197443389.3983708</v>
      </c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  <c r="DB55" s="135"/>
      <c r="DC55" s="135"/>
      <c r="DD55" s="135"/>
      <c r="DE55" s="135"/>
      <c r="DF55" s="135"/>
      <c r="DG55" s="135"/>
      <c r="DH55" s="135"/>
      <c r="DJ55" s="135"/>
      <c r="DK55" s="135"/>
      <c r="DL55" s="135"/>
      <c r="DM55" s="135"/>
      <c r="DN55" s="135"/>
      <c r="DO55" s="135">
        <f>'CRM-4.1'!PI19+'CRM-4.1'!PI22</f>
        <v>-30492.891301470052</v>
      </c>
      <c r="DP55" s="135"/>
      <c r="DQ55" s="135"/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35"/>
      <c r="ED55" s="135"/>
      <c r="EE55" s="135"/>
      <c r="EF55" s="135"/>
      <c r="EG55" s="135"/>
      <c r="EH55" s="135"/>
      <c r="EI55" s="412">
        <f t="shared" si="210"/>
        <v>-30492.891301470052</v>
      </c>
      <c r="EJ55" s="412">
        <f t="shared" si="211"/>
        <v>197412896.50706932</v>
      </c>
      <c r="EK55" s="135"/>
      <c r="EL55" s="135"/>
      <c r="EM55" s="135"/>
      <c r="EN55" s="135"/>
      <c r="EO55" s="135"/>
      <c r="EP55" s="135"/>
      <c r="EQ55" s="135"/>
      <c r="ER55" s="135"/>
      <c r="ES55" s="135"/>
      <c r="ET55" s="135"/>
      <c r="EU55" s="135"/>
      <c r="EV55" s="135"/>
      <c r="EW55" s="135"/>
      <c r="EX55" s="135"/>
      <c r="EY55" s="135"/>
      <c r="EZ55" s="135"/>
      <c r="FA55" s="135"/>
      <c r="FB55" s="135"/>
      <c r="FC55" s="135"/>
      <c r="FD55" s="135"/>
      <c r="FE55" s="135"/>
      <c r="FF55" s="135"/>
      <c r="FG55" s="135"/>
      <c r="FH55" s="135"/>
      <c r="FI55" s="135"/>
      <c r="FJ55" s="135"/>
      <c r="FK55" s="135"/>
      <c r="FL55" s="135"/>
      <c r="FM55" s="135"/>
      <c r="FN55" s="135"/>
      <c r="FO55" s="135"/>
      <c r="FP55" s="135"/>
      <c r="FQ55" s="135"/>
      <c r="FR55" s="135"/>
      <c r="FS55" s="135"/>
      <c r="FT55" s="135"/>
      <c r="FU55" s="135"/>
      <c r="FV55" s="135"/>
      <c r="FW55" s="135"/>
      <c r="FX55" s="135"/>
      <c r="FY55" s="135"/>
      <c r="FZ55" s="135"/>
      <c r="GA55" s="135"/>
      <c r="GB55" s="135"/>
      <c r="GC55" s="135"/>
      <c r="GD55" s="135"/>
      <c r="GE55" s="412">
        <f t="shared" si="212"/>
        <v>0</v>
      </c>
      <c r="GF55" s="412">
        <f t="shared" si="213"/>
        <v>197412896.50706932</v>
      </c>
      <c r="GG55" s="135"/>
      <c r="GH55" s="135"/>
      <c r="GI55" s="135"/>
      <c r="GJ55" s="135"/>
      <c r="GK55" s="135"/>
      <c r="GL55" s="135"/>
      <c r="GM55" s="135"/>
      <c r="GN55" s="135"/>
      <c r="GO55" s="135"/>
      <c r="GP55" s="135"/>
      <c r="GQ55" s="135"/>
      <c r="GR55" s="135"/>
      <c r="GS55" s="135"/>
      <c r="GT55" s="135"/>
      <c r="GU55" s="135"/>
      <c r="GV55" s="135"/>
      <c r="GW55" s="135"/>
      <c r="GX55" s="135"/>
      <c r="GY55" s="135"/>
      <c r="GZ55" s="135"/>
      <c r="HB55" s="135"/>
      <c r="HC55" s="135"/>
      <c r="HD55" s="135"/>
      <c r="HE55" s="135"/>
      <c r="HF55" s="135"/>
      <c r="HG55" s="135"/>
      <c r="HH55" s="135"/>
      <c r="HI55" s="135"/>
      <c r="HJ55" s="135"/>
      <c r="HK55" s="135"/>
      <c r="HL55" s="135"/>
      <c r="HM55" s="135"/>
      <c r="HN55" s="135"/>
      <c r="HO55" s="135"/>
      <c r="HP55" s="135"/>
      <c r="HQ55" s="135"/>
      <c r="HR55" s="135"/>
      <c r="HS55" s="135"/>
      <c r="HT55" s="135"/>
      <c r="HU55" s="135"/>
      <c r="HV55" s="135"/>
      <c r="HW55" s="135"/>
      <c r="HX55" s="135"/>
      <c r="HY55" s="135"/>
      <c r="HZ55" s="135"/>
      <c r="IA55" s="412">
        <f t="shared" si="214"/>
        <v>0</v>
      </c>
      <c r="IB55" s="412">
        <f t="shared" si="215"/>
        <v>197412896.50706932</v>
      </c>
      <c r="IC55" s="135"/>
      <c r="ID55" s="135"/>
      <c r="IE55" s="135"/>
      <c r="IF55" s="135"/>
      <c r="IG55" s="135"/>
      <c r="IH55" s="135"/>
      <c r="II55" s="135"/>
      <c r="IJ55" s="135"/>
      <c r="IK55" s="135"/>
      <c r="IL55" s="135"/>
      <c r="IM55" s="135"/>
      <c r="IN55" s="135"/>
      <c r="IO55" s="135"/>
      <c r="IP55" s="135"/>
      <c r="IQ55" s="135"/>
      <c r="IR55" s="135"/>
      <c r="IS55" s="135"/>
      <c r="IT55" s="135"/>
      <c r="IU55" s="135"/>
      <c r="IV55" s="135"/>
      <c r="IX55" s="135"/>
      <c r="IY55" s="135"/>
      <c r="IZ55" s="135"/>
      <c r="JA55" s="135"/>
      <c r="JB55" s="135"/>
      <c r="JC55" s="135"/>
      <c r="JD55" s="135"/>
      <c r="JE55" s="135"/>
      <c r="JF55" s="135"/>
      <c r="JG55" s="135"/>
      <c r="JH55" s="135"/>
      <c r="JI55" s="135"/>
      <c r="JJ55" s="135"/>
      <c r="JK55" s="135"/>
      <c r="JL55" s="135"/>
      <c r="JM55" s="135"/>
      <c r="JN55" s="135"/>
      <c r="JO55" s="135"/>
      <c r="JP55" s="135"/>
      <c r="JQ55" s="135"/>
      <c r="JR55" s="135"/>
      <c r="JS55" s="135"/>
      <c r="JT55" s="135"/>
      <c r="JU55" s="135"/>
      <c r="JV55" s="135"/>
      <c r="JW55" s="412">
        <f t="shared" si="216"/>
        <v>0</v>
      </c>
      <c r="JX55" s="412">
        <f t="shared" si="217"/>
        <v>197412896.50706932</v>
      </c>
      <c r="JY55" s="829" t="s">
        <v>1143</v>
      </c>
    </row>
    <row r="56" spans="1:285" x14ac:dyDescent="0.2">
      <c r="A56" s="132">
        <f>ROW()</f>
        <v>56</v>
      </c>
      <c r="B56" s="139" t="s">
        <v>134</v>
      </c>
      <c r="C56" s="412">
        <v>-111495557.64287134</v>
      </c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>
        <f>'CRM-4.1'!KG21</f>
        <v>-2631836.9154126644</v>
      </c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412">
        <f t="shared" si="206"/>
        <v>-2631836.9154126644</v>
      </c>
      <c r="AR56" s="412">
        <f t="shared" si="207"/>
        <v>-114127394.558284</v>
      </c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412">
        <f t="shared" si="208"/>
        <v>0</v>
      </c>
      <c r="CN56" s="412">
        <f t="shared" si="209"/>
        <v>-114127394.558284</v>
      </c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5"/>
      <c r="DF56" s="135"/>
      <c r="DG56" s="135"/>
      <c r="DH56" s="135"/>
      <c r="DI56" s="135"/>
      <c r="DJ56" s="135"/>
      <c r="DK56" s="135"/>
      <c r="DL56" s="135"/>
      <c r="DM56" s="135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  <c r="ED56" s="135"/>
      <c r="EE56" s="135"/>
      <c r="EF56" s="135"/>
      <c r="EG56" s="135"/>
      <c r="EH56" s="135"/>
      <c r="EI56" s="412">
        <f t="shared" si="210"/>
        <v>0</v>
      </c>
      <c r="EJ56" s="412">
        <f t="shared" si="211"/>
        <v>-114127394.558284</v>
      </c>
      <c r="EK56" s="135"/>
      <c r="EL56" s="135"/>
      <c r="EM56" s="135"/>
      <c r="EN56" s="135"/>
      <c r="EO56" s="135"/>
      <c r="EP56" s="135"/>
      <c r="EQ56" s="135"/>
      <c r="ER56" s="135"/>
      <c r="ES56" s="135"/>
      <c r="ET56" s="135"/>
      <c r="EU56" s="135"/>
      <c r="EV56" s="135"/>
      <c r="EW56" s="135"/>
      <c r="EX56" s="135"/>
      <c r="EY56" s="135"/>
      <c r="EZ56" s="135"/>
      <c r="FA56" s="135"/>
      <c r="FB56" s="135"/>
      <c r="FC56" s="135"/>
      <c r="FD56" s="135"/>
      <c r="FE56" s="135"/>
      <c r="FF56" s="135"/>
      <c r="FG56" s="135"/>
      <c r="FH56" s="135"/>
      <c r="FI56" s="135"/>
      <c r="FJ56" s="135"/>
      <c r="FK56" s="135"/>
      <c r="FL56" s="135"/>
      <c r="FM56" s="135"/>
      <c r="FN56" s="135"/>
      <c r="FO56" s="135"/>
      <c r="FP56" s="135"/>
      <c r="FQ56" s="135"/>
      <c r="FR56" s="135"/>
      <c r="FS56" s="135"/>
      <c r="FT56" s="135"/>
      <c r="FU56" s="135"/>
      <c r="FV56" s="135"/>
      <c r="FW56" s="135"/>
      <c r="FX56" s="135"/>
      <c r="FY56" s="135"/>
      <c r="FZ56" s="135"/>
      <c r="GA56" s="135"/>
      <c r="GB56" s="135"/>
      <c r="GC56" s="135"/>
      <c r="GD56" s="135"/>
      <c r="GE56" s="412">
        <f t="shared" si="212"/>
        <v>0</v>
      </c>
      <c r="GF56" s="412">
        <f t="shared" si="213"/>
        <v>-114127394.558284</v>
      </c>
      <c r="GG56" s="135"/>
      <c r="GH56" s="135"/>
      <c r="GI56" s="135"/>
      <c r="GJ56" s="135"/>
      <c r="GK56" s="135"/>
      <c r="GL56" s="135"/>
      <c r="GM56" s="135"/>
      <c r="GN56" s="135"/>
      <c r="GO56" s="135"/>
      <c r="GP56" s="135"/>
      <c r="GQ56" s="135"/>
      <c r="GR56" s="135"/>
      <c r="GS56" s="135"/>
      <c r="GT56" s="135"/>
      <c r="GU56" s="135"/>
      <c r="GV56" s="135"/>
      <c r="GW56" s="135"/>
      <c r="GX56" s="135"/>
      <c r="GY56" s="135"/>
      <c r="GZ56" s="135"/>
      <c r="HA56" s="135"/>
      <c r="HB56" s="135"/>
      <c r="HC56" s="135"/>
      <c r="HD56" s="135"/>
      <c r="HE56" s="135"/>
      <c r="HF56" s="135"/>
      <c r="HG56" s="135"/>
      <c r="HH56" s="135"/>
      <c r="HI56" s="135"/>
      <c r="HJ56" s="135"/>
      <c r="HK56" s="135"/>
      <c r="HL56" s="135"/>
      <c r="HM56" s="135"/>
      <c r="HN56" s="135"/>
      <c r="HO56" s="135"/>
      <c r="HP56" s="135"/>
      <c r="HQ56" s="135"/>
      <c r="HR56" s="135"/>
      <c r="HS56" s="135"/>
      <c r="HT56" s="135"/>
      <c r="HU56" s="135"/>
      <c r="HV56" s="135"/>
      <c r="HW56" s="135"/>
      <c r="HX56" s="135"/>
      <c r="HY56" s="135"/>
      <c r="HZ56" s="135"/>
      <c r="IA56" s="412">
        <f t="shared" si="214"/>
        <v>0</v>
      </c>
      <c r="IB56" s="412">
        <f t="shared" si="215"/>
        <v>-114127394.558284</v>
      </c>
      <c r="IC56" s="135"/>
      <c r="ID56" s="135"/>
      <c r="IE56" s="135"/>
      <c r="IF56" s="135"/>
      <c r="IG56" s="135"/>
      <c r="IH56" s="135"/>
      <c r="II56" s="135"/>
      <c r="IJ56" s="135"/>
      <c r="IK56" s="135"/>
      <c r="IL56" s="135"/>
      <c r="IM56" s="135"/>
      <c r="IN56" s="135"/>
      <c r="IO56" s="135"/>
      <c r="IP56" s="135"/>
      <c r="IQ56" s="135"/>
      <c r="IR56" s="135"/>
      <c r="IS56" s="135"/>
      <c r="IT56" s="135"/>
      <c r="IU56" s="135"/>
      <c r="IV56" s="135"/>
      <c r="IW56" s="135"/>
      <c r="IX56" s="135"/>
      <c r="IY56" s="135"/>
      <c r="IZ56" s="135"/>
      <c r="JA56" s="135"/>
      <c r="JB56" s="135"/>
      <c r="JC56" s="135"/>
      <c r="JD56" s="135"/>
      <c r="JE56" s="135"/>
      <c r="JF56" s="135"/>
      <c r="JG56" s="135"/>
      <c r="JH56" s="135"/>
      <c r="JI56" s="135"/>
      <c r="JJ56" s="135"/>
      <c r="JK56" s="135"/>
      <c r="JL56" s="135"/>
      <c r="JM56" s="135"/>
      <c r="JN56" s="135"/>
      <c r="JO56" s="135"/>
      <c r="JP56" s="135"/>
      <c r="JQ56" s="135"/>
      <c r="JR56" s="135"/>
      <c r="JS56" s="135"/>
      <c r="JT56" s="135"/>
      <c r="JU56" s="135"/>
      <c r="JV56" s="135"/>
      <c r="JW56" s="412">
        <f t="shared" si="216"/>
        <v>0</v>
      </c>
      <c r="JX56" s="412">
        <f t="shared" si="217"/>
        <v>-114127394.558284</v>
      </c>
      <c r="JY56" s="829" t="s">
        <v>1143</v>
      </c>
    </row>
    <row r="57" spans="1:285" ht="13.5" thickBot="1" x14ac:dyDescent="0.25">
      <c r="A57" s="132">
        <f>ROW()</f>
        <v>57</v>
      </c>
      <c r="B57" s="139" t="s">
        <v>22</v>
      </c>
      <c r="C57" s="421">
        <v>5483216405.8370619</v>
      </c>
      <c r="D57" s="150">
        <f t="shared" ref="C57:AR57" si="218">SUM(D51:D56)</f>
        <v>0</v>
      </c>
      <c r="E57" s="150">
        <f t="shared" si="218"/>
        <v>0</v>
      </c>
      <c r="F57" s="150">
        <f t="shared" si="218"/>
        <v>0</v>
      </c>
      <c r="G57" s="150">
        <f t="shared" si="218"/>
        <v>0</v>
      </c>
      <c r="H57" s="150">
        <f t="shared" si="218"/>
        <v>0</v>
      </c>
      <c r="I57" s="150">
        <f t="shared" si="218"/>
        <v>0</v>
      </c>
      <c r="J57" s="150">
        <f t="shared" si="218"/>
        <v>0</v>
      </c>
      <c r="K57" s="150">
        <f t="shared" si="218"/>
        <v>0</v>
      </c>
      <c r="L57" s="150">
        <f t="shared" si="218"/>
        <v>0</v>
      </c>
      <c r="M57" s="150">
        <f t="shared" si="218"/>
        <v>0</v>
      </c>
      <c r="N57" s="150">
        <f t="shared" si="218"/>
        <v>0</v>
      </c>
      <c r="O57" s="150">
        <f t="shared" si="218"/>
        <v>0</v>
      </c>
      <c r="P57" s="150">
        <f t="shared" si="218"/>
        <v>0</v>
      </c>
      <c r="Q57" s="150">
        <f t="shared" si="218"/>
        <v>0</v>
      </c>
      <c r="R57" s="150">
        <f t="shared" si="218"/>
        <v>0</v>
      </c>
      <c r="S57" s="150">
        <f t="shared" si="218"/>
        <v>0</v>
      </c>
      <c r="T57" s="150">
        <f t="shared" si="218"/>
        <v>0</v>
      </c>
      <c r="U57" s="150">
        <f t="shared" si="218"/>
        <v>0</v>
      </c>
      <c r="V57" s="150">
        <f t="shared" si="218"/>
        <v>18890706.954618394</v>
      </c>
      <c r="W57" s="150">
        <f t="shared" si="218"/>
        <v>-657625.84572865302</v>
      </c>
      <c r="X57" s="150">
        <f>SUM(X51:X56)</f>
        <v>0</v>
      </c>
      <c r="Y57" s="150">
        <f t="shared" si="218"/>
        <v>0</v>
      </c>
      <c r="Z57" s="150">
        <f t="shared" si="218"/>
        <v>0</v>
      </c>
      <c r="AA57" s="150">
        <f t="shared" si="218"/>
        <v>-143015087.87042797</v>
      </c>
      <c r="AB57" s="150">
        <f t="shared" si="218"/>
        <v>0</v>
      </c>
      <c r="AC57" s="150">
        <f t="shared" si="218"/>
        <v>0</v>
      </c>
      <c r="AD57" s="150">
        <f t="shared" si="218"/>
        <v>0</v>
      </c>
      <c r="AE57" s="150">
        <f t="shared" ref="AE57:AP57" si="219">SUM(AE51:AE56)</f>
        <v>0</v>
      </c>
      <c r="AF57" s="150">
        <f t="shared" si="219"/>
        <v>0</v>
      </c>
      <c r="AG57" s="150">
        <f t="shared" si="219"/>
        <v>-1259296.25</v>
      </c>
      <c r="AH57" s="150">
        <f t="shared" si="219"/>
        <v>0</v>
      </c>
      <c r="AI57" s="150">
        <f t="shared" si="219"/>
        <v>0</v>
      </c>
      <c r="AJ57" s="150">
        <f t="shared" si="219"/>
        <v>-261470.68089999998</v>
      </c>
      <c r="AK57" s="150">
        <f t="shared" si="219"/>
        <v>0</v>
      </c>
      <c r="AL57" s="150">
        <f t="shared" si="219"/>
        <v>0</v>
      </c>
      <c r="AM57" s="150">
        <f t="shared" si="219"/>
        <v>0</v>
      </c>
      <c r="AN57" s="150">
        <f t="shared" si="219"/>
        <v>0</v>
      </c>
      <c r="AO57" s="150">
        <f t="shared" si="219"/>
        <v>0</v>
      </c>
      <c r="AP57" s="150">
        <f t="shared" si="219"/>
        <v>0</v>
      </c>
      <c r="AQ57" s="421">
        <f t="shared" si="218"/>
        <v>-126302773.69243824</v>
      </c>
      <c r="AR57" s="421">
        <f t="shared" si="218"/>
        <v>5356913632.1446218</v>
      </c>
      <c r="AS57" s="150">
        <f t="shared" ref="AS57:CO57" si="220">SUM(AS51:AS56)</f>
        <v>0</v>
      </c>
      <c r="AT57" s="150">
        <f t="shared" si="220"/>
        <v>0</v>
      </c>
      <c r="AU57" s="150">
        <f t="shared" si="220"/>
        <v>0</v>
      </c>
      <c r="AV57" s="150">
        <f t="shared" si="220"/>
        <v>10695828.339366198</v>
      </c>
      <c r="AW57" s="150">
        <f t="shared" si="220"/>
        <v>0</v>
      </c>
      <c r="AX57" s="150">
        <f t="shared" si="220"/>
        <v>0</v>
      </c>
      <c r="AY57" s="150">
        <f t="shared" si="220"/>
        <v>0</v>
      </c>
      <c r="AZ57" s="150">
        <f t="shared" si="220"/>
        <v>0</v>
      </c>
      <c r="BA57" s="150">
        <f t="shared" si="220"/>
        <v>0</v>
      </c>
      <c r="BB57" s="150">
        <f t="shared" si="220"/>
        <v>0</v>
      </c>
      <c r="BC57" s="150">
        <f t="shared" si="220"/>
        <v>0</v>
      </c>
      <c r="BD57" s="150">
        <f t="shared" si="220"/>
        <v>0</v>
      </c>
      <c r="BE57" s="150">
        <f t="shared" si="220"/>
        <v>0</v>
      </c>
      <c r="BF57" s="150">
        <f t="shared" si="220"/>
        <v>0</v>
      </c>
      <c r="BG57" s="150">
        <f t="shared" si="220"/>
        <v>0</v>
      </c>
      <c r="BH57" s="150">
        <f t="shared" si="220"/>
        <v>0</v>
      </c>
      <c r="BI57" s="150">
        <f t="shared" si="220"/>
        <v>0</v>
      </c>
      <c r="BJ57" s="150">
        <f t="shared" si="220"/>
        <v>0</v>
      </c>
      <c r="BK57" s="150">
        <f t="shared" si="220"/>
        <v>0</v>
      </c>
      <c r="BL57" s="150">
        <f t="shared" si="220"/>
        <v>0</v>
      </c>
      <c r="BM57" s="150">
        <f t="shared" si="220"/>
        <v>0</v>
      </c>
      <c r="BN57" s="150">
        <f t="shared" si="220"/>
        <v>0</v>
      </c>
      <c r="BO57" s="150">
        <f t="shared" si="220"/>
        <v>0</v>
      </c>
      <c r="BP57" s="150">
        <f t="shared" si="220"/>
        <v>0</v>
      </c>
      <c r="BQ57" s="150">
        <f t="shared" si="220"/>
        <v>2309809.4341880446</v>
      </c>
      <c r="BR57" s="150">
        <f t="shared" si="220"/>
        <v>0</v>
      </c>
      <c r="BS57" s="150">
        <f t="shared" ref="BS57:CL57" si="221">SUM(BS51:BS56)</f>
        <v>229422.70598249073</v>
      </c>
      <c r="BT57" s="150">
        <f t="shared" si="221"/>
        <v>0</v>
      </c>
      <c r="BU57" s="150">
        <f t="shared" si="221"/>
        <v>-176471829.89576447</v>
      </c>
      <c r="BV57" s="150">
        <f t="shared" si="221"/>
        <v>725461.25379400025</v>
      </c>
      <c r="BW57" s="150">
        <f t="shared" si="221"/>
        <v>134447165.56129003</v>
      </c>
      <c r="BX57" s="150">
        <f t="shared" si="221"/>
        <v>35118980.799999997</v>
      </c>
      <c r="BY57" s="150">
        <f t="shared" ref="BY57:BZ57" si="222">SUM(BY51:BY56)</f>
        <v>23103389.294628005</v>
      </c>
      <c r="BZ57" s="150">
        <f t="shared" si="222"/>
        <v>83418881.591735959</v>
      </c>
      <c r="CA57" s="150">
        <f t="shared" si="221"/>
        <v>0</v>
      </c>
      <c r="CB57" s="150">
        <f t="shared" si="221"/>
        <v>0</v>
      </c>
      <c r="CC57" s="150">
        <f t="shared" si="221"/>
        <v>71140.25</v>
      </c>
      <c r="CD57" s="150">
        <f t="shared" si="221"/>
        <v>0</v>
      </c>
      <c r="CE57" s="150">
        <f t="shared" si="221"/>
        <v>-6172818.6654862948</v>
      </c>
      <c r="CF57" s="150">
        <f t="shared" si="221"/>
        <v>56934.279999999977</v>
      </c>
      <c r="CG57" s="150">
        <f t="shared" si="221"/>
        <v>0</v>
      </c>
      <c r="CH57" s="150">
        <f t="shared" si="221"/>
        <v>4432284.8022039272</v>
      </c>
      <c r="CI57" s="150">
        <f t="shared" si="221"/>
        <v>58064158.296151057</v>
      </c>
      <c r="CJ57" s="150">
        <f t="shared" si="221"/>
        <v>0</v>
      </c>
      <c r="CK57" s="150">
        <f t="shared" si="221"/>
        <v>-160912337.32015103</v>
      </c>
      <c r="CL57" s="150">
        <f t="shared" si="221"/>
        <v>-4207196.5800000094</v>
      </c>
      <c r="CM57" s="421">
        <f t="shared" si="220"/>
        <v>4909274.1479379088</v>
      </c>
      <c r="CN57" s="421">
        <f t="shared" si="220"/>
        <v>5361822906.2925596</v>
      </c>
      <c r="CO57" s="150">
        <f t="shared" si="220"/>
        <v>0</v>
      </c>
      <c r="CP57" s="150">
        <f t="shared" ref="CP57:EH57" si="223">SUM(CP51:CP56)</f>
        <v>0</v>
      </c>
      <c r="CQ57" s="150">
        <f t="shared" si="223"/>
        <v>0</v>
      </c>
      <c r="CR57" s="150">
        <f t="shared" si="223"/>
        <v>21526388.995392021</v>
      </c>
      <c r="CS57" s="150">
        <f t="shared" si="223"/>
        <v>0</v>
      </c>
      <c r="CT57" s="150">
        <f t="shared" si="223"/>
        <v>0</v>
      </c>
      <c r="CU57" s="150">
        <f t="shared" si="223"/>
        <v>0</v>
      </c>
      <c r="CV57" s="150">
        <f t="shared" si="223"/>
        <v>0</v>
      </c>
      <c r="CW57" s="150">
        <f t="shared" si="223"/>
        <v>0</v>
      </c>
      <c r="CX57" s="150">
        <f t="shared" si="223"/>
        <v>0</v>
      </c>
      <c r="CY57" s="150">
        <f t="shared" si="223"/>
        <v>0</v>
      </c>
      <c r="CZ57" s="150">
        <f t="shared" si="223"/>
        <v>0</v>
      </c>
      <c r="DA57" s="150">
        <f t="shared" si="223"/>
        <v>0</v>
      </c>
      <c r="DB57" s="150">
        <f t="shared" si="223"/>
        <v>0</v>
      </c>
      <c r="DC57" s="150">
        <f t="shared" si="223"/>
        <v>0</v>
      </c>
      <c r="DD57" s="150">
        <f t="shared" si="223"/>
        <v>0</v>
      </c>
      <c r="DE57" s="150">
        <f t="shared" si="223"/>
        <v>0</v>
      </c>
      <c r="DF57" s="150">
        <f t="shared" si="223"/>
        <v>0</v>
      </c>
      <c r="DG57" s="150">
        <f t="shared" si="223"/>
        <v>0</v>
      </c>
      <c r="DH57" s="150">
        <f t="shared" si="223"/>
        <v>0</v>
      </c>
      <c r="DI57" s="150">
        <f t="shared" si="223"/>
        <v>0</v>
      </c>
      <c r="DJ57" s="150">
        <f t="shared" si="223"/>
        <v>0</v>
      </c>
      <c r="DK57" s="150">
        <f t="shared" si="223"/>
        <v>0</v>
      </c>
      <c r="DL57" s="150">
        <f t="shared" si="223"/>
        <v>0</v>
      </c>
      <c r="DM57" s="150">
        <f t="shared" si="223"/>
        <v>4198345.2148493472</v>
      </c>
      <c r="DN57" s="150">
        <f t="shared" si="223"/>
        <v>0</v>
      </c>
      <c r="DO57" s="150">
        <f t="shared" si="223"/>
        <v>114711.35299124551</v>
      </c>
      <c r="DP57" s="150">
        <f t="shared" si="223"/>
        <v>0</v>
      </c>
      <c r="DQ57" s="150">
        <f t="shared" si="223"/>
        <v>-414160548.26198196</v>
      </c>
      <c r="DR57" s="150">
        <f t="shared" si="223"/>
        <v>6292294.7435479974</v>
      </c>
      <c r="DS57" s="150">
        <f t="shared" ref="DS57:DT57" si="224">SUM(DS51:DS56)</f>
        <v>257327359.85496002</v>
      </c>
      <c r="DT57" s="150">
        <f t="shared" si="224"/>
        <v>2321616.9599999934</v>
      </c>
      <c r="DU57" s="150">
        <f t="shared" ref="DU57:DV57" si="225">SUM(DU51:DU56)</f>
        <v>49308337.038463987</v>
      </c>
      <c r="DV57" s="150">
        <f t="shared" si="225"/>
        <v>104456521.71575001</v>
      </c>
      <c r="DW57" s="150">
        <f t="shared" si="223"/>
        <v>0</v>
      </c>
      <c r="DX57" s="150">
        <f t="shared" si="223"/>
        <v>0</v>
      </c>
      <c r="DY57" s="150">
        <f t="shared" si="223"/>
        <v>142280</v>
      </c>
      <c r="DZ57" s="150">
        <f t="shared" si="223"/>
        <v>0</v>
      </c>
      <c r="EA57" s="150">
        <f t="shared" si="223"/>
        <v>-11947081.314286396</v>
      </c>
      <c r="EB57" s="150">
        <f t="shared" si="223"/>
        <v>113868.55999999995</v>
      </c>
      <c r="EC57" s="150">
        <f t="shared" si="223"/>
        <v>0</v>
      </c>
      <c r="ED57" s="150">
        <f t="shared" si="223"/>
        <v>1742015.2007266018</v>
      </c>
      <c r="EE57" s="150">
        <f t="shared" si="223"/>
        <v>65921512.419419408</v>
      </c>
      <c r="EF57" s="150">
        <f t="shared" si="223"/>
        <v>0</v>
      </c>
      <c r="EG57" s="150">
        <f t="shared" si="223"/>
        <v>-38618085.089419432</v>
      </c>
      <c r="EH57" s="150">
        <f t="shared" si="223"/>
        <v>-7972251.3400000408</v>
      </c>
      <c r="EI57" s="421">
        <f t="shared" ref="EI57:GD57" si="226">SUM(EI51:EI56)</f>
        <v>40767286.050412863</v>
      </c>
      <c r="EJ57" s="421">
        <f t="shared" si="226"/>
        <v>5402590192.3429718</v>
      </c>
      <c r="EK57" s="150">
        <f t="shared" si="226"/>
        <v>0</v>
      </c>
      <c r="EL57" s="150">
        <f t="shared" si="226"/>
        <v>0</v>
      </c>
      <c r="EM57" s="150">
        <f t="shared" si="226"/>
        <v>0</v>
      </c>
      <c r="EN57" s="150">
        <f t="shared" si="226"/>
        <v>10098693.721887633</v>
      </c>
      <c r="EO57" s="150">
        <f t="shared" si="226"/>
        <v>0</v>
      </c>
      <c r="EP57" s="150">
        <f t="shared" si="226"/>
        <v>0</v>
      </c>
      <c r="EQ57" s="150">
        <f t="shared" si="226"/>
        <v>0</v>
      </c>
      <c r="ER57" s="150">
        <f t="shared" si="226"/>
        <v>0</v>
      </c>
      <c r="ES57" s="150">
        <f t="shared" si="226"/>
        <v>0</v>
      </c>
      <c r="ET57" s="150">
        <f t="shared" si="226"/>
        <v>0</v>
      </c>
      <c r="EU57" s="150">
        <f t="shared" si="226"/>
        <v>0</v>
      </c>
      <c r="EV57" s="150">
        <f t="shared" si="226"/>
        <v>0</v>
      </c>
      <c r="EW57" s="150">
        <f t="shared" si="226"/>
        <v>0</v>
      </c>
      <c r="EX57" s="150">
        <f t="shared" si="226"/>
        <v>0</v>
      </c>
      <c r="EY57" s="150">
        <f t="shared" si="226"/>
        <v>0</v>
      </c>
      <c r="EZ57" s="150">
        <f t="shared" si="226"/>
        <v>0</v>
      </c>
      <c r="FA57" s="150">
        <f t="shared" si="226"/>
        <v>0</v>
      </c>
      <c r="FB57" s="150">
        <f t="shared" si="226"/>
        <v>0</v>
      </c>
      <c r="FC57" s="150">
        <f t="shared" si="226"/>
        <v>0</v>
      </c>
      <c r="FD57" s="150">
        <f t="shared" si="226"/>
        <v>0</v>
      </c>
      <c r="FE57" s="150">
        <f>SUM(FE52:FE56)</f>
        <v>0</v>
      </c>
      <c r="FF57" s="150">
        <f t="shared" si="226"/>
        <v>0</v>
      </c>
      <c r="FG57" s="150">
        <f t="shared" si="226"/>
        <v>1743384.3323934791</v>
      </c>
      <c r="FH57" s="150">
        <f t="shared" si="226"/>
        <v>-27732116.066587999</v>
      </c>
      <c r="FI57" s="150">
        <f t="shared" si="226"/>
        <v>-242607.00961800106</v>
      </c>
      <c r="FJ57" s="150">
        <f t="shared" si="226"/>
        <v>0</v>
      </c>
      <c r="FK57" s="150">
        <f t="shared" si="226"/>
        <v>-401557.55471202888</v>
      </c>
      <c r="FL57" s="150">
        <f t="shared" si="226"/>
        <v>0</v>
      </c>
      <c r="FM57" s="150">
        <f t="shared" si="226"/>
        <v>-194572446.85626316</v>
      </c>
      <c r="FN57" s="150">
        <f t="shared" si="226"/>
        <v>6182891.8974605538</v>
      </c>
      <c r="FO57" s="150">
        <f t="shared" ref="FO57:FP57" si="227">SUM(FO51:FO56)</f>
        <v>171807790.06577843</v>
      </c>
      <c r="FP57" s="150">
        <f t="shared" si="227"/>
        <v>3168218.1523285024</v>
      </c>
      <c r="FQ57" s="150">
        <f t="shared" ref="FQ57:FR57" si="228">SUM(FQ51:FQ56)</f>
        <v>20519050.367533028</v>
      </c>
      <c r="FR57" s="150">
        <f t="shared" si="228"/>
        <v>54812390.560773909</v>
      </c>
      <c r="FS57" s="150">
        <f t="shared" si="226"/>
        <v>0</v>
      </c>
      <c r="FT57" s="150">
        <f t="shared" si="226"/>
        <v>0</v>
      </c>
      <c r="FU57" s="150">
        <f t="shared" si="226"/>
        <v>79070.325399999972</v>
      </c>
      <c r="FV57" s="150">
        <f t="shared" si="226"/>
        <v>0</v>
      </c>
      <c r="FW57" s="150">
        <f t="shared" si="226"/>
        <v>-6069072.8816930102</v>
      </c>
      <c r="FX57" s="150">
        <f t="shared" si="226"/>
        <v>50175.311134722244</v>
      </c>
      <c r="FY57" s="150">
        <f t="shared" si="226"/>
        <v>0</v>
      </c>
      <c r="FZ57" s="150">
        <f t="shared" si="226"/>
        <v>-771787.50036631664</v>
      </c>
      <c r="GA57" s="150">
        <f t="shared" si="226"/>
        <v>10775509.003744235</v>
      </c>
      <c r="GB57" s="150">
        <f t="shared" si="226"/>
        <v>0</v>
      </c>
      <c r="GC57" s="150">
        <f t="shared" si="226"/>
        <v>0</v>
      </c>
      <c r="GD57" s="150">
        <f t="shared" si="226"/>
        <v>-2880746.5800000094</v>
      </c>
      <c r="GE57" s="421">
        <f t="shared" ref="GE57:HZ57" si="229">SUM(GE51:GE56)</f>
        <v>46566839.289193973</v>
      </c>
      <c r="GF57" s="421">
        <f t="shared" si="229"/>
        <v>5449157031.632165</v>
      </c>
      <c r="GG57" s="150">
        <f t="shared" si="229"/>
        <v>0</v>
      </c>
      <c r="GH57" s="150">
        <f t="shared" si="229"/>
        <v>0</v>
      </c>
      <c r="GI57" s="150">
        <f t="shared" si="229"/>
        <v>0</v>
      </c>
      <c r="GJ57" s="150">
        <f t="shared" si="229"/>
        <v>21213022.136484977</v>
      </c>
      <c r="GK57" s="150">
        <f t="shared" si="229"/>
        <v>0</v>
      </c>
      <c r="GL57" s="150">
        <f t="shared" si="229"/>
        <v>0</v>
      </c>
      <c r="GM57" s="150">
        <f t="shared" si="229"/>
        <v>0</v>
      </c>
      <c r="GN57" s="150">
        <f t="shared" si="229"/>
        <v>0</v>
      </c>
      <c r="GO57" s="150">
        <f t="shared" si="229"/>
        <v>0</v>
      </c>
      <c r="GP57" s="150">
        <f t="shared" si="229"/>
        <v>0</v>
      </c>
      <c r="GQ57" s="150">
        <f t="shared" si="229"/>
        <v>0</v>
      </c>
      <c r="GR57" s="150">
        <f t="shared" si="229"/>
        <v>0</v>
      </c>
      <c r="GS57" s="150">
        <f t="shared" si="229"/>
        <v>0</v>
      </c>
      <c r="GT57" s="150">
        <f t="shared" si="229"/>
        <v>0</v>
      </c>
      <c r="GU57" s="150">
        <f t="shared" si="229"/>
        <v>0</v>
      </c>
      <c r="GV57" s="150">
        <f t="shared" si="229"/>
        <v>0</v>
      </c>
      <c r="GW57" s="150">
        <f t="shared" si="229"/>
        <v>0</v>
      </c>
      <c r="GX57" s="150">
        <f t="shared" si="229"/>
        <v>0</v>
      </c>
      <c r="GY57" s="150">
        <f t="shared" si="229"/>
        <v>0</v>
      </c>
      <c r="GZ57" s="150">
        <f t="shared" si="229"/>
        <v>0</v>
      </c>
      <c r="HA57" s="150">
        <f t="shared" si="229"/>
        <v>0</v>
      </c>
      <c r="HB57" s="150">
        <f t="shared" si="229"/>
        <v>0</v>
      </c>
      <c r="HC57" s="150">
        <f t="shared" si="229"/>
        <v>-21401979.720287658</v>
      </c>
      <c r="HD57" s="150">
        <f t="shared" si="229"/>
        <v>-90937871.934799999</v>
      </c>
      <c r="HE57" s="150">
        <f t="shared" si="229"/>
        <v>-5294316.163872092</v>
      </c>
      <c r="HF57" s="150">
        <f t="shared" si="229"/>
        <v>0</v>
      </c>
      <c r="HG57" s="150">
        <f t="shared" si="229"/>
        <v>-803115.10942405812</v>
      </c>
      <c r="HH57" s="150">
        <f t="shared" si="229"/>
        <v>0</v>
      </c>
      <c r="HI57" s="150">
        <f t="shared" si="229"/>
        <v>-368340588.51224601</v>
      </c>
      <c r="HJ57" s="150">
        <f t="shared" si="229"/>
        <v>15523335.778574083</v>
      </c>
      <c r="HK57" s="150">
        <f t="shared" ref="HK57:HL57" si="230">SUM(HK51:HK56)</f>
        <v>494558086.31133956</v>
      </c>
      <c r="HL57" s="150">
        <f t="shared" si="230"/>
        <v>6839603.0772964824</v>
      </c>
      <c r="HM57" s="150">
        <f t="shared" ref="HM57:HN57" si="231">SUM(HM51:HM56)</f>
        <v>101652450.92954102</v>
      </c>
      <c r="HN57" s="150">
        <f t="shared" si="231"/>
        <v>122637885.1069025</v>
      </c>
      <c r="HO57" s="150">
        <f t="shared" si="229"/>
        <v>0</v>
      </c>
      <c r="HP57" s="150">
        <f t="shared" si="229"/>
        <v>0</v>
      </c>
      <c r="HQ57" s="150">
        <f t="shared" si="229"/>
        <v>158140.65079999901</v>
      </c>
      <c r="HR57" s="150">
        <f t="shared" si="229"/>
        <v>0</v>
      </c>
      <c r="HS57" s="150">
        <f t="shared" si="229"/>
        <v>-14555862.582186887</v>
      </c>
      <c r="HT57" s="150">
        <f t="shared" si="229"/>
        <v>40492.529765277883</v>
      </c>
      <c r="HU57" s="150">
        <f t="shared" si="229"/>
        <v>0</v>
      </c>
      <c r="HV57" s="150">
        <f t="shared" si="229"/>
        <v>-1543575.0007326342</v>
      </c>
      <c r="HW57" s="150">
        <f t="shared" si="229"/>
        <v>14340757.836875102</v>
      </c>
      <c r="HX57" s="150">
        <f t="shared" si="229"/>
        <v>0</v>
      </c>
      <c r="HY57" s="150">
        <f t="shared" si="229"/>
        <v>0</v>
      </c>
      <c r="HZ57" s="150">
        <f t="shared" si="229"/>
        <v>-5761493.1600000188</v>
      </c>
      <c r="IA57" s="421">
        <f t="shared" ref="IA57:JV57" si="232">SUM(IA51:IA56)</f>
        <v>268324972.17402968</v>
      </c>
      <c r="IB57" s="421">
        <f t="shared" si="232"/>
        <v>5717482003.8061943</v>
      </c>
      <c r="IC57" s="150">
        <f t="shared" si="232"/>
        <v>0</v>
      </c>
      <c r="ID57" s="150">
        <f t="shared" si="232"/>
        <v>0</v>
      </c>
      <c r="IE57" s="150">
        <f t="shared" si="232"/>
        <v>0</v>
      </c>
      <c r="IF57" s="150">
        <f t="shared" si="232"/>
        <v>20837437.957287818</v>
      </c>
      <c r="IG57" s="150">
        <f t="shared" si="232"/>
        <v>0</v>
      </c>
      <c r="IH57" s="150">
        <f t="shared" si="232"/>
        <v>0</v>
      </c>
      <c r="II57" s="150">
        <f t="shared" si="232"/>
        <v>0</v>
      </c>
      <c r="IJ57" s="150">
        <f t="shared" si="232"/>
        <v>0</v>
      </c>
      <c r="IK57" s="150">
        <f t="shared" si="232"/>
        <v>0</v>
      </c>
      <c r="IL57" s="150">
        <f t="shared" si="232"/>
        <v>0</v>
      </c>
      <c r="IM57" s="150">
        <f t="shared" si="232"/>
        <v>0</v>
      </c>
      <c r="IN57" s="150">
        <f t="shared" si="232"/>
        <v>0</v>
      </c>
      <c r="IO57" s="150">
        <f t="shared" si="232"/>
        <v>0</v>
      </c>
      <c r="IP57" s="150">
        <f t="shared" si="232"/>
        <v>0</v>
      </c>
      <c r="IQ57" s="150">
        <f t="shared" si="232"/>
        <v>0</v>
      </c>
      <c r="IR57" s="150">
        <f t="shared" si="232"/>
        <v>0</v>
      </c>
      <c r="IS57" s="150">
        <f t="shared" si="232"/>
        <v>0</v>
      </c>
      <c r="IT57" s="150">
        <f t="shared" si="232"/>
        <v>0</v>
      </c>
      <c r="IU57" s="150">
        <f t="shared" si="232"/>
        <v>0</v>
      </c>
      <c r="IV57" s="150">
        <f t="shared" si="232"/>
        <v>0</v>
      </c>
      <c r="IW57" s="150">
        <f t="shared" si="232"/>
        <v>0</v>
      </c>
      <c r="IX57" s="150">
        <f t="shared" si="232"/>
        <v>0</v>
      </c>
      <c r="IY57" s="150">
        <f t="shared" si="232"/>
        <v>-2946061.7596826805</v>
      </c>
      <c r="IZ57" s="150">
        <f t="shared" si="232"/>
        <v>10439247.535736002</v>
      </c>
      <c r="JA57" s="150">
        <f t="shared" si="232"/>
        <v>-5294316.1638720883</v>
      </c>
      <c r="JB57" s="150">
        <f t="shared" si="232"/>
        <v>0</v>
      </c>
      <c r="JC57" s="150">
        <f t="shared" si="232"/>
        <v>-401557.55471203179</v>
      </c>
      <c r="JD57" s="150">
        <f t="shared" si="232"/>
        <v>0</v>
      </c>
      <c r="JE57" s="150">
        <f t="shared" si="232"/>
        <v>-351881709.12979853</v>
      </c>
      <c r="JF57" s="150">
        <f t="shared" si="232"/>
        <v>18851939.544466041</v>
      </c>
      <c r="JG57" s="150">
        <f t="shared" ref="JG57:JH57" si="233">SUM(JG51:JG56)</f>
        <v>405583998.77649581</v>
      </c>
      <c r="JH57" s="150">
        <f t="shared" si="233"/>
        <v>9436401.619021317</v>
      </c>
      <c r="JI57" s="150">
        <f t="shared" ref="JI57:JJ57" si="234">SUM(JI51:JI56)</f>
        <v>241887446.75236604</v>
      </c>
      <c r="JJ57" s="150">
        <f t="shared" si="234"/>
        <v>69166151.335712627</v>
      </c>
      <c r="JK57" s="150">
        <f t="shared" si="232"/>
        <v>0</v>
      </c>
      <c r="JL57" s="150">
        <f t="shared" si="232"/>
        <v>0</v>
      </c>
      <c r="JM57" s="150">
        <f t="shared" si="232"/>
        <v>158140.65079999808</v>
      </c>
      <c r="JN57" s="150">
        <f t="shared" si="232"/>
        <v>0</v>
      </c>
      <c r="JO57" s="150">
        <f t="shared" si="232"/>
        <v>-14219006.308582447</v>
      </c>
      <c r="JP57" s="150">
        <f t="shared" si="232"/>
        <v>0</v>
      </c>
      <c r="JQ57" s="150">
        <f t="shared" si="232"/>
        <v>0</v>
      </c>
      <c r="JR57" s="150">
        <f t="shared" si="232"/>
        <v>-1543575.000732634</v>
      </c>
      <c r="JS57" s="150">
        <f t="shared" si="232"/>
        <v>11449840.215727881</v>
      </c>
      <c r="JT57" s="150">
        <f t="shared" si="232"/>
        <v>0</v>
      </c>
      <c r="JU57" s="150">
        <f t="shared" si="232"/>
        <v>0</v>
      </c>
      <c r="JV57" s="150">
        <f t="shared" si="232"/>
        <v>-5761493.1600000151</v>
      </c>
      <c r="JW57" s="421">
        <f>SUM(JW51:JW56)</f>
        <v>405762885.31023306</v>
      </c>
      <c r="JX57" s="421">
        <f>SUM(JX51:JX56)</f>
        <v>6123244889.1164284</v>
      </c>
      <c r="JY57" s="829" t="s">
        <v>1143</v>
      </c>
    </row>
    <row r="58" spans="1:285" ht="14.25" thickTop="1" thickBot="1" x14ac:dyDescent="0.25">
      <c r="A58" s="132">
        <f>ROW()</f>
        <v>58</v>
      </c>
      <c r="C58" s="410"/>
      <c r="G58" s="130"/>
      <c r="AQ58" s="410"/>
      <c r="AR58" s="410"/>
      <c r="CM58" s="410"/>
      <c r="CN58" s="410"/>
      <c r="EI58" s="410"/>
      <c r="EJ58" s="410"/>
      <c r="GE58" s="410"/>
      <c r="GF58" s="410"/>
      <c r="IA58" s="410"/>
      <c r="IB58" s="410"/>
      <c r="JW58" s="410"/>
      <c r="JX58" s="410"/>
      <c r="JY58" s="829" t="s">
        <v>1143</v>
      </c>
    </row>
    <row r="59" spans="1:285" ht="13.5" thickBot="1" x14ac:dyDescent="0.25">
      <c r="A59" s="132">
        <f>ROW()</f>
        <v>59</v>
      </c>
      <c r="B59" s="139" t="s">
        <v>29</v>
      </c>
      <c r="C59" s="422">
        <v>7.0500000000000007E-2</v>
      </c>
      <c r="D59" s="151">
        <f>+'CRM-2'!$C$13</f>
        <v>7.0500000000000007E-2</v>
      </c>
      <c r="E59" s="151">
        <f>+'CRM-2'!$C$13</f>
        <v>7.0500000000000007E-2</v>
      </c>
      <c r="F59" s="151">
        <f>+'CRM-2'!$C$13</f>
        <v>7.0500000000000007E-2</v>
      </c>
      <c r="G59" s="152">
        <v>7.5999999999999998E-2</v>
      </c>
      <c r="H59" s="151">
        <f>+'CRM-2'!$C$13</f>
        <v>7.0500000000000007E-2</v>
      </c>
      <c r="I59" s="151">
        <f>+'CRM-2'!$C$13</f>
        <v>7.0500000000000007E-2</v>
      </c>
      <c r="J59" s="151">
        <f>+'CRM-2'!$C$13</f>
        <v>7.0500000000000007E-2</v>
      </c>
      <c r="K59" s="151">
        <f>+'CRM-2'!$C$13</f>
        <v>7.0500000000000007E-2</v>
      </c>
      <c r="L59" s="151">
        <f>+'CRM-2'!$C$13</f>
        <v>7.0500000000000007E-2</v>
      </c>
      <c r="M59" s="151">
        <f>+'CRM-2'!$C$13</f>
        <v>7.0500000000000007E-2</v>
      </c>
      <c r="N59" s="151">
        <f>+'CRM-2'!$C$13</f>
        <v>7.0500000000000007E-2</v>
      </c>
      <c r="O59" s="151">
        <f>+'CRM-2'!$C$13</f>
        <v>7.0500000000000007E-2</v>
      </c>
      <c r="P59" s="151">
        <f>+'CRM-2'!$C$13</f>
        <v>7.0500000000000007E-2</v>
      </c>
      <c r="Q59" s="151">
        <f>+'CRM-2'!$C$13</f>
        <v>7.0500000000000007E-2</v>
      </c>
      <c r="R59" s="151">
        <f>+'CRM-2'!$C$13</f>
        <v>7.0500000000000007E-2</v>
      </c>
      <c r="S59" s="151">
        <f>+'CRM-2'!$C$13</f>
        <v>7.0500000000000007E-2</v>
      </c>
      <c r="T59" s="151">
        <f>+'CRM-2'!$C$13</f>
        <v>7.0500000000000007E-2</v>
      </c>
      <c r="U59" s="151">
        <f>+'CRM-2'!$C$13</f>
        <v>7.0500000000000007E-2</v>
      </c>
      <c r="V59" s="151">
        <f>+'CRM-2'!$C$13</f>
        <v>7.0500000000000007E-2</v>
      </c>
      <c r="W59" s="151">
        <f>+'CRM-2'!$C$13</f>
        <v>7.0500000000000007E-2</v>
      </c>
      <c r="X59" s="151">
        <f>+'CRM-2'!$C$13</f>
        <v>7.0500000000000007E-2</v>
      </c>
      <c r="Y59" s="151">
        <f>+'CRM-2'!$C$13</f>
        <v>7.0500000000000007E-2</v>
      </c>
      <c r="Z59" s="151">
        <f>+'CRM-2'!$C$13</f>
        <v>7.0500000000000007E-2</v>
      </c>
      <c r="AA59" s="151">
        <f>+'CRM-2'!$C$13</f>
        <v>7.0500000000000007E-2</v>
      </c>
      <c r="AB59" s="151">
        <f>+'CRM-2'!$C$13</f>
        <v>7.0500000000000007E-2</v>
      </c>
      <c r="AC59" s="151">
        <f>+'CRM-2'!$C$13</f>
        <v>7.0500000000000007E-2</v>
      </c>
      <c r="AD59" s="151">
        <f>+'CRM-2'!$C$13</f>
        <v>7.0500000000000007E-2</v>
      </c>
      <c r="AE59" s="151">
        <f>+'CRM-2'!$C$13</f>
        <v>7.0500000000000007E-2</v>
      </c>
      <c r="AF59" s="151">
        <f>+'CRM-2'!$C$13</f>
        <v>7.0500000000000007E-2</v>
      </c>
      <c r="AG59" s="151">
        <f>+'CRM-2'!$C$13</f>
        <v>7.0500000000000007E-2</v>
      </c>
      <c r="AH59" s="151">
        <f>+'CRM-2'!$C$13</f>
        <v>7.0500000000000007E-2</v>
      </c>
      <c r="AI59" s="151">
        <f>+'CRM-2'!$C$13</f>
        <v>7.0500000000000007E-2</v>
      </c>
      <c r="AJ59" s="151">
        <f>+'CRM-2'!$C$13</f>
        <v>7.0500000000000007E-2</v>
      </c>
      <c r="AK59" s="151">
        <f>+'CRM-2'!$C$13</f>
        <v>7.0500000000000007E-2</v>
      </c>
      <c r="AL59" s="151">
        <f>+'CRM-2'!$C$13</f>
        <v>7.0500000000000007E-2</v>
      </c>
      <c r="AM59" s="151">
        <f>+'CRM-2'!$C$13</f>
        <v>7.0500000000000007E-2</v>
      </c>
      <c r="AN59" s="151">
        <f>+'CRM-2'!$C$13</f>
        <v>7.0500000000000007E-2</v>
      </c>
      <c r="AO59" s="151">
        <f>+'CRM-2'!$C$13</f>
        <v>7.0500000000000007E-2</v>
      </c>
      <c r="AP59" s="151">
        <f>+'CRM-2'!$C$13</f>
        <v>7.0500000000000007E-2</v>
      </c>
      <c r="AQ59" s="422">
        <f>+'CRM-2'!$C$13</f>
        <v>7.0500000000000007E-2</v>
      </c>
      <c r="AR59" s="422">
        <f>+'CRM-2'!$C$13</f>
        <v>7.0500000000000007E-2</v>
      </c>
      <c r="AS59" s="151">
        <f>+'CRM-2'!$C$13</f>
        <v>7.0500000000000007E-2</v>
      </c>
      <c r="AT59" s="151">
        <f>+'CRM-2'!$C$13</f>
        <v>7.0500000000000007E-2</v>
      </c>
      <c r="AU59" s="151">
        <f>+'CRM-2'!$C$13</f>
        <v>7.0500000000000007E-2</v>
      </c>
      <c r="AV59" s="151">
        <f>+'CRM-2'!$C$13</f>
        <v>7.0500000000000007E-2</v>
      </c>
      <c r="AW59" s="151">
        <f>+'CRM-2'!$C$13</f>
        <v>7.0500000000000007E-2</v>
      </c>
      <c r="AX59" s="151">
        <f>+'CRM-2'!$C$13</f>
        <v>7.0500000000000007E-2</v>
      </c>
      <c r="AY59" s="151">
        <f>+'CRM-2'!$C$13</f>
        <v>7.0500000000000007E-2</v>
      </c>
      <c r="AZ59" s="151">
        <f>+'CRM-2'!$C$13</f>
        <v>7.0500000000000007E-2</v>
      </c>
      <c r="BA59" s="151">
        <f>+'CRM-2'!$C$13</f>
        <v>7.0500000000000007E-2</v>
      </c>
      <c r="BB59" s="151">
        <f>+'CRM-2'!$C$13</f>
        <v>7.0500000000000007E-2</v>
      </c>
      <c r="BC59" s="151">
        <f>+'CRM-2'!$C$13</f>
        <v>7.0500000000000007E-2</v>
      </c>
      <c r="BD59" s="151">
        <f>+'CRM-2'!$C$13</f>
        <v>7.0500000000000007E-2</v>
      </c>
      <c r="BE59" s="151">
        <f>+'CRM-2'!$C$13</f>
        <v>7.0500000000000007E-2</v>
      </c>
      <c r="BF59" s="151">
        <f>+'CRM-2'!$C$13</f>
        <v>7.0500000000000007E-2</v>
      </c>
      <c r="BG59" s="151">
        <f>+'CRM-2'!$C$13</f>
        <v>7.0500000000000007E-2</v>
      </c>
      <c r="BH59" s="151">
        <f>+'CRM-2'!$C$13</f>
        <v>7.0500000000000007E-2</v>
      </c>
      <c r="BI59" s="151">
        <f>+'CRM-2'!$C$13</f>
        <v>7.0500000000000007E-2</v>
      </c>
      <c r="BJ59" s="151">
        <f>+'CRM-2'!$C$13</f>
        <v>7.0500000000000007E-2</v>
      </c>
      <c r="BK59" s="151">
        <f>+'CRM-2'!$C$13</f>
        <v>7.0500000000000007E-2</v>
      </c>
      <c r="BL59" s="151">
        <f>+'CRM-2'!$C$13</f>
        <v>7.0500000000000007E-2</v>
      </c>
      <c r="BM59" s="151">
        <f>+'CRM-2'!$C$13</f>
        <v>7.0500000000000007E-2</v>
      </c>
      <c r="BN59" s="151">
        <f>+'CRM-2'!$C$13</f>
        <v>7.0500000000000007E-2</v>
      </c>
      <c r="BO59" s="151">
        <f>+'CRM-2'!$C$13</f>
        <v>7.0500000000000007E-2</v>
      </c>
      <c r="BP59" s="151">
        <f>+'CRM-2'!$C$13</f>
        <v>7.0500000000000007E-2</v>
      </c>
      <c r="BQ59" s="151">
        <f>+'CRM-2'!$C$13</f>
        <v>7.0500000000000007E-2</v>
      </c>
      <c r="BR59" s="151">
        <f>+'CRM-2'!$C$13</f>
        <v>7.0500000000000007E-2</v>
      </c>
      <c r="BS59" s="151">
        <f>+'CRM-2'!$C$13</f>
        <v>7.0500000000000007E-2</v>
      </c>
      <c r="BT59" s="151">
        <f>+'CRM-2'!$C$13</f>
        <v>7.0500000000000007E-2</v>
      </c>
      <c r="BU59" s="151">
        <f>+'CRM-2'!$C$13</f>
        <v>7.0500000000000007E-2</v>
      </c>
      <c r="BV59" s="151">
        <f>+'CRM-2'!$C$13</f>
        <v>7.0500000000000007E-2</v>
      </c>
      <c r="BW59" s="151">
        <f>+'CRM-2'!$C$13</f>
        <v>7.0500000000000007E-2</v>
      </c>
      <c r="BX59" s="151">
        <f>+'CRM-2'!$C$13</f>
        <v>7.0500000000000007E-2</v>
      </c>
      <c r="BY59" s="151">
        <f>+'CRM-2'!$C$13</f>
        <v>7.0500000000000007E-2</v>
      </c>
      <c r="BZ59" s="151">
        <f>+'CRM-2'!$C$13</f>
        <v>7.0500000000000007E-2</v>
      </c>
      <c r="CA59" s="151">
        <f>+'CRM-2'!$C$13</f>
        <v>7.0500000000000007E-2</v>
      </c>
      <c r="CB59" s="151">
        <f>+'CRM-2'!$C$13</f>
        <v>7.0500000000000007E-2</v>
      </c>
      <c r="CC59" s="151">
        <f>+'CRM-2'!$C$13</f>
        <v>7.0500000000000007E-2</v>
      </c>
      <c r="CD59" s="151">
        <f>+'CRM-2'!$C$13</f>
        <v>7.0500000000000007E-2</v>
      </c>
      <c r="CE59" s="151">
        <f>+'CRM-2'!$C$13</f>
        <v>7.0500000000000007E-2</v>
      </c>
      <c r="CF59" s="151">
        <f>+'CRM-2'!$C$13</f>
        <v>7.0500000000000007E-2</v>
      </c>
      <c r="CG59" s="151">
        <f>+'CRM-2'!$C$13</f>
        <v>7.0500000000000007E-2</v>
      </c>
      <c r="CH59" s="151">
        <f>+'CRM-2'!$C$13</f>
        <v>7.0500000000000007E-2</v>
      </c>
      <c r="CI59" s="151">
        <f>+'CRM-2'!$C$13</f>
        <v>7.0500000000000007E-2</v>
      </c>
      <c r="CJ59" s="151">
        <f>+'CRM-2'!$C$13</f>
        <v>7.0500000000000007E-2</v>
      </c>
      <c r="CK59" s="151">
        <f>+'CRM-2'!$C$13</f>
        <v>7.0500000000000007E-2</v>
      </c>
      <c r="CL59" s="151">
        <f>+'CRM-2'!$C$13</f>
        <v>7.0500000000000007E-2</v>
      </c>
      <c r="CM59" s="422">
        <f>+'CRM-2'!$C$13</f>
        <v>7.0500000000000007E-2</v>
      </c>
      <c r="CN59" s="422">
        <f>+'CRM-2'!$C$13</f>
        <v>7.0500000000000007E-2</v>
      </c>
      <c r="CO59" s="151">
        <f>+'CRM-2'!$C$13</f>
        <v>7.0500000000000007E-2</v>
      </c>
      <c r="CP59" s="151">
        <f>+'CRM-2'!$C$13</f>
        <v>7.0500000000000007E-2</v>
      </c>
      <c r="CQ59" s="151">
        <f>+'CRM-2'!$C$13</f>
        <v>7.0500000000000007E-2</v>
      </c>
      <c r="CR59" s="151">
        <f>+'CRM-2'!$C$13</f>
        <v>7.0500000000000007E-2</v>
      </c>
      <c r="CS59" s="151">
        <f>+'CRM-2'!$C$13</f>
        <v>7.0500000000000007E-2</v>
      </c>
      <c r="CT59" s="151">
        <f>+'CRM-2'!$C$13</f>
        <v>7.0500000000000007E-2</v>
      </c>
      <c r="CU59" s="151">
        <f>+'CRM-2'!$C$13</f>
        <v>7.0500000000000007E-2</v>
      </c>
      <c r="CV59" s="151">
        <f>+'CRM-2'!$C$13</f>
        <v>7.0500000000000007E-2</v>
      </c>
      <c r="CW59" s="151">
        <f>+'CRM-2'!$C$13</f>
        <v>7.0500000000000007E-2</v>
      </c>
      <c r="CX59" s="151">
        <f>+'CRM-2'!$C$13</f>
        <v>7.0500000000000007E-2</v>
      </c>
      <c r="CY59" s="151">
        <f>+'CRM-2'!$C$13</f>
        <v>7.0500000000000007E-2</v>
      </c>
      <c r="CZ59" s="151">
        <f>+'CRM-2'!$C$13</f>
        <v>7.0500000000000007E-2</v>
      </c>
      <c r="DA59" s="151">
        <f>+'CRM-2'!$C$13</f>
        <v>7.0500000000000007E-2</v>
      </c>
      <c r="DB59" s="151">
        <f>+'CRM-2'!$C$13</f>
        <v>7.0500000000000007E-2</v>
      </c>
      <c r="DC59" s="151">
        <f>+'CRM-2'!$C$13</f>
        <v>7.0500000000000007E-2</v>
      </c>
      <c r="DD59" s="151">
        <f>+'CRM-2'!$C$13</f>
        <v>7.0500000000000007E-2</v>
      </c>
      <c r="DE59" s="151">
        <f>+'CRM-2'!$C$13</f>
        <v>7.0500000000000007E-2</v>
      </c>
      <c r="DF59" s="151">
        <f>+'CRM-2'!$C$13</f>
        <v>7.0500000000000007E-2</v>
      </c>
      <c r="DG59" s="151">
        <f>+'CRM-2'!$C$13</f>
        <v>7.0500000000000007E-2</v>
      </c>
      <c r="DH59" s="151">
        <f>+'CRM-2'!$C$13</f>
        <v>7.0500000000000007E-2</v>
      </c>
      <c r="DI59" s="151">
        <f>+'CRM-2'!$C$13</f>
        <v>7.0500000000000007E-2</v>
      </c>
      <c r="DJ59" s="151">
        <f>+'CRM-2'!$C$13</f>
        <v>7.0500000000000007E-2</v>
      </c>
      <c r="DK59" s="151">
        <f>+'CRM-2'!$C$13</f>
        <v>7.0500000000000007E-2</v>
      </c>
      <c r="DL59" s="151">
        <f>+'CRM-2'!$C$13</f>
        <v>7.0500000000000007E-2</v>
      </c>
      <c r="DM59" s="151">
        <f>+'CRM-2'!$C$13</f>
        <v>7.0500000000000007E-2</v>
      </c>
      <c r="DN59" s="151">
        <f>+'CRM-2'!$C$13</f>
        <v>7.0500000000000007E-2</v>
      </c>
      <c r="DO59" s="151">
        <f>+'CRM-2'!$C$13</f>
        <v>7.0500000000000007E-2</v>
      </c>
      <c r="DP59" s="151">
        <f>+'CRM-2'!$C$13</f>
        <v>7.0500000000000007E-2</v>
      </c>
      <c r="DQ59" s="151">
        <f>+'CRM-2'!$C$13</f>
        <v>7.0500000000000007E-2</v>
      </c>
      <c r="DR59" s="151">
        <f>+'CRM-2'!$C$13</f>
        <v>7.0500000000000007E-2</v>
      </c>
      <c r="DS59" s="151">
        <f>+'CRM-2'!$C$13</f>
        <v>7.0500000000000007E-2</v>
      </c>
      <c r="DT59" s="151">
        <f>+'CRM-2'!$C$13</f>
        <v>7.0500000000000007E-2</v>
      </c>
      <c r="DU59" s="151">
        <f>+'CRM-2'!$C$13</f>
        <v>7.0500000000000007E-2</v>
      </c>
      <c r="DV59" s="151">
        <f>+'CRM-2'!$C$13</f>
        <v>7.0500000000000007E-2</v>
      </c>
      <c r="DW59" s="151">
        <f>+'CRM-2'!$C$13</f>
        <v>7.0500000000000007E-2</v>
      </c>
      <c r="DX59" s="151">
        <f>+'CRM-2'!$C$13</f>
        <v>7.0500000000000007E-2</v>
      </c>
      <c r="DY59" s="151">
        <f>+'CRM-2'!$C$13</f>
        <v>7.0500000000000007E-2</v>
      </c>
      <c r="DZ59" s="151">
        <f>+'CRM-2'!$C$13</f>
        <v>7.0500000000000007E-2</v>
      </c>
      <c r="EA59" s="151">
        <f>+'CRM-2'!$C$13</f>
        <v>7.0500000000000007E-2</v>
      </c>
      <c r="EB59" s="151">
        <f>+'CRM-2'!$C$13</f>
        <v>7.0500000000000007E-2</v>
      </c>
      <c r="EC59" s="151">
        <f>+'CRM-2'!$C$13</f>
        <v>7.0500000000000007E-2</v>
      </c>
      <c r="ED59" s="151">
        <f>+'CRM-2'!$C$13</f>
        <v>7.0500000000000007E-2</v>
      </c>
      <c r="EE59" s="151">
        <f>+'CRM-2'!$C$13</f>
        <v>7.0500000000000007E-2</v>
      </c>
      <c r="EF59" s="151">
        <f>+'CRM-2'!$C$13</f>
        <v>7.0500000000000007E-2</v>
      </c>
      <c r="EG59" s="151">
        <f>+'CRM-2'!$C$13</f>
        <v>7.0500000000000007E-2</v>
      </c>
      <c r="EH59" s="151">
        <f>+'CRM-2'!$C$13</f>
        <v>7.0500000000000007E-2</v>
      </c>
      <c r="EI59" s="422">
        <f>+'CRM-2'!$C$13</f>
        <v>7.0500000000000007E-2</v>
      </c>
      <c r="EJ59" s="422">
        <f>+'CRM-2'!$C$13</f>
        <v>7.0500000000000007E-2</v>
      </c>
      <c r="EK59" s="151">
        <f>+'CRM-2'!$C$13</f>
        <v>7.0500000000000007E-2</v>
      </c>
      <c r="EL59" s="151">
        <f>+'CRM-2'!$C$13</f>
        <v>7.0500000000000007E-2</v>
      </c>
      <c r="EM59" s="151">
        <f>+'CRM-2'!$C$13</f>
        <v>7.0500000000000007E-2</v>
      </c>
      <c r="EN59" s="151">
        <f>+'CRM-2'!$C$13</f>
        <v>7.0500000000000007E-2</v>
      </c>
      <c r="EO59" s="151">
        <f>+'CRM-2'!$C$13</f>
        <v>7.0500000000000007E-2</v>
      </c>
      <c r="EP59" s="151">
        <f>+'CRM-2'!$C$13</f>
        <v>7.0500000000000007E-2</v>
      </c>
      <c r="EQ59" s="151">
        <f>+'CRM-2'!$C$13</f>
        <v>7.0500000000000007E-2</v>
      </c>
      <c r="ER59" s="151">
        <f>+'CRM-2'!$C$13</f>
        <v>7.0500000000000007E-2</v>
      </c>
      <c r="ES59" s="151">
        <f>+'CRM-2'!$C$13</f>
        <v>7.0500000000000007E-2</v>
      </c>
      <c r="ET59" s="151">
        <f>+'CRM-2'!$C$13</f>
        <v>7.0500000000000007E-2</v>
      </c>
      <c r="EU59" s="151">
        <f>+'CRM-2'!$C$13</f>
        <v>7.0500000000000007E-2</v>
      </c>
      <c r="EV59" s="151">
        <f>+'CRM-2'!$C$13</f>
        <v>7.0500000000000007E-2</v>
      </c>
      <c r="EW59" s="151">
        <f>+'CRM-2'!$C$13</f>
        <v>7.0500000000000007E-2</v>
      </c>
      <c r="EX59" s="151">
        <f>+'CRM-2'!$C$13</f>
        <v>7.0500000000000007E-2</v>
      </c>
      <c r="EY59" s="151">
        <f>+'CRM-2'!$C$13</f>
        <v>7.0500000000000007E-2</v>
      </c>
      <c r="EZ59" s="151">
        <f>+'CRM-2'!$C$13</f>
        <v>7.0500000000000007E-2</v>
      </c>
      <c r="FA59" s="151">
        <f>+'CRM-2'!$C$13</f>
        <v>7.0500000000000007E-2</v>
      </c>
      <c r="FB59" s="151">
        <f>+'CRM-2'!$C$13</f>
        <v>7.0500000000000007E-2</v>
      </c>
      <c r="FC59" s="151">
        <f>+'CRM-2'!$C$13</f>
        <v>7.0500000000000007E-2</v>
      </c>
      <c r="FD59" s="151">
        <f>+'CRM-2'!$C$13</f>
        <v>7.0500000000000007E-2</v>
      </c>
      <c r="FE59" s="151">
        <f>+'CRM-2'!$C$13</f>
        <v>7.0500000000000007E-2</v>
      </c>
      <c r="FF59" s="151">
        <f>+'CRM-2'!$C$13</f>
        <v>7.0500000000000007E-2</v>
      </c>
      <c r="FG59" s="151">
        <f>+'CRM-2'!$C$13</f>
        <v>7.0500000000000007E-2</v>
      </c>
      <c r="FH59" s="151">
        <f>+'CRM-2'!$C$13</f>
        <v>7.0500000000000007E-2</v>
      </c>
      <c r="FI59" s="151">
        <f>+'CRM-2'!$C$13</f>
        <v>7.0500000000000007E-2</v>
      </c>
      <c r="FJ59" s="151">
        <f>+'CRM-2'!$C$13</f>
        <v>7.0500000000000007E-2</v>
      </c>
      <c r="FK59" s="151">
        <f>+'CRM-2'!$C$13</f>
        <v>7.0500000000000007E-2</v>
      </c>
      <c r="FL59" s="151">
        <f>+'CRM-2'!$C$13</f>
        <v>7.0500000000000007E-2</v>
      </c>
      <c r="FM59" s="151">
        <f>+'CRM-2'!$C$13</f>
        <v>7.0500000000000007E-2</v>
      </c>
      <c r="FN59" s="151">
        <f>+'CRM-2'!$C$13</f>
        <v>7.0500000000000007E-2</v>
      </c>
      <c r="FO59" s="151">
        <f>+'CRM-2'!$C$13</f>
        <v>7.0500000000000007E-2</v>
      </c>
      <c r="FP59" s="151">
        <f>+'CRM-2'!$C$13</f>
        <v>7.0500000000000007E-2</v>
      </c>
      <c r="FQ59" s="151">
        <f>+'CRM-2'!$C$13</f>
        <v>7.0500000000000007E-2</v>
      </c>
      <c r="FR59" s="151">
        <f>+'CRM-2'!$C$13</f>
        <v>7.0500000000000007E-2</v>
      </c>
      <c r="FS59" s="151">
        <f>+'CRM-2'!$C$13</f>
        <v>7.0500000000000007E-2</v>
      </c>
      <c r="FT59" s="151">
        <f>+'CRM-2'!$C$13</f>
        <v>7.0500000000000007E-2</v>
      </c>
      <c r="FU59" s="151">
        <f>+'CRM-2'!$C$13</f>
        <v>7.0500000000000007E-2</v>
      </c>
      <c r="FV59" s="151">
        <f>+'CRM-2'!$C$13</f>
        <v>7.0500000000000007E-2</v>
      </c>
      <c r="FW59" s="151">
        <f>+'CRM-2'!$C$13</f>
        <v>7.0500000000000007E-2</v>
      </c>
      <c r="FX59" s="151">
        <f>+'CRM-2'!$C$13</f>
        <v>7.0500000000000007E-2</v>
      </c>
      <c r="FY59" s="151">
        <f>+'CRM-2'!$C$13</f>
        <v>7.0500000000000007E-2</v>
      </c>
      <c r="FZ59" s="151">
        <f>+'CRM-2'!$C$13</f>
        <v>7.0500000000000007E-2</v>
      </c>
      <c r="GA59" s="151">
        <f>+'CRM-2'!$C$13</f>
        <v>7.0500000000000007E-2</v>
      </c>
      <c r="GB59" s="151">
        <f>+'CRM-2'!$C$13</f>
        <v>7.0500000000000007E-2</v>
      </c>
      <c r="GC59" s="151">
        <f>+'CRM-2'!$C$13</f>
        <v>7.0500000000000007E-2</v>
      </c>
      <c r="GD59" s="151">
        <f>+'CRM-2'!$C$13</f>
        <v>7.0500000000000007E-2</v>
      </c>
      <c r="GE59" s="422">
        <f>+'CRM-2'!$C$13</f>
        <v>7.0500000000000007E-2</v>
      </c>
      <c r="GF59" s="422">
        <f>+'CRM-2'!$C$13</f>
        <v>7.0500000000000007E-2</v>
      </c>
      <c r="GG59" s="151">
        <f>+'CRM-2'!$D$13</f>
        <v>7.0699999999999999E-2</v>
      </c>
      <c r="GH59" s="151">
        <f>+'CRM-2'!$D$13</f>
        <v>7.0699999999999999E-2</v>
      </c>
      <c r="GI59" s="151">
        <f>+'CRM-2'!$D$13</f>
        <v>7.0699999999999999E-2</v>
      </c>
      <c r="GJ59" s="151">
        <f>+'CRM-2'!$D$13</f>
        <v>7.0699999999999999E-2</v>
      </c>
      <c r="GK59" s="151">
        <f>+'CRM-2'!$D$13</f>
        <v>7.0699999999999999E-2</v>
      </c>
      <c r="GL59" s="151">
        <f>+'CRM-2'!$D$13</f>
        <v>7.0699999999999999E-2</v>
      </c>
      <c r="GM59" s="151">
        <f>+'CRM-2'!$D$13</f>
        <v>7.0699999999999999E-2</v>
      </c>
      <c r="GN59" s="151">
        <f>+'CRM-2'!$D$13</f>
        <v>7.0699999999999999E-2</v>
      </c>
      <c r="GO59" s="151">
        <f>+'CRM-2'!$D$13</f>
        <v>7.0699999999999999E-2</v>
      </c>
      <c r="GP59" s="151">
        <f>+'CRM-2'!$D$13</f>
        <v>7.0699999999999999E-2</v>
      </c>
      <c r="GQ59" s="151">
        <f>+'CRM-2'!$D$13</f>
        <v>7.0699999999999999E-2</v>
      </c>
      <c r="GR59" s="151">
        <f>+'CRM-2'!$D$13</f>
        <v>7.0699999999999999E-2</v>
      </c>
      <c r="GS59" s="151">
        <f>+'CRM-2'!$D$13</f>
        <v>7.0699999999999999E-2</v>
      </c>
      <c r="GT59" s="151">
        <f>+'CRM-2'!$D$13</f>
        <v>7.0699999999999999E-2</v>
      </c>
      <c r="GU59" s="151">
        <f>+'CRM-2'!$D$13</f>
        <v>7.0699999999999999E-2</v>
      </c>
      <c r="GV59" s="151">
        <f>+'CRM-2'!$D$13</f>
        <v>7.0699999999999999E-2</v>
      </c>
      <c r="GW59" s="151">
        <f>+'CRM-2'!$D$13</f>
        <v>7.0699999999999999E-2</v>
      </c>
      <c r="GX59" s="151">
        <f>+'CRM-2'!$D$13</f>
        <v>7.0699999999999999E-2</v>
      </c>
      <c r="GY59" s="151">
        <f>+'CRM-2'!$D$13</f>
        <v>7.0699999999999999E-2</v>
      </c>
      <c r="GZ59" s="151">
        <f>+'CRM-2'!$D$13</f>
        <v>7.0699999999999999E-2</v>
      </c>
      <c r="HA59" s="151">
        <f>+'CRM-2'!$D$13</f>
        <v>7.0699999999999999E-2</v>
      </c>
      <c r="HB59" s="151">
        <f>+'CRM-2'!$D$13</f>
        <v>7.0699999999999999E-2</v>
      </c>
      <c r="HC59" s="151">
        <f>+'CRM-2'!$D$13</f>
        <v>7.0699999999999999E-2</v>
      </c>
      <c r="HD59" s="151">
        <f>+'CRM-2'!$D$13</f>
        <v>7.0699999999999999E-2</v>
      </c>
      <c r="HE59" s="151">
        <f>+'CRM-2'!$D$13</f>
        <v>7.0699999999999999E-2</v>
      </c>
      <c r="HF59" s="151">
        <f>+'CRM-2'!$D$13</f>
        <v>7.0699999999999999E-2</v>
      </c>
      <c r="HG59" s="151">
        <f>+'CRM-2'!$D$13</f>
        <v>7.0699999999999999E-2</v>
      </c>
      <c r="HH59" s="151">
        <f>+'CRM-2'!$D$13</f>
        <v>7.0699999999999999E-2</v>
      </c>
      <c r="HI59" s="151">
        <f>+'CRM-2'!$D$13</f>
        <v>7.0699999999999999E-2</v>
      </c>
      <c r="HJ59" s="151">
        <f>+'CRM-2'!$D$13</f>
        <v>7.0699999999999999E-2</v>
      </c>
      <c r="HK59" s="151">
        <f>+'CRM-2'!$D$13</f>
        <v>7.0699999999999999E-2</v>
      </c>
      <c r="HL59" s="151">
        <f>+'CRM-2'!$D$13</f>
        <v>7.0699999999999999E-2</v>
      </c>
      <c r="HM59" s="151">
        <f>+'CRM-2'!$D$13</f>
        <v>7.0699999999999999E-2</v>
      </c>
      <c r="HN59" s="151">
        <f>+'CRM-2'!$D$13</f>
        <v>7.0699999999999999E-2</v>
      </c>
      <c r="HO59" s="151">
        <f>+'CRM-2'!$D$13</f>
        <v>7.0699999999999999E-2</v>
      </c>
      <c r="HP59" s="151">
        <f>+'CRM-2'!$D$13</f>
        <v>7.0699999999999999E-2</v>
      </c>
      <c r="HQ59" s="151">
        <f>+'CRM-2'!$D$13</f>
        <v>7.0699999999999999E-2</v>
      </c>
      <c r="HR59" s="151">
        <f>+'CRM-2'!$D$13</f>
        <v>7.0699999999999999E-2</v>
      </c>
      <c r="HS59" s="151">
        <f>+'CRM-2'!$D$13</f>
        <v>7.0699999999999999E-2</v>
      </c>
      <c r="HT59" s="151">
        <f>+'CRM-2'!$D$13</f>
        <v>7.0699999999999999E-2</v>
      </c>
      <c r="HU59" s="151">
        <f>+'CRM-2'!$D$13</f>
        <v>7.0699999999999999E-2</v>
      </c>
      <c r="HV59" s="151">
        <f>+'CRM-2'!$D$13</f>
        <v>7.0699999999999999E-2</v>
      </c>
      <c r="HW59" s="151">
        <f>+'CRM-2'!$D$13</f>
        <v>7.0699999999999999E-2</v>
      </c>
      <c r="HX59" s="151">
        <f>+'CRM-2'!$D$13</f>
        <v>7.0699999999999999E-2</v>
      </c>
      <c r="HY59" s="151">
        <f>+'CRM-2'!$D$13</f>
        <v>7.0699999999999999E-2</v>
      </c>
      <c r="HZ59" s="151">
        <f>+'CRM-2'!$D$13</f>
        <v>7.0699999999999999E-2</v>
      </c>
      <c r="IA59" s="422">
        <f>+'CRM-2'!$D$13</f>
        <v>7.0699999999999999E-2</v>
      </c>
      <c r="IB59" s="422">
        <f>+'CRM-2'!$D$13</f>
        <v>7.0699999999999999E-2</v>
      </c>
      <c r="IC59" s="151">
        <f>+'CRM-2'!$E$13</f>
        <v>7.1099999999999997E-2</v>
      </c>
      <c r="ID59" s="151">
        <f>+'CRM-2'!$E$13</f>
        <v>7.1099999999999997E-2</v>
      </c>
      <c r="IE59" s="151">
        <f>+'CRM-2'!$E$13</f>
        <v>7.1099999999999997E-2</v>
      </c>
      <c r="IF59" s="151">
        <f>+'CRM-2'!$E$13</f>
        <v>7.1099999999999997E-2</v>
      </c>
      <c r="IG59" s="151">
        <f>+'CRM-2'!$E$13</f>
        <v>7.1099999999999997E-2</v>
      </c>
      <c r="IH59" s="151">
        <f>+'CRM-2'!$E$13</f>
        <v>7.1099999999999997E-2</v>
      </c>
      <c r="II59" s="151">
        <f>+'CRM-2'!$E$13</f>
        <v>7.1099999999999997E-2</v>
      </c>
      <c r="IJ59" s="151">
        <f>+'CRM-2'!$E$13</f>
        <v>7.1099999999999997E-2</v>
      </c>
      <c r="IK59" s="151">
        <f>+'CRM-2'!$E$13</f>
        <v>7.1099999999999997E-2</v>
      </c>
      <c r="IL59" s="151">
        <f>+'CRM-2'!$E$13</f>
        <v>7.1099999999999997E-2</v>
      </c>
      <c r="IM59" s="151">
        <f>+'CRM-2'!$E$13</f>
        <v>7.1099999999999997E-2</v>
      </c>
      <c r="IN59" s="151">
        <f>+'CRM-2'!$E$13</f>
        <v>7.1099999999999997E-2</v>
      </c>
      <c r="IO59" s="151">
        <f>+'CRM-2'!$E$13</f>
        <v>7.1099999999999997E-2</v>
      </c>
      <c r="IP59" s="151">
        <f>+'CRM-2'!$E$13</f>
        <v>7.1099999999999997E-2</v>
      </c>
      <c r="IQ59" s="151">
        <f>+'CRM-2'!$E$13</f>
        <v>7.1099999999999997E-2</v>
      </c>
      <c r="IR59" s="151">
        <f>+'CRM-2'!$E$13</f>
        <v>7.1099999999999997E-2</v>
      </c>
      <c r="IS59" s="151">
        <f>+'CRM-2'!$E$13</f>
        <v>7.1099999999999997E-2</v>
      </c>
      <c r="IT59" s="151">
        <f>+'CRM-2'!$E$13</f>
        <v>7.1099999999999997E-2</v>
      </c>
      <c r="IU59" s="151">
        <f>+'CRM-2'!$E$13</f>
        <v>7.1099999999999997E-2</v>
      </c>
      <c r="IV59" s="151">
        <f>+'CRM-2'!$E$13</f>
        <v>7.1099999999999997E-2</v>
      </c>
      <c r="IW59" s="151">
        <f>+'CRM-2'!$E$13</f>
        <v>7.1099999999999997E-2</v>
      </c>
      <c r="IX59" s="151">
        <f>+'CRM-2'!$E$13</f>
        <v>7.1099999999999997E-2</v>
      </c>
      <c r="IY59" s="151">
        <f>+'CRM-2'!$E$13</f>
        <v>7.1099999999999997E-2</v>
      </c>
      <c r="IZ59" s="151">
        <f>+'CRM-2'!$E$13</f>
        <v>7.1099999999999997E-2</v>
      </c>
      <c r="JA59" s="151">
        <f>+'CRM-2'!$E$13</f>
        <v>7.1099999999999997E-2</v>
      </c>
      <c r="JB59" s="151">
        <f>+'CRM-2'!$E$13</f>
        <v>7.1099999999999997E-2</v>
      </c>
      <c r="JC59" s="151">
        <f>+'CRM-2'!$E$13</f>
        <v>7.1099999999999997E-2</v>
      </c>
      <c r="JD59" s="151">
        <f>+'CRM-2'!$E$13</f>
        <v>7.1099999999999997E-2</v>
      </c>
      <c r="JE59" s="151">
        <f>+'CRM-2'!$E$13</f>
        <v>7.1099999999999997E-2</v>
      </c>
      <c r="JF59" s="151">
        <f>+'CRM-2'!$E$13</f>
        <v>7.1099999999999997E-2</v>
      </c>
      <c r="JG59" s="151">
        <f>+'CRM-2'!$E$13</f>
        <v>7.1099999999999997E-2</v>
      </c>
      <c r="JH59" s="151">
        <f>+'CRM-2'!$E$13</f>
        <v>7.1099999999999997E-2</v>
      </c>
      <c r="JI59" s="151">
        <f>+'CRM-2'!$E$13</f>
        <v>7.1099999999999997E-2</v>
      </c>
      <c r="JJ59" s="151">
        <f>+'CRM-2'!$E$13</f>
        <v>7.1099999999999997E-2</v>
      </c>
      <c r="JK59" s="151">
        <f>+'CRM-2'!$E$13</f>
        <v>7.1099999999999997E-2</v>
      </c>
      <c r="JL59" s="151">
        <f>+'CRM-2'!$E$13</f>
        <v>7.1099999999999997E-2</v>
      </c>
      <c r="JM59" s="151">
        <f>+'CRM-2'!$E$13</f>
        <v>7.1099999999999997E-2</v>
      </c>
      <c r="JN59" s="151">
        <f>+'CRM-2'!$E$13</f>
        <v>7.1099999999999997E-2</v>
      </c>
      <c r="JO59" s="151">
        <f>+'CRM-2'!$E$13</f>
        <v>7.1099999999999997E-2</v>
      </c>
      <c r="JP59" s="151">
        <f>+'CRM-2'!$E$13</f>
        <v>7.1099999999999997E-2</v>
      </c>
      <c r="JQ59" s="151">
        <f>+'CRM-2'!$E$13</f>
        <v>7.1099999999999997E-2</v>
      </c>
      <c r="JR59" s="151">
        <f>+'CRM-2'!$E$13</f>
        <v>7.1099999999999997E-2</v>
      </c>
      <c r="JS59" s="151">
        <f>+'CRM-2'!$E$13</f>
        <v>7.1099999999999997E-2</v>
      </c>
      <c r="JT59" s="151">
        <f>+'CRM-2'!$E$13</f>
        <v>7.1099999999999997E-2</v>
      </c>
      <c r="JU59" s="151">
        <f>+'CRM-2'!$E$13</f>
        <v>7.1099999999999997E-2</v>
      </c>
      <c r="JV59" s="151">
        <f>+'CRM-2'!$E$13</f>
        <v>7.1099999999999997E-2</v>
      </c>
      <c r="JW59" s="422">
        <f>+'CRM-2'!$E$13</f>
        <v>7.1099999999999997E-2</v>
      </c>
      <c r="JX59" s="422">
        <f>+'CRM-2'!$E$13</f>
        <v>7.1099999999999997E-2</v>
      </c>
      <c r="JY59" s="829" t="s">
        <v>1143</v>
      </c>
    </row>
    <row r="60" spans="1:285" x14ac:dyDescent="0.2">
      <c r="A60" s="132">
        <f>ROW()</f>
        <v>60</v>
      </c>
      <c r="B60" s="139" t="s">
        <v>23</v>
      </c>
      <c r="C60" s="423">
        <v>0.752355</v>
      </c>
      <c r="D60" s="153">
        <f>+'CRM-2'!$O$20</f>
        <v>0.752355</v>
      </c>
      <c r="E60" s="153">
        <f>+'CRM-2'!$O$20</f>
        <v>0.752355</v>
      </c>
      <c r="F60" s="153">
        <f>+'CRM-2'!$O$20</f>
        <v>0.752355</v>
      </c>
      <c r="G60" s="153">
        <f>+'CRM-2'!$O$20</f>
        <v>0.752355</v>
      </c>
      <c r="H60" s="153">
        <f>+'CRM-2'!$O$20</f>
        <v>0.752355</v>
      </c>
      <c r="I60" s="153">
        <f>+'CRM-2'!$O$20</f>
        <v>0.752355</v>
      </c>
      <c r="J60" s="153">
        <f>+'CRM-2'!$O$20</f>
        <v>0.752355</v>
      </c>
      <c r="K60" s="153">
        <f>+'CRM-2'!$O$20</f>
        <v>0.752355</v>
      </c>
      <c r="L60" s="153">
        <f>+'CRM-2'!$O$20</f>
        <v>0.752355</v>
      </c>
      <c r="M60" s="153">
        <f>+'CRM-2'!$O$20</f>
        <v>0.752355</v>
      </c>
      <c r="N60" s="153">
        <f>+'CRM-2'!$O$20</f>
        <v>0.752355</v>
      </c>
      <c r="O60" s="153">
        <f>+'CRM-2'!$O$20</f>
        <v>0.752355</v>
      </c>
      <c r="P60" s="153">
        <f>+'CRM-2'!$O$20</f>
        <v>0.752355</v>
      </c>
      <c r="Q60" s="153">
        <f>+'CRM-2'!$O$20</f>
        <v>0.752355</v>
      </c>
      <c r="R60" s="153">
        <f>+'CRM-2'!$O$20</f>
        <v>0.752355</v>
      </c>
      <c r="S60" s="153">
        <f>+'CRM-2'!$O$20</f>
        <v>0.752355</v>
      </c>
      <c r="T60" s="153">
        <f>+'CRM-2'!$O$20</f>
        <v>0.752355</v>
      </c>
      <c r="U60" s="153">
        <f>+'CRM-2'!$O$20</f>
        <v>0.752355</v>
      </c>
      <c r="V60" s="153">
        <f>+'CRM-2'!$O$20</f>
        <v>0.752355</v>
      </c>
      <c r="W60" s="153">
        <f>+'CRM-2'!$O$20</f>
        <v>0.752355</v>
      </c>
      <c r="X60" s="153">
        <f>+'CRM-2'!$O$20</f>
        <v>0.752355</v>
      </c>
      <c r="Y60" s="153">
        <f>+'CRM-2'!$O$20</f>
        <v>0.752355</v>
      </c>
      <c r="Z60" s="153">
        <f>+'CRM-2'!$O$20</f>
        <v>0.752355</v>
      </c>
      <c r="AA60" s="153">
        <f>+'CRM-2'!$O$20</f>
        <v>0.752355</v>
      </c>
      <c r="AB60" s="153">
        <f>+'CRM-2'!$O$20</f>
        <v>0.752355</v>
      </c>
      <c r="AC60" s="153">
        <f>+'CRM-2'!$O$20</f>
        <v>0.752355</v>
      </c>
      <c r="AD60" s="153">
        <f>+'CRM-2'!$O$20</f>
        <v>0.752355</v>
      </c>
      <c r="AE60" s="153">
        <f>+'CRM-2'!$O$20</f>
        <v>0.752355</v>
      </c>
      <c r="AF60" s="153">
        <f>+'CRM-2'!$O$20</f>
        <v>0.752355</v>
      </c>
      <c r="AG60" s="153">
        <f>+'CRM-2'!$O$20</f>
        <v>0.752355</v>
      </c>
      <c r="AH60" s="153">
        <f>+'CRM-2'!$O$20</f>
        <v>0.752355</v>
      </c>
      <c r="AI60" s="153">
        <f>+'CRM-2'!$O$20</f>
        <v>0.752355</v>
      </c>
      <c r="AJ60" s="153">
        <f>+'CRM-2'!$O$20</f>
        <v>0.752355</v>
      </c>
      <c r="AK60" s="153">
        <f>+'CRM-2'!$O$20</f>
        <v>0.752355</v>
      </c>
      <c r="AL60" s="153">
        <f>+'CRM-2'!$O$20</f>
        <v>0.752355</v>
      </c>
      <c r="AM60" s="153">
        <f>+'CRM-2'!$O$20</f>
        <v>0.752355</v>
      </c>
      <c r="AN60" s="153">
        <f>+'CRM-2'!$O$20</f>
        <v>0.752355</v>
      </c>
      <c r="AO60" s="153">
        <f>+'CRM-2'!$O$20</f>
        <v>0.752355</v>
      </c>
      <c r="AP60" s="153">
        <f>+'CRM-2'!$O$20</f>
        <v>0.752355</v>
      </c>
      <c r="AQ60" s="423">
        <f>+'CRM-2'!$O$20</f>
        <v>0.752355</v>
      </c>
      <c r="AR60" s="423">
        <f>+'CRM-2'!$O$20</f>
        <v>0.752355</v>
      </c>
      <c r="AS60" s="153">
        <f>+'CRM-2'!$O$20</f>
        <v>0.752355</v>
      </c>
      <c r="AT60" s="153">
        <f>+'CRM-2'!$O$20</f>
        <v>0.752355</v>
      </c>
      <c r="AU60" s="153">
        <f>+'CRM-2'!$O$20</f>
        <v>0.752355</v>
      </c>
      <c r="AV60" s="153">
        <f>+'CRM-2'!$O$20</f>
        <v>0.752355</v>
      </c>
      <c r="AW60" s="153">
        <f>+'CRM-2'!$O$20</f>
        <v>0.752355</v>
      </c>
      <c r="AX60" s="153">
        <f>+'CRM-2'!$O$20</f>
        <v>0.752355</v>
      </c>
      <c r="AY60" s="153">
        <f>+'CRM-2'!$O$20</f>
        <v>0.752355</v>
      </c>
      <c r="AZ60" s="153">
        <f>+'CRM-2'!$O$20</f>
        <v>0.752355</v>
      </c>
      <c r="BA60" s="153">
        <f>+'CRM-2'!$O$20</f>
        <v>0.752355</v>
      </c>
      <c r="BB60" s="153">
        <f>+'CRM-2'!$O$20</f>
        <v>0.752355</v>
      </c>
      <c r="BC60" s="153">
        <f>+'CRM-2'!$O$20</f>
        <v>0.752355</v>
      </c>
      <c r="BD60" s="153">
        <f>+'CRM-2'!$O$20</f>
        <v>0.752355</v>
      </c>
      <c r="BE60" s="153">
        <f>+'CRM-2'!$O$20</f>
        <v>0.752355</v>
      </c>
      <c r="BF60" s="153">
        <f>+'CRM-2'!$O$20</f>
        <v>0.752355</v>
      </c>
      <c r="BG60" s="153">
        <f>+'CRM-2'!$O$20</f>
        <v>0.752355</v>
      </c>
      <c r="BH60" s="153">
        <f>+'CRM-2'!$O$20</f>
        <v>0.752355</v>
      </c>
      <c r="BI60" s="153">
        <f>+'CRM-2'!$O$20</f>
        <v>0.752355</v>
      </c>
      <c r="BJ60" s="153">
        <f>+'CRM-2'!$O$20</f>
        <v>0.752355</v>
      </c>
      <c r="BK60" s="153">
        <f>+'CRM-2'!$O$20</f>
        <v>0.752355</v>
      </c>
      <c r="BL60" s="153">
        <f>+'CRM-2'!$O$20</f>
        <v>0.752355</v>
      </c>
      <c r="BM60" s="153">
        <f>+'CRM-2'!$O$20</f>
        <v>0.752355</v>
      </c>
      <c r="BN60" s="153">
        <f>+'CRM-2'!$O$20</f>
        <v>0.752355</v>
      </c>
      <c r="BO60" s="153">
        <f>+'CRM-2'!$O$20</f>
        <v>0.752355</v>
      </c>
      <c r="BP60" s="153">
        <f>+'CRM-2'!$O$20</f>
        <v>0.752355</v>
      </c>
      <c r="BQ60" s="153">
        <f>+'CRM-2'!$O$20</f>
        <v>0.752355</v>
      </c>
      <c r="BR60" s="153">
        <f>+'CRM-2'!$O$20</f>
        <v>0.752355</v>
      </c>
      <c r="BS60" s="153">
        <f>+'CRM-2'!$O$20</f>
        <v>0.752355</v>
      </c>
      <c r="BT60" s="153">
        <f>+'CRM-2'!$O$20</f>
        <v>0.752355</v>
      </c>
      <c r="BU60" s="153">
        <f>+'CRM-2'!$O$20</f>
        <v>0.752355</v>
      </c>
      <c r="BV60" s="153">
        <f>+'CRM-2'!$O$20</f>
        <v>0.752355</v>
      </c>
      <c r="BW60" s="153">
        <f>+'CRM-2'!$O$20</f>
        <v>0.752355</v>
      </c>
      <c r="BX60" s="153">
        <f>+'CRM-2'!$O$20</f>
        <v>0.752355</v>
      </c>
      <c r="BY60" s="153">
        <f>+'CRM-2'!$O$20</f>
        <v>0.752355</v>
      </c>
      <c r="BZ60" s="153">
        <f>+'CRM-2'!$O$20</f>
        <v>0.752355</v>
      </c>
      <c r="CA60" s="153">
        <f>+'CRM-2'!$O$20</f>
        <v>0.752355</v>
      </c>
      <c r="CB60" s="153">
        <f>+'CRM-2'!$O$20</f>
        <v>0.752355</v>
      </c>
      <c r="CC60" s="153">
        <f>+'CRM-2'!$O$20</f>
        <v>0.752355</v>
      </c>
      <c r="CD60" s="153">
        <f>+'CRM-2'!$O$20</f>
        <v>0.752355</v>
      </c>
      <c r="CE60" s="153">
        <f>+'CRM-2'!$O$20</f>
        <v>0.752355</v>
      </c>
      <c r="CF60" s="153">
        <f>+'CRM-2'!$O$20</f>
        <v>0.752355</v>
      </c>
      <c r="CG60" s="153">
        <f>+'CRM-2'!$O$20</f>
        <v>0.752355</v>
      </c>
      <c r="CH60" s="153">
        <f>+'CRM-2'!$O$20</f>
        <v>0.752355</v>
      </c>
      <c r="CI60" s="153">
        <f>+'CRM-2'!$O$20</f>
        <v>0.752355</v>
      </c>
      <c r="CJ60" s="153">
        <f>+'CRM-2'!$O$20</f>
        <v>0.752355</v>
      </c>
      <c r="CK60" s="153">
        <f>+'CRM-2'!$O$20</f>
        <v>0.752355</v>
      </c>
      <c r="CL60" s="153">
        <f>+'CRM-2'!$O$20</f>
        <v>0.752355</v>
      </c>
      <c r="CM60" s="423">
        <f>+'CRM-2'!$O$20</f>
        <v>0.752355</v>
      </c>
      <c r="CN60" s="423">
        <f>+'CRM-2'!$O$20</f>
        <v>0.752355</v>
      </c>
      <c r="CO60" s="153">
        <f>+'CRM-2'!$O$20</f>
        <v>0.752355</v>
      </c>
      <c r="CP60" s="153">
        <f>+'CRM-2'!$O$20</f>
        <v>0.752355</v>
      </c>
      <c r="CQ60" s="153">
        <f>+'CRM-2'!$O$20</f>
        <v>0.752355</v>
      </c>
      <c r="CR60" s="153">
        <f>+'CRM-2'!$O$20</f>
        <v>0.752355</v>
      </c>
      <c r="CS60" s="153">
        <f>+'CRM-2'!$O$20</f>
        <v>0.752355</v>
      </c>
      <c r="CT60" s="153">
        <f>+'CRM-2'!$O$20</f>
        <v>0.752355</v>
      </c>
      <c r="CU60" s="153">
        <f>+'CRM-2'!$O$20</f>
        <v>0.752355</v>
      </c>
      <c r="CV60" s="153">
        <f>+'CRM-2'!$O$20</f>
        <v>0.752355</v>
      </c>
      <c r="CW60" s="153">
        <f>+'CRM-2'!$O$20</f>
        <v>0.752355</v>
      </c>
      <c r="CX60" s="153">
        <f>+'CRM-2'!$O$20</f>
        <v>0.752355</v>
      </c>
      <c r="CY60" s="153">
        <f>+'CRM-2'!$O$20</f>
        <v>0.752355</v>
      </c>
      <c r="CZ60" s="153">
        <f>+'CRM-2'!$O$20</f>
        <v>0.752355</v>
      </c>
      <c r="DA60" s="153">
        <f>+'CRM-2'!$O$20</f>
        <v>0.752355</v>
      </c>
      <c r="DB60" s="153">
        <f>+'CRM-2'!$O$20</f>
        <v>0.752355</v>
      </c>
      <c r="DC60" s="153">
        <f>+'CRM-2'!$O$20</f>
        <v>0.752355</v>
      </c>
      <c r="DD60" s="153">
        <f>+'CRM-2'!$O$20</f>
        <v>0.752355</v>
      </c>
      <c r="DE60" s="153">
        <f>+'CRM-2'!$O$20</f>
        <v>0.752355</v>
      </c>
      <c r="DF60" s="153">
        <f>+'CRM-2'!$O$20</f>
        <v>0.752355</v>
      </c>
      <c r="DG60" s="153">
        <f>+'CRM-2'!$O$20</f>
        <v>0.752355</v>
      </c>
      <c r="DH60" s="153">
        <f>+'CRM-2'!$O$20</f>
        <v>0.752355</v>
      </c>
      <c r="DI60" s="153">
        <f>+'CRM-2'!$O$20</f>
        <v>0.752355</v>
      </c>
      <c r="DJ60" s="153">
        <f>+'CRM-2'!$O$20</f>
        <v>0.752355</v>
      </c>
      <c r="DK60" s="153">
        <f>+'CRM-2'!$O$20</f>
        <v>0.752355</v>
      </c>
      <c r="DL60" s="153">
        <f>+'CRM-2'!$O$20</f>
        <v>0.752355</v>
      </c>
      <c r="DM60" s="153">
        <f>+'CRM-2'!$O$20</f>
        <v>0.752355</v>
      </c>
      <c r="DN60" s="153">
        <f>+'CRM-2'!$O$20</f>
        <v>0.752355</v>
      </c>
      <c r="DO60" s="153">
        <f>+'CRM-2'!$O$20</f>
        <v>0.752355</v>
      </c>
      <c r="DP60" s="153">
        <f>+'CRM-2'!$O$20</f>
        <v>0.752355</v>
      </c>
      <c r="DQ60" s="153">
        <f>+'CRM-2'!$O$20</f>
        <v>0.752355</v>
      </c>
      <c r="DR60" s="153">
        <f>+'CRM-2'!$O$20</f>
        <v>0.752355</v>
      </c>
      <c r="DS60" s="153">
        <f>+'CRM-2'!$O$20</f>
        <v>0.752355</v>
      </c>
      <c r="DT60" s="153">
        <f>+'CRM-2'!$O$20</f>
        <v>0.752355</v>
      </c>
      <c r="DU60" s="153">
        <f>+'CRM-2'!$O$20</f>
        <v>0.752355</v>
      </c>
      <c r="DV60" s="153">
        <f>+'CRM-2'!$O$20</f>
        <v>0.752355</v>
      </c>
      <c r="DW60" s="153">
        <f>+'CRM-2'!$O$20</f>
        <v>0.752355</v>
      </c>
      <c r="DX60" s="153">
        <f>+'CRM-2'!$O$20</f>
        <v>0.752355</v>
      </c>
      <c r="DY60" s="153">
        <f>+'CRM-2'!$O$20</f>
        <v>0.752355</v>
      </c>
      <c r="DZ60" s="153">
        <f>+'CRM-2'!$O$20</f>
        <v>0.752355</v>
      </c>
      <c r="EA60" s="153">
        <f>+'CRM-2'!$O$20</f>
        <v>0.752355</v>
      </c>
      <c r="EB60" s="153">
        <f>+'CRM-2'!$O$20</f>
        <v>0.752355</v>
      </c>
      <c r="EC60" s="153">
        <f>+'CRM-2'!$O$20</f>
        <v>0.752355</v>
      </c>
      <c r="ED60" s="153">
        <f>+'CRM-2'!$O$20</f>
        <v>0.752355</v>
      </c>
      <c r="EE60" s="153">
        <f>+'CRM-2'!$O$20</f>
        <v>0.752355</v>
      </c>
      <c r="EF60" s="153">
        <f>+'CRM-2'!$O$20</f>
        <v>0.752355</v>
      </c>
      <c r="EG60" s="153">
        <f>+'CRM-2'!$O$20</f>
        <v>0.752355</v>
      </c>
      <c r="EH60" s="153">
        <f>+'CRM-2'!$O$20</f>
        <v>0.752355</v>
      </c>
      <c r="EI60" s="423">
        <f>+'CRM-2'!$O$20</f>
        <v>0.752355</v>
      </c>
      <c r="EJ60" s="423">
        <f>+'CRM-2'!$O$20</f>
        <v>0.752355</v>
      </c>
      <c r="EK60" s="153">
        <f>+'CRM-2'!$O$20</f>
        <v>0.752355</v>
      </c>
      <c r="EL60" s="153">
        <f>+'CRM-2'!$O$20</f>
        <v>0.752355</v>
      </c>
      <c r="EM60" s="153">
        <f>+'CRM-2'!$O$20</f>
        <v>0.752355</v>
      </c>
      <c r="EN60" s="153">
        <f>+'CRM-2'!$O$20</f>
        <v>0.752355</v>
      </c>
      <c r="EO60" s="153">
        <f>+'CRM-2'!$O$20</f>
        <v>0.752355</v>
      </c>
      <c r="EP60" s="153">
        <f>+'CRM-2'!$O$20</f>
        <v>0.752355</v>
      </c>
      <c r="EQ60" s="153">
        <f>+'CRM-2'!$O$20</f>
        <v>0.752355</v>
      </c>
      <c r="ER60" s="153">
        <f>+'CRM-2'!$O$20</f>
        <v>0.752355</v>
      </c>
      <c r="ES60" s="153">
        <f>+'CRM-2'!$O$20</f>
        <v>0.752355</v>
      </c>
      <c r="ET60" s="153">
        <f>+'CRM-2'!$O$20</f>
        <v>0.752355</v>
      </c>
      <c r="EU60" s="153">
        <f>+'CRM-2'!$O$20</f>
        <v>0.752355</v>
      </c>
      <c r="EV60" s="153">
        <f>+'CRM-2'!$O$20</f>
        <v>0.752355</v>
      </c>
      <c r="EW60" s="153">
        <f>+'CRM-2'!$O$20</f>
        <v>0.752355</v>
      </c>
      <c r="EX60" s="153">
        <f>+'CRM-2'!$O$20</f>
        <v>0.752355</v>
      </c>
      <c r="EY60" s="153">
        <f>+'CRM-2'!$O$20</f>
        <v>0.752355</v>
      </c>
      <c r="EZ60" s="153">
        <f>+'CRM-2'!$O$20</f>
        <v>0.752355</v>
      </c>
      <c r="FA60" s="153">
        <f>+'CRM-2'!$O$20</f>
        <v>0.752355</v>
      </c>
      <c r="FB60" s="153">
        <f>+'CRM-2'!$O$20</f>
        <v>0.752355</v>
      </c>
      <c r="FC60" s="153">
        <f>+'CRM-2'!$O$20</f>
        <v>0.752355</v>
      </c>
      <c r="FD60" s="153">
        <f>+'CRM-2'!$O$20</f>
        <v>0.752355</v>
      </c>
      <c r="FE60" s="153">
        <f>+'CRM-2'!$O$20</f>
        <v>0.752355</v>
      </c>
      <c r="FF60" s="153">
        <f>+'CRM-2'!$O$20</f>
        <v>0.752355</v>
      </c>
      <c r="FG60" s="153">
        <f>+'CRM-2'!$O$20</f>
        <v>0.752355</v>
      </c>
      <c r="FH60" s="153">
        <f>+'CRM-2'!$O$20</f>
        <v>0.752355</v>
      </c>
      <c r="FI60" s="153">
        <f>+'CRM-2'!$O$20</f>
        <v>0.752355</v>
      </c>
      <c r="FJ60" s="153">
        <f>+'CRM-2'!$O$20</f>
        <v>0.752355</v>
      </c>
      <c r="FK60" s="153">
        <f>+'CRM-2'!$O$20</f>
        <v>0.752355</v>
      </c>
      <c r="FL60" s="153">
        <f>+'CRM-2'!$O$20</f>
        <v>0.752355</v>
      </c>
      <c r="FM60" s="153">
        <f>+'CRM-2'!$O$20</f>
        <v>0.752355</v>
      </c>
      <c r="FN60" s="153">
        <f>+'CRM-2'!$O$20</f>
        <v>0.752355</v>
      </c>
      <c r="FO60" s="153">
        <f>+'CRM-2'!$O$20</f>
        <v>0.752355</v>
      </c>
      <c r="FP60" s="153">
        <f>+'CRM-2'!$O$20</f>
        <v>0.752355</v>
      </c>
      <c r="FQ60" s="153">
        <f>+'CRM-2'!$O$20</f>
        <v>0.752355</v>
      </c>
      <c r="FR60" s="153">
        <f>+'CRM-2'!$O$20</f>
        <v>0.752355</v>
      </c>
      <c r="FS60" s="153">
        <f>+'CRM-2'!$O$20</f>
        <v>0.752355</v>
      </c>
      <c r="FT60" s="153">
        <f>+'CRM-2'!$O$20</f>
        <v>0.752355</v>
      </c>
      <c r="FU60" s="153">
        <f>+'CRM-2'!$O$20</f>
        <v>0.752355</v>
      </c>
      <c r="FV60" s="153">
        <f>+'CRM-2'!$O$20</f>
        <v>0.752355</v>
      </c>
      <c r="FW60" s="153">
        <f>+'CRM-2'!$O$20</f>
        <v>0.752355</v>
      </c>
      <c r="FX60" s="153">
        <f>+'CRM-2'!$O$20</f>
        <v>0.752355</v>
      </c>
      <c r="FY60" s="153">
        <f>+'CRM-2'!$O$20</f>
        <v>0.752355</v>
      </c>
      <c r="FZ60" s="153">
        <f>+'CRM-2'!$O$20</f>
        <v>0.752355</v>
      </c>
      <c r="GA60" s="153">
        <f>+'CRM-2'!$O$20</f>
        <v>0.752355</v>
      </c>
      <c r="GB60" s="153">
        <f>+'CRM-2'!$O$20</f>
        <v>0.752355</v>
      </c>
      <c r="GC60" s="153">
        <f>+'CRM-2'!$O$20</f>
        <v>0.752355</v>
      </c>
      <c r="GD60" s="153">
        <f>+'CRM-2'!$O$20</f>
        <v>0.752355</v>
      </c>
      <c r="GE60" s="423">
        <f>+'CRM-2'!$O$20</f>
        <v>0.752355</v>
      </c>
      <c r="GF60" s="423">
        <f>+'CRM-2'!$O$20</f>
        <v>0.752355</v>
      </c>
      <c r="GG60" s="153">
        <f>+'CRM-2'!$O$20</f>
        <v>0.752355</v>
      </c>
      <c r="GH60" s="153">
        <f>+'CRM-2'!$O$20</f>
        <v>0.752355</v>
      </c>
      <c r="GI60" s="153">
        <f>+'CRM-2'!$O$20</f>
        <v>0.752355</v>
      </c>
      <c r="GJ60" s="153">
        <f>+'CRM-2'!$O$20</f>
        <v>0.752355</v>
      </c>
      <c r="GK60" s="153">
        <f>+'CRM-2'!$O$20</f>
        <v>0.752355</v>
      </c>
      <c r="GL60" s="153">
        <f>+'CRM-2'!$O$20</f>
        <v>0.752355</v>
      </c>
      <c r="GM60" s="153">
        <f>+'CRM-2'!$O$20</f>
        <v>0.752355</v>
      </c>
      <c r="GN60" s="153">
        <f>+'CRM-2'!$O$20</f>
        <v>0.752355</v>
      </c>
      <c r="GO60" s="153">
        <f>+'CRM-2'!$O$20</f>
        <v>0.752355</v>
      </c>
      <c r="GP60" s="153">
        <f>+'CRM-2'!$O$20</f>
        <v>0.752355</v>
      </c>
      <c r="GQ60" s="153">
        <f>+'CRM-2'!$O$20</f>
        <v>0.752355</v>
      </c>
      <c r="GR60" s="153">
        <f>+'CRM-2'!$O$20</f>
        <v>0.752355</v>
      </c>
      <c r="GS60" s="153">
        <f>+'CRM-2'!$O$20</f>
        <v>0.752355</v>
      </c>
      <c r="GT60" s="153">
        <f>+'CRM-2'!$O$20</f>
        <v>0.752355</v>
      </c>
      <c r="GU60" s="153">
        <f>+'CRM-2'!$O$20</f>
        <v>0.752355</v>
      </c>
      <c r="GV60" s="153">
        <f>+'CRM-2'!$O$20</f>
        <v>0.752355</v>
      </c>
      <c r="GW60" s="153">
        <f>+'CRM-2'!$O$20</f>
        <v>0.752355</v>
      </c>
      <c r="GX60" s="153">
        <f>+'CRM-2'!$O$20</f>
        <v>0.752355</v>
      </c>
      <c r="GY60" s="153">
        <f>+'CRM-2'!$O$20</f>
        <v>0.752355</v>
      </c>
      <c r="GZ60" s="153">
        <f>+'CRM-2'!$O$20</f>
        <v>0.752355</v>
      </c>
      <c r="HA60" s="153">
        <f>+'CRM-2'!$O$20</f>
        <v>0.752355</v>
      </c>
      <c r="HB60" s="153">
        <f>+'CRM-2'!$O$20</f>
        <v>0.752355</v>
      </c>
      <c r="HC60" s="153">
        <f>+'CRM-2'!$O$20</f>
        <v>0.752355</v>
      </c>
      <c r="HD60" s="153">
        <f>+'CRM-2'!$O$20</f>
        <v>0.752355</v>
      </c>
      <c r="HE60" s="153">
        <f>+'CRM-2'!$O$20</f>
        <v>0.752355</v>
      </c>
      <c r="HF60" s="153">
        <f>+'CRM-2'!$O$20</f>
        <v>0.752355</v>
      </c>
      <c r="HG60" s="153">
        <f>+'CRM-2'!$O$20</f>
        <v>0.752355</v>
      </c>
      <c r="HH60" s="153">
        <f>+'CRM-2'!$O$20</f>
        <v>0.752355</v>
      </c>
      <c r="HI60" s="153">
        <f>+'CRM-2'!$O$20</f>
        <v>0.752355</v>
      </c>
      <c r="HJ60" s="153">
        <f>+'CRM-2'!$O$20</f>
        <v>0.752355</v>
      </c>
      <c r="HK60" s="153">
        <f>+'CRM-2'!$O$20</f>
        <v>0.752355</v>
      </c>
      <c r="HL60" s="153">
        <f>+'CRM-2'!$O$20</f>
        <v>0.752355</v>
      </c>
      <c r="HM60" s="153">
        <f>+'CRM-2'!$O$20</f>
        <v>0.752355</v>
      </c>
      <c r="HN60" s="153">
        <f>+'CRM-2'!$O$20</f>
        <v>0.752355</v>
      </c>
      <c r="HO60" s="153">
        <f>+'CRM-2'!$O$20</f>
        <v>0.752355</v>
      </c>
      <c r="HP60" s="153">
        <f>+'CRM-2'!$O$20</f>
        <v>0.752355</v>
      </c>
      <c r="HQ60" s="153">
        <f>+'CRM-2'!$O$20</f>
        <v>0.752355</v>
      </c>
      <c r="HR60" s="153">
        <f>+'CRM-2'!$O$20</f>
        <v>0.752355</v>
      </c>
      <c r="HS60" s="153">
        <f>+'CRM-2'!$O$20</f>
        <v>0.752355</v>
      </c>
      <c r="HT60" s="153">
        <f>+'CRM-2'!$O$20</f>
        <v>0.752355</v>
      </c>
      <c r="HU60" s="153">
        <f>+'CRM-2'!$O$20</f>
        <v>0.752355</v>
      </c>
      <c r="HV60" s="153">
        <f>+'CRM-2'!$O$20</f>
        <v>0.752355</v>
      </c>
      <c r="HW60" s="153">
        <f>+'CRM-2'!$O$20</f>
        <v>0.752355</v>
      </c>
      <c r="HX60" s="153">
        <f>+'CRM-2'!$O$20</f>
        <v>0.752355</v>
      </c>
      <c r="HY60" s="153">
        <f>+'CRM-2'!$O$20</f>
        <v>0.752355</v>
      </c>
      <c r="HZ60" s="153">
        <f>+'CRM-2'!$O$20</f>
        <v>0.752355</v>
      </c>
      <c r="IA60" s="423">
        <f>+'CRM-2'!$O$20</f>
        <v>0.752355</v>
      </c>
      <c r="IB60" s="423">
        <f>+'CRM-2'!$O$20</f>
        <v>0.752355</v>
      </c>
      <c r="IC60" s="153">
        <f>+'CRM-2'!$O$20</f>
        <v>0.752355</v>
      </c>
      <c r="ID60" s="153">
        <f>+'CRM-2'!$O$20</f>
        <v>0.752355</v>
      </c>
      <c r="IE60" s="153">
        <f>+'CRM-2'!$O$20</f>
        <v>0.752355</v>
      </c>
      <c r="IF60" s="153">
        <f>+'CRM-2'!$O$20</f>
        <v>0.752355</v>
      </c>
      <c r="IG60" s="153">
        <f>+'CRM-2'!$O$20</f>
        <v>0.752355</v>
      </c>
      <c r="IH60" s="153">
        <f>+'CRM-2'!$O$20</f>
        <v>0.752355</v>
      </c>
      <c r="II60" s="153">
        <f>+'CRM-2'!$O$20</f>
        <v>0.752355</v>
      </c>
      <c r="IJ60" s="153">
        <f>+'CRM-2'!$O$20</f>
        <v>0.752355</v>
      </c>
      <c r="IK60" s="153">
        <f>+'CRM-2'!$O$20</f>
        <v>0.752355</v>
      </c>
      <c r="IL60" s="153">
        <f>+'CRM-2'!$O$20</f>
        <v>0.752355</v>
      </c>
      <c r="IM60" s="153">
        <f>+'CRM-2'!$O$20</f>
        <v>0.752355</v>
      </c>
      <c r="IN60" s="153">
        <f>+'CRM-2'!$O$20</f>
        <v>0.752355</v>
      </c>
      <c r="IO60" s="153">
        <f>+'CRM-2'!$O$20</f>
        <v>0.752355</v>
      </c>
      <c r="IP60" s="153">
        <f>+'CRM-2'!$O$20</f>
        <v>0.752355</v>
      </c>
      <c r="IQ60" s="153">
        <f>+'CRM-2'!$O$20</f>
        <v>0.752355</v>
      </c>
      <c r="IR60" s="153">
        <f>+'CRM-2'!$O$20</f>
        <v>0.752355</v>
      </c>
      <c r="IS60" s="153">
        <f>+'CRM-2'!$O$20</f>
        <v>0.752355</v>
      </c>
      <c r="IT60" s="153">
        <f>+'CRM-2'!$O$20</f>
        <v>0.752355</v>
      </c>
      <c r="IU60" s="153">
        <f>+'CRM-2'!$O$20</f>
        <v>0.752355</v>
      </c>
      <c r="IV60" s="153">
        <f>+'CRM-2'!$O$20</f>
        <v>0.752355</v>
      </c>
      <c r="IW60" s="153">
        <f>+'CRM-2'!$O$20</f>
        <v>0.752355</v>
      </c>
      <c r="IX60" s="153">
        <f>+'CRM-2'!$O$20</f>
        <v>0.752355</v>
      </c>
      <c r="IY60" s="153">
        <f>+'CRM-2'!$O$20</f>
        <v>0.752355</v>
      </c>
      <c r="IZ60" s="153">
        <f>+'CRM-2'!$O$20</f>
        <v>0.752355</v>
      </c>
      <c r="JA60" s="153">
        <f>+'CRM-2'!$O$20</f>
        <v>0.752355</v>
      </c>
      <c r="JB60" s="153">
        <f>+'CRM-2'!$O$20</f>
        <v>0.752355</v>
      </c>
      <c r="JC60" s="153">
        <f>+'CRM-2'!$O$20</f>
        <v>0.752355</v>
      </c>
      <c r="JD60" s="153">
        <f>+'CRM-2'!$O$20</f>
        <v>0.752355</v>
      </c>
      <c r="JE60" s="153">
        <f>+'CRM-2'!$O$20</f>
        <v>0.752355</v>
      </c>
      <c r="JF60" s="153">
        <f>+'CRM-2'!$O$20</f>
        <v>0.752355</v>
      </c>
      <c r="JG60" s="153">
        <f>+'CRM-2'!$O$20</f>
        <v>0.752355</v>
      </c>
      <c r="JH60" s="153">
        <f>+'CRM-2'!$O$20</f>
        <v>0.752355</v>
      </c>
      <c r="JI60" s="153">
        <f>+'CRM-2'!$O$20</f>
        <v>0.752355</v>
      </c>
      <c r="JJ60" s="153">
        <f>+'CRM-2'!$O$20</f>
        <v>0.752355</v>
      </c>
      <c r="JK60" s="153">
        <f>+'CRM-2'!$O$20</f>
        <v>0.752355</v>
      </c>
      <c r="JL60" s="153">
        <f>+'CRM-2'!$O$20</f>
        <v>0.752355</v>
      </c>
      <c r="JM60" s="153">
        <f>+'CRM-2'!$O$20</f>
        <v>0.752355</v>
      </c>
      <c r="JN60" s="153">
        <f>+'CRM-2'!$O$20</f>
        <v>0.752355</v>
      </c>
      <c r="JO60" s="153">
        <f>+'CRM-2'!$O$20</f>
        <v>0.752355</v>
      </c>
      <c r="JP60" s="153">
        <f>+'CRM-2'!$O$20</f>
        <v>0.752355</v>
      </c>
      <c r="JQ60" s="153">
        <f>+'CRM-2'!$O$20</f>
        <v>0.752355</v>
      </c>
      <c r="JR60" s="153">
        <f>+'CRM-2'!$O$20</f>
        <v>0.752355</v>
      </c>
      <c r="JS60" s="153">
        <f>+'CRM-2'!$O$20</f>
        <v>0.752355</v>
      </c>
      <c r="JT60" s="153">
        <f>+'CRM-2'!$O$20</f>
        <v>0.752355</v>
      </c>
      <c r="JU60" s="153">
        <f>+'CRM-2'!$O$20</f>
        <v>0.752355</v>
      </c>
      <c r="JV60" s="153">
        <f>+'CRM-2'!$O$20</f>
        <v>0.752355</v>
      </c>
      <c r="JW60" s="423">
        <f>+'CRM-2'!$O$20</f>
        <v>0.752355</v>
      </c>
      <c r="JX60" s="423">
        <f>+'CRM-2'!$O$20</f>
        <v>0.752355</v>
      </c>
      <c r="JY60" s="829" t="s">
        <v>1143</v>
      </c>
    </row>
    <row r="61" spans="1:285" x14ac:dyDescent="0.2">
      <c r="A61" s="132">
        <f>ROW()</f>
        <v>61</v>
      </c>
      <c r="B61" s="139" t="s">
        <v>212</v>
      </c>
      <c r="C61" s="412">
        <v>-89286480.441512823</v>
      </c>
      <c r="D61" s="143">
        <f t="shared" ref="D61:AD61" si="235">+D44-(D57*D59)</f>
        <v>27715008.083816297</v>
      </c>
      <c r="E61" s="143">
        <f t="shared" si="235"/>
        <v>984321.82894507051</v>
      </c>
      <c r="F61" s="143">
        <f t="shared" si="235"/>
        <v>829813.62078860006</v>
      </c>
      <c r="G61" s="143">
        <f t="shared" si="235"/>
        <v>36730076.987808421</v>
      </c>
      <c r="H61" s="143">
        <f t="shared" si="235"/>
        <v>29473738.80405971</v>
      </c>
      <c r="I61" s="143">
        <f t="shared" si="235"/>
        <v>2975709.7977257613</v>
      </c>
      <c r="J61" s="143">
        <f t="shared" si="235"/>
        <v>139378.00489226007</v>
      </c>
      <c r="K61" s="143">
        <f t="shared" si="235"/>
        <v>1744.5848380158841</v>
      </c>
      <c r="L61" s="143">
        <f t="shared" si="235"/>
        <v>34454.191186003947</v>
      </c>
      <c r="M61" s="143">
        <f t="shared" si="235"/>
        <v>-70788.642846595074</v>
      </c>
      <c r="N61" s="143">
        <f t="shared" si="235"/>
        <v>-4368173.7026213948</v>
      </c>
      <c r="O61" s="143">
        <f t="shared" si="235"/>
        <v>-122822.85124517528</v>
      </c>
      <c r="P61" s="143">
        <f t="shared" si="235"/>
        <v>-17521.863852870072</v>
      </c>
      <c r="Q61" s="143">
        <f t="shared" si="235"/>
        <v>-816673.3893978541</v>
      </c>
      <c r="R61" s="143">
        <f t="shared" si="235"/>
        <v>1302726.7716999999</v>
      </c>
      <c r="S61" s="143">
        <f t="shared" si="235"/>
        <v>66097.118360055465</v>
      </c>
      <c r="T61" s="143">
        <f t="shared" si="235"/>
        <v>1576182.6872538861</v>
      </c>
      <c r="U61" s="143">
        <f t="shared" si="235"/>
        <v>-2262436.406464857</v>
      </c>
      <c r="V61" s="143">
        <f t="shared" si="235"/>
        <v>-1331794.840300597</v>
      </c>
      <c r="W61" s="143">
        <f t="shared" si="235"/>
        <v>-611263.22360478342</v>
      </c>
      <c r="X61" s="143">
        <f>+X44-(X57*X59)</f>
        <v>-69587.980321600218</v>
      </c>
      <c r="Y61" s="143">
        <f t="shared" si="235"/>
        <v>0</v>
      </c>
      <c r="Z61" s="143">
        <f t="shared" si="235"/>
        <v>0</v>
      </c>
      <c r="AA61" s="143">
        <f t="shared" si="235"/>
        <v>10082563.694865173</v>
      </c>
      <c r="AB61" s="143">
        <f t="shared" si="235"/>
        <v>0</v>
      </c>
      <c r="AC61" s="143">
        <f t="shared" si="235"/>
        <v>142029.36432510396</v>
      </c>
      <c r="AD61" s="143">
        <f t="shared" si="235"/>
        <v>0</v>
      </c>
      <c r="AE61" s="143">
        <f t="shared" ref="AE61:AP61" si="236">+AE44-(AE57*AE59)</f>
        <v>-8137368.974306412</v>
      </c>
      <c r="AF61" s="143">
        <f t="shared" si="236"/>
        <v>-77236.935274999967</v>
      </c>
      <c r="AG61" s="143">
        <f t="shared" si="236"/>
        <v>256310.94562499999</v>
      </c>
      <c r="AH61" s="143">
        <f t="shared" si="236"/>
        <v>-745895.0162666667</v>
      </c>
      <c r="AI61" s="143">
        <f t="shared" si="236"/>
        <v>0</v>
      </c>
      <c r="AJ61" s="143">
        <f t="shared" si="236"/>
        <v>96691.454303449995</v>
      </c>
      <c r="AK61" s="143">
        <f t="shared" si="236"/>
        <v>789966.53717999777</v>
      </c>
      <c r="AL61" s="143">
        <f t="shared" si="236"/>
        <v>0</v>
      </c>
      <c r="AM61" s="143">
        <f t="shared" si="236"/>
        <v>0</v>
      </c>
      <c r="AN61" s="143">
        <f t="shared" si="236"/>
        <v>0</v>
      </c>
      <c r="AO61" s="143">
        <f t="shared" si="236"/>
        <v>0</v>
      </c>
      <c r="AP61" s="143">
        <f t="shared" si="236"/>
        <v>0</v>
      </c>
      <c r="AQ61" s="412">
        <f>SUM(D61:AP61)</f>
        <v>94565250.651168972</v>
      </c>
      <c r="AR61" s="412">
        <f>+AR44-(AR57*AR67)</f>
        <v>5278770.2096560597</v>
      </c>
      <c r="AS61" s="143">
        <f t="shared" ref="AS61:BR61" si="237">+AS44-(AS57*AS59)</f>
        <v>-5900349.9228287628</v>
      </c>
      <c r="AT61" s="143">
        <f t="shared" si="237"/>
        <v>0</v>
      </c>
      <c r="AU61" s="143">
        <f t="shared" si="237"/>
        <v>0</v>
      </c>
      <c r="AV61" s="143">
        <f t="shared" si="237"/>
        <v>-299631.69827019307</v>
      </c>
      <c r="AW61" s="143">
        <f t="shared" si="237"/>
        <v>27010.826361953616</v>
      </c>
      <c r="AX61" s="143">
        <f t="shared" si="237"/>
        <v>0</v>
      </c>
      <c r="AY61" s="143">
        <f t="shared" si="237"/>
        <v>0</v>
      </c>
      <c r="AZ61" s="143">
        <f t="shared" si="237"/>
        <v>0</v>
      </c>
      <c r="BA61" s="143">
        <f t="shared" si="237"/>
        <v>-88453.097947868329</v>
      </c>
      <c r="BB61" s="143">
        <f t="shared" si="237"/>
        <v>0</v>
      </c>
      <c r="BC61" s="143">
        <f t="shared" si="237"/>
        <v>1541476.0708844375</v>
      </c>
      <c r="BD61" s="143">
        <f t="shared" si="237"/>
        <v>0</v>
      </c>
      <c r="BE61" s="143">
        <f t="shared" si="237"/>
        <v>0</v>
      </c>
      <c r="BF61" s="143">
        <f t="shared" si="237"/>
        <v>-748484.50773254456</v>
      </c>
      <c r="BG61" s="143">
        <f t="shared" si="237"/>
        <v>0</v>
      </c>
      <c r="BH61" s="143">
        <f t="shared" si="237"/>
        <v>0</v>
      </c>
      <c r="BI61" s="143">
        <f t="shared" si="237"/>
        <v>-1224537.0157488291</v>
      </c>
      <c r="BJ61" s="143">
        <f t="shared" si="237"/>
        <v>0</v>
      </c>
      <c r="BK61" s="143">
        <f t="shared" si="237"/>
        <v>0</v>
      </c>
      <c r="BL61" s="143">
        <f t="shared" si="237"/>
        <v>0</v>
      </c>
      <c r="BM61" s="143">
        <f t="shared" si="237"/>
        <v>0</v>
      </c>
      <c r="BN61" s="143">
        <f t="shared" si="237"/>
        <v>0</v>
      </c>
      <c r="BO61" s="143">
        <f t="shared" si="237"/>
        <v>0</v>
      </c>
      <c r="BP61" s="143">
        <f t="shared" si="237"/>
        <v>-4951875.4166999999</v>
      </c>
      <c r="BQ61" s="143">
        <f t="shared" si="237"/>
        <v>-9108782.422936257</v>
      </c>
      <c r="BR61" s="143">
        <f t="shared" si="237"/>
        <v>1.9374896149383859E-2</v>
      </c>
      <c r="BS61" s="143">
        <f t="shared" ref="BS61:CL61" si="238">+BS44-(BS57*BS59)</f>
        <v>-16174.300771765598</v>
      </c>
      <c r="BT61" s="143">
        <f t="shared" si="238"/>
        <v>0</v>
      </c>
      <c r="BU61" s="143">
        <f t="shared" si="238"/>
        <v>15485411.496341595</v>
      </c>
      <c r="BV61" s="143">
        <f t="shared" si="238"/>
        <v>521969.37210478325</v>
      </c>
      <c r="BW61" s="143">
        <f t="shared" si="238"/>
        <v>-10831448.917278208</v>
      </c>
      <c r="BX61" s="143">
        <f t="shared" si="238"/>
        <v>-2687262.4345</v>
      </c>
      <c r="BY61" s="143">
        <f t="shared" ref="BY61:BZ61" si="239">+BY44-(BY57*BY59)</f>
        <v>-1694844.5666405344</v>
      </c>
      <c r="BZ61" s="143">
        <f t="shared" si="239"/>
        <v>-6937937.7256605849</v>
      </c>
      <c r="CA61" s="143">
        <f t="shared" si="238"/>
        <v>0</v>
      </c>
      <c r="CB61" s="143">
        <f t="shared" si="238"/>
        <v>0</v>
      </c>
      <c r="CC61" s="143">
        <f t="shared" si="238"/>
        <v>-5015.3876250000003</v>
      </c>
      <c r="CD61" s="143">
        <f t="shared" si="238"/>
        <v>0</v>
      </c>
      <c r="CE61" s="143">
        <f t="shared" si="238"/>
        <v>1737365.9478592577</v>
      </c>
      <c r="CF61" s="143">
        <f t="shared" si="238"/>
        <v>29719.694159999985</v>
      </c>
      <c r="CG61" s="143">
        <f t="shared" si="238"/>
        <v>0</v>
      </c>
      <c r="CH61" s="143">
        <f t="shared" si="238"/>
        <v>-1810291.8650553771</v>
      </c>
      <c r="CI61" s="143">
        <f t="shared" si="238"/>
        <v>47842433.088369079</v>
      </c>
      <c r="CJ61" s="143">
        <f t="shared" si="238"/>
        <v>0</v>
      </c>
      <c r="CK61" s="143">
        <f t="shared" si="238"/>
        <v>11344319.78107065</v>
      </c>
      <c r="CL61" s="143">
        <f t="shared" si="238"/>
        <v>296607.35889000067</v>
      </c>
      <c r="CM61" s="412">
        <f>SUM(AS61:CL61)</f>
        <v>32521224.375720724</v>
      </c>
      <c r="CN61" s="412">
        <f>+CN44-(CN57*CN67)</f>
        <v>37799994.585376978</v>
      </c>
      <c r="CO61" s="143">
        <f t="shared" ref="CO61:EH61" si="240">+CO44-(CO57*CO59)</f>
        <v>-41008052.769422486</v>
      </c>
      <c r="CP61" s="143">
        <f t="shared" si="240"/>
        <v>0</v>
      </c>
      <c r="CQ61" s="143">
        <f t="shared" si="240"/>
        <v>0</v>
      </c>
      <c r="CR61" s="143">
        <f t="shared" si="240"/>
        <v>-1117836.742989135</v>
      </c>
      <c r="CS61" s="143">
        <f t="shared" si="240"/>
        <v>224301.60784937203</v>
      </c>
      <c r="CT61" s="143">
        <f t="shared" si="240"/>
        <v>0</v>
      </c>
      <c r="CU61" s="143">
        <f t="shared" si="240"/>
        <v>0</v>
      </c>
      <c r="CV61" s="143">
        <f t="shared" si="240"/>
        <v>0</v>
      </c>
      <c r="CW61" s="143">
        <f t="shared" si="240"/>
        <v>0</v>
      </c>
      <c r="CX61" s="143">
        <f t="shared" si="240"/>
        <v>0</v>
      </c>
      <c r="CY61" s="143">
        <f t="shared" si="240"/>
        <v>-306311.14921122277</v>
      </c>
      <c r="CZ61" s="143">
        <f t="shared" si="240"/>
        <v>0</v>
      </c>
      <c r="DA61" s="143">
        <f t="shared" si="240"/>
        <v>0</v>
      </c>
      <c r="DB61" s="143">
        <f t="shared" si="240"/>
        <v>0</v>
      </c>
      <c r="DC61" s="143">
        <f t="shared" si="240"/>
        <v>-1163573.5173000004</v>
      </c>
      <c r="DD61" s="143">
        <f t="shared" si="240"/>
        <v>0</v>
      </c>
      <c r="DE61" s="143">
        <f t="shared" si="240"/>
        <v>0</v>
      </c>
      <c r="DF61" s="143">
        <f t="shared" si="240"/>
        <v>0</v>
      </c>
      <c r="DG61" s="143">
        <f t="shared" si="240"/>
        <v>0</v>
      </c>
      <c r="DH61" s="143">
        <f t="shared" si="240"/>
        <v>0</v>
      </c>
      <c r="DI61" s="143">
        <f t="shared" si="240"/>
        <v>0</v>
      </c>
      <c r="DJ61" s="143">
        <f t="shared" si="240"/>
        <v>0</v>
      </c>
      <c r="DK61" s="143">
        <f t="shared" si="240"/>
        <v>0</v>
      </c>
      <c r="DL61" s="143">
        <f t="shared" si="240"/>
        <v>0</v>
      </c>
      <c r="DM61" s="143">
        <f t="shared" si="240"/>
        <v>-295983.33764687902</v>
      </c>
      <c r="DN61" s="143">
        <f t="shared" si="240"/>
        <v>0</v>
      </c>
      <c r="DO61" s="143">
        <f t="shared" si="240"/>
        <v>-8087.1503858828091</v>
      </c>
      <c r="DP61" s="143">
        <f t="shared" si="240"/>
        <v>0</v>
      </c>
      <c r="DQ61" s="143">
        <f t="shared" si="240"/>
        <v>43937818.47460743</v>
      </c>
      <c r="DR61" s="143">
        <f t="shared" si="240"/>
        <v>3954191.6774855275</v>
      </c>
      <c r="DS61" s="143">
        <f t="shared" ref="DS61:DT61" si="241">+DS44-(DS57*DS59)</f>
        <v>-29135041.464325283</v>
      </c>
      <c r="DT61" s="143">
        <f t="shared" si="241"/>
        <v>-955826.3427799996</v>
      </c>
      <c r="DU61" s="143">
        <f t="shared" ref="DU61:DV61" si="242">+DU44-(DU57*DU59)</f>
        <v>-5236936.6664224509</v>
      </c>
      <c r="DV61" s="143">
        <f t="shared" si="242"/>
        <v>-15829628.788768597</v>
      </c>
      <c r="DW61" s="143">
        <f t="shared" si="240"/>
        <v>0</v>
      </c>
      <c r="DX61" s="143">
        <f t="shared" si="240"/>
        <v>0</v>
      </c>
      <c r="DY61" s="143">
        <f t="shared" si="240"/>
        <v>-10030.740000000002</v>
      </c>
      <c r="DZ61" s="143">
        <f t="shared" si="240"/>
        <v>0</v>
      </c>
      <c r="EA61" s="143">
        <f t="shared" si="240"/>
        <v>600246.92030427768</v>
      </c>
      <c r="EB61" s="143">
        <f t="shared" si="240"/>
        <v>-8027.7334799999971</v>
      </c>
      <c r="EC61" s="143">
        <f t="shared" si="240"/>
        <v>0</v>
      </c>
      <c r="ED61" s="143">
        <f t="shared" si="240"/>
        <v>-122812.07165122543</v>
      </c>
      <c r="EE61" s="143">
        <f t="shared" si="240"/>
        <v>-4687122.0094418153</v>
      </c>
      <c r="EF61" s="143">
        <f t="shared" si="240"/>
        <v>0</v>
      </c>
      <c r="EG61" s="143">
        <f t="shared" si="240"/>
        <v>2722574.9988040701</v>
      </c>
      <c r="EH61" s="143">
        <f t="shared" si="240"/>
        <v>911335.75726998551</v>
      </c>
      <c r="EI61" s="412">
        <f>SUM(CO61:EH61)</f>
        <v>-47534801.047504321</v>
      </c>
      <c r="EJ61" s="412">
        <f>+EJ44-(EJ57*EJ67)</f>
        <v>-9734806.4621267915</v>
      </c>
      <c r="EK61" s="143">
        <f t="shared" ref="EK61:GD61" si="243">+EK44-(EK57*EK59)</f>
        <v>15909786.774215087</v>
      </c>
      <c r="EL61" s="143">
        <f t="shared" si="243"/>
        <v>0</v>
      </c>
      <c r="EM61" s="143">
        <f t="shared" si="243"/>
        <v>0</v>
      </c>
      <c r="EN61" s="143">
        <f t="shared" si="243"/>
        <v>-43114.992517077248</v>
      </c>
      <c r="EO61" s="143">
        <f>+EO44-(EO57*EO59)</f>
        <v>-430383.03621650574</v>
      </c>
      <c r="EP61" s="143">
        <f t="shared" si="243"/>
        <v>0</v>
      </c>
      <c r="EQ61" s="143">
        <f t="shared" si="243"/>
        <v>0</v>
      </c>
      <c r="ER61" s="143">
        <f t="shared" si="243"/>
        <v>0</v>
      </c>
      <c r="ES61" s="143">
        <f t="shared" si="243"/>
        <v>0</v>
      </c>
      <c r="ET61" s="143">
        <f t="shared" si="243"/>
        <v>0</v>
      </c>
      <c r="EU61" s="143">
        <f t="shared" si="243"/>
        <v>-564801.47031854209</v>
      </c>
      <c r="EV61" s="143">
        <f t="shared" si="243"/>
        <v>0</v>
      </c>
      <c r="EW61" s="143">
        <f t="shared" si="243"/>
        <v>0</v>
      </c>
      <c r="EX61" s="143">
        <f t="shared" si="243"/>
        <v>0</v>
      </c>
      <c r="EY61" s="143">
        <f t="shared" si="243"/>
        <v>-3468351.8046000004</v>
      </c>
      <c r="EZ61" s="143">
        <f t="shared" si="243"/>
        <v>0</v>
      </c>
      <c r="FA61" s="143">
        <f t="shared" si="243"/>
        <v>0</v>
      </c>
      <c r="FB61" s="143">
        <f t="shared" si="243"/>
        <v>0</v>
      </c>
      <c r="FC61" s="143">
        <f t="shared" si="243"/>
        <v>0</v>
      </c>
      <c r="FD61" s="143">
        <f t="shared" si="243"/>
        <v>0</v>
      </c>
      <c r="FE61" s="143">
        <f t="shared" si="243"/>
        <v>0</v>
      </c>
      <c r="FF61" s="143">
        <f t="shared" si="243"/>
        <v>-50379478.213692553</v>
      </c>
      <c r="FG61" s="143">
        <f t="shared" si="243"/>
        <v>-368413.74207396293</v>
      </c>
      <c r="FH61" s="143">
        <f t="shared" si="243"/>
        <v>509219.31866112049</v>
      </c>
      <c r="FI61" s="143">
        <f t="shared" si="243"/>
        <v>-5489291.2206442542</v>
      </c>
      <c r="FJ61" s="143">
        <f t="shared" si="243"/>
        <v>-80037.032855528465</v>
      </c>
      <c r="FK61" s="143">
        <f t="shared" si="243"/>
        <v>-774805.30181685905</v>
      </c>
      <c r="FL61" s="143">
        <f t="shared" si="243"/>
        <v>0</v>
      </c>
      <c r="FM61" s="143">
        <f t="shared" si="243"/>
        <v>36804180.161909871</v>
      </c>
      <c r="FN61" s="143">
        <f t="shared" si="243"/>
        <v>5084992.038936195</v>
      </c>
      <c r="FO61" s="143">
        <f t="shared" ref="FO61:FP61" si="244">+FO44-(FO57*FO59)</f>
        <v>-25221178.487828419</v>
      </c>
      <c r="FP61" s="143">
        <f t="shared" si="244"/>
        <v>-328238.18089049857</v>
      </c>
      <c r="FQ61" s="143">
        <f t="shared" ref="FQ61:FR61" si="245">+FQ44-(FQ57*FQ59)</f>
        <v>-3072702.1766002392</v>
      </c>
      <c r="FR61" s="143">
        <f t="shared" si="245"/>
        <v>-14076415.21756747</v>
      </c>
      <c r="FS61" s="143">
        <f t="shared" si="243"/>
        <v>-125477115.99038982</v>
      </c>
      <c r="FT61" s="143">
        <f t="shared" si="243"/>
        <v>-139468.69547499999</v>
      </c>
      <c r="FU61" s="143">
        <f t="shared" si="243"/>
        <v>6955.4561913000034</v>
      </c>
      <c r="FV61" s="143">
        <f t="shared" si="243"/>
        <v>827173.50134999724</v>
      </c>
      <c r="FW61" s="143">
        <f t="shared" si="243"/>
        <v>2685436.6987361144</v>
      </c>
      <c r="FX61" s="143">
        <f t="shared" si="243"/>
        <v>-14781.879734997969</v>
      </c>
      <c r="FY61" s="143">
        <f t="shared" si="243"/>
        <v>-9794940.0194749981</v>
      </c>
      <c r="FZ61" s="143">
        <f t="shared" si="243"/>
        <v>-1653163.229026712</v>
      </c>
      <c r="GA61" s="143">
        <f t="shared" si="243"/>
        <v>-8960494.462355623</v>
      </c>
      <c r="GB61" s="143">
        <f t="shared" si="243"/>
        <v>0</v>
      </c>
      <c r="GC61" s="143">
        <f t="shared" si="243"/>
        <v>0</v>
      </c>
      <c r="GD61" s="143">
        <f t="shared" si="243"/>
        <v>1949591.5960900181</v>
      </c>
      <c r="GE61" s="412">
        <f>SUM(EK61:GD61)</f>
        <v>-186559839.60798934</v>
      </c>
      <c r="GF61" s="412">
        <f>+GF44-(GF57*GF67)</f>
        <v>-196294646.0701167</v>
      </c>
      <c r="GG61" s="143">
        <f t="shared" ref="GG61:HZ61" si="246">+GG44-(GG57*GG59)</f>
        <v>16230699.011550086</v>
      </c>
      <c r="GH61" s="143">
        <f t="shared" si="246"/>
        <v>0</v>
      </c>
      <c r="GI61" s="143">
        <f t="shared" si="246"/>
        <v>0</v>
      </c>
      <c r="GJ61" s="143">
        <f t="shared" si="246"/>
        <v>-1967164.6627674997</v>
      </c>
      <c r="GK61" s="143">
        <f t="shared" si="246"/>
        <v>1682649.2945674423</v>
      </c>
      <c r="GL61" s="143">
        <f t="shared" si="246"/>
        <v>0</v>
      </c>
      <c r="GM61" s="143">
        <f t="shared" si="246"/>
        <v>0</v>
      </c>
      <c r="GN61" s="143">
        <f t="shared" si="246"/>
        <v>0</v>
      </c>
      <c r="GO61" s="143">
        <f t="shared" si="246"/>
        <v>0</v>
      </c>
      <c r="GP61" s="143">
        <f t="shared" si="246"/>
        <v>0</v>
      </c>
      <c r="GQ61" s="143">
        <f t="shared" si="246"/>
        <v>-1312687.165039951</v>
      </c>
      <c r="GR61" s="143">
        <f t="shared" si="246"/>
        <v>0</v>
      </c>
      <c r="GS61" s="143">
        <f t="shared" si="246"/>
        <v>0</v>
      </c>
      <c r="GT61" s="143">
        <f t="shared" si="246"/>
        <v>0</v>
      </c>
      <c r="GU61" s="143">
        <f t="shared" si="246"/>
        <v>0</v>
      </c>
      <c r="GV61" s="143">
        <f t="shared" si="246"/>
        <v>0</v>
      </c>
      <c r="GW61" s="143">
        <f t="shared" si="246"/>
        <v>0</v>
      </c>
      <c r="GX61" s="143">
        <f t="shared" si="246"/>
        <v>0</v>
      </c>
      <c r="GY61" s="143">
        <f t="shared" si="246"/>
        <v>0</v>
      </c>
      <c r="GZ61" s="143">
        <f t="shared" si="246"/>
        <v>0</v>
      </c>
      <c r="HA61" s="143">
        <f t="shared" si="246"/>
        <v>0</v>
      </c>
      <c r="HB61" s="143">
        <f t="shared" si="246"/>
        <v>-4863198.7357328627</v>
      </c>
      <c r="HC61" s="143">
        <f t="shared" si="246"/>
        <v>-1187436.6468181112</v>
      </c>
      <c r="HD61" s="143">
        <f t="shared" si="246"/>
        <v>6429307.5457903594</v>
      </c>
      <c r="HE61" s="143">
        <f t="shared" si="246"/>
        <v>374308.15278575692</v>
      </c>
      <c r="HF61" s="143">
        <f t="shared" si="246"/>
        <v>0</v>
      </c>
      <c r="HG61" s="143">
        <f t="shared" si="246"/>
        <v>56780.238236280908</v>
      </c>
      <c r="HH61" s="143">
        <f t="shared" si="246"/>
        <v>0</v>
      </c>
      <c r="HI61" s="143">
        <f t="shared" si="246"/>
        <v>41795146.921018869</v>
      </c>
      <c r="HJ61" s="143">
        <f t="shared" si="246"/>
        <v>2086232.8738001939</v>
      </c>
      <c r="HK61" s="143">
        <f t="shared" ref="HK61:HL61" si="247">+HK44-(HK57*HK59)</f>
        <v>-58607541.05380521</v>
      </c>
      <c r="HL61" s="143">
        <f t="shared" si="247"/>
        <v>-730707.97473096091</v>
      </c>
      <c r="HM61" s="143">
        <f t="shared" ref="HM61:HN61" si="248">+HM44-(HM57*HM59)</f>
        <v>-9307483.6699723192</v>
      </c>
      <c r="HN61" s="143">
        <f t="shared" si="248"/>
        <v>-22306600.858031258</v>
      </c>
      <c r="HO61" s="143">
        <f t="shared" si="246"/>
        <v>-8975771.2570642624</v>
      </c>
      <c r="HP61" s="143">
        <f t="shared" si="246"/>
        <v>47877.97567499998</v>
      </c>
      <c r="HQ61" s="143">
        <f t="shared" si="246"/>
        <v>-11180.54401155993</v>
      </c>
      <c r="HR61" s="143">
        <f t="shared" si="246"/>
        <v>0</v>
      </c>
      <c r="HS61" s="143">
        <f t="shared" si="246"/>
        <v>8746496.8052327465</v>
      </c>
      <c r="HT61" s="143">
        <f t="shared" si="246"/>
        <v>-81574.463954405088</v>
      </c>
      <c r="HU61" s="143">
        <f t="shared" si="246"/>
        <v>0</v>
      </c>
      <c r="HV61" s="143">
        <f t="shared" si="246"/>
        <v>-32010.037600338677</v>
      </c>
      <c r="HW61" s="143">
        <f t="shared" si="246"/>
        <v>1628772.8476579324</v>
      </c>
      <c r="HX61" s="143">
        <f t="shared" si="246"/>
        <v>0</v>
      </c>
      <c r="HY61" s="143">
        <f t="shared" si="246"/>
        <v>0</v>
      </c>
      <c r="HZ61" s="143">
        <f t="shared" si="246"/>
        <v>407337.56641200132</v>
      </c>
      <c r="IA61" s="412">
        <f>SUM(GG61:HZ61)</f>
        <v>-29897747.836802065</v>
      </c>
      <c r="IB61" s="412">
        <f>+IB44-(IB57*IB67)</f>
        <v>-227282225.31324488</v>
      </c>
      <c r="IC61" s="143">
        <f t="shared" ref="IC61:JV61" si="249">+IC44-(IC57*IC59)</f>
        <v>4769409.0190590601</v>
      </c>
      <c r="ID61" s="143">
        <f t="shared" si="249"/>
        <v>0</v>
      </c>
      <c r="IE61" s="143">
        <f t="shared" si="249"/>
        <v>0</v>
      </c>
      <c r="IF61" s="143">
        <f t="shared" si="249"/>
        <v>-927723.38621516083</v>
      </c>
      <c r="IG61" s="143">
        <f t="shared" si="249"/>
        <v>2712775.8832966224</v>
      </c>
      <c r="IH61" s="143">
        <f t="shared" si="249"/>
        <v>0</v>
      </c>
      <c r="II61" s="143">
        <f t="shared" si="249"/>
        <v>0</v>
      </c>
      <c r="IJ61" s="143">
        <f t="shared" si="249"/>
        <v>0</v>
      </c>
      <c r="IK61" s="143">
        <f t="shared" si="249"/>
        <v>0</v>
      </c>
      <c r="IL61" s="143">
        <f t="shared" si="249"/>
        <v>0</v>
      </c>
      <c r="IM61" s="143">
        <f t="shared" si="249"/>
        <v>-1982533.4266663087</v>
      </c>
      <c r="IN61" s="143">
        <f t="shared" si="249"/>
        <v>0</v>
      </c>
      <c r="IO61" s="143">
        <f t="shared" si="249"/>
        <v>0</v>
      </c>
      <c r="IP61" s="143">
        <f t="shared" si="249"/>
        <v>0</v>
      </c>
      <c r="IQ61" s="143">
        <f t="shared" si="249"/>
        <v>0</v>
      </c>
      <c r="IR61" s="143">
        <f t="shared" si="249"/>
        <v>0</v>
      </c>
      <c r="IS61" s="143">
        <f t="shared" si="249"/>
        <v>0</v>
      </c>
      <c r="IT61" s="143">
        <f t="shared" si="249"/>
        <v>0</v>
      </c>
      <c r="IU61" s="143">
        <f t="shared" si="249"/>
        <v>0</v>
      </c>
      <c r="IV61" s="143">
        <f t="shared" si="249"/>
        <v>0</v>
      </c>
      <c r="IW61" s="143">
        <f t="shared" si="249"/>
        <v>0</v>
      </c>
      <c r="IX61" s="143">
        <f t="shared" si="249"/>
        <v>-4091440.5895366212</v>
      </c>
      <c r="IY61" s="143">
        <f t="shared" si="249"/>
        <v>209464.99111343856</v>
      </c>
      <c r="IZ61" s="143">
        <f t="shared" si="249"/>
        <v>-742230.49979082972</v>
      </c>
      <c r="JA61" s="143">
        <f t="shared" si="249"/>
        <v>376425.87925130548</v>
      </c>
      <c r="JB61" s="143">
        <f t="shared" si="249"/>
        <v>239304.78550000006</v>
      </c>
      <c r="JC61" s="143">
        <f t="shared" si="249"/>
        <v>831665.85156408255</v>
      </c>
      <c r="JD61" s="143">
        <f t="shared" si="249"/>
        <v>0</v>
      </c>
      <c r="JE61" s="143">
        <f t="shared" si="249"/>
        <v>31607458.026930086</v>
      </c>
      <c r="JF61" s="143">
        <f t="shared" si="249"/>
        <v>1094628.5427338481</v>
      </c>
      <c r="JG61" s="143">
        <f t="shared" ref="JG61:JH61" si="250">+JG44-(JG57*JG59)</f>
        <v>-47238058.359378442</v>
      </c>
      <c r="JH61" s="143">
        <f t="shared" si="250"/>
        <v>-991844.88902152004</v>
      </c>
      <c r="JI61" s="143">
        <f t="shared" ref="JI61:JJ61" si="251">+JI44-(JI57*JI59)</f>
        <v>-23415905.589159623</v>
      </c>
      <c r="JJ61" s="143">
        <f t="shared" si="251"/>
        <v>-12030588.393635917</v>
      </c>
      <c r="JK61" s="143">
        <f t="shared" si="249"/>
        <v>44494077.295159809</v>
      </c>
      <c r="JL61" s="143">
        <f t="shared" si="249"/>
        <v>4512.3792750000439</v>
      </c>
      <c r="JM61" s="143">
        <f t="shared" si="249"/>
        <v>-11243.800271879863</v>
      </c>
      <c r="JN61" s="143">
        <f t="shared" si="249"/>
        <v>0</v>
      </c>
      <c r="JO61" s="143">
        <f t="shared" si="249"/>
        <v>2851693.9622725896</v>
      </c>
      <c r="JP61" s="143">
        <f t="shared" si="249"/>
        <v>0</v>
      </c>
      <c r="JQ61" s="143">
        <f t="shared" si="249"/>
        <v>3934555.396922037</v>
      </c>
      <c r="JR61" s="143">
        <f t="shared" si="249"/>
        <v>-134867.29814090516</v>
      </c>
      <c r="JS61" s="143">
        <f t="shared" si="249"/>
        <v>4691446.8802367402</v>
      </c>
      <c r="JT61" s="143">
        <f t="shared" si="249"/>
        <v>0</v>
      </c>
      <c r="JU61" s="143">
        <f t="shared" si="249"/>
        <v>0</v>
      </c>
      <c r="JV61" s="143">
        <f t="shared" si="249"/>
        <v>409642.16367600107</v>
      </c>
      <c r="JW61" s="412">
        <f>SUM(IC61:JV61)</f>
        <v>6660624.8251734255</v>
      </c>
      <c r="JX61" s="412">
        <f>+JX44-(JX57*JX67)</f>
        <v>-222908593.2895937</v>
      </c>
      <c r="JY61" s="829" t="s">
        <v>1143</v>
      </c>
    </row>
    <row r="62" spans="1:285" x14ac:dyDescent="0.2">
      <c r="A62" s="132">
        <f>ROW()</f>
        <v>62</v>
      </c>
      <c r="B62" s="139" t="s">
        <v>213</v>
      </c>
      <c r="C62" s="412">
        <v>118675997.95510474</v>
      </c>
      <c r="D62" s="143">
        <f t="shared" ref="D62:BR62" si="252">-D61/D60</f>
        <v>-36837673.815972909</v>
      </c>
      <c r="E62" s="143">
        <f t="shared" si="252"/>
        <v>-1308320.9773910861</v>
      </c>
      <c r="F62" s="143">
        <f t="shared" si="252"/>
        <v>-1102954.8827197268</v>
      </c>
      <c r="G62" s="143">
        <f t="shared" si="252"/>
        <v>-48820140.741815262</v>
      </c>
      <c r="H62" s="143">
        <f t="shared" si="252"/>
        <v>-39175307.938486099</v>
      </c>
      <c r="I62" s="143">
        <f t="shared" si="252"/>
        <v>-3955193.7552428856</v>
      </c>
      <c r="J62" s="143">
        <f t="shared" si="252"/>
        <v>-185255.63715567792</v>
      </c>
      <c r="K62" s="143">
        <f t="shared" si="252"/>
        <v>-2318.8319849218574</v>
      </c>
      <c r="L62" s="143">
        <f t="shared" si="252"/>
        <v>-45795.124889186554</v>
      </c>
      <c r="M62" s="143">
        <f t="shared" si="252"/>
        <v>94089.416361418582</v>
      </c>
      <c r="N62" s="143">
        <f t="shared" si="252"/>
        <v>5806000.7611053223</v>
      </c>
      <c r="O62" s="143">
        <f t="shared" si="252"/>
        <v>163251.19291448224</v>
      </c>
      <c r="P62" s="143">
        <f t="shared" si="252"/>
        <v>23289.356557569328</v>
      </c>
      <c r="Q62" s="143">
        <f t="shared" si="252"/>
        <v>1085489.4157649702</v>
      </c>
      <c r="R62" s="143">
        <f t="shared" si="252"/>
        <v>-1731532.018395571</v>
      </c>
      <c r="S62" s="143">
        <f t="shared" si="252"/>
        <v>-87853.630746197567</v>
      </c>
      <c r="T62" s="143">
        <f t="shared" si="252"/>
        <v>-2094998.6206696122</v>
      </c>
      <c r="U62" s="143">
        <f t="shared" si="252"/>
        <v>3007139.4573902707</v>
      </c>
      <c r="V62" s="143">
        <f t="shared" si="252"/>
        <v>1770168.1258190575</v>
      </c>
      <c r="W62" s="143">
        <f t="shared" si="252"/>
        <v>812466.48670479155</v>
      </c>
      <c r="X62" s="143">
        <f>-X61/X60</f>
        <v>92493.544033867278</v>
      </c>
      <c r="Y62" s="143">
        <f t="shared" si="252"/>
        <v>0</v>
      </c>
      <c r="Z62" s="143">
        <f t="shared" si="252"/>
        <v>0</v>
      </c>
      <c r="AA62" s="143">
        <f t="shared" si="252"/>
        <v>-13401338.058317116</v>
      </c>
      <c r="AB62" s="143">
        <f t="shared" si="252"/>
        <v>0</v>
      </c>
      <c r="AC62" s="143">
        <f t="shared" si="252"/>
        <v>-188779.71745399974</v>
      </c>
      <c r="AD62" s="143">
        <f t="shared" si="252"/>
        <v>0</v>
      </c>
      <c r="AE62" s="143">
        <f t="shared" ref="AE62:AP62" si="253">-AE61/AE60</f>
        <v>10815863.487723764</v>
      </c>
      <c r="AF62" s="143">
        <f t="shared" si="253"/>
        <v>102660.22725309191</v>
      </c>
      <c r="AG62" s="143">
        <f t="shared" si="253"/>
        <v>-340678.1979584106</v>
      </c>
      <c r="AH62" s="143">
        <f t="shared" si="253"/>
        <v>991413.64949613775</v>
      </c>
      <c r="AI62" s="143">
        <f t="shared" si="253"/>
        <v>0</v>
      </c>
      <c r="AJ62" s="143">
        <f t="shared" si="253"/>
        <v>-128518.39132251397</v>
      </c>
      <c r="AK62" s="143">
        <f t="shared" si="253"/>
        <v>-1049991.7421695846</v>
      </c>
      <c r="AL62" s="143">
        <f t="shared" si="253"/>
        <v>0</v>
      </c>
      <c r="AM62" s="143">
        <f t="shared" si="253"/>
        <v>0</v>
      </c>
      <c r="AN62" s="143">
        <f t="shared" si="253"/>
        <v>0</v>
      </c>
      <c r="AO62" s="143">
        <f t="shared" si="253"/>
        <v>0</v>
      </c>
      <c r="AP62" s="143">
        <f t="shared" si="253"/>
        <v>0</v>
      </c>
      <c r="AQ62" s="412">
        <f t="shared" si="252"/>
        <v>-125692326.96156599</v>
      </c>
      <c r="AR62" s="412">
        <f t="shared" si="252"/>
        <v>-7016329.0064611249</v>
      </c>
      <c r="AS62" s="143">
        <f t="shared" si="252"/>
        <v>7842507.7560842456</v>
      </c>
      <c r="AT62" s="143">
        <f t="shared" si="252"/>
        <v>0</v>
      </c>
      <c r="AU62" s="143">
        <f t="shared" si="252"/>
        <v>0</v>
      </c>
      <c r="AV62" s="143">
        <f t="shared" si="252"/>
        <v>398258.39965201676</v>
      </c>
      <c r="AW62" s="143">
        <f t="shared" si="252"/>
        <v>-35901.703799341558</v>
      </c>
      <c r="AX62" s="143">
        <f t="shared" si="252"/>
        <v>0</v>
      </c>
      <c r="AY62" s="143">
        <f t="shared" si="252"/>
        <v>0</v>
      </c>
      <c r="AZ62" s="143">
        <f t="shared" si="252"/>
        <v>0</v>
      </c>
      <c r="BA62" s="143">
        <f t="shared" si="252"/>
        <v>117568.29947015482</v>
      </c>
      <c r="BB62" s="143">
        <f t="shared" si="252"/>
        <v>0</v>
      </c>
      <c r="BC62" s="143">
        <f t="shared" si="252"/>
        <v>-2048867.9823812395</v>
      </c>
      <c r="BD62" s="143">
        <f t="shared" si="252"/>
        <v>0</v>
      </c>
      <c r="BE62" s="143">
        <f t="shared" si="252"/>
        <v>0</v>
      </c>
      <c r="BF62" s="143">
        <f t="shared" si="252"/>
        <v>994855.49738161452</v>
      </c>
      <c r="BG62" s="143">
        <f t="shared" si="252"/>
        <v>0</v>
      </c>
      <c r="BH62" s="143">
        <f t="shared" si="252"/>
        <v>0</v>
      </c>
      <c r="BI62" s="143">
        <f t="shared" si="252"/>
        <v>1627605.3402301162</v>
      </c>
      <c r="BJ62" s="143">
        <f t="shared" si="252"/>
        <v>0</v>
      </c>
      <c r="BK62" s="143">
        <f t="shared" si="252"/>
        <v>0</v>
      </c>
      <c r="BL62" s="143">
        <f t="shared" si="252"/>
        <v>0</v>
      </c>
      <c r="BM62" s="143">
        <f t="shared" si="252"/>
        <v>0</v>
      </c>
      <c r="BN62" s="143">
        <f t="shared" si="252"/>
        <v>0</v>
      </c>
      <c r="BO62" s="143">
        <f t="shared" si="252"/>
        <v>0</v>
      </c>
      <c r="BP62" s="143">
        <f t="shared" si="252"/>
        <v>6581833.5981019596</v>
      </c>
      <c r="BQ62" s="143">
        <f t="shared" si="252"/>
        <v>12107027.165282689</v>
      </c>
      <c r="BR62" s="143">
        <f t="shared" si="252"/>
        <v>-2.575233254166432E-2</v>
      </c>
      <c r="BS62" s="143">
        <f t="shared" ref="BS62:CL62" si="254">-BS61/BS60</f>
        <v>21498.229920404061</v>
      </c>
      <c r="BT62" s="143">
        <f t="shared" si="254"/>
        <v>0</v>
      </c>
      <c r="BU62" s="143">
        <f t="shared" si="254"/>
        <v>-20582586.008389119</v>
      </c>
      <c r="BV62" s="143">
        <f t="shared" si="254"/>
        <v>-693780.69143527094</v>
      </c>
      <c r="BW62" s="143">
        <f t="shared" si="254"/>
        <v>14396726.169531947</v>
      </c>
      <c r="BX62" s="143">
        <f t="shared" si="254"/>
        <v>3571801.1238045869</v>
      </c>
      <c r="BY62" s="143">
        <f t="shared" ref="BY62:BZ62" si="255">-BY61/BY60</f>
        <v>2252719.2171787713</v>
      </c>
      <c r="BZ62" s="143">
        <f t="shared" si="255"/>
        <v>9221627.7231633794</v>
      </c>
      <c r="CA62" s="143">
        <f t="shared" si="254"/>
        <v>0</v>
      </c>
      <c r="CB62" s="143">
        <f t="shared" si="254"/>
        <v>0</v>
      </c>
      <c r="CC62" s="143">
        <f t="shared" si="254"/>
        <v>6666.2514703829975</v>
      </c>
      <c r="CD62" s="143">
        <f t="shared" si="254"/>
        <v>0</v>
      </c>
      <c r="CE62" s="143">
        <f t="shared" si="254"/>
        <v>-2309236.9265297069</v>
      </c>
      <c r="CF62" s="143">
        <f t="shared" si="254"/>
        <v>-39502.221903223857</v>
      </c>
      <c r="CG62" s="143">
        <f t="shared" si="254"/>
        <v>0</v>
      </c>
      <c r="CH62" s="143">
        <f t="shared" si="254"/>
        <v>2406167.1219774936</v>
      </c>
      <c r="CI62" s="143">
        <f t="shared" si="254"/>
        <v>-63590237.438933857</v>
      </c>
      <c r="CJ62" s="143">
        <f t="shared" si="254"/>
        <v>0</v>
      </c>
      <c r="CK62" s="143">
        <f t="shared" si="254"/>
        <v>-15078413.489736427</v>
      </c>
      <c r="CL62" s="143">
        <f t="shared" si="254"/>
        <v>-394238.56941204704</v>
      </c>
      <c r="CM62" s="412">
        <f>SUM(AS62:CL62)</f>
        <v>-43225903.165022798</v>
      </c>
      <c r="CN62" s="412">
        <f t="shared" ref="CN62" si="256">-CN61/CN60</f>
        <v>-50242232.17148418</v>
      </c>
      <c r="CO62" s="143">
        <f t="shared" ref="CO62:EH62" si="257">-CO61/CO60</f>
        <v>54506254.054831147</v>
      </c>
      <c r="CP62" s="143">
        <f t="shared" si="257"/>
        <v>0</v>
      </c>
      <c r="CQ62" s="143">
        <f t="shared" si="257"/>
        <v>0</v>
      </c>
      <c r="CR62" s="143">
        <f t="shared" si="257"/>
        <v>1485783.630053811</v>
      </c>
      <c r="CS62" s="143">
        <f t="shared" si="257"/>
        <v>-298132.67386987794</v>
      </c>
      <c r="CT62" s="143">
        <f t="shared" si="257"/>
        <v>0</v>
      </c>
      <c r="CU62" s="143">
        <f t="shared" si="257"/>
        <v>0</v>
      </c>
      <c r="CV62" s="143">
        <f t="shared" si="257"/>
        <v>0</v>
      </c>
      <c r="CW62" s="143">
        <f t="shared" si="257"/>
        <v>0</v>
      </c>
      <c r="CX62" s="143">
        <f t="shared" si="257"/>
        <v>0</v>
      </c>
      <c r="CY62" s="143">
        <f t="shared" si="257"/>
        <v>407136.45713954553</v>
      </c>
      <c r="CZ62" s="143">
        <f t="shared" si="257"/>
        <v>0</v>
      </c>
      <c r="DA62" s="143">
        <f t="shared" si="257"/>
        <v>0</v>
      </c>
      <c r="DB62" s="143">
        <f t="shared" si="257"/>
        <v>0</v>
      </c>
      <c r="DC62" s="143">
        <f t="shared" si="257"/>
        <v>1546575.1105528646</v>
      </c>
      <c r="DD62" s="143">
        <f t="shared" si="257"/>
        <v>0</v>
      </c>
      <c r="DE62" s="143">
        <f t="shared" si="257"/>
        <v>0</v>
      </c>
      <c r="DF62" s="143">
        <f t="shared" si="257"/>
        <v>0</v>
      </c>
      <c r="DG62" s="143">
        <f t="shared" si="257"/>
        <v>0</v>
      </c>
      <c r="DH62" s="143">
        <f t="shared" si="257"/>
        <v>0</v>
      </c>
      <c r="DI62" s="143">
        <f t="shared" si="257"/>
        <v>0</v>
      </c>
      <c r="DJ62" s="143">
        <f t="shared" si="257"/>
        <v>0</v>
      </c>
      <c r="DK62" s="143">
        <f t="shared" si="257"/>
        <v>0</v>
      </c>
      <c r="DL62" s="143">
        <f t="shared" si="257"/>
        <v>0</v>
      </c>
      <c r="DM62" s="143">
        <f t="shared" si="257"/>
        <v>393409.14547903452</v>
      </c>
      <c r="DN62" s="143">
        <f t="shared" si="257"/>
        <v>0</v>
      </c>
      <c r="DO62" s="143">
        <f t="shared" si="257"/>
        <v>10749.114960202045</v>
      </c>
      <c r="DP62" s="143">
        <f t="shared" si="257"/>
        <v>0</v>
      </c>
      <c r="DQ62" s="143">
        <f t="shared" si="257"/>
        <v>-58400380.770523794</v>
      </c>
      <c r="DR62" s="143">
        <f t="shared" si="257"/>
        <v>-5255752.5071083829</v>
      </c>
      <c r="DS62" s="143">
        <f t="shared" ref="DS62:DT62" si="258">-DS61/DS60</f>
        <v>38725125.059746109</v>
      </c>
      <c r="DT62" s="143">
        <f t="shared" si="258"/>
        <v>1270445.9235068546</v>
      </c>
      <c r="DU62" s="143">
        <f t="shared" ref="DU62:DV62" si="259">-DU61/DU60</f>
        <v>6960725.5436894167</v>
      </c>
      <c r="DV62" s="143">
        <f t="shared" si="259"/>
        <v>21040105.786189493</v>
      </c>
      <c r="DW62" s="143">
        <f t="shared" si="257"/>
        <v>0</v>
      </c>
      <c r="DX62" s="143">
        <f t="shared" si="257"/>
        <v>0</v>
      </c>
      <c r="DY62" s="143">
        <f t="shared" si="257"/>
        <v>13332.456087884046</v>
      </c>
      <c r="DZ62" s="143">
        <f t="shared" si="257"/>
        <v>0</v>
      </c>
      <c r="EA62" s="143">
        <f t="shared" si="257"/>
        <v>-797824.05952546035</v>
      </c>
      <c r="EB62" s="143">
        <f t="shared" si="257"/>
        <v>10670.140399146676</v>
      </c>
      <c r="EC62" s="143">
        <f t="shared" si="257"/>
        <v>0</v>
      </c>
      <c r="ED62" s="143">
        <f t="shared" si="257"/>
        <v>163236.86511184936</v>
      </c>
      <c r="EE62" s="143">
        <f t="shared" si="257"/>
        <v>6229934.019767019</v>
      </c>
      <c r="EF62" s="143">
        <f t="shared" si="257"/>
        <v>0</v>
      </c>
      <c r="EG62" s="143">
        <f t="shared" si="257"/>
        <v>-3618737.1637113732</v>
      </c>
      <c r="EH62" s="143">
        <f t="shared" si="257"/>
        <v>-1211310.827029774</v>
      </c>
      <c r="EI62" s="412">
        <f>SUM(CO62:EH62)</f>
        <v>63181345.305745706</v>
      </c>
      <c r="EJ62" s="412">
        <f t="shared" ref="EJ62" si="260">-EJ61/EJ60</f>
        <v>12939113.134260809</v>
      </c>
      <c r="EK62" s="143">
        <f t="shared" ref="EK62:GD62" si="261">-EK61/EK60</f>
        <v>-21146648.555821504</v>
      </c>
      <c r="EL62" s="143">
        <f t="shared" si="261"/>
        <v>0</v>
      </c>
      <c r="EM62" s="143">
        <f t="shared" si="261"/>
        <v>0</v>
      </c>
      <c r="EN62" s="143">
        <f t="shared" si="261"/>
        <v>57306.713608704995</v>
      </c>
      <c r="EO62" s="143">
        <f t="shared" si="261"/>
        <v>572047.81813971559</v>
      </c>
      <c r="EP62" s="143">
        <f t="shared" si="261"/>
        <v>0</v>
      </c>
      <c r="EQ62" s="143">
        <f t="shared" si="261"/>
        <v>0</v>
      </c>
      <c r="ER62" s="143">
        <f t="shared" si="261"/>
        <v>0</v>
      </c>
      <c r="ES62" s="143">
        <f t="shared" si="261"/>
        <v>0</v>
      </c>
      <c r="ET62" s="143">
        <f t="shared" si="261"/>
        <v>0</v>
      </c>
      <c r="EU62" s="143">
        <f t="shared" si="261"/>
        <v>750711.39331637602</v>
      </c>
      <c r="EV62" s="143">
        <f t="shared" si="261"/>
        <v>0</v>
      </c>
      <c r="EW62" s="143">
        <f t="shared" si="261"/>
        <v>0</v>
      </c>
      <c r="EX62" s="143">
        <f t="shared" si="261"/>
        <v>0</v>
      </c>
      <c r="EY62" s="143">
        <f t="shared" si="261"/>
        <v>4609993.6926052198</v>
      </c>
      <c r="EZ62" s="143">
        <f t="shared" si="261"/>
        <v>0</v>
      </c>
      <c r="FA62" s="143">
        <f t="shared" si="261"/>
        <v>0</v>
      </c>
      <c r="FB62" s="143">
        <f t="shared" si="261"/>
        <v>0</v>
      </c>
      <c r="FC62" s="143">
        <f t="shared" si="261"/>
        <v>0</v>
      </c>
      <c r="FD62" s="143">
        <f t="shared" si="261"/>
        <v>0</v>
      </c>
      <c r="FE62" s="143">
        <f t="shared" si="261"/>
        <v>0</v>
      </c>
      <c r="FF62" s="143">
        <f t="shared" si="261"/>
        <v>66962375.758375436</v>
      </c>
      <c r="FG62" s="143">
        <f t="shared" si="261"/>
        <v>489680.72528787999</v>
      </c>
      <c r="FH62" s="143">
        <f t="shared" si="261"/>
        <v>-676833.83331156231</v>
      </c>
      <c r="FI62" s="143">
        <f t="shared" si="261"/>
        <v>7296145.065353795</v>
      </c>
      <c r="FJ62" s="143">
        <f t="shared" si="261"/>
        <v>106382.00431382588</v>
      </c>
      <c r="FK62" s="143">
        <f t="shared" si="261"/>
        <v>1029840.0380363779</v>
      </c>
      <c r="FL62" s="143">
        <f t="shared" si="261"/>
        <v>0</v>
      </c>
      <c r="FM62" s="143">
        <f t="shared" si="261"/>
        <v>-48918635.699782513</v>
      </c>
      <c r="FN62" s="143">
        <f t="shared" si="261"/>
        <v>-6758766.8573162872</v>
      </c>
      <c r="FO62" s="143">
        <f t="shared" ref="FO62:FP62" si="262">-FO61/FO60</f>
        <v>33522975.839634772</v>
      </c>
      <c r="FP62" s="143">
        <f t="shared" si="262"/>
        <v>436280.98555934173</v>
      </c>
      <c r="FQ62" s="143">
        <f t="shared" ref="FQ62:FR62" si="263">-FQ61/FQ60</f>
        <v>4084112.123399511</v>
      </c>
      <c r="FR62" s="143">
        <f t="shared" si="263"/>
        <v>18709804.836237509</v>
      </c>
      <c r="FS62" s="143">
        <f t="shared" si="261"/>
        <v>166779134.83713117</v>
      </c>
      <c r="FT62" s="143">
        <f t="shared" si="261"/>
        <v>185376.17942992336</v>
      </c>
      <c r="FU62" s="143">
        <f t="shared" si="261"/>
        <v>-9244.9125629523351</v>
      </c>
      <c r="FV62" s="143">
        <f t="shared" si="261"/>
        <v>-1099445.7421695839</v>
      </c>
      <c r="FW62" s="143">
        <f t="shared" si="261"/>
        <v>-3569374.4292735667</v>
      </c>
      <c r="FX62" s="143">
        <f t="shared" si="261"/>
        <v>19647.479893132855</v>
      </c>
      <c r="FY62" s="143">
        <f t="shared" si="261"/>
        <v>13019040.239614276</v>
      </c>
      <c r="FZ62" s="143">
        <f t="shared" si="261"/>
        <v>2197318.0599939018</v>
      </c>
      <c r="GA62" s="143">
        <f t="shared" si="261"/>
        <v>11909928.773458837</v>
      </c>
      <c r="GB62" s="143">
        <f t="shared" si="261"/>
        <v>0</v>
      </c>
      <c r="GC62" s="143">
        <f t="shared" si="261"/>
        <v>0</v>
      </c>
      <c r="GD62" s="143">
        <f t="shared" si="261"/>
        <v>-2591318.7206704523</v>
      </c>
      <c r="GE62" s="412">
        <f>SUM(EK62:GD62)</f>
        <v>247967833.81248122</v>
      </c>
      <c r="GF62" s="412">
        <f t="shared" ref="GF62" si="264">-GF61/GF60</f>
        <v>260906946.94674283</v>
      </c>
      <c r="GG62" s="143">
        <f t="shared" ref="GG62:HZ62" si="265">-GG61/GG60</f>
        <v>-21573192.191917494</v>
      </c>
      <c r="GH62" s="143">
        <f t="shared" si="265"/>
        <v>0</v>
      </c>
      <c r="GI62" s="143">
        <f t="shared" si="265"/>
        <v>0</v>
      </c>
      <c r="GJ62" s="143">
        <f t="shared" si="265"/>
        <v>2614676.1339626899</v>
      </c>
      <c r="GK62" s="143">
        <f t="shared" si="265"/>
        <v>-2236509.7521348861</v>
      </c>
      <c r="GL62" s="143">
        <f t="shared" si="265"/>
        <v>0</v>
      </c>
      <c r="GM62" s="143">
        <f t="shared" si="265"/>
        <v>0</v>
      </c>
      <c r="GN62" s="143">
        <f t="shared" si="265"/>
        <v>0</v>
      </c>
      <c r="GO62" s="143">
        <f t="shared" si="265"/>
        <v>0</v>
      </c>
      <c r="GP62" s="143">
        <f t="shared" si="265"/>
        <v>0</v>
      </c>
      <c r="GQ62" s="143">
        <f t="shared" si="265"/>
        <v>1744770.9725328481</v>
      </c>
      <c r="GR62" s="143">
        <f t="shared" si="265"/>
        <v>0</v>
      </c>
      <c r="GS62" s="143">
        <f t="shared" si="265"/>
        <v>0</v>
      </c>
      <c r="GT62" s="143">
        <f t="shared" si="265"/>
        <v>0</v>
      </c>
      <c r="GU62" s="143">
        <f t="shared" si="265"/>
        <v>0</v>
      </c>
      <c r="GV62" s="143">
        <f t="shared" si="265"/>
        <v>0</v>
      </c>
      <c r="GW62" s="143">
        <f t="shared" si="265"/>
        <v>0</v>
      </c>
      <c r="GX62" s="143">
        <f t="shared" si="265"/>
        <v>0</v>
      </c>
      <c r="GY62" s="143">
        <f t="shared" si="265"/>
        <v>0</v>
      </c>
      <c r="GZ62" s="143">
        <f t="shared" si="265"/>
        <v>0</v>
      </c>
      <c r="HA62" s="143">
        <f t="shared" si="265"/>
        <v>0</v>
      </c>
      <c r="HB62" s="143">
        <f t="shared" si="265"/>
        <v>6463968.1210769685</v>
      </c>
      <c r="HC62" s="143">
        <f t="shared" si="265"/>
        <v>1578293.0223340194</v>
      </c>
      <c r="HD62" s="143">
        <f t="shared" si="265"/>
        <v>-8545576.9494325947</v>
      </c>
      <c r="HE62" s="143">
        <f t="shared" si="265"/>
        <v>-497515.33888358145</v>
      </c>
      <c r="HF62" s="143">
        <f t="shared" si="265"/>
        <v>0</v>
      </c>
      <c r="HG62" s="143">
        <f t="shared" si="265"/>
        <v>-75470.00848838767</v>
      </c>
      <c r="HH62" s="143">
        <f t="shared" si="265"/>
        <v>0</v>
      </c>
      <c r="HI62" s="143">
        <f t="shared" si="265"/>
        <v>-55552427.937634319</v>
      </c>
      <c r="HJ62" s="143">
        <f t="shared" si="265"/>
        <v>-2772936.8101497218</v>
      </c>
      <c r="HK62" s="143">
        <f t="shared" ref="HK62:HL62" si="266">-HK61/HK60</f>
        <v>77898785.884064317</v>
      </c>
      <c r="HL62" s="143">
        <f t="shared" si="266"/>
        <v>971227.64483649458</v>
      </c>
      <c r="HM62" s="143">
        <f t="shared" ref="HM62:HN62" si="267">-HM61/HM60</f>
        <v>12371132.869419781</v>
      </c>
      <c r="HN62" s="143">
        <f t="shared" si="267"/>
        <v>29649036.502756357</v>
      </c>
      <c r="HO62" s="143">
        <f t="shared" si="265"/>
        <v>11930234.074425321</v>
      </c>
      <c r="HP62" s="143">
        <f t="shared" si="265"/>
        <v>-63637.479215264044</v>
      </c>
      <c r="HQ62" s="143">
        <f t="shared" si="265"/>
        <v>14860.729325331698</v>
      </c>
      <c r="HR62" s="143">
        <f t="shared" si="265"/>
        <v>0</v>
      </c>
      <c r="HS62" s="143">
        <f t="shared" si="265"/>
        <v>-11625491.696383685</v>
      </c>
      <c r="HT62" s="143">
        <f t="shared" si="265"/>
        <v>108425.49588213688</v>
      </c>
      <c r="HU62" s="143">
        <f t="shared" si="265"/>
        <v>0</v>
      </c>
      <c r="HV62" s="143">
        <f t="shared" si="265"/>
        <v>42546.454267385314</v>
      </c>
      <c r="HW62" s="143">
        <f t="shared" si="265"/>
        <v>-2164899.3462633099</v>
      </c>
      <c r="HX62" s="143">
        <f t="shared" si="265"/>
        <v>0</v>
      </c>
      <c r="HY62" s="143">
        <f t="shared" si="265"/>
        <v>0</v>
      </c>
      <c r="HZ62" s="143">
        <f t="shared" si="265"/>
        <v>-541416.70675678551</v>
      </c>
      <c r="IA62" s="412">
        <f>SUM(GG62:HZ62)</f>
        <v>39738883.68762362</v>
      </c>
      <c r="IB62" s="412">
        <f t="shared" ref="IB62" si="268">-IB61/IB60</f>
        <v>302094390.69753623</v>
      </c>
      <c r="IC62" s="143">
        <f t="shared" ref="IC62:JV62" si="269">-IC61/IC60</f>
        <v>-6339306.6026796661</v>
      </c>
      <c r="ID62" s="143">
        <f t="shared" si="269"/>
        <v>0</v>
      </c>
      <c r="IE62" s="143">
        <f t="shared" si="269"/>
        <v>0</v>
      </c>
      <c r="IF62" s="143">
        <f t="shared" si="269"/>
        <v>1233092.6041764338</v>
      </c>
      <c r="IG62" s="143">
        <f t="shared" si="269"/>
        <v>-3605712.5735811186</v>
      </c>
      <c r="IH62" s="143">
        <f t="shared" si="269"/>
        <v>0</v>
      </c>
      <c r="II62" s="143">
        <f t="shared" si="269"/>
        <v>0</v>
      </c>
      <c r="IJ62" s="143">
        <f t="shared" si="269"/>
        <v>0</v>
      </c>
      <c r="IK62" s="143">
        <f t="shared" si="269"/>
        <v>0</v>
      </c>
      <c r="IL62" s="143">
        <f t="shared" si="269"/>
        <v>0</v>
      </c>
      <c r="IM62" s="143">
        <f t="shared" si="269"/>
        <v>2635103.6766769793</v>
      </c>
      <c r="IN62" s="143">
        <f t="shared" si="269"/>
        <v>0</v>
      </c>
      <c r="IO62" s="143">
        <f t="shared" si="269"/>
        <v>0</v>
      </c>
      <c r="IP62" s="143">
        <f t="shared" si="269"/>
        <v>0</v>
      </c>
      <c r="IQ62" s="143">
        <f t="shared" si="269"/>
        <v>0</v>
      </c>
      <c r="IR62" s="143">
        <f t="shared" si="269"/>
        <v>0</v>
      </c>
      <c r="IS62" s="143">
        <f t="shared" si="269"/>
        <v>0</v>
      </c>
      <c r="IT62" s="143">
        <f t="shared" si="269"/>
        <v>0</v>
      </c>
      <c r="IU62" s="143">
        <f t="shared" si="269"/>
        <v>0</v>
      </c>
      <c r="IV62" s="143">
        <f t="shared" si="269"/>
        <v>0</v>
      </c>
      <c r="IW62" s="143">
        <f t="shared" si="269"/>
        <v>0</v>
      </c>
      <c r="IX62" s="143">
        <f t="shared" si="269"/>
        <v>5438178.2397094741</v>
      </c>
      <c r="IY62" s="143">
        <f t="shared" si="269"/>
        <v>-278412.43975708087</v>
      </c>
      <c r="IZ62" s="143">
        <f t="shared" si="269"/>
        <v>986542.92161390535</v>
      </c>
      <c r="JA62" s="143">
        <f t="shared" si="269"/>
        <v>-500330.1357089479</v>
      </c>
      <c r="JB62" s="143">
        <f t="shared" si="269"/>
        <v>-318074.29405001638</v>
      </c>
      <c r="JC62" s="143">
        <f t="shared" si="269"/>
        <v>-1105416.7933543108</v>
      </c>
      <c r="JD62" s="143">
        <f t="shared" si="269"/>
        <v>0</v>
      </c>
      <c r="JE62" s="143">
        <f t="shared" si="269"/>
        <v>-42011361.693522453</v>
      </c>
      <c r="JF62" s="143">
        <f t="shared" si="269"/>
        <v>-1454936.2239020783</v>
      </c>
      <c r="JG62" s="143">
        <f t="shared" ref="JG62:JH62" si="270">-JG61/JG60</f>
        <v>62786926.862157419</v>
      </c>
      <c r="JH62" s="143">
        <f t="shared" si="270"/>
        <v>1318320.3262044115</v>
      </c>
      <c r="JI62" s="143">
        <f t="shared" ref="JI62:JJ62" si="271">-JI61/JI60</f>
        <v>31123479.725873586</v>
      </c>
      <c r="JJ62" s="143">
        <f t="shared" si="271"/>
        <v>15990574.122104483</v>
      </c>
      <c r="JK62" s="143">
        <f t="shared" si="269"/>
        <v>-59139737.617427692</v>
      </c>
      <c r="JL62" s="143">
        <f t="shared" si="269"/>
        <v>-5997.673006758836</v>
      </c>
      <c r="JM62" s="143">
        <f t="shared" si="269"/>
        <v>14944.807001853997</v>
      </c>
      <c r="JN62" s="143">
        <f t="shared" si="269"/>
        <v>0</v>
      </c>
      <c r="JO62" s="143">
        <f t="shared" si="269"/>
        <v>-3790356.8957109204</v>
      </c>
      <c r="JP62" s="143">
        <f t="shared" si="269"/>
        <v>0</v>
      </c>
      <c r="JQ62" s="143">
        <f t="shared" si="269"/>
        <v>-5229652.7529185517</v>
      </c>
      <c r="JR62" s="143">
        <f t="shared" si="269"/>
        <v>179260.18720006535</v>
      </c>
      <c r="JS62" s="143">
        <f t="shared" si="269"/>
        <v>-6235682.4640452182</v>
      </c>
      <c r="JT62" s="143">
        <f t="shared" si="269"/>
        <v>0</v>
      </c>
      <c r="JU62" s="143">
        <f t="shared" si="269"/>
        <v>0</v>
      </c>
      <c r="JV62" s="143">
        <f t="shared" si="269"/>
        <v>-544479.88472994941</v>
      </c>
      <c r="JW62" s="412">
        <f>SUM(IC62:JV62)</f>
        <v>-8853034.57167615</v>
      </c>
      <c r="JX62" s="412">
        <f t="shared" ref="JX62" si="272">-JX61/JX60</f>
        <v>296281134.95569736</v>
      </c>
      <c r="JY62" s="829" t="s">
        <v>1143</v>
      </c>
    </row>
    <row r="63" spans="1:285" x14ac:dyDescent="0.2">
      <c r="A63" s="132">
        <f>ROW()</f>
        <v>63</v>
      </c>
      <c r="B63" s="139" t="s">
        <v>42</v>
      </c>
      <c r="C63" s="412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412"/>
      <c r="AR63" s="412"/>
      <c r="AS63" s="143"/>
      <c r="AT63" s="143"/>
      <c r="AU63" s="143"/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412"/>
      <c r="CN63" s="412">
        <f>'CRM-2'!C33+'CRM-2'!C34</f>
        <v>-24197675.712287366</v>
      </c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3"/>
      <c r="DX63" s="143"/>
      <c r="DY63" s="143"/>
      <c r="DZ63" s="143"/>
      <c r="EA63" s="143"/>
      <c r="EB63" s="143"/>
      <c r="EC63" s="143"/>
      <c r="ED63" s="143"/>
      <c r="EE63" s="143"/>
      <c r="EF63" s="143"/>
      <c r="EG63" s="143"/>
      <c r="EH63" s="143"/>
      <c r="EI63" s="412"/>
      <c r="EJ63" s="412">
        <f>CN63</f>
        <v>-24197675.712287366</v>
      </c>
      <c r="EK63" s="143"/>
      <c r="EL63" s="143"/>
      <c r="EM63" s="143"/>
      <c r="EN63" s="143"/>
      <c r="EO63" s="143"/>
      <c r="EP63" s="143"/>
      <c r="EQ63" s="143"/>
      <c r="ER63" s="143"/>
      <c r="ES63" s="143"/>
      <c r="ET63" s="143"/>
      <c r="EU63" s="143"/>
      <c r="EV63" s="143"/>
      <c r="EW63" s="143"/>
      <c r="EX63" s="143"/>
      <c r="EY63" s="143"/>
      <c r="EZ63" s="143"/>
      <c r="FA63" s="143"/>
      <c r="FB63" s="143"/>
      <c r="FC63" s="143"/>
      <c r="FD63" s="143"/>
      <c r="FE63" s="143"/>
      <c r="FF63" s="143"/>
      <c r="FG63" s="143"/>
      <c r="FH63" s="143"/>
      <c r="FI63" s="143"/>
      <c r="FJ63" s="143"/>
      <c r="FK63" s="143"/>
      <c r="FL63" s="143"/>
      <c r="FM63" s="143"/>
      <c r="FN63" s="143"/>
      <c r="FO63" s="143"/>
      <c r="FP63" s="143"/>
      <c r="FQ63" s="143"/>
      <c r="FR63" s="143"/>
      <c r="FS63" s="143"/>
      <c r="FT63" s="143"/>
      <c r="FU63" s="143"/>
      <c r="FV63" s="143"/>
      <c r="FW63" s="143"/>
      <c r="FX63" s="143"/>
      <c r="FY63" s="143"/>
      <c r="FZ63" s="143"/>
      <c r="GA63" s="143"/>
      <c r="GB63" s="143"/>
      <c r="GC63" s="143"/>
      <c r="GD63" s="143"/>
      <c r="GE63" s="412"/>
      <c r="GF63" s="412">
        <f>EJ63</f>
        <v>-24197675.712287366</v>
      </c>
      <c r="GG63" s="143"/>
      <c r="GH63" s="143"/>
      <c r="GI63" s="143"/>
      <c r="GJ63" s="143"/>
      <c r="GK63" s="143"/>
      <c r="GL63" s="143"/>
      <c r="GM63" s="143"/>
      <c r="GN63" s="143"/>
      <c r="GO63" s="143"/>
      <c r="GP63" s="143"/>
      <c r="GQ63" s="143"/>
      <c r="GR63" s="143"/>
      <c r="GS63" s="143"/>
      <c r="GT63" s="143"/>
      <c r="GU63" s="143"/>
      <c r="GV63" s="143"/>
      <c r="GW63" s="143"/>
      <c r="GX63" s="143"/>
      <c r="GY63" s="143"/>
      <c r="GZ63" s="143"/>
      <c r="HA63" s="143"/>
      <c r="HB63" s="143"/>
      <c r="HC63" s="143"/>
      <c r="HD63" s="143"/>
      <c r="HE63" s="143"/>
      <c r="HF63" s="143"/>
      <c r="HG63" s="143"/>
      <c r="HH63" s="143"/>
      <c r="HI63" s="143"/>
      <c r="HJ63" s="143"/>
      <c r="HK63" s="143"/>
      <c r="HL63" s="143"/>
      <c r="HM63" s="143"/>
      <c r="HN63" s="143"/>
      <c r="HO63" s="143"/>
      <c r="HP63" s="143"/>
      <c r="HQ63" s="143"/>
      <c r="HR63" s="143"/>
      <c r="HS63" s="143"/>
      <c r="HT63" s="143"/>
      <c r="HU63" s="143"/>
      <c r="HV63" s="143"/>
      <c r="HW63" s="143"/>
      <c r="HX63" s="143"/>
      <c r="HY63" s="143"/>
      <c r="HZ63" s="143"/>
      <c r="IA63" s="412"/>
      <c r="IB63" s="412">
        <f>GF63</f>
        <v>-24197675.712287366</v>
      </c>
      <c r="IC63" s="143"/>
      <c r="ID63" s="143"/>
      <c r="IE63" s="143"/>
      <c r="IF63" s="143"/>
      <c r="IG63" s="143"/>
      <c r="IH63" s="143"/>
      <c r="II63" s="143"/>
      <c r="IJ63" s="143"/>
      <c r="IK63" s="143"/>
      <c r="IL63" s="143"/>
      <c r="IM63" s="143"/>
      <c r="IN63" s="143"/>
      <c r="IO63" s="143"/>
      <c r="IP63" s="143"/>
      <c r="IQ63" s="143"/>
      <c r="IR63" s="143"/>
      <c r="IS63" s="143"/>
      <c r="IT63" s="143"/>
      <c r="IU63" s="143"/>
      <c r="IV63" s="143"/>
      <c r="IW63" s="143"/>
      <c r="IX63" s="143"/>
      <c r="IY63" s="143"/>
      <c r="IZ63" s="143"/>
      <c r="JA63" s="143"/>
      <c r="JB63" s="143"/>
      <c r="JC63" s="143"/>
      <c r="JD63" s="143"/>
      <c r="JE63" s="143"/>
      <c r="JF63" s="143"/>
      <c r="JG63" s="143"/>
      <c r="JH63" s="143"/>
      <c r="JI63" s="143"/>
      <c r="JJ63" s="143"/>
      <c r="JK63" s="143"/>
      <c r="JL63" s="143"/>
      <c r="JM63" s="143"/>
      <c r="JN63" s="143"/>
      <c r="JO63" s="143"/>
      <c r="JP63" s="143"/>
      <c r="JQ63" s="143"/>
      <c r="JR63" s="143"/>
      <c r="JS63" s="143"/>
      <c r="JT63" s="143"/>
      <c r="JU63" s="143"/>
      <c r="JV63" s="143"/>
      <c r="JW63" s="412"/>
      <c r="JX63" s="412">
        <f>IB63</f>
        <v>-24197675.712287366</v>
      </c>
      <c r="JY63" s="829" t="s">
        <v>1143</v>
      </c>
    </row>
    <row r="64" spans="1:285" x14ac:dyDescent="0.2">
      <c r="A64" s="132">
        <f>ROW()</f>
        <v>64</v>
      </c>
      <c r="B64" s="139" t="s">
        <v>43</v>
      </c>
      <c r="C64" s="412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412"/>
      <c r="AR64" s="412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143"/>
      <c r="BD64" s="143"/>
      <c r="BE64" s="143"/>
      <c r="BF64" s="143"/>
      <c r="BG64" s="143"/>
      <c r="BH64" s="143"/>
      <c r="BI64" s="143"/>
      <c r="BJ64" s="143"/>
      <c r="BK64" s="143"/>
      <c r="BL64" s="143"/>
      <c r="BM64" s="143"/>
      <c r="BN64" s="143"/>
      <c r="BO64" s="143"/>
      <c r="BP64" s="143"/>
      <c r="BQ64" s="143"/>
      <c r="BR64" s="143"/>
      <c r="BS64" s="143"/>
      <c r="BT64" s="143"/>
      <c r="BU64" s="143"/>
      <c r="BV64" s="143"/>
      <c r="BW64" s="143"/>
      <c r="BX64" s="143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412"/>
      <c r="CN64" s="427">
        <f>SUM(CN62:CN63)</f>
        <v>-74439907.883771539</v>
      </c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/>
      <c r="DF64" s="143"/>
      <c r="DG64" s="143"/>
      <c r="DH64" s="143"/>
      <c r="DI64" s="143"/>
      <c r="DJ64" s="143"/>
      <c r="DK64" s="143"/>
      <c r="DL64" s="143"/>
      <c r="DM64" s="143"/>
      <c r="DN64" s="143"/>
      <c r="DO64" s="143"/>
      <c r="DP64" s="143"/>
      <c r="DQ64" s="143"/>
      <c r="DR64" s="143"/>
      <c r="DS64" s="143"/>
      <c r="DT64" s="143"/>
      <c r="DU64" s="143"/>
      <c r="DV64" s="143"/>
      <c r="DW64" s="143"/>
      <c r="DX64" s="143"/>
      <c r="DY64" s="143"/>
      <c r="DZ64" s="143"/>
      <c r="EA64" s="143"/>
      <c r="EB64" s="143"/>
      <c r="EC64" s="143"/>
      <c r="ED64" s="143"/>
      <c r="EE64" s="143"/>
      <c r="EF64" s="143"/>
      <c r="EG64" s="143"/>
      <c r="EH64" s="143"/>
      <c r="EI64" s="412"/>
      <c r="EJ64" s="427">
        <f>SUM(EJ62:EJ63)</f>
        <v>-11258562.578026557</v>
      </c>
      <c r="EK64" s="143"/>
      <c r="EL64" s="143"/>
      <c r="EM64" s="143"/>
      <c r="EN64" s="143"/>
      <c r="EO64" s="143"/>
      <c r="EP64" s="143"/>
      <c r="EQ64" s="143"/>
      <c r="ER64" s="143"/>
      <c r="ES64" s="143"/>
      <c r="ET64" s="143"/>
      <c r="EU64" s="143"/>
      <c r="EV64" s="143"/>
      <c r="EW64" s="143"/>
      <c r="EX64" s="143"/>
      <c r="EY64" s="143"/>
      <c r="EZ64" s="143"/>
      <c r="FA64" s="143"/>
      <c r="FB64" s="143"/>
      <c r="FC64" s="143"/>
      <c r="FD64" s="143"/>
      <c r="FE64" s="143"/>
      <c r="FF64" s="143"/>
      <c r="FG64" s="143"/>
      <c r="FH64" s="143"/>
      <c r="FI64" s="143"/>
      <c r="FJ64" s="143"/>
      <c r="FK64" s="143"/>
      <c r="FL64" s="143"/>
      <c r="FM64" s="143"/>
      <c r="FN64" s="143"/>
      <c r="FO64" s="143"/>
      <c r="FP64" s="143"/>
      <c r="FQ64" s="143"/>
      <c r="FR64" s="143"/>
      <c r="FS64" s="143"/>
      <c r="FT64" s="143"/>
      <c r="FU64" s="143"/>
      <c r="FV64" s="143"/>
      <c r="FW64" s="143"/>
      <c r="FX64" s="143"/>
      <c r="FY64" s="143"/>
      <c r="FZ64" s="143"/>
      <c r="GA64" s="143"/>
      <c r="GB64" s="143"/>
      <c r="GC64" s="143"/>
      <c r="GD64" s="143"/>
      <c r="GE64" s="412"/>
      <c r="GF64" s="426">
        <f>SUM(GF62:GF63)</f>
        <v>236709271.23445547</v>
      </c>
      <c r="GG64" s="143"/>
      <c r="GH64" s="143"/>
      <c r="GI64" s="143"/>
      <c r="GJ64" s="143"/>
      <c r="GK64" s="143"/>
      <c r="GL64" s="143"/>
      <c r="GM64" s="143"/>
      <c r="GN64" s="143"/>
      <c r="GO64" s="143"/>
      <c r="GP64" s="143"/>
      <c r="GQ64" s="143"/>
      <c r="GR64" s="143"/>
      <c r="GS64" s="143"/>
      <c r="GT64" s="143"/>
      <c r="GU64" s="143"/>
      <c r="GV64" s="143"/>
      <c r="GW64" s="143"/>
      <c r="GX64" s="143"/>
      <c r="GY64" s="143"/>
      <c r="GZ64" s="143"/>
      <c r="HA64" s="143"/>
      <c r="HB64" s="143"/>
      <c r="HC64" s="143"/>
      <c r="HD64" s="143"/>
      <c r="HE64" s="143"/>
      <c r="HF64" s="143"/>
      <c r="HG64" s="143"/>
      <c r="HH64" s="143"/>
      <c r="HI64" s="143"/>
      <c r="HJ64" s="143"/>
      <c r="HK64" s="143"/>
      <c r="HL64" s="143"/>
      <c r="HM64" s="143"/>
      <c r="HN64" s="143"/>
      <c r="HO64" s="143"/>
      <c r="HP64" s="143"/>
      <c r="HQ64" s="143"/>
      <c r="HR64" s="143"/>
      <c r="HS64" s="143"/>
      <c r="HT64" s="143"/>
      <c r="HU64" s="143"/>
      <c r="HV64" s="143"/>
      <c r="HW64" s="143"/>
      <c r="HX64" s="143"/>
      <c r="HY64" s="143"/>
      <c r="HZ64" s="143"/>
      <c r="IA64" s="412"/>
      <c r="IB64" s="426">
        <f>SUM(IB62:IB63)</f>
        <v>277896714.98524886</v>
      </c>
      <c r="IC64" s="143"/>
      <c r="ID64" s="143"/>
      <c r="IE64" s="143"/>
      <c r="IF64" s="143"/>
      <c r="IG64" s="143"/>
      <c r="IH64" s="143"/>
      <c r="II64" s="143"/>
      <c r="IJ64" s="143"/>
      <c r="IK64" s="143"/>
      <c r="IL64" s="143"/>
      <c r="IM64" s="143"/>
      <c r="IN64" s="143"/>
      <c r="IO64" s="143"/>
      <c r="IP64" s="143"/>
      <c r="IQ64" s="143"/>
      <c r="IR64" s="143"/>
      <c r="IS64" s="143"/>
      <c r="IT64" s="143"/>
      <c r="IU64" s="143"/>
      <c r="IV64" s="143"/>
      <c r="IW64" s="143"/>
      <c r="IX64" s="143"/>
      <c r="IY64" s="143"/>
      <c r="IZ64" s="143"/>
      <c r="JA64" s="143"/>
      <c r="JB64" s="143"/>
      <c r="JC64" s="143"/>
      <c r="JD64" s="143"/>
      <c r="JE64" s="143"/>
      <c r="JF64" s="143"/>
      <c r="JG64" s="143"/>
      <c r="JH64" s="143"/>
      <c r="JI64" s="143"/>
      <c r="JJ64" s="143"/>
      <c r="JK64" s="143"/>
      <c r="JL64" s="143"/>
      <c r="JM64" s="143"/>
      <c r="JN64" s="143"/>
      <c r="JO64" s="143"/>
      <c r="JP64" s="143"/>
      <c r="JQ64" s="143"/>
      <c r="JR64" s="143"/>
      <c r="JS64" s="143"/>
      <c r="JT64" s="143"/>
      <c r="JU64" s="143"/>
      <c r="JV64" s="143"/>
      <c r="JW64" s="412"/>
      <c r="JX64" s="426">
        <f>SUM(JX62:JX63)</f>
        <v>272083459.24340999</v>
      </c>
      <c r="JY64" s="829" t="s">
        <v>1143</v>
      </c>
    </row>
    <row r="65" spans="1:285" x14ac:dyDescent="0.2">
      <c r="A65" s="132"/>
      <c r="B65" s="139"/>
      <c r="C65" s="424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424"/>
      <c r="AR65" s="424"/>
      <c r="AS65" s="143"/>
      <c r="AT65" s="143"/>
      <c r="AU65" s="143"/>
      <c r="AV65" s="143"/>
      <c r="AW65" s="143"/>
      <c r="AX65" s="143"/>
      <c r="AY65" s="143"/>
      <c r="AZ65" s="143"/>
      <c r="BA65" s="143"/>
      <c r="BB65" s="143"/>
      <c r="BC65" s="143"/>
      <c r="BD65" s="143"/>
      <c r="BE65" s="143"/>
      <c r="BF65" s="143"/>
      <c r="BG65" s="143"/>
      <c r="BH65" s="143"/>
      <c r="BI65" s="143"/>
      <c r="BJ65" s="14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424"/>
      <c r="CN65" s="424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43"/>
      <c r="DZ65" s="143"/>
      <c r="EA65" s="143"/>
      <c r="EB65" s="143"/>
      <c r="EC65" s="143"/>
      <c r="ED65" s="143"/>
      <c r="EE65" s="143"/>
      <c r="EF65" s="143"/>
      <c r="EG65" s="143"/>
      <c r="EH65" s="143"/>
      <c r="EI65" s="424"/>
      <c r="EJ65" s="424"/>
      <c r="EK65" s="143"/>
      <c r="EL65" s="143"/>
      <c r="EM65" s="143"/>
      <c r="EN65" s="143"/>
      <c r="EO65" s="143"/>
      <c r="EP65" s="143"/>
      <c r="EQ65" s="143"/>
      <c r="ER65" s="143"/>
      <c r="ES65" s="143"/>
      <c r="ET65" s="143"/>
      <c r="EU65" s="143"/>
      <c r="EV65" s="143"/>
      <c r="EW65" s="143"/>
      <c r="EX65" s="143"/>
      <c r="EY65" s="143"/>
      <c r="EZ65" s="143"/>
      <c r="FA65" s="143"/>
      <c r="FB65" s="143"/>
      <c r="FC65" s="143"/>
      <c r="FD65" s="143"/>
      <c r="FE65" s="143"/>
      <c r="FF65" s="143"/>
      <c r="FG65" s="143"/>
      <c r="FH65" s="143"/>
      <c r="FI65" s="143"/>
      <c r="FJ65" s="143"/>
      <c r="FK65" s="143"/>
      <c r="FL65" s="143"/>
      <c r="FM65" s="143"/>
      <c r="FN65" s="143"/>
      <c r="FO65" s="143"/>
      <c r="FP65" s="143"/>
      <c r="FQ65" s="143"/>
      <c r="FR65" s="143"/>
      <c r="FS65" s="143"/>
      <c r="FT65" s="143"/>
      <c r="FU65" s="143"/>
      <c r="FV65" s="143"/>
      <c r="FW65" s="143"/>
      <c r="FX65" s="143"/>
      <c r="FY65" s="143"/>
      <c r="FZ65" s="143"/>
      <c r="GA65" s="143"/>
      <c r="GB65" s="143"/>
      <c r="GC65" s="143"/>
      <c r="GD65" s="143"/>
      <c r="GE65" s="424"/>
      <c r="GF65" s="424"/>
      <c r="GG65" s="143"/>
      <c r="GH65" s="143"/>
      <c r="GI65" s="143"/>
      <c r="GJ65" s="143"/>
      <c r="GK65" s="143"/>
      <c r="GL65" s="143"/>
      <c r="GM65" s="143"/>
      <c r="GN65" s="143"/>
      <c r="GO65" s="143"/>
      <c r="GP65" s="143"/>
      <c r="GQ65" s="143"/>
      <c r="GR65" s="143"/>
      <c r="GS65" s="143"/>
      <c r="GT65" s="143"/>
      <c r="GU65" s="143"/>
      <c r="GV65" s="143"/>
      <c r="GW65" s="143"/>
      <c r="GX65" s="143"/>
      <c r="GY65" s="143"/>
      <c r="GZ65" s="143"/>
      <c r="HA65" s="143"/>
      <c r="HB65" s="143"/>
      <c r="HC65" s="143"/>
      <c r="HD65" s="143"/>
      <c r="HE65" s="143"/>
      <c r="HF65" s="143"/>
      <c r="HG65" s="143"/>
      <c r="HH65" s="143"/>
      <c r="HI65" s="143"/>
      <c r="HJ65" s="143"/>
      <c r="HK65" s="143"/>
      <c r="HL65" s="143"/>
      <c r="HM65" s="143"/>
      <c r="HN65" s="143"/>
      <c r="HO65" s="143"/>
      <c r="HP65" s="143"/>
      <c r="HQ65" s="143"/>
      <c r="HR65" s="143"/>
      <c r="HS65" s="143"/>
      <c r="HT65" s="143"/>
      <c r="HU65" s="143"/>
      <c r="HV65" s="143"/>
      <c r="HW65" s="143"/>
      <c r="HX65" s="143"/>
      <c r="HY65" s="143"/>
      <c r="HZ65" s="143"/>
      <c r="IA65" s="424"/>
      <c r="IB65" s="424"/>
      <c r="IC65" s="143"/>
      <c r="ID65" s="143"/>
      <c r="IE65" s="143"/>
      <c r="IF65" s="143"/>
      <c r="IG65" s="143"/>
      <c r="IH65" s="143"/>
      <c r="II65" s="143"/>
      <c r="IJ65" s="143"/>
      <c r="IK65" s="143"/>
      <c r="IL65" s="143"/>
      <c r="IM65" s="143"/>
      <c r="IN65" s="143"/>
      <c r="IO65" s="143"/>
      <c r="IP65" s="143"/>
      <c r="IQ65" s="143"/>
      <c r="IR65" s="143"/>
      <c r="IS65" s="143"/>
      <c r="IT65" s="143"/>
      <c r="IU65" s="143"/>
      <c r="IV65" s="143"/>
      <c r="IW65" s="143"/>
      <c r="IX65" s="143"/>
      <c r="IY65" s="143"/>
      <c r="IZ65" s="143"/>
      <c r="JA65" s="143"/>
      <c r="JB65" s="143"/>
      <c r="JC65" s="143"/>
      <c r="JD65" s="143"/>
      <c r="JE65" s="143"/>
      <c r="JF65" s="143"/>
      <c r="JG65" s="143"/>
      <c r="JH65" s="143"/>
      <c r="JI65" s="143"/>
      <c r="JJ65" s="143"/>
      <c r="JK65" s="143"/>
      <c r="JL65" s="143"/>
      <c r="JM65" s="143"/>
      <c r="JN65" s="143"/>
      <c r="JO65" s="143"/>
      <c r="JP65" s="143"/>
      <c r="JQ65" s="143"/>
      <c r="JR65" s="143"/>
      <c r="JS65" s="143"/>
      <c r="JT65" s="143"/>
      <c r="JU65" s="143"/>
      <c r="JV65" s="143"/>
      <c r="JW65" s="424"/>
      <c r="JX65" s="424"/>
      <c r="JY65" s="829" t="s">
        <v>1143</v>
      </c>
    </row>
    <row r="66" spans="1:285" ht="13.5" thickBot="1" x14ac:dyDescent="0.25">
      <c r="B66" s="139"/>
      <c r="H66" s="438" t="s">
        <v>472</v>
      </c>
      <c r="JY66" s="829" t="s">
        <v>1143</v>
      </c>
    </row>
    <row r="67" spans="1:285" ht="13.5" thickBot="1" x14ac:dyDescent="0.25">
      <c r="B67" s="139" t="s">
        <v>468</v>
      </c>
      <c r="C67" s="151">
        <v>7.0500000000000007E-2</v>
      </c>
      <c r="D67" s="151">
        <f>+'CRM-2'!$J$24</f>
        <v>7.0500000000000007E-2</v>
      </c>
      <c r="E67" s="151">
        <f>+'CRM-2'!$J$24</f>
        <v>7.0500000000000007E-2</v>
      </c>
      <c r="F67" s="151">
        <f>+'CRM-2'!$J$24</f>
        <v>7.0500000000000007E-2</v>
      </c>
      <c r="G67" s="151">
        <f>+'CRM-2'!$J$24</f>
        <v>7.0500000000000007E-2</v>
      </c>
      <c r="H67" s="152">
        <f>+'CRM-2'!J15</f>
        <v>7.2300000000000003E-2</v>
      </c>
      <c r="I67" s="151">
        <f>+'CRM-2'!$J$24</f>
        <v>7.0500000000000007E-2</v>
      </c>
      <c r="J67" s="151">
        <f>+'CRM-2'!$J$24</f>
        <v>7.0500000000000007E-2</v>
      </c>
      <c r="K67" s="151">
        <f>+'CRM-2'!$J$24</f>
        <v>7.0500000000000007E-2</v>
      </c>
      <c r="L67" s="151">
        <f>+'CRM-2'!$J$24</f>
        <v>7.0500000000000007E-2</v>
      </c>
      <c r="M67" s="151">
        <f>+'CRM-2'!$J$24</f>
        <v>7.0500000000000007E-2</v>
      </c>
      <c r="N67" s="151">
        <f>+'CRM-2'!$J$24</f>
        <v>7.0500000000000007E-2</v>
      </c>
      <c r="O67" s="151">
        <f>+'CRM-2'!$J$24</f>
        <v>7.0500000000000007E-2</v>
      </c>
      <c r="P67" s="151">
        <f>+'CRM-2'!$J$24</f>
        <v>7.0500000000000007E-2</v>
      </c>
      <c r="Q67" s="151">
        <f>+'CRM-2'!$J$24</f>
        <v>7.0500000000000007E-2</v>
      </c>
      <c r="R67" s="151">
        <f>+'CRM-2'!$J$24</f>
        <v>7.0500000000000007E-2</v>
      </c>
      <c r="S67" s="151">
        <f>+'CRM-2'!$J$24</f>
        <v>7.0500000000000007E-2</v>
      </c>
      <c r="T67" s="151">
        <f>+'CRM-2'!$J$24</f>
        <v>7.0500000000000007E-2</v>
      </c>
      <c r="U67" s="151">
        <f>+'CRM-2'!$J$24</f>
        <v>7.0500000000000007E-2</v>
      </c>
      <c r="V67" s="151">
        <f>+'CRM-2'!$J$24</f>
        <v>7.0500000000000007E-2</v>
      </c>
      <c r="W67" s="151">
        <f>+'CRM-2'!$J$24</f>
        <v>7.0500000000000007E-2</v>
      </c>
      <c r="X67" s="151">
        <f>+'CRM-2'!$J$24</f>
        <v>7.0500000000000007E-2</v>
      </c>
      <c r="Y67" s="151">
        <f>+'CRM-2'!$J$24</f>
        <v>7.0500000000000007E-2</v>
      </c>
      <c r="Z67" s="151">
        <f>+'CRM-2'!$J$24</f>
        <v>7.0500000000000007E-2</v>
      </c>
      <c r="AA67" s="151">
        <f>+'CRM-2'!$J$24</f>
        <v>7.0500000000000007E-2</v>
      </c>
      <c r="AB67" s="151">
        <f>+'CRM-2'!$J$24</f>
        <v>7.0500000000000007E-2</v>
      </c>
      <c r="AC67" s="151">
        <f>+'CRM-2'!$J$24</f>
        <v>7.0500000000000007E-2</v>
      </c>
      <c r="AD67" s="151">
        <f>+'CRM-2'!$J$24</f>
        <v>7.0500000000000007E-2</v>
      </c>
      <c r="AE67" s="151">
        <f>+'CRM-2'!$J$24</f>
        <v>7.0500000000000007E-2</v>
      </c>
      <c r="AF67" s="151">
        <f>+'CRM-2'!$J$24</f>
        <v>7.0500000000000007E-2</v>
      </c>
      <c r="AG67" s="151">
        <f>+'CRM-2'!$J$24</f>
        <v>7.0500000000000007E-2</v>
      </c>
      <c r="AH67" s="151">
        <f>+'CRM-2'!$J$24</f>
        <v>7.0500000000000007E-2</v>
      </c>
      <c r="AI67" s="151">
        <f>+'CRM-2'!$J$24</f>
        <v>7.0500000000000007E-2</v>
      </c>
      <c r="AJ67" s="151">
        <f>+'CRM-2'!$J$24</f>
        <v>7.0500000000000007E-2</v>
      </c>
      <c r="AK67" s="151">
        <f>+'CRM-2'!$J$24</f>
        <v>7.0500000000000007E-2</v>
      </c>
      <c r="AL67" s="151">
        <f>+'CRM-2'!$J$24</f>
        <v>7.0500000000000007E-2</v>
      </c>
      <c r="AM67" s="151">
        <f>+'CRM-2'!$J$24</f>
        <v>7.0500000000000007E-2</v>
      </c>
      <c r="AN67" s="151">
        <f>+'CRM-2'!$J$24</f>
        <v>7.0500000000000007E-2</v>
      </c>
      <c r="AO67" s="151">
        <f>+'CRM-2'!$J$24</f>
        <v>7.0500000000000007E-2</v>
      </c>
      <c r="AP67" s="151">
        <f>+'CRM-2'!$J$24</f>
        <v>7.0500000000000007E-2</v>
      </c>
      <c r="AQ67" s="151">
        <f>+'CRM-2'!$J$24</f>
        <v>7.0500000000000007E-2</v>
      </c>
      <c r="AR67" s="151">
        <f>+'CRM-2'!$J$24</f>
        <v>7.0500000000000007E-2</v>
      </c>
      <c r="AS67" s="151">
        <f>+'CRM-2'!$J$24</f>
        <v>7.0500000000000007E-2</v>
      </c>
      <c r="AT67" s="151">
        <f>+'CRM-2'!$J$24</f>
        <v>7.0500000000000007E-2</v>
      </c>
      <c r="AU67" s="151">
        <f>+'CRM-2'!$J$24</f>
        <v>7.0500000000000007E-2</v>
      </c>
      <c r="AV67" s="151">
        <f>+'CRM-2'!$J$24</f>
        <v>7.0500000000000007E-2</v>
      </c>
      <c r="AW67" s="151">
        <f>+'CRM-2'!$J$24</f>
        <v>7.0500000000000007E-2</v>
      </c>
      <c r="AX67" s="151">
        <f>+'CRM-2'!$J$24</f>
        <v>7.0500000000000007E-2</v>
      </c>
      <c r="AY67" s="151">
        <f>+'CRM-2'!$J$24</f>
        <v>7.0500000000000007E-2</v>
      </c>
      <c r="AZ67" s="151">
        <f>+'CRM-2'!$J$24</f>
        <v>7.0500000000000007E-2</v>
      </c>
      <c r="BA67" s="151">
        <f>+'CRM-2'!$J$24</f>
        <v>7.0500000000000007E-2</v>
      </c>
      <c r="BB67" s="151">
        <f>+'CRM-2'!$J$24</f>
        <v>7.0500000000000007E-2</v>
      </c>
      <c r="BC67" s="151">
        <f>+'CRM-2'!$J$24</f>
        <v>7.0500000000000007E-2</v>
      </c>
      <c r="BD67" s="151">
        <f>+'CRM-2'!$J$24</f>
        <v>7.0500000000000007E-2</v>
      </c>
      <c r="BE67" s="151">
        <f>+'CRM-2'!$J$24</f>
        <v>7.0500000000000007E-2</v>
      </c>
      <c r="BF67" s="151">
        <f>+'CRM-2'!$J$24</f>
        <v>7.0500000000000007E-2</v>
      </c>
      <c r="BG67" s="151">
        <f>+'CRM-2'!$J$24</f>
        <v>7.0500000000000007E-2</v>
      </c>
      <c r="BH67" s="151">
        <f>+'CRM-2'!$J$24</f>
        <v>7.0500000000000007E-2</v>
      </c>
      <c r="BI67" s="151">
        <f>+'CRM-2'!$J$24</f>
        <v>7.0500000000000007E-2</v>
      </c>
      <c r="BJ67" s="151">
        <f>+'CRM-2'!$J$24</f>
        <v>7.0500000000000007E-2</v>
      </c>
      <c r="BK67" s="151">
        <f>+'CRM-2'!$J$24</f>
        <v>7.0500000000000007E-2</v>
      </c>
      <c r="BL67" s="151">
        <f>+'CRM-2'!$J$24</f>
        <v>7.0500000000000007E-2</v>
      </c>
      <c r="BM67" s="151">
        <f>+'CRM-2'!$J$24</f>
        <v>7.0500000000000007E-2</v>
      </c>
      <c r="BN67" s="151">
        <f>+'CRM-2'!$J$24</f>
        <v>7.0500000000000007E-2</v>
      </c>
      <c r="BO67" s="151">
        <f>+'CRM-2'!$J$24</f>
        <v>7.0500000000000007E-2</v>
      </c>
      <c r="BP67" s="151">
        <f>+'CRM-2'!$J$24</f>
        <v>7.0500000000000007E-2</v>
      </c>
      <c r="BQ67" s="151">
        <f>+'CRM-2'!$J$24</f>
        <v>7.0500000000000007E-2</v>
      </c>
      <c r="BR67" s="151">
        <f>+'CRM-2'!$J$24</f>
        <v>7.0500000000000007E-2</v>
      </c>
      <c r="BS67" s="151">
        <f>+'CRM-2'!$J$24</f>
        <v>7.0500000000000007E-2</v>
      </c>
      <c r="BT67" s="151">
        <f>+'CRM-2'!$J$24</f>
        <v>7.0500000000000007E-2</v>
      </c>
      <c r="BU67" s="151">
        <f>+'CRM-2'!$J$24</f>
        <v>7.0500000000000007E-2</v>
      </c>
      <c r="BV67" s="151">
        <f>+'CRM-2'!$J$24</f>
        <v>7.0500000000000007E-2</v>
      </c>
      <c r="BW67" s="151">
        <f>+'CRM-2'!$J$24</f>
        <v>7.0500000000000007E-2</v>
      </c>
      <c r="BX67" s="151">
        <f>+'CRM-2'!$J$24</f>
        <v>7.0500000000000007E-2</v>
      </c>
      <c r="BY67" s="151">
        <f>+'CRM-2'!$J$24</f>
        <v>7.0500000000000007E-2</v>
      </c>
      <c r="BZ67" s="151">
        <f>+'CRM-2'!$J$24</f>
        <v>7.0500000000000007E-2</v>
      </c>
      <c r="CA67" s="151">
        <f>+'CRM-2'!$J$24</f>
        <v>7.0500000000000007E-2</v>
      </c>
      <c r="CB67" s="151">
        <f>+'CRM-2'!$J$24</f>
        <v>7.0500000000000007E-2</v>
      </c>
      <c r="CC67" s="151">
        <f>+'CRM-2'!$J$24</f>
        <v>7.0500000000000007E-2</v>
      </c>
      <c r="CD67" s="151">
        <f>+'CRM-2'!$J$24</f>
        <v>7.0500000000000007E-2</v>
      </c>
      <c r="CE67" s="151">
        <f>+'CRM-2'!$J$24</f>
        <v>7.0500000000000007E-2</v>
      </c>
      <c r="CF67" s="151">
        <f>+'CRM-2'!$J$24</f>
        <v>7.0500000000000007E-2</v>
      </c>
      <c r="CG67" s="151">
        <f>+'CRM-2'!$J$24</f>
        <v>7.0500000000000007E-2</v>
      </c>
      <c r="CH67" s="151">
        <f>+'CRM-2'!$J$24</f>
        <v>7.0500000000000007E-2</v>
      </c>
      <c r="CI67" s="151">
        <f>+'CRM-2'!$J$24</f>
        <v>7.0500000000000007E-2</v>
      </c>
      <c r="CJ67" s="151">
        <f>+'CRM-2'!$J$24</f>
        <v>7.0500000000000007E-2</v>
      </c>
      <c r="CK67" s="151">
        <f>+'CRM-2'!$J$24</f>
        <v>7.0500000000000007E-2</v>
      </c>
      <c r="CL67" s="151">
        <f>+'CRM-2'!$J$24</f>
        <v>7.0500000000000007E-2</v>
      </c>
      <c r="CM67" s="151">
        <f>+'CRM-2'!$J$24</f>
        <v>7.0500000000000007E-2</v>
      </c>
      <c r="CN67" s="151">
        <f>+'CRM-2'!$J$24</f>
        <v>7.0500000000000007E-2</v>
      </c>
      <c r="CO67" s="151">
        <f>+'CRM-2'!$J$24</f>
        <v>7.0500000000000007E-2</v>
      </c>
      <c r="CP67" s="151">
        <f>+'CRM-2'!$J$24</f>
        <v>7.0500000000000007E-2</v>
      </c>
      <c r="CQ67" s="151">
        <f>+'CRM-2'!$J$24</f>
        <v>7.0500000000000007E-2</v>
      </c>
      <c r="CR67" s="151">
        <f>+'CRM-2'!$J$24</f>
        <v>7.0500000000000007E-2</v>
      </c>
      <c r="CS67" s="151">
        <f>+'CRM-2'!$J$24</f>
        <v>7.0500000000000007E-2</v>
      </c>
      <c r="CT67" s="151">
        <f>+'CRM-2'!$J$24</f>
        <v>7.0500000000000007E-2</v>
      </c>
      <c r="CU67" s="151">
        <f>+'CRM-2'!$J$24</f>
        <v>7.0500000000000007E-2</v>
      </c>
      <c r="CV67" s="151">
        <f>+'CRM-2'!$J$24</f>
        <v>7.0500000000000007E-2</v>
      </c>
      <c r="CW67" s="151">
        <f>+'CRM-2'!$J$24</f>
        <v>7.0500000000000007E-2</v>
      </c>
      <c r="CX67" s="151">
        <f>+'CRM-2'!$J$24</f>
        <v>7.0500000000000007E-2</v>
      </c>
      <c r="CY67" s="151">
        <f>+'CRM-2'!$J$24</f>
        <v>7.0500000000000007E-2</v>
      </c>
      <c r="CZ67" s="151">
        <f>+'CRM-2'!$J$24</f>
        <v>7.0500000000000007E-2</v>
      </c>
      <c r="DA67" s="151">
        <f>+'CRM-2'!$J$24</f>
        <v>7.0500000000000007E-2</v>
      </c>
      <c r="DB67" s="151">
        <f>+'CRM-2'!$J$24</f>
        <v>7.0500000000000007E-2</v>
      </c>
      <c r="DC67" s="151">
        <f>+'CRM-2'!$J$24</f>
        <v>7.0500000000000007E-2</v>
      </c>
      <c r="DD67" s="151">
        <f>+'CRM-2'!$J$24</f>
        <v>7.0500000000000007E-2</v>
      </c>
      <c r="DE67" s="151">
        <f>+'CRM-2'!$J$24</f>
        <v>7.0500000000000007E-2</v>
      </c>
      <c r="DF67" s="151">
        <f>+'CRM-2'!$J$24</f>
        <v>7.0500000000000007E-2</v>
      </c>
      <c r="DG67" s="151">
        <f>+'CRM-2'!$J$24</f>
        <v>7.0500000000000007E-2</v>
      </c>
      <c r="DH67" s="151">
        <f>+'CRM-2'!$J$24</f>
        <v>7.0500000000000007E-2</v>
      </c>
      <c r="DI67" s="151">
        <f>+'CRM-2'!$J$24</f>
        <v>7.0500000000000007E-2</v>
      </c>
      <c r="DJ67" s="151">
        <f>+'CRM-2'!$J$24</f>
        <v>7.0500000000000007E-2</v>
      </c>
      <c r="DK67" s="151">
        <f>+'CRM-2'!$J$24</f>
        <v>7.0500000000000007E-2</v>
      </c>
      <c r="DL67" s="151">
        <f>+'CRM-2'!$J$24</f>
        <v>7.0500000000000007E-2</v>
      </c>
      <c r="DM67" s="151">
        <f>+'CRM-2'!$J$24</f>
        <v>7.0500000000000007E-2</v>
      </c>
      <c r="DN67" s="151">
        <f>+'CRM-2'!$J$24</f>
        <v>7.0500000000000007E-2</v>
      </c>
      <c r="DO67" s="151">
        <f>+'CRM-2'!$J$24</f>
        <v>7.0500000000000007E-2</v>
      </c>
      <c r="DP67" s="151">
        <f>+'CRM-2'!$J$24</f>
        <v>7.0500000000000007E-2</v>
      </c>
      <c r="DQ67" s="151">
        <f>+'CRM-2'!$J$24</f>
        <v>7.0500000000000007E-2</v>
      </c>
      <c r="DR67" s="151">
        <f>+'CRM-2'!$J$24</f>
        <v>7.0500000000000007E-2</v>
      </c>
      <c r="DS67" s="151">
        <f>+'CRM-2'!$J$24</f>
        <v>7.0500000000000007E-2</v>
      </c>
      <c r="DT67" s="151">
        <f>+'CRM-2'!$J$24</f>
        <v>7.0500000000000007E-2</v>
      </c>
      <c r="DU67" s="151">
        <f>+'CRM-2'!$J$24</f>
        <v>7.0500000000000007E-2</v>
      </c>
      <c r="DV67" s="151">
        <f>+'CRM-2'!$J$24</f>
        <v>7.0500000000000007E-2</v>
      </c>
      <c r="DW67" s="151">
        <f>+'CRM-2'!$J$24</f>
        <v>7.0500000000000007E-2</v>
      </c>
      <c r="DX67" s="151">
        <f>+'CRM-2'!$J$24</f>
        <v>7.0500000000000007E-2</v>
      </c>
      <c r="DY67" s="151">
        <f>+'CRM-2'!$J$24</f>
        <v>7.0500000000000007E-2</v>
      </c>
      <c r="DZ67" s="151">
        <f>+'CRM-2'!$J$24</f>
        <v>7.0500000000000007E-2</v>
      </c>
      <c r="EA67" s="151">
        <f>+'CRM-2'!$J$24</f>
        <v>7.0500000000000007E-2</v>
      </c>
      <c r="EB67" s="151">
        <f>+'CRM-2'!$J$24</f>
        <v>7.0500000000000007E-2</v>
      </c>
      <c r="EC67" s="151">
        <f>+'CRM-2'!$J$24</f>
        <v>7.0500000000000007E-2</v>
      </c>
      <c r="ED67" s="151">
        <f>+'CRM-2'!$J$24</f>
        <v>7.0500000000000007E-2</v>
      </c>
      <c r="EE67" s="151">
        <f>+'CRM-2'!$J$24</f>
        <v>7.0500000000000007E-2</v>
      </c>
      <c r="EF67" s="151">
        <f>+'CRM-2'!$J$24</f>
        <v>7.0500000000000007E-2</v>
      </c>
      <c r="EG67" s="151">
        <f>+'CRM-2'!$J$24</f>
        <v>7.0500000000000007E-2</v>
      </c>
      <c r="EH67" s="151">
        <f>+'CRM-2'!$J$24</f>
        <v>7.0500000000000007E-2</v>
      </c>
      <c r="EI67" s="151">
        <f>+'CRM-2'!$J$24</f>
        <v>7.0500000000000007E-2</v>
      </c>
      <c r="EJ67" s="151">
        <f>+'CRM-2'!$J$24</f>
        <v>7.0500000000000007E-2</v>
      </c>
      <c r="EK67" s="151">
        <f>+'CRM-2'!$J$24</f>
        <v>7.0500000000000007E-2</v>
      </c>
      <c r="EL67" s="151">
        <f>+'CRM-2'!$J$24</f>
        <v>7.0500000000000007E-2</v>
      </c>
      <c r="EM67" s="151">
        <f>+'CRM-2'!$J$24</f>
        <v>7.0500000000000007E-2</v>
      </c>
      <c r="EN67" s="151">
        <f>+'CRM-2'!$J$24</f>
        <v>7.0500000000000007E-2</v>
      </c>
      <c r="EO67" s="151">
        <f>+'CRM-2'!$J$24</f>
        <v>7.0500000000000007E-2</v>
      </c>
      <c r="EP67" s="151">
        <f>+'CRM-2'!$J$24</f>
        <v>7.0500000000000007E-2</v>
      </c>
      <c r="EQ67" s="151">
        <f>+'CRM-2'!$J$24</f>
        <v>7.0500000000000007E-2</v>
      </c>
      <c r="ER67" s="151">
        <f>+'CRM-2'!$J$24</f>
        <v>7.0500000000000007E-2</v>
      </c>
      <c r="ES67" s="151">
        <f>+'CRM-2'!$J$24</f>
        <v>7.0500000000000007E-2</v>
      </c>
      <c r="ET67" s="151">
        <f>+'CRM-2'!$J$24</f>
        <v>7.0500000000000007E-2</v>
      </c>
      <c r="EU67" s="151">
        <f>+'CRM-2'!$J$24</f>
        <v>7.0500000000000007E-2</v>
      </c>
      <c r="EV67" s="151">
        <f>+'CRM-2'!$J$24</f>
        <v>7.0500000000000007E-2</v>
      </c>
      <c r="EW67" s="151">
        <f>+'CRM-2'!$J$24</f>
        <v>7.0500000000000007E-2</v>
      </c>
      <c r="EX67" s="151">
        <f>+'CRM-2'!$J$24</f>
        <v>7.0500000000000007E-2</v>
      </c>
      <c r="EY67" s="151">
        <f>+'CRM-2'!$J$24</f>
        <v>7.0500000000000007E-2</v>
      </c>
      <c r="EZ67" s="151">
        <f>+'CRM-2'!$J$24</f>
        <v>7.0500000000000007E-2</v>
      </c>
      <c r="FA67" s="151">
        <f>+'CRM-2'!$J$24</f>
        <v>7.0500000000000007E-2</v>
      </c>
      <c r="FB67" s="151">
        <f>+'CRM-2'!$J$24</f>
        <v>7.0500000000000007E-2</v>
      </c>
      <c r="FC67" s="151">
        <f>+'CRM-2'!$J$24</f>
        <v>7.0500000000000007E-2</v>
      </c>
      <c r="FD67" s="151">
        <f>+'CRM-2'!$J$24</f>
        <v>7.0500000000000007E-2</v>
      </c>
      <c r="FE67" s="151">
        <f>+'CRM-2'!$J$24</f>
        <v>7.0500000000000007E-2</v>
      </c>
      <c r="FF67" s="151">
        <f>+'CRM-2'!$J$24</f>
        <v>7.0500000000000007E-2</v>
      </c>
      <c r="FG67" s="151">
        <f>+'CRM-2'!$J$24</f>
        <v>7.0500000000000007E-2</v>
      </c>
      <c r="FH67" s="151">
        <f>+'CRM-2'!$J$24</f>
        <v>7.0500000000000007E-2</v>
      </c>
      <c r="FI67" s="151">
        <f>+'CRM-2'!$J$24</f>
        <v>7.0500000000000007E-2</v>
      </c>
      <c r="FJ67" s="151">
        <f>+'CRM-2'!$J$24</f>
        <v>7.0500000000000007E-2</v>
      </c>
      <c r="FK67" s="151">
        <f>+'CRM-2'!$J$24</f>
        <v>7.0500000000000007E-2</v>
      </c>
      <c r="FL67" s="151">
        <f>+'CRM-2'!$J$24</f>
        <v>7.0500000000000007E-2</v>
      </c>
      <c r="FM67" s="151">
        <f>+'CRM-2'!$J$24</f>
        <v>7.0500000000000007E-2</v>
      </c>
      <c r="FN67" s="151">
        <f>+'CRM-2'!$J$24</f>
        <v>7.0500000000000007E-2</v>
      </c>
      <c r="FO67" s="151">
        <f>+'CRM-2'!$J$24</f>
        <v>7.0500000000000007E-2</v>
      </c>
      <c r="FP67" s="151">
        <f>+'CRM-2'!$J$24</f>
        <v>7.0500000000000007E-2</v>
      </c>
      <c r="FQ67" s="151">
        <f>+'CRM-2'!$J$24</f>
        <v>7.0500000000000007E-2</v>
      </c>
      <c r="FR67" s="151">
        <f>+'CRM-2'!$J$24</f>
        <v>7.0500000000000007E-2</v>
      </c>
      <c r="FS67" s="151">
        <f>+'CRM-2'!$J$24</f>
        <v>7.0500000000000007E-2</v>
      </c>
      <c r="FT67" s="151">
        <f>+'CRM-2'!$J$24</f>
        <v>7.0500000000000007E-2</v>
      </c>
      <c r="FU67" s="151">
        <f>+'CRM-2'!$J$24</f>
        <v>7.0500000000000007E-2</v>
      </c>
      <c r="FV67" s="151">
        <f>+'CRM-2'!$J$24</f>
        <v>7.0500000000000007E-2</v>
      </c>
      <c r="FW67" s="151">
        <f>+'CRM-2'!$J$24</f>
        <v>7.0500000000000007E-2</v>
      </c>
      <c r="FX67" s="151">
        <f>+'CRM-2'!$J$24</f>
        <v>7.0500000000000007E-2</v>
      </c>
      <c r="FY67" s="151">
        <f>+'CRM-2'!$J$24</f>
        <v>7.0500000000000007E-2</v>
      </c>
      <c r="FZ67" s="151">
        <f>+'CRM-2'!$J$24</f>
        <v>7.0500000000000007E-2</v>
      </c>
      <c r="GA67" s="151">
        <f>+'CRM-2'!$J$24</f>
        <v>7.0500000000000007E-2</v>
      </c>
      <c r="GB67" s="151">
        <f>+'CRM-2'!$J$24</f>
        <v>7.0500000000000007E-2</v>
      </c>
      <c r="GC67" s="151">
        <f>+'CRM-2'!$J$24</f>
        <v>7.0500000000000007E-2</v>
      </c>
      <c r="GD67" s="151">
        <f>+'CRM-2'!$J$24</f>
        <v>7.0500000000000007E-2</v>
      </c>
      <c r="GE67" s="151">
        <f>+'CRM-2'!$J$24</f>
        <v>7.0500000000000007E-2</v>
      </c>
      <c r="GF67" s="151">
        <f>+'CRM-2'!$J$24</f>
        <v>7.0500000000000007E-2</v>
      </c>
      <c r="GG67" s="151">
        <f>+'CRM-2'!$D$13</f>
        <v>7.0699999999999999E-2</v>
      </c>
      <c r="GH67" s="151">
        <f>+'CRM-2'!$D$13</f>
        <v>7.0699999999999999E-2</v>
      </c>
      <c r="GI67" s="151">
        <f>+'CRM-2'!$D$13</f>
        <v>7.0699999999999999E-2</v>
      </c>
      <c r="GJ67" s="151">
        <f>+'CRM-2'!$D$13</f>
        <v>7.0699999999999999E-2</v>
      </c>
      <c r="GK67" s="151">
        <f>+'CRM-2'!$D$13</f>
        <v>7.0699999999999999E-2</v>
      </c>
      <c r="GL67" s="151">
        <f>+'CRM-2'!$D$13</f>
        <v>7.0699999999999999E-2</v>
      </c>
      <c r="GM67" s="151">
        <f>+'CRM-2'!$D$13</f>
        <v>7.0699999999999999E-2</v>
      </c>
      <c r="GN67" s="151">
        <f>+'CRM-2'!$D$13</f>
        <v>7.0699999999999999E-2</v>
      </c>
      <c r="GO67" s="151">
        <f>+'CRM-2'!$D$13</f>
        <v>7.0699999999999999E-2</v>
      </c>
      <c r="GP67" s="151">
        <f>+'CRM-2'!$D$13</f>
        <v>7.0699999999999999E-2</v>
      </c>
      <c r="GQ67" s="151">
        <f>+'CRM-2'!$D$13</f>
        <v>7.0699999999999999E-2</v>
      </c>
      <c r="GR67" s="151">
        <f>+'CRM-2'!$D$13</f>
        <v>7.0699999999999999E-2</v>
      </c>
      <c r="GS67" s="151">
        <f>+'CRM-2'!$D$13</f>
        <v>7.0699999999999999E-2</v>
      </c>
      <c r="GT67" s="151">
        <f>+'CRM-2'!$D$13</f>
        <v>7.0699999999999999E-2</v>
      </c>
      <c r="GU67" s="151">
        <f>+'CRM-2'!$D$13</f>
        <v>7.0699999999999999E-2</v>
      </c>
      <c r="GV67" s="151">
        <f>+'CRM-2'!$D$13</f>
        <v>7.0699999999999999E-2</v>
      </c>
      <c r="GW67" s="151">
        <f>+'CRM-2'!$D$13</f>
        <v>7.0699999999999999E-2</v>
      </c>
      <c r="GX67" s="151">
        <f>+'CRM-2'!$D$13</f>
        <v>7.0699999999999999E-2</v>
      </c>
      <c r="GY67" s="151">
        <f>+'CRM-2'!$D$13</f>
        <v>7.0699999999999999E-2</v>
      </c>
      <c r="GZ67" s="151">
        <f>+'CRM-2'!$D$13</f>
        <v>7.0699999999999999E-2</v>
      </c>
      <c r="HA67" s="151">
        <f>+'CRM-2'!$D$13</f>
        <v>7.0699999999999999E-2</v>
      </c>
      <c r="HB67" s="151">
        <f>+'CRM-2'!$D$13</f>
        <v>7.0699999999999999E-2</v>
      </c>
      <c r="HC67" s="151">
        <f>+'CRM-2'!$D$13</f>
        <v>7.0699999999999999E-2</v>
      </c>
      <c r="HD67" s="151">
        <f>+'CRM-2'!$D$13</f>
        <v>7.0699999999999999E-2</v>
      </c>
      <c r="HE67" s="151">
        <f>+'CRM-2'!$D$13</f>
        <v>7.0699999999999999E-2</v>
      </c>
      <c r="HF67" s="151">
        <f>+'CRM-2'!$D$13</f>
        <v>7.0699999999999999E-2</v>
      </c>
      <c r="HG67" s="151">
        <f>+'CRM-2'!$D$13</f>
        <v>7.0699999999999999E-2</v>
      </c>
      <c r="HH67" s="151">
        <f>+'CRM-2'!$D$13</f>
        <v>7.0699999999999999E-2</v>
      </c>
      <c r="HI67" s="151">
        <f>+'CRM-2'!$D$13</f>
        <v>7.0699999999999999E-2</v>
      </c>
      <c r="HJ67" s="151">
        <f>+'CRM-2'!$D$13</f>
        <v>7.0699999999999999E-2</v>
      </c>
      <c r="HK67" s="151">
        <f>+'CRM-2'!$D$13</f>
        <v>7.0699999999999999E-2</v>
      </c>
      <c r="HL67" s="151">
        <f>+'CRM-2'!$D$13</f>
        <v>7.0699999999999999E-2</v>
      </c>
      <c r="HM67" s="151">
        <f>+'CRM-2'!$D$13</f>
        <v>7.0699999999999999E-2</v>
      </c>
      <c r="HN67" s="151">
        <f>+'CRM-2'!$D$13</f>
        <v>7.0699999999999999E-2</v>
      </c>
      <c r="HO67" s="151">
        <f>+'CRM-2'!$D$13</f>
        <v>7.0699999999999999E-2</v>
      </c>
      <c r="HP67" s="151">
        <f>+'CRM-2'!$D$13</f>
        <v>7.0699999999999999E-2</v>
      </c>
      <c r="HQ67" s="151">
        <f>+'CRM-2'!$D$13</f>
        <v>7.0699999999999999E-2</v>
      </c>
      <c r="HR67" s="151">
        <f>+'CRM-2'!$D$13</f>
        <v>7.0699999999999999E-2</v>
      </c>
      <c r="HS67" s="151">
        <f>+'CRM-2'!$D$13</f>
        <v>7.0699999999999999E-2</v>
      </c>
      <c r="HT67" s="151">
        <f>+'CRM-2'!$D$13</f>
        <v>7.0699999999999999E-2</v>
      </c>
      <c r="HU67" s="151">
        <f>+'CRM-2'!$D$13</f>
        <v>7.0699999999999999E-2</v>
      </c>
      <c r="HV67" s="151">
        <f>+'CRM-2'!$D$13</f>
        <v>7.0699999999999999E-2</v>
      </c>
      <c r="HW67" s="151">
        <f>+'CRM-2'!$D$13</f>
        <v>7.0699999999999999E-2</v>
      </c>
      <c r="HX67" s="151">
        <f>+'CRM-2'!$D$13</f>
        <v>7.0699999999999999E-2</v>
      </c>
      <c r="HY67" s="151">
        <f>+'CRM-2'!$D$13</f>
        <v>7.0699999999999999E-2</v>
      </c>
      <c r="HZ67" s="151">
        <f>+'CRM-2'!$D$13</f>
        <v>7.0699999999999999E-2</v>
      </c>
      <c r="IA67" s="151">
        <f>+'CRM-2'!$D$13</f>
        <v>7.0699999999999999E-2</v>
      </c>
      <c r="IB67" s="151">
        <f>+'CRM-2'!$D$13</f>
        <v>7.0699999999999999E-2</v>
      </c>
      <c r="IC67" s="151">
        <f>+'CRM-2'!$E$13</f>
        <v>7.1099999999999997E-2</v>
      </c>
      <c r="ID67" s="151">
        <f>+'CRM-2'!$E$13</f>
        <v>7.1099999999999997E-2</v>
      </c>
      <c r="IE67" s="151">
        <f>+'CRM-2'!$E$13</f>
        <v>7.1099999999999997E-2</v>
      </c>
      <c r="IF67" s="151">
        <f>+'CRM-2'!$E$13</f>
        <v>7.1099999999999997E-2</v>
      </c>
      <c r="IG67" s="151">
        <f>+'CRM-2'!$E$13</f>
        <v>7.1099999999999997E-2</v>
      </c>
      <c r="IH67" s="151">
        <f>+'CRM-2'!$E$13</f>
        <v>7.1099999999999997E-2</v>
      </c>
      <c r="II67" s="151">
        <f>+'CRM-2'!$E$13</f>
        <v>7.1099999999999997E-2</v>
      </c>
      <c r="IJ67" s="151">
        <f>+'CRM-2'!$E$13</f>
        <v>7.1099999999999997E-2</v>
      </c>
      <c r="IK67" s="151">
        <f>+'CRM-2'!$E$13</f>
        <v>7.1099999999999997E-2</v>
      </c>
      <c r="IL67" s="151">
        <f>+'CRM-2'!$E$13</f>
        <v>7.1099999999999997E-2</v>
      </c>
      <c r="IM67" s="151">
        <f>+'CRM-2'!$E$13</f>
        <v>7.1099999999999997E-2</v>
      </c>
      <c r="IN67" s="151">
        <f>+'CRM-2'!$E$13</f>
        <v>7.1099999999999997E-2</v>
      </c>
      <c r="IO67" s="151">
        <f>+'CRM-2'!$E$13</f>
        <v>7.1099999999999997E-2</v>
      </c>
      <c r="IP67" s="151">
        <f>+'CRM-2'!$E$13</f>
        <v>7.1099999999999997E-2</v>
      </c>
      <c r="IQ67" s="151">
        <f>+'CRM-2'!$E$13</f>
        <v>7.1099999999999997E-2</v>
      </c>
      <c r="IR67" s="151">
        <f>+'CRM-2'!$E$13</f>
        <v>7.1099999999999997E-2</v>
      </c>
      <c r="IS67" s="151">
        <f>+'CRM-2'!$E$13</f>
        <v>7.1099999999999997E-2</v>
      </c>
      <c r="IT67" s="151">
        <f>+'CRM-2'!$E$13</f>
        <v>7.1099999999999997E-2</v>
      </c>
      <c r="IU67" s="151">
        <f>+'CRM-2'!$E$13</f>
        <v>7.1099999999999997E-2</v>
      </c>
      <c r="IV67" s="151">
        <f>+'CRM-2'!$E$13</f>
        <v>7.1099999999999997E-2</v>
      </c>
      <c r="IW67" s="151">
        <f>+'CRM-2'!$E$13</f>
        <v>7.1099999999999997E-2</v>
      </c>
      <c r="IX67" s="151">
        <f>+'CRM-2'!$E$13</f>
        <v>7.1099999999999997E-2</v>
      </c>
      <c r="IY67" s="151">
        <f>+'CRM-2'!$E$13</f>
        <v>7.1099999999999997E-2</v>
      </c>
      <c r="IZ67" s="151">
        <f>+'CRM-2'!$E$13</f>
        <v>7.1099999999999997E-2</v>
      </c>
      <c r="JA67" s="151">
        <f>+'CRM-2'!$E$13</f>
        <v>7.1099999999999997E-2</v>
      </c>
      <c r="JB67" s="151">
        <f>+'CRM-2'!$E$13</f>
        <v>7.1099999999999997E-2</v>
      </c>
      <c r="JC67" s="151">
        <f>+'CRM-2'!$E$13</f>
        <v>7.1099999999999997E-2</v>
      </c>
      <c r="JD67" s="151">
        <f>+'CRM-2'!$E$13</f>
        <v>7.1099999999999997E-2</v>
      </c>
      <c r="JE67" s="151">
        <f>+'CRM-2'!$E$13</f>
        <v>7.1099999999999997E-2</v>
      </c>
      <c r="JF67" s="151">
        <f>+'CRM-2'!$E$13</f>
        <v>7.1099999999999997E-2</v>
      </c>
      <c r="JG67" s="151">
        <f>+'CRM-2'!$E$13</f>
        <v>7.1099999999999997E-2</v>
      </c>
      <c r="JH67" s="151">
        <f>+'CRM-2'!$E$13</f>
        <v>7.1099999999999997E-2</v>
      </c>
      <c r="JI67" s="151">
        <f>+'CRM-2'!$E$13</f>
        <v>7.1099999999999997E-2</v>
      </c>
      <c r="JJ67" s="151">
        <f>+'CRM-2'!$E$13</f>
        <v>7.1099999999999997E-2</v>
      </c>
      <c r="JK67" s="151">
        <f>+'CRM-2'!$E$13</f>
        <v>7.1099999999999997E-2</v>
      </c>
      <c r="JL67" s="151">
        <f>+'CRM-2'!$E$13</f>
        <v>7.1099999999999997E-2</v>
      </c>
      <c r="JM67" s="151">
        <f>+'CRM-2'!$E$13</f>
        <v>7.1099999999999997E-2</v>
      </c>
      <c r="JN67" s="151">
        <f>+'CRM-2'!$E$13</f>
        <v>7.1099999999999997E-2</v>
      </c>
      <c r="JO67" s="151">
        <f>+'CRM-2'!$E$13</f>
        <v>7.1099999999999997E-2</v>
      </c>
      <c r="JP67" s="151">
        <f>+'CRM-2'!$E$13</f>
        <v>7.1099999999999997E-2</v>
      </c>
      <c r="JQ67" s="151">
        <f>+'CRM-2'!$E$13</f>
        <v>7.1099999999999997E-2</v>
      </c>
      <c r="JR67" s="151">
        <f>+'CRM-2'!$E$13</f>
        <v>7.1099999999999997E-2</v>
      </c>
      <c r="JS67" s="151">
        <f>+'CRM-2'!$E$13</f>
        <v>7.1099999999999997E-2</v>
      </c>
      <c r="JT67" s="151">
        <f>+'CRM-2'!$E$13</f>
        <v>7.1099999999999997E-2</v>
      </c>
      <c r="JU67" s="151">
        <f>+'CRM-2'!$E$13</f>
        <v>7.1099999999999997E-2</v>
      </c>
      <c r="JV67" s="151">
        <f>+'CRM-2'!$E$13</f>
        <v>7.1099999999999997E-2</v>
      </c>
      <c r="JW67" s="151">
        <f>+'CRM-2'!$E$13</f>
        <v>7.1099999999999997E-2</v>
      </c>
      <c r="JX67" s="151">
        <f>+'CRM-2'!$E$13</f>
        <v>7.1099999999999997E-2</v>
      </c>
      <c r="JY67" s="829" t="s">
        <v>1143</v>
      </c>
    </row>
    <row r="68" spans="1:285" x14ac:dyDescent="0.2">
      <c r="B68" s="139" t="s">
        <v>469</v>
      </c>
      <c r="C68" s="153">
        <v>0.752355</v>
      </c>
      <c r="D68" s="153">
        <f>+'CRM-2'!$O$20</f>
        <v>0.752355</v>
      </c>
      <c r="E68" s="153">
        <f>+'CRM-2'!$O$20</f>
        <v>0.752355</v>
      </c>
      <c r="F68" s="153">
        <f>+'CRM-2'!$O$20</f>
        <v>0.752355</v>
      </c>
      <c r="G68" s="153">
        <f>+'CRM-2'!$O$20</f>
        <v>0.752355</v>
      </c>
      <c r="H68" s="153">
        <f>+'CRM-2'!$O$20</f>
        <v>0.752355</v>
      </c>
      <c r="I68" s="153">
        <f>+'CRM-2'!$O$20</f>
        <v>0.752355</v>
      </c>
      <c r="J68" s="153">
        <f>+'CRM-2'!$O$20</f>
        <v>0.752355</v>
      </c>
      <c r="K68" s="153">
        <f>+'CRM-2'!$O$20</f>
        <v>0.752355</v>
      </c>
      <c r="L68" s="153">
        <f>+'CRM-2'!$O$20</f>
        <v>0.752355</v>
      </c>
      <c r="M68" s="153">
        <f>+'CRM-2'!$O$20</f>
        <v>0.752355</v>
      </c>
      <c r="N68" s="153">
        <f>+'CRM-2'!$O$20</f>
        <v>0.752355</v>
      </c>
      <c r="O68" s="153">
        <f>+'CRM-2'!$O$20</f>
        <v>0.752355</v>
      </c>
      <c r="P68" s="153">
        <f>+'CRM-2'!$O$20</f>
        <v>0.752355</v>
      </c>
      <c r="Q68" s="153">
        <f>+'CRM-2'!$O$20</f>
        <v>0.752355</v>
      </c>
      <c r="R68" s="153">
        <f>+'CRM-2'!$O$20</f>
        <v>0.752355</v>
      </c>
      <c r="S68" s="153">
        <f>+'CRM-2'!$O$20</f>
        <v>0.752355</v>
      </c>
      <c r="T68" s="153">
        <f>+'CRM-2'!$O$20</f>
        <v>0.752355</v>
      </c>
      <c r="U68" s="153">
        <f>+'CRM-2'!$O$20</f>
        <v>0.752355</v>
      </c>
      <c r="V68" s="153">
        <f>+'CRM-2'!$O$20</f>
        <v>0.752355</v>
      </c>
      <c r="W68" s="153">
        <f>+'CRM-2'!$O$20</f>
        <v>0.752355</v>
      </c>
      <c r="X68" s="153">
        <f>+'CRM-2'!$O$20</f>
        <v>0.752355</v>
      </c>
      <c r="Y68" s="153">
        <f>+'CRM-2'!$O$20</f>
        <v>0.752355</v>
      </c>
      <c r="Z68" s="153">
        <f>+'CRM-2'!$O$20</f>
        <v>0.752355</v>
      </c>
      <c r="AA68" s="153">
        <f>+'CRM-2'!$O$20</f>
        <v>0.752355</v>
      </c>
      <c r="AB68" s="153">
        <f>+'CRM-2'!$O$20</f>
        <v>0.752355</v>
      </c>
      <c r="AC68" s="153">
        <f>+'CRM-2'!$O$20</f>
        <v>0.752355</v>
      </c>
      <c r="AD68" s="153">
        <f>+'CRM-2'!$O$20</f>
        <v>0.752355</v>
      </c>
      <c r="AE68" s="153">
        <f>+'CRM-2'!$O$20</f>
        <v>0.752355</v>
      </c>
      <c r="AF68" s="153">
        <f>+'CRM-2'!$O$20</f>
        <v>0.752355</v>
      </c>
      <c r="AG68" s="153">
        <f>+'CRM-2'!$O$20</f>
        <v>0.752355</v>
      </c>
      <c r="AH68" s="153">
        <f>+'CRM-2'!$O$20</f>
        <v>0.752355</v>
      </c>
      <c r="AI68" s="153">
        <f>+'CRM-2'!$O$20</f>
        <v>0.752355</v>
      </c>
      <c r="AJ68" s="153">
        <f>+'CRM-2'!$O$20</f>
        <v>0.752355</v>
      </c>
      <c r="AK68" s="153">
        <f>+'CRM-2'!$O$20</f>
        <v>0.752355</v>
      </c>
      <c r="AL68" s="153">
        <f>+'CRM-2'!$O$20</f>
        <v>0.752355</v>
      </c>
      <c r="AM68" s="153">
        <f>+'CRM-2'!$O$20</f>
        <v>0.752355</v>
      </c>
      <c r="AN68" s="153">
        <f>+'CRM-2'!$O$20</f>
        <v>0.752355</v>
      </c>
      <c r="AO68" s="153">
        <f>+'CRM-2'!$O$20</f>
        <v>0.752355</v>
      </c>
      <c r="AP68" s="153">
        <f>+'CRM-2'!$O$20</f>
        <v>0.752355</v>
      </c>
      <c r="AQ68" s="153">
        <f>+'CRM-2'!$O$20</f>
        <v>0.752355</v>
      </c>
      <c r="AR68" s="153">
        <f>+'CRM-2'!$O$20</f>
        <v>0.752355</v>
      </c>
      <c r="AS68" s="153">
        <f>+'CRM-2'!$O$20</f>
        <v>0.752355</v>
      </c>
      <c r="AT68" s="153">
        <f>+'CRM-2'!$O$20</f>
        <v>0.752355</v>
      </c>
      <c r="AU68" s="153">
        <f>+'CRM-2'!$O$20</f>
        <v>0.752355</v>
      </c>
      <c r="AV68" s="153">
        <f>+'CRM-2'!$O$20</f>
        <v>0.752355</v>
      </c>
      <c r="AW68" s="153">
        <f>+'CRM-2'!$O$20</f>
        <v>0.752355</v>
      </c>
      <c r="AX68" s="153">
        <f>+'CRM-2'!$O$20</f>
        <v>0.752355</v>
      </c>
      <c r="AY68" s="153">
        <f>+'CRM-2'!$O$20</f>
        <v>0.752355</v>
      </c>
      <c r="AZ68" s="153">
        <f>+'CRM-2'!$O$20</f>
        <v>0.752355</v>
      </c>
      <c r="BA68" s="153">
        <f>+'CRM-2'!$O$20</f>
        <v>0.752355</v>
      </c>
      <c r="BB68" s="153">
        <f>+'CRM-2'!$O$20</f>
        <v>0.752355</v>
      </c>
      <c r="BC68" s="153">
        <f>+'CRM-2'!$O$20</f>
        <v>0.752355</v>
      </c>
      <c r="BD68" s="153">
        <f>+'CRM-2'!$O$20</f>
        <v>0.752355</v>
      </c>
      <c r="BE68" s="153">
        <f>+'CRM-2'!$O$20</f>
        <v>0.752355</v>
      </c>
      <c r="BF68" s="153">
        <f>+'CRM-2'!$O$20</f>
        <v>0.752355</v>
      </c>
      <c r="BG68" s="153">
        <f>+'CRM-2'!$O$20</f>
        <v>0.752355</v>
      </c>
      <c r="BH68" s="153">
        <f>+'CRM-2'!$O$20</f>
        <v>0.752355</v>
      </c>
      <c r="BI68" s="153">
        <f>+'CRM-2'!$O$20</f>
        <v>0.752355</v>
      </c>
      <c r="BJ68" s="153">
        <f>+'CRM-2'!$O$20</f>
        <v>0.752355</v>
      </c>
      <c r="BK68" s="153">
        <f>+'CRM-2'!$O$20</f>
        <v>0.752355</v>
      </c>
      <c r="BL68" s="153">
        <f>+'CRM-2'!$O$20</f>
        <v>0.752355</v>
      </c>
      <c r="BM68" s="153">
        <f>+'CRM-2'!$O$20</f>
        <v>0.752355</v>
      </c>
      <c r="BN68" s="153">
        <f>+'CRM-2'!$O$20</f>
        <v>0.752355</v>
      </c>
      <c r="BO68" s="153">
        <f>+'CRM-2'!$O$20</f>
        <v>0.752355</v>
      </c>
      <c r="BP68" s="153">
        <f>+'CRM-2'!$O$20</f>
        <v>0.752355</v>
      </c>
      <c r="BQ68" s="153">
        <f>+'CRM-2'!$O$20</f>
        <v>0.752355</v>
      </c>
      <c r="BR68" s="153">
        <f>+'CRM-2'!$O$20</f>
        <v>0.752355</v>
      </c>
      <c r="BS68" s="153">
        <f>+'CRM-2'!$O$20</f>
        <v>0.752355</v>
      </c>
      <c r="BT68" s="153">
        <f>+'CRM-2'!$O$20</f>
        <v>0.752355</v>
      </c>
      <c r="BU68" s="153">
        <f>+'CRM-2'!$O$20</f>
        <v>0.752355</v>
      </c>
      <c r="BV68" s="153">
        <f>+'CRM-2'!$O$20</f>
        <v>0.752355</v>
      </c>
      <c r="BW68" s="153">
        <f>+'CRM-2'!$O$20</f>
        <v>0.752355</v>
      </c>
      <c r="BX68" s="153">
        <f>+'CRM-2'!$O$20</f>
        <v>0.752355</v>
      </c>
      <c r="BY68" s="153">
        <f>+'CRM-2'!$O$20</f>
        <v>0.752355</v>
      </c>
      <c r="BZ68" s="153">
        <f>+'CRM-2'!$O$20</f>
        <v>0.752355</v>
      </c>
      <c r="CA68" s="153">
        <f>+'CRM-2'!$O$20</f>
        <v>0.752355</v>
      </c>
      <c r="CB68" s="153">
        <f>+'CRM-2'!$O$20</f>
        <v>0.752355</v>
      </c>
      <c r="CC68" s="153">
        <f>+'CRM-2'!$O$20</f>
        <v>0.752355</v>
      </c>
      <c r="CD68" s="153">
        <f>+'CRM-2'!$O$20</f>
        <v>0.752355</v>
      </c>
      <c r="CE68" s="153">
        <f>+'CRM-2'!$O$20</f>
        <v>0.752355</v>
      </c>
      <c r="CF68" s="153">
        <f>+'CRM-2'!$O$20</f>
        <v>0.752355</v>
      </c>
      <c r="CG68" s="153">
        <f>+'CRM-2'!$O$20</f>
        <v>0.752355</v>
      </c>
      <c r="CH68" s="153">
        <f>+'CRM-2'!$O$20</f>
        <v>0.752355</v>
      </c>
      <c r="CI68" s="153">
        <f>+'CRM-2'!$O$20</f>
        <v>0.752355</v>
      </c>
      <c r="CJ68" s="153">
        <f>+'CRM-2'!$O$20</f>
        <v>0.752355</v>
      </c>
      <c r="CK68" s="153">
        <f>+'CRM-2'!$O$20</f>
        <v>0.752355</v>
      </c>
      <c r="CL68" s="153">
        <f>+'CRM-2'!$O$20</f>
        <v>0.752355</v>
      </c>
      <c r="CM68" s="153">
        <f>+'CRM-2'!$O$20</f>
        <v>0.752355</v>
      </c>
      <c r="CN68" s="153">
        <f>+'CRM-2'!$O$20</f>
        <v>0.752355</v>
      </c>
      <c r="CO68" s="153">
        <f>+'CRM-2'!$O$20</f>
        <v>0.752355</v>
      </c>
      <c r="CP68" s="153">
        <f>+'CRM-2'!$O$20</f>
        <v>0.752355</v>
      </c>
      <c r="CQ68" s="153">
        <f>+'CRM-2'!$O$20</f>
        <v>0.752355</v>
      </c>
      <c r="CR68" s="153">
        <f>+'CRM-2'!$O$20</f>
        <v>0.752355</v>
      </c>
      <c r="CS68" s="153">
        <f>+'CRM-2'!$O$20</f>
        <v>0.752355</v>
      </c>
      <c r="CT68" s="153">
        <f>+'CRM-2'!$O$20</f>
        <v>0.752355</v>
      </c>
      <c r="CU68" s="153">
        <f>+'CRM-2'!$O$20</f>
        <v>0.752355</v>
      </c>
      <c r="CV68" s="153">
        <f>+'CRM-2'!$O$20</f>
        <v>0.752355</v>
      </c>
      <c r="CW68" s="153">
        <f>+'CRM-2'!$O$20</f>
        <v>0.752355</v>
      </c>
      <c r="CX68" s="153">
        <f>+'CRM-2'!$O$20</f>
        <v>0.752355</v>
      </c>
      <c r="CY68" s="153">
        <f>+'CRM-2'!$O$20</f>
        <v>0.752355</v>
      </c>
      <c r="CZ68" s="153">
        <f>+'CRM-2'!$O$20</f>
        <v>0.752355</v>
      </c>
      <c r="DA68" s="153">
        <f>+'CRM-2'!$O$20</f>
        <v>0.752355</v>
      </c>
      <c r="DB68" s="153">
        <f>+'CRM-2'!$O$20</f>
        <v>0.752355</v>
      </c>
      <c r="DC68" s="153">
        <f>+'CRM-2'!$O$20</f>
        <v>0.752355</v>
      </c>
      <c r="DD68" s="153">
        <f>+'CRM-2'!$O$20</f>
        <v>0.752355</v>
      </c>
      <c r="DE68" s="153">
        <f>+'CRM-2'!$O$20</f>
        <v>0.752355</v>
      </c>
      <c r="DF68" s="153">
        <f>+'CRM-2'!$O$20</f>
        <v>0.752355</v>
      </c>
      <c r="DG68" s="153">
        <f>+'CRM-2'!$O$20</f>
        <v>0.752355</v>
      </c>
      <c r="DH68" s="153">
        <f>+'CRM-2'!$O$20</f>
        <v>0.752355</v>
      </c>
      <c r="DI68" s="153">
        <f>+'CRM-2'!$O$20</f>
        <v>0.752355</v>
      </c>
      <c r="DJ68" s="153">
        <f>+'CRM-2'!$O$20</f>
        <v>0.752355</v>
      </c>
      <c r="DK68" s="153">
        <f>+'CRM-2'!$O$20</f>
        <v>0.752355</v>
      </c>
      <c r="DL68" s="153">
        <f>+'CRM-2'!$O$20</f>
        <v>0.752355</v>
      </c>
      <c r="DM68" s="153">
        <f>+'CRM-2'!$O$20</f>
        <v>0.752355</v>
      </c>
      <c r="DN68" s="153">
        <f>+'CRM-2'!$O$20</f>
        <v>0.752355</v>
      </c>
      <c r="DO68" s="153">
        <f>+'CRM-2'!$O$20</f>
        <v>0.752355</v>
      </c>
      <c r="DP68" s="153">
        <f>+'CRM-2'!$O$20</f>
        <v>0.752355</v>
      </c>
      <c r="DQ68" s="153">
        <f>+'CRM-2'!$O$20</f>
        <v>0.752355</v>
      </c>
      <c r="DR68" s="153">
        <f>+'CRM-2'!$O$20</f>
        <v>0.752355</v>
      </c>
      <c r="DS68" s="153">
        <f>+'CRM-2'!$O$20</f>
        <v>0.752355</v>
      </c>
      <c r="DT68" s="153">
        <f>+'CRM-2'!$O$20</f>
        <v>0.752355</v>
      </c>
      <c r="DU68" s="153">
        <f>+'CRM-2'!$O$20</f>
        <v>0.752355</v>
      </c>
      <c r="DV68" s="153">
        <f>+'CRM-2'!$O$20</f>
        <v>0.752355</v>
      </c>
      <c r="DW68" s="153">
        <f>+'CRM-2'!$O$20</f>
        <v>0.752355</v>
      </c>
      <c r="DX68" s="153">
        <f>+'CRM-2'!$O$20</f>
        <v>0.752355</v>
      </c>
      <c r="DY68" s="153">
        <f>+'CRM-2'!$O$20</f>
        <v>0.752355</v>
      </c>
      <c r="DZ68" s="153">
        <f>+'CRM-2'!$O$20</f>
        <v>0.752355</v>
      </c>
      <c r="EA68" s="153">
        <f>+'CRM-2'!$O$20</f>
        <v>0.752355</v>
      </c>
      <c r="EB68" s="153">
        <f>+'CRM-2'!$O$20</f>
        <v>0.752355</v>
      </c>
      <c r="EC68" s="153">
        <f>+'CRM-2'!$O$20</f>
        <v>0.752355</v>
      </c>
      <c r="ED68" s="153">
        <f>+'CRM-2'!$O$20</f>
        <v>0.752355</v>
      </c>
      <c r="EE68" s="153">
        <f>+'CRM-2'!$O$20</f>
        <v>0.752355</v>
      </c>
      <c r="EF68" s="153">
        <f>+'CRM-2'!$O$20</f>
        <v>0.752355</v>
      </c>
      <c r="EG68" s="153">
        <f>+'CRM-2'!$O$20</f>
        <v>0.752355</v>
      </c>
      <c r="EH68" s="153">
        <f>+'CRM-2'!$O$20</f>
        <v>0.752355</v>
      </c>
      <c r="EI68" s="153">
        <f>+'CRM-2'!$O$20</f>
        <v>0.752355</v>
      </c>
      <c r="EJ68" s="153">
        <f>+'CRM-2'!$O$20</f>
        <v>0.752355</v>
      </c>
      <c r="EK68" s="153">
        <f>+'CRM-2'!$O$20</f>
        <v>0.752355</v>
      </c>
      <c r="EL68" s="153">
        <f>+'CRM-2'!$O$20</f>
        <v>0.752355</v>
      </c>
      <c r="EM68" s="153">
        <f>+'CRM-2'!$O$20</f>
        <v>0.752355</v>
      </c>
      <c r="EN68" s="153">
        <f>+'CRM-2'!$O$20</f>
        <v>0.752355</v>
      </c>
      <c r="EO68" s="153">
        <f>+'CRM-2'!$O$20</f>
        <v>0.752355</v>
      </c>
      <c r="EP68" s="153">
        <f>+'CRM-2'!$O$20</f>
        <v>0.752355</v>
      </c>
      <c r="EQ68" s="153">
        <f>+'CRM-2'!$O$20</f>
        <v>0.752355</v>
      </c>
      <c r="ER68" s="153">
        <f>+'CRM-2'!$O$20</f>
        <v>0.752355</v>
      </c>
      <c r="ES68" s="153">
        <f>+'CRM-2'!$O$20</f>
        <v>0.752355</v>
      </c>
      <c r="ET68" s="153">
        <f>+'CRM-2'!$O$20</f>
        <v>0.752355</v>
      </c>
      <c r="EU68" s="153">
        <f>+'CRM-2'!$O$20</f>
        <v>0.752355</v>
      </c>
      <c r="EV68" s="153">
        <f>+'CRM-2'!$O$20</f>
        <v>0.752355</v>
      </c>
      <c r="EW68" s="153">
        <f>+'CRM-2'!$O$20</f>
        <v>0.752355</v>
      </c>
      <c r="EX68" s="153">
        <f>+'CRM-2'!$O$20</f>
        <v>0.752355</v>
      </c>
      <c r="EY68" s="153">
        <f>+'CRM-2'!$O$20</f>
        <v>0.752355</v>
      </c>
      <c r="EZ68" s="153">
        <f>+'CRM-2'!$O$20</f>
        <v>0.752355</v>
      </c>
      <c r="FA68" s="153">
        <f>+'CRM-2'!$O$20</f>
        <v>0.752355</v>
      </c>
      <c r="FB68" s="153">
        <f>+'CRM-2'!$O$20</f>
        <v>0.752355</v>
      </c>
      <c r="FC68" s="153">
        <f>+'CRM-2'!$O$20</f>
        <v>0.752355</v>
      </c>
      <c r="FD68" s="153">
        <f>+'CRM-2'!$O$20</f>
        <v>0.752355</v>
      </c>
      <c r="FE68" s="153">
        <f>+'CRM-2'!$O$20</f>
        <v>0.752355</v>
      </c>
      <c r="FF68" s="153">
        <f>+'CRM-2'!$O$20</f>
        <v>0.752355</v>
      </c>
      <c r="FG68" s="153">
        <f>+'CRM-2'!$O$20</f>
        <v>0.752355</v>
      </c>
      <c r="FH68" s="153">
        <f>+'CRM-2'!$O$20</f>
        <v>0.752355</v>
      </c>
      <c r="FI68" s="153">
        <f>+'CRM-2'!$O$20</f>
        <v>0.752355</v>
      </c>
      <c r="FJ68" s="153">
        <f>+'CRM-2'!$O$20</f>
        <v>0.752355</v>
      </c>
      <c r="FK68" s="153">
        <f>+'CRM-2'!$O$20</f>
        <v>0.752355</v>
      </c>
      <c r="FL68" s="153">
        <f>+'CRM-2'!$O$20</f>
        <v>0.752355</v>
      </c>
      <c r="FM68" s="153">
        <f>+'CRM-2'!$O$20</f>
        <v>0.752355</v>
      </c>
      <c r="FN68" s="153">
        <f>+'CRM-2'!$O$20</f>
        <v>0.752355</v>
      </c>
      <c r="FO68" s="153">
        <f>+'CRM-2'!$O$20</f>
        <v>0.752355</v>
      </c>
      <c r="FP68" s="153">
        <f>+'CRM-2'!$O$20</f>
        <v>0.752355</v>
      </c>
      <c r="FQ68" s="153">
        <f>+'CRM-2'!$O$20</f>
        <v>0.752355</v>
      </c>
      <c r="FR68" s="153">
        <f>+'CRM-2'!$O$20</f>
        <v>0.752355</v>
      </c>
      <c r="FS68" s="153">
        <f>+'CRM-2'!$O$20</f>
        <v>0.752355</v>
      </c>
      <c r="FT68" s="153">
        <f>+'CRM-2'!$O$20</f>
        <v>0.752355</v>
      </c>
      <c r="FU68" s="153">
        <f>+'CRM-2'!$O$20</f>
        <v>0.752355</v>
      </c>
      <c r="FV68" s="153">
        <f>+'CRM-2'!$O$20</f>
        <v>0.752355</v>
      </c>
      <c r="FW68" s="153">
        <f>+'CRM-2'!$O$20</f>
        <v>0.752355</v>
      </c>
      <c r="FX68" s="153">
        <f>+'CRM-2'!$O$20</f>
        <v>0.752355</v>
      </c>
      <c r="FY68" s="153">
        <f>+'CRM-2'!$O$20</f>
        <v>0.752355</v>
      </c>
      <c r="FZ68" s="153">
        <f>+'CRM-2'!$O$20</f>
        <v>0.752355</v>
      </c>
      <c r="GA68" s="153">
        <f>+'CRM-2'!$O$20</f>
        <v>0.752355</v>
      </c>
      <c r="GB68" s="153">
        <f>+'CRM-2'!$O$20</f>
        <v>0.752355</v>
      </c>
      <c r="GC68" s="153">
        <f>+'CRM-2'!$O$20</f>
        <v>0.752355</v>
      </c>
      <c r="GD68" s="153">
        <f>+'CRM-2'!$O$20</f>
        <v>0.752355</v>
      </c>
      <c r="GE68" s="153">
        <f>+'CRM-2'!$O$20</f>
        <v>0.752355</v>
      </c>
      <c r="GF68" s="153">
        <f>+'CRM-2'!$O$20</f>
        <v>0.752355</v>
      </c>
      <c r="GG68" s="153">
        <f>+'CRM-2'!$O$20</f>
        <v>0.752355</v>
      </c>
      <c r="GH68" s="153">
        <f>+'CRM-2'!$O$20</f>
        <v>0.752355</v>
      </c>
      <c r="GI68" s="153">
        <f>+'CRM-2'!$O$20</f>
        <v>0.752355</v>
      </c>
      <c r="GJ68" s="153">
        <f>+'CRM-2'!$O$20</f>
        <v>0.752355</v>
      </c>
      <c r="GK68" s="153">
        <f>+'CRM-2'!$O$20</f>
        <v>0.752355</v>
      </c>
      <c r="GL68" s="153">
        <f>+'CRM-2'!$O$20</f>
        <v>0.752355</v>
      </c>
      <c r="GM68" s="153">
        <f>+'CRM-2'!$O$20</f>
        <v>0.752355</v>
      </c>
      <c r="GN68" s="153">
        <f>+'CRM-2'!$O$20</f>
        <v>0.752355</v>
      </c>
      <c r="GO68" s="153">
        <f>+'CRM-2'!$O$20</f>
        <v>0.752355</v>
      </c>
      <c r="GP68" s="153">
        <f>+'CRM-2'!$O$20</f>
        <v>0.752355</v>
      </c>
      <c r="GQ68" s="153">
        <f>+'CRM-2'!$O$20</f>
        <v>0.752355</v>
      </c>
      <c r="GR68" s="153">
        <f>+'CRM-2'!$O$20</f>
        <v>0.752355</v>
      </c>
      <c r="GS68" s="153">
        <f>+'CRM-2'!$O$20</f>
        <v>0.752355</v>
      </c>
      <c r="GT68" s="153">
        <f>+'CRM-2'!$O$20</f>
        <v>0.752355</v>
      </c>
      <c r="GU68" s="153">
        <f>+'CRM-2'!$O$20</f>
        <v>0.752355</v>
      </c>
      <c r="GV68" s="153">
        <f>+'CRM-2'!$O$20</f>
        <v>0.752355</v>
      </c>
      <c r="GW68" s="153">
        <f>+'CRM-2'!$O$20</f>
        <v>0.752355</v>
      </c>
      <c r="GX68" s="153">
        <f>+'CRM-2'!$O$20</f>
        <v>0.752355</v>
      </c>
      <c r="GY68" s="153">
        <f>+'CRM-2'!$O$20</f>
        <v>0.752355</v>
      </c>
      <c r="GZ68" s="153">
        <f>+'CRM-2'!$O$20</f>
        <v>0.752355</v>
      </c>
      <c r="HA68" s="153">
        <f>+'CRM-2'!$O$20</f>
        <v>0.752355</v>
      </c>
      <c r="HB68" s="153">
        <f>+'CRM-2'!$O$20</f>
        <v>0.752355</v>
      </c>
      <c r="HC68" s="153">
        <f>+'CRM-2'!$O$20</f>
        <v>0.752355</v>
      </c>
      <c r="HD68" s="153">
        <f>+'CRM-2'!$O$20</f>
        <v>0.752355</v>
      </c>
      <c r="HE68" s="153">
        <f>+'CRM-2'!$O$20</f>
        <v>0.752355</v>
      </c>
      <c r="HF68" s="153">
        <f>+'CRM-2'!$O$20</f>
        <v>0.752355</v>
      </c>
      <c r="HG68" s="153">
        <f>+'CRM-2'!$O$20</f>
        <v>0.752355</v>
      </c>
      <c r="HH68" s="153">
        <f>+'CRM-2'!$O$20</f>
        <v>0.752355</v>
      </c>
      <c r="HI68" s="153">
        <f>+'CRM-2'!$O$20</f>
        <v>0.752355</v>
      </c>
      <c r="HJ68" s="153">
        <f>+'CRM-2'!$O$20</f>
        <v>0.752355</v>
      </c>
      <c r="HK68" s="153">
        <f>+'CRM-2'!$O$20</f>
        <v>0.752355</v>
      </c>
      <c r="HL68" s="153">
        <f>+'CRM-2'!$O$20</f>
        <v>0.752355</v>
      </c>
      <c r="HM68" s="153">
        <f>+'CRM-2'!$O$20</f>
        <v>0.752355</v>
      </c>
      <c r="HN68" s="153">
        <f>+'CRM-2'!$O$20</f>
        <v>0.752355</v>
      </c>
      <c r="HO68" s="153">
        <f>+'CRM-2'!$O$20</f>
        <v>0.752355</v>
      </c>
      <c r="HP68" s="153">
        <f>+'CRM-2'!$O$20</f>
        <v>0.752355</v>
      </c>
      <c r="HQ68" s="153">
        <f>+'CRM-2'!$O$20</f>
        <v>0.752355</v>
      </c>
      <c r="HR68" s="153">
        <f>+'CRM-2'!$O$20</f>
        <v>0.752355</v>
      </c>
      <c r="HS68" s="153">
        <f>+'CRM-2'!$O$20</f>
        <v>0.752355</v>
      </c>
      <c r="HT68" s="153">
        <f>+'CRM-2'!$O$20</f>
        <v>0.752355</v>
      </c>
      <c r="HU68" s="153">
        <f>+'CRM-2'!$O$20</f>
        <v>0.752355</v>
      </c>
      <c r="HV68" s="153">
        <f>+'CRM-2'!$O$20</f>
        <v>0.752355</v>
      </c>
      <c r="HW68" s="153">
        <f>+'CRM-2'!$O$20</f>
        <v>0.752355</v>
      </c>
      <c r="HX68" s="153">
        <f>+'CRM-2'!$O$20</f>
        <v>0.752355</v>
      </c>
      <c r="HY68" s="153">
        <f>+'CRM-2'!$O$20</f>
        <v>0.752355</v>
      </c>
      <c r="HZ68" s="153">
        <f>+'CRM-2'!$O$20</f>
        <v>0.752355</v>
      </c>
      <c r="IA68" s="153">
        <f>+'CRM-2'!$O$20</f>
        <v>0.752355</v>
      </c>
      <c r="IB68" s="153">
        <f>+'CRM-2'!$O$20</f>
        <v>0.752355</v>
      </c>
      <c r="IC68" s="153">
        <f>+'CRM-2'!$O$20</f>
        <v>0.752355</v>
      </c>
      <c r="ID68" s="153">
        <f>+'CRM-2'!$O$20</f>
        <v>0.752355</v>
      </c>
      <c r="IE68" s="153">
        <f>+'CRM-2'!$O$20</f>
        <v>0.752355</v>
      </c>
      <c r="IF68" s="153">
        <f>+'CRM-2'!$O$20</f>
        <v>0.752355</v>
      </c>
      <c r="IG68" s="153">
        <f>+'CRM-2'!$O$20</f>
        <v>0.752355</v>
      </c>
      <c r="IH68" s="153">
        <f>+'CRM-2'!$O$20</f>
        <v>0.752355</v>
      </c>
      <c r="II68" s="153">
        <f>+'CRM-2'!$O$20</f>
        <v>0.752355</v>
      </c>
      <c r="IJ68" s="153">
        <f>+'CRM-2'!$O$20</f>
        <v>0.752355</v>
      </c>
      <c r="IK68" s="153">
        <f>+'CRM-2'!$O$20</f>
        <v>0.752355</v>
      </c>
      <c r="IL68" s="153">
        <f>+'CRM-2'!$O$20</f>
        <v>0.752355</v>
      </c>
      <c r="IM68" s="153">
        <f>+'CRM-2'!$O$20</f>
        <v>0.752355</v>
      </c>
      <c r="IN68" s="153">
        <f>+'CRM-2'!$O$20</f>
        <v>0.752355</v>
      </c>
      <c r="IO68" s="153">
        <f>+'CRM-2'!$O$20</f>
        <v>0.752355</v>
      </c>
      <c r="IP68" s="153">
        <f>+'CRM-2'!$O$20</f>
        <v>0.752355</v>
      </c>
      <c r="IQ68" s="153">
        <f>+'CRM-2'!$O$20</f>
        <v>0.752355</v>
      </c>
      <c r="IR68" s="153">
        <f>+'CRM-2'!$O$20</f>
        <v>0.752355</v>
      </c>
      <c r="IS68" s="153">
        <f>+'CRM-2'!$O$20</f>
        <v>0.752355</v>
      </c>
      <c r="IT68" s="153">
        <f>+'CRM-2'!$O$20</f>
        <v>0.752355</v>
      </c>
      <c r="IU68" s="153">
        <f>+'CRM-2'!$O$20</f>
        <v>0.752355</v>
      </c>
      <c r="IV68" s="153">
        <f>+'CRM-2'!$O$20</f>
        <v>0.752355</v>
      </c>
      <c r="IW68" s="153">
        <f>+'CRM-2'!$O$20</f>
        <v>0.752355</v>
      </c>
      <c r="IX68" s="153">
        <f>+'CRM-2'!$O$20</f>
        <v>0.752355</v>
      </c>
      <c r="IY68" s="153">
        <f>+'CRM-2'!$O$20</f>
        <v>0.752355</v>
      </c>
      <c r="IZ68" s="153">
        <f>+'CRM-2'!$O$20</f>
        <v>0.752355</v>
      </c>
      <c r="JA68" s="153">
        <f>+'CRM-2'!$O$20</f>
        <v>0.752355</v>
      </c>
      <c r="JB68" s="153">
        <f>+'CRM-2'!$O$20</f>
        <v>0.752355</v>
      </c>
      <c r="JC68" s="153">
        <f>+'CRM-2'!$O$20</f>
        <v>0.752355</v>
      </c>
      <c r="JD68" s="153">
        <f>+'CRM-2'!$O$20</f>
        <v>0.752355</v>
      </c>
      <c r="JE68" s="153">
        <f>+'CRM-2'!$O$20</f>
        <v>0.752355</v>
      </c>
      <c r="JF68" s="153">
        <f>+'CRM-2'!$O$20</f>
        <v>0.752355</v>
      </c>
      <c r="JG68" s="153">
        <f>+'CRM-2'!$O$20</f>
        <v>0.752355</v>
      </c>
      <c r="JH68" s="153">
        <f>+'CRM-2'!$O$20</f>
        <v>0.752355</v>
      </c>
      <c r="JI68" s="153">
        <f>+'CRM-2'!$O$20</f>
        <v>0.752355</v>
      </c>
      <c r="JJ68" s="153">
        <f>+'CRM-2'!$O$20</f>
        <v>0.752355</v>
      </c>
      <c r="JK68" s="153">
        <f>+'CRM-2'!$O$20</f>
        <v>0.752355</v>
      </c>
      <c r="JL68" s="153">
        <f>+'CRM-2'!$O$20</f>
        <v>0.752355</v>
      </c>
      <c r="JM68" s="153">
        <f>+'CRM-2'!$O$20</f>
        <v>0.752355</v>
      </c>
      <c r="JN68" s="153">
        <f>+'CRM-2'!$O$20</f>
        <v>0.752355</v>
      </c>
      <c r="JO68" s="153">
        <f>+'CRM-2'!$O$20</f>
        <v>0.752355</v>
      </c>
      <c r="JP68" s="153">
        <f>+'CRM-2'!$O$20</f>
        <v>0.752355</v>
      </c>
      <c r="JQ68" s="153">
        <f>+'CRM-2'!$O$20</f>
        <v>0.752355</v>
      </c>
      <c r="JR68" s="153">
        <f>+'CRM-2'!$O$20</f>
        <v>0.752355</v>
      </c>
      <c r="JS68" s="153">
        <f>+'CRM-2'!$O$20</f>
        <v>0.752355</v>
      </c>
      <c r="JT68" s="153">
        <f>+'CRM-2'!$O$20</f>
        <v>0.752355</v>
      </c>
      <c r="JU68" s="153">
        <f>+'CRM-2'!$O$20</f>
        <v>0.752355</v>
      </c>
      <c r="JV68" s="153">
        <f>+'CRM-2'!$O$20</f>
        <v>0.752355</v>
      </c>
      <c r="JW68" s="153">
        <f>+'CRM-2'!$O$20</f>
        <v>0.752355</v>
      </c>
      <c r="JX68" s="153">
        <f>+'CRM-2'!$O$20</f>
        <v>0.752355</v>
      </c>
      <c r="JY68" s="829" t="s">
        <v>1143</v>
      </c>
    </row>
    <row r="69" spans="1:285" x14ac:dyDescent="0.2">
      <c r="B69" s="139" t="s">
        <v>470</v>
      </c>
      <c r="C69" s="143">
        <v>-89286480.441512823</v>
      </c>
      <c r="D69" s="143">
        <f t="shared" ref="D69:BJ69" si="273">+D44-(D57*D67)</f>
        <v>27715008.083816297</v>
      </c>
      <c r="E69" s="143">
        <f t="shared" si="273"/>
        <v>984321.82894507051</v>
      </c>
      <c r="F69" s="143">
        <f t="shared" si="273"/>
        <v>829813.62078860006</v>
      </c>
      <c r="G69" s="143">
        <f t="shared" si="273"/>
        <v>36730076.987808421</v>
      </c>
      <c r="H69" s="143">
        <f t="shared" si="273"/>
        <v>29473738.80405971</v>
      </c>
      <c r="I69" s="143">
        <f t="shared" si="273"/>
        <v>2975709.7977257613</v>
      </c>
      <c r="J69" s="143">
        <f t="shared" si="273"/>
        <v>139378.00489226007</v>
      </c>
      <c r="K69" s="143">
        <f t="shared" si="273"/>
        <v>1744.5848380158841</v>
      </c>
      <c r="L69" s="143">
        <f t="shared" si="273"/>
        <v>34454.191186003947</v>
      </c>
      <c r="M69" s="143">
        <f t="shared" si="273"/>
        <v>-70788.642846595074</v>
      </c>
      <c r="N69" s="143">
        <f t="shared" si="273"/>
        <v>-4368173.7026213948</v>
      </c>
      <c r="O69" s="143">
        <f t="shared" si="273"/>
        <v>-122822.85124517528</v>
      </c>
      <c r="P69" s="143">
        <f t="shared" si="273"/>
        <v>-17521.863852870072</v>
      </c>
      <c r="Q69" s="143">
        <f t="shared" si="273"/>
        <v>-816673.3893978541</v>
      </c>
      <c r="R69" s="143">
        <f t="shared" si="273"/>
        <v>1302726.7716999999</v>
      </c>
      <c r="S69" s="143">
        <f t="shared" si="273"/>
        <v>66097.118360055465</v>
      </c>
      <c r="T69" s="143">
        <f t="shared" si="273"/>
        <v>1576182.6872538861</v>
      </c>
      <c r="U69" s="143">
        <f t="shared" si="273"/>
        <v>-2262436.406464857</v>
      </c>
      <c r="V69" s="143">
        <f t="shared" si="273"/>
        <v>-1331794.840300597</v>
      </c>
      <c r="W69" s="143">
        <f t="shared" si="273"/>
        <v>-611263.22360478342</v>
      </c>
      <c r="X69" s="143">
        <f>+X44-(X57*X67)</f>
        <v>-69587.980321600218</v>
      </c>
      <c r="Y69" s="143">
        <f t="shared" si="273"/>
        <v>0</v>
      </c>
      <c r="Z69" s="143">
        <f t="shared" si="273"/>
        <v>0</v>
      </c>
      <c r="AA69" s="143">
        <f t="shared" si="273"/>
        <v>10082563.694865173</v>
      </c>
      <c r="AB69" s="143">
        <f t="shared" si="273"/>
        <v>0</v>
      </c>
      <c r="AC69" s="143">
        <f t="shared" si="273"/>
        <v>142029.36432510396</v>
      </c>
      <c r="AD69" s="143">
        <f t="shared" si="273"/>
        <v>0</v>
      </c>
      <c r="AE69" s="143">
        <f t="shared" si="273"/>
        <v>-8137368.974306412</v>
      </c>
      <c r="AF69" s="143">
        <f t="shared" si="273"/>
        <v>-77236.935274999967</v>
      </c>
      <c r="AG69" s="143">
        <f t="shared" si="273"/>
        <v>256310.94562499999</v>
      </c>
      <c r="AH69" s="143">
        <f t="shared" si="273"/>
        <v>-745895.0162666667</v>
      </c>
      <c r="AI69" s="143">
        <f t="shared" si="273"/>
        <v>0</v>
      </c>
      <c r="AJ69" s="143">
        <f t="shared" si="273"/>
        <v>96691.454303449995</v>
      </c>
      <c r="AK69" s="143">
        <f t="shared" si="273"/>
        <v>789966.53717999777</v>
      </c>
      <c r="AL69" s="143">
        <f t="shared" si="273"/>
        <v>0</v>
      </c>
      <c r="AM69" s="143">
        <f t="shared" si="273"/>
        <v>0</v>
      </c>
      <c r="AN69" s="143">
        <f t="shared" si="273"/>
        <v>0</v>
      </c>
      <c r="AO69" s="143">
        <f t="shared" si="273"/>
        <v>0</v>
      </c>
      <c r="AP69" s="143">
        <f t="shared" si="273"/>
        <v>0</v>
      </c>
      <c r="AQ69" s="143">
        <f t="shared" si="273"/>
        <v>94565250.651168942</v>
      </c>
      <c r="AR69" s="143">
        <f t="shared" si="273"/>
        <v>5278770.2096560597</v>
      </c>
      <c r="AS69" s="143">
        <f t="shared" si="273"/>
        <v>-5900349.9228287628</v>
      </c>
      <c r="AT69" s="143">
        <f t="shared" si="273"/>
        <v>0</v>
      </c>
      <c r="AU69" s="143">
        <f t="shared" si="273"/>
        <v>0</v>
      </c>
      <c r="AV69" s="143">
        <f t="shared" si="273"/>
        <v>-299631.69827019307</v>
      </c>
      <c r="AW69" s="143">
        <f t="shared" si="273"/>
        <v>27010.826361953616</v>
      </c>
      <c r="AX69" s="143">
        <f t="shared" si="273"/>
        <v>0</v>
      </c>
      <c r="AY69" s="143">
        <f t="shared" si="273"/>
        <v>0</v>
      </c>
      <c r="AZ69" s="143">
        <f t="shared" si="273"/>
        <v>0</v>
      </c>
      <c r="BA69" s="143">
        <f t="shared" si="273"/>
        <v>-88453.097947868329</v>
      </c>
      <c r="BB69" s="143">
        <f t="shared" si="273"/>
        <v>0</v>
      </c>
      <c r="BC69" s="143">
        <f t="shared" si="273"/>
        <v>1541476.0708844375</v>
      </c>
      <c r="BD69" s="143">
        <f t="shared" si="273"/>
        <v>0</v>
      </c>
      <c r="BE69" s="143">
        <f t="shared" si="273"/>
        <v>0</v>
      </c>
      <c r="BF69" s="143">
        <f t="shared" si="273"/>
        <v>-748484.50773254456</v>
      </c>
      <c r="BG69" s="143">
        <f t="shared" si="273"/>
        <v>0</v>
      </c>
      <c r="BH69" s="143">
        <f t="shared" si="273"/>
        <v>0</v>
      </c>
      <c r="BI69" s="143">
        <f t="shared" si="273"/>
        <v>-1224537.0157488291</v>
      </c>
      <c r="BJ69" s="143">
        <f t="shared" si="273"/>
        <v>0</v>
      </c>
      <c r="BK69" s="143">
        <f t="shared" ref="BK69:JX69" si="274">+BK44-(BK57*BK67)</f>
        <v>0</v>
      </c>
      <c r="BL69" s="143">
        <f t="shared" si="274"/>
        <v>0</v>
      </c>
      <c r="BM69" s="143">
        <f t="shared" si="274"/>
        <v>0</v>
      </c>
      <c r="BN69" s="143">
        <f t="shared" si="274"/>
        <v>0</v>
      </c>
      <c r="BO69" s="143">
        <f t="shared" si="274"/>
        <v>0</v>
      </c>
      <c r="BP69" s="143">
        <f t="shared" si="274"/>
        <v>-4951875.4166999999</v>
      </c>
      <c r="BQ69" s="143">
        <f t="shared" si="274"/>
        <v>-9108782.422936257</v>
      </c>
      <c r="BR69" s="143">
        <f t="shared" si="274"/>
        <v>1.9374896149383859E-2</v>
      </c>
      <c r="BS69" s="143">
        <f t="shared" si="274"/>
        <v>-16174.300771765598</v>
      </c>
      <c r="BT69" s="143">
        <f t="shared" si="274"/>
        <v>0</v>
      </c>
      <c r="BU69" s="143">
        <f t="shared" si="274"/>
        <v>15485411.496341595</v>
      </c>
      <c r="BV69" s="143">
        <f t="shared" si="274"/>
        <v>521969.37210478325</v>
      </c>
      <c r="BW69" s="143">
        <f t="shared" si="274"/>
        <v>-10831448.917278208</v>
      </c>
      <c r="BX69" s="143">
        <f t="shared" si="274"/>
        <v>-2687262.4345</v>
      </c>
      <c r="BY69" s="143">
        <f t="shared" ref="BY69:BZ69" si="275">+BY44-(BY57*BY67)</f>
        <v>-1694844.5666405344</v>
      </c>
      <c r="BZ69" s="143">
        <f t="shared" si="275"/>
        <v>-6937937.7256605849</v>
      </c>
      <c r="CA69" s="143">
        <f t="shared" si="274"/>
        <v>0</v>
      </c>
      <c r="CB69" s="143">
        <f t="shared" si="274"/>
        <v>0</v>
      </c>
      <c r="CC69" s="143">
        <f t="shared" si="274"/>
        <v>-5015.3876250000003</v>
      </c>
      <c r="CD69" s="143">
        <f t="shared" si="274"/>
        <v>0</v>
      </c>
      <c r="CE69" s="143">
        <f t="shared" si="274"/>
        <v>1737365.9478592577</v>
      </c>
      <c r="CF69" s="143">
        <f t="shared" si="274"/>
        <v>29719.694159999985</v>
      </c>
      <c r="CG69" s="143">
        <f t="shared" si="274"/>
        <v>0</v>
      </c>
      <c r="CH69" s="143">
        <f t="shared" si="274"/>
        <v>-1810291.8650553771</v>
      </c>
      <c r="CI69" s="143">
        <f t="shared" si="274"/>
        <v>47842433.088369079</v>
      </c>
      <c r="CJ69" s="143">
        <f t="shared" si="274"/>
        <v>0</v>
      </c>
      <c r="CK69" s="143">
        <f t="shared" si="274"/>
        <v>11344319.78107065</v>
      </c>
      <c r="CL69" s="143">
        <f t="shared" si="274"/>
        <v>296607.35889000067</v>
      </c>
      <c r="CM69" s="143">
        <f t="shared" si="274"/>
        <v>32521224.375720739</v>
      </c>
      <c r="CN69" s="143">
        <f t="shared" si="274"/>
        <v>37799994.585376978</v>
      </c>
      <c r="CO69" s="143">
        <f t="shared" ref="CO69:EH69" si="276">+CO44-(CO57*CO67)</f>
        <v>-41008052.769422486</v>
      </c>
      <c r="CP69" s="143">
        <f t="shared" si="276"/>
        <v>0</v>
      </c>
      <c r="CQ69" s="143">
        <f t="shared" si="276"/>
        <v>0</v>
      </c>
      <c r="CR69" s="143">
        <f t="shared" si="276"/>
        <v>-1117836.742989135</v>
      </c>
      <c r="CS69" s="143">
        <f t="shared" si="276"/>
        <v>224301.60784937203</v>
      </c>
      <c r="CT69" s="143">
        <f t="shared" si="276"/>
        <v>0</v>
      </c>
      <c r="CU69" s="143">
        <f t="shared" si="276"/>
        <v>0</v>
      </c>
      <c r="CV69" s="143">
        <f t="shared" si="276"/>
        <v>0</v>
      </c>
      <c r="CW69" s="143">
        <f t="shared" si="276"/>
        <v>0</v>
      </c>
      <c r="CX69" s="143">
        <f t="shared" si="276"/>
        <v>0</v>
      </c>
      <c r="CY69" s="143">
        <f t="shared" si="276"/>
        <v>-306311.14921122277</v>
      </c>
      <c r="CZ69" s="143">
        <f t="shared" si="276"/>
        <v>0</v>
      </c>
      <c r="DA69" s="143">
        <f t="shared" si="276"/>
        <v>0</v>
      </c>
      <c r="DB69" s="143">
        <f t="shared" si="276"/>
        <v>0</v>
      </c>
      <c r="DC69" s="143">
        <f t="shared" si="276"/>
        <v>-1163573.5173000004</v>
      </c>
      <c r="DD69" s="143">
        <f t="shared" si="276"/>
        <v>0</v>
      </c>
      <c r="DE69" s="143">
        <f t="shared" si="276"/>
        <v>0</v>
      </c>
      <c r="DF69" s="143">
        <f t="shared" si="276"/>
        <v>0</v>
      </c>
      <c r="DG69" s="143">
        <f t="shared" si="276"/>
        <v>0</v>
      </c>
      <c r="DH69" s="143">
        <f t="shared" si="276"/>
        <v>0</v>
      </c>
      <c r="DI69" s="143">
        <f t="shared" si="276"/>
        <v>0</v>
      </c>
      <c r="DJ69" s="143">
        <f t="shared" si="276"/>
        <v>0</v>
      </c>
      <c r="DK69" s="143">
        <f t="shared" si="276"/>
        <v>0</v>
      </c>
      <c r="DL69" s="143">
        <f t="shared" si="276"/>
        <v>0</v>
      </c>
      <c r="DM69" s="143">
        <f t="shared" si="276"/>
        <v>-295983.33764687902</v>
      </c>
      <c r="DN69" s="143">
        <f t="shared" si="276"/>
        <v>0</v>
      </c>
      <c r="DO69" s="143">
        <f t="shared" si="276"/>
        <v>-8087.1503858828091</v>
      </c>
      <c r="DP69" s="143">
        <f t="shared" si="276"/>
        <v>0</v>
      </c>
      <c r="DQ69" s="143">
        <f t="shared" si="276"/>
        <v>43937818.47460743</v>
      </c>
      <c r="DR69" s="143">
        <f t="shared" si="276"/>
        <v>3954191.6774855275</v>
      </c>
      <c r="DS69" s="143">
        <f t="shared" ref="DS69:DT69" si="277">+DS44-(DS57*DS67)</f>
        <v>-29135041.464325283</v>
      </c>
      <c r="DT69" s="143">
        <f t="shared" si="277"/>
        <v>-955826.3427799996</v>
      </c>
      <c r="DU69" s="143">
        <f t="shared" ref="DU69:DV69" si="278">+DU44-(DU57*DU67)</f>
        <v>-5236936.6664224509</v>
      </c>
      <c r="DV69" s="143">
        <f t="shared" si="278"/>
        <v>-15829628.788768597</v>
      </c>
      <c r="DW69" s="143">
        <f t="shared" si="276"/>
        <v>0</v>
      </c>
      <c r="DX69" s="143">
        <f t="shared" si="276"/>
        <v>0</v>
      </c>
      <c r="DY69" s="143">
        <f t="shared" si="276"/>
        <v>-10030.740000000002</v>
      </c>
      <c r="DZ69" s="143">
        <f t="shared" si="276"/>
        <v>0</v>
      </c>
      <c r="EA69" s="143">
        <f t="shared" si="276"/>
        <v>600246.92030427768</v>
      </c>
      <c r="EB69" s="143">
        <f t="shared" si="276"/>
        <v>-8027.7334799999971</v>
      </c>
      <c r="EC69" s="143">
        <f t="shared" si="276"/>
        <v>0</v>
      </c>
      <c r="ED69" s="143">
        <f t="shared" si="276"/>
        <v>-122812.07165122543</v>
      </c>
      <c r="EE69" s="143">
        <f t="shared" si="276"/>
        <v>-4687122.0094418153</v>
      </c>
      <c r="EF69" s="143">
        <f t="shared" si="276"/>
        <v>0</v>
      </c>
      <c r="EG69" s="143">
        <f t="shared" si="276"/>
        <v>2722574.9988040701</v>
      </c>
      <c r="EH69" s="143">
        <f t="shared" si="276"/>
        <v>911335.75726998551</v>
      </c>
      <c r="EI69" s="143">
        <f t="shared" si="274"/>
        <v>-47534801.047504328</v>
      </c>
      <c r="EJ69" s="143">
        <f t="shared" si="274"/>
        <v>-9734806.4621267915</v>
      </c>
      <c r="EK69" s="143">
        <f t="shared" si="274"/>
        <v>15909786.774215087</v>
      </c>
      <c r="EL69" s="143">
        <f t="shared" si="274"/>
        <v>0</v>
      </c>
      <c r="EM69" s="143">
        <f t="shared" si="274"/>
        <v>0</v>
      </c>
      <c r="EN69" s="143">
        <f t="shared" si="274"/>
        <v>-43114.992517077248</v>
      </c>
      <c r="EO69" s="143">
        <f t="shared" si="274"/>
        <v>-430383.03621650574</v>
      </c>
      <c r="EP69" s="143">
        <f t="shared" si="274"/>
        <v>0</v>
      </c>
      <c r="EQ69" s="143">
        <f t="shared" si="274"/>
        <v>0</v>
      </c>
      <c r="ER69" s="143">
        <f t="shared" si="274"/>
        <v>0</v>
      </c>
      <c r="ES69" s="143">
        <f t="shared" si="274"/>
        <v>0</v>
      </c>
      <c r="ET69" s="143">
        <f t="shared" si="274"/>
        <v>0</v>
      </c>
      <c r="EU69" s="143">
        <f t="shared" si="274"/>
        <v>-564801.47031854209</v>
      </c>
      <c r="EV69" s="143">
        <f t="shared" si="274"/>
        <v>0</v>
      </c>
      <c r="EW69" s="143">
        <f t="shared" si="274"/>
        <v>0</v>
      </c>
      <c r="EX69" s="143">
        <f t="shared" si="274"/>
        <v>0</v>
      </c>
      <c r="EY69" s="143">
        <f t="shared" si="274"/>
        <v>-3468351.8046000004</v>
      </c>
      <c r="EZ69" s="143">
        <f t="shared" si="274"/>
        <v>0</v>
      </c>
      <c r="FA69" s="143">
        <f t="shared" si="274"/>
        <v>0</v>
      </c>
      <c r="FB69" s="143">
        <f t="shared" si="274"/>
        <v>0</v>
      </c>
      <c r="FC69" s="143">
        <f t="shared" si="274"/>
        <v>0</v>
      </c>
      <c r="FD69" s="143">
        <f t="shared" si="274"/>
        <v>0</v>
      </c>
      <c r="FE69" s="143">
        <f t="shared" si="274"/>
        <v>0</v>
      </c>
      <c r="FF69" s="143">
        <f t="shared" si="274"/>
        <v>-50379478.213692553</v>
      </c>
      <c r="FG69" s="143">
        <f t="shared" si="274"/>
        <v>-368413.74207396293</v>
      </c>
      <c r="FH69" s="143">
        <f t="shared" si="274"/>
        <v>509219.31866112049</v>
      </c>
      <c r="FI69" s="143">
        <f t="shared" si="274"/>
        <v>-5489291.2206442542</v>
      </c>
      <c r="FJ69" s="143">
        <f t="shared" si="274"/>
        <v>-80037.032855528465</v>
      </c>
      <c r="FK69" s="143">
        <f t="shared" si="274"/>
        <v>-774805.30181685905</v>
      </c>
      <c r="FL69" s="143">
        <f t="shared" si="274"/>
        <v>0</v>
      </c>
      <c r="FM69" s="143">
        <f t="shared" si="274"/>
        <v>36804180.161909871</v>
      </c>
      <c r="FN69" s="143">
        <f t="shared" si="274"/>
        <v>5084992.038936195</v>
      </c>
      <c r="FO69" s="143">
        <f t="shared" ref="FO69:FP69" si="279">+FO44-(FO57*FO67)</f>
        <v>-25221178.487828419</v>
      </c>
      <c r="FP69" s="143">
        <f t="shared" si="279"/>
        <v>-328238.18089049857</v>
      </c>
      <c r="FQ69" s="143">
        <f t="shared" ref="FQ69:FR69" si="280">+FQ44-(FQ57*FQ67)</f>
        <v>-3072702.1766002392</v>
      </c>
      <c r="FR69" s="143">
        <f t="shared" si="280"/>
        <v>-14076415.21756747</v>
      </c>
      <c r="FS69" s="143">
        <f t="shared" si="274"/>
        <v>-125477115.99038982</v>
      </c>
      <c r="FT69" s="143">
        <f t="shared" si="274"/>
        <v>-139468.69547499999</v>
      </c>
      <c r="FU69" s="143">
        <f t="shared" si="274"/>
        <v>6955.4561913000034</v>
      </c>
      <c r="FV69" s="143">
        <f t="shared" si="274"/>
        <v>827173.50134999724</v>
      </c>
      <c r="FW69" s="143">
        <f t="shared" si="274"/>
        <v>2685436.6987361144</v>
      </c>
      <c r="FX69" s="143">
        <f t="shared" si="274"/>
        <v>-14781.879734997969</v>
      </c>
      <c r="FY69" s="143">
        <f t="shared" si="274"/>
        <v>-9794940.0194749981</v>
      </c>
      <c r="FZ69" s="143">
        <f t="shared" si="274"/>
        <v>-1653163.229026712</v>
      </c>
      <c r="GA69" s="143">
        <f t="shared" si="274"/>
        <v>-8960494.462355623</v>
      </c>
      <c r="GB69" s="143">
        <f t="shared" si="274"/>
        <v>0</v>
      </c>
      <c r="GC69" s="143">
        <f t="shared" si="274"/>
        <v>0</v>
      </c>
      <c r="GD69" s="143">
        <f t="shared" si="274"/>
        <v>1949591.5960900181</v>
      </c>
      <c r="GE69" s="143">
        <f t="shared" si="274"/>
        <v>-186559839.60798937</v>
      </c>
      <c r="GF69" s="143">
        <f t="shared" si="274"/>
        <v>-196294646.0701167</v>
      </c>
      <c r="GG69" s="143">
        <f t="shared" ref="GG69:HZ69" si="281">+GG44-(GG57*GG67)</f>
        <v>16230699.011550086</v>
      </c>
      <c r="GH69" s="143">
        <f t="shared" si="281"/>
        <v>0</v>
      </c>
      <c r="GI69" s="143">
        <f t="shared" si="281"/>
        <v>0</v>
      </c>
      <c r="GJ69" s="143">
        <f t="shared" si="281"/>
        <v>-1967164.6627674997</v>
      </c>
      <c r="GK69" s="143">
        <f t="shared" si="281"/>
        <v>1682649.2945674423</v>
      </c>
      <c r="GL69" s="143">
        <f t="shared" si="281"/>
        <v>0</v>
      </c>
      <c r="GM69" s="143">
        <f t="shared" si="281"/>
        <v>0</v>
      </c>
      <c r="GN69" s="143">
        <f t="shared" si="281"/>
        <v>0</v>
      </c>
      <c r="GO69" s="143">
        <f t="shared" si="281"/>
        <v>0</v>
      </c>
      <c r="GP69" s="143">
        <f t="shared" si="281"/>
        <v>0</v>
      </c>
      <c r="GQ69" s="143">
        <f t="shared" si="281"/>
        <v>-1312687.165039951</v>
      </c>
      <c r="GR69" s="143">
        <f t="shared" si="281"/>
        <v>0</v>
      </c>
      <c r="GS69" s="143">
        <f t="shared" si="281"/>
        <v>0</v>
      </c>
      <c r="GT69" s="143">
        <f t="shared" si="281"/>
        <v>0</v>
      </c>
      <c r="GU69" s="143">
        <f t="shared" si="281"/>
        <v>0</v>
      </c>
      <c r="GV69" s="143">
        <f t="shared" si="281"/>
        <v>0</v>
      </c>
      <c r="GW69" s="143">
        <f t="shared" si="281"/>
        <v>0</v>
      </c>
      <c r="GX69" s="143">
        <f t="shared" si="281"/>
        <v>0</v>
      </c>
      <c r="GY69" s="143">
        <f t="shared" si="281"/>
        <v>0</v>
      </c>
      <c r="GZ69" s="143">
        <f t="shared" si="281"/>
        <v>0</v>
      </c>
      <c r="HA69" s="143">
        <f t="shared" si="281"/>
        <v>0</v>
      </c>
      <c r="HB69" s="143">
        <f t="shared" si="281"/>
        <v>-4863198.7357328627</v>
      </c>
      <c r="HC69" s="143">
        <f t="shared" si="281"/>
        <v>-1187436.6468181112</v>
      </c>
      <c r="HD69" s="143">
        <f t="shared" si="281"/>
        <v>6429307.5457903594</v>
      </c>
      <c r="HE69" s="143">
        <f t="shared" si="281"/>
        <v>374308.15278575692</v>
      </c>
      <c r="HF69" s="143">
        <f t="shared" si="281"/>
        <v>0</v>
      </c>
      <c r="HG69" s="143">
        <f t="shared" si="281"/>
        <v>56780.238236280908</v>
      </c>
      <c r="HH69" s="143">
        <f t="shared" si="281"/>
        <v>0</v>
      </c>
      <c r="HI69" s="143">
        <f t="shared" si="281"/>
        <v>41795146.921018869</v>
      </c>
      <c r="HJ69" s="143">
        <f t="shared" si="281"/>
        <v>2086232.8738001939</v>
      </c>
      <c r="HK69" s="143">
        <f t="shared" ref="HK69:HL69" si="282">+HK44-(HK57*HK67)</f>
        <v>-58607541.05380521</v>
      </c>
      <c r="HL69" s="143">
        <f t="shared" si="282"/>
        <v>-730707.97473096091</v>
      </c>
      <c r="HM69" s="143">
        <f t="shared" ref="HM69:HN69" si="283">+HM44-(HM57*HM67)</f>
        <v>-9307483.6699723192</v>
      </c>
      <c r="HN69" s="143">
        <f t="shared" si="283"/>
        <v>-22306600.858031258</v>
      </c>
      <c r="HO69" s="143">
        <f t="shared" si="281"/>
        <v>-8975771.2570642624</v>
      </c>
      <c r="HP69" s="143">
        <f t="shared" si="281"/>
        <v>47877.97567499998</v>
      </c>
      <c r="HQ69" s="143">
        <f t="shared" si="281"/>
        <v>-11180.54401155993</v>
      </c>
      <c r="HR69" s="143">
        <f t="shared" si="281"/>
        <v>0</v>
      </c>
      <c r="HS69" s="143">
        <f t="shared" si="281"/>
        <v>8746496.8052327465</v>
      </c>
      <c r="HT69" s="143">
        <f t="shared" si="281"/>
        <v>-81574.463954405088</v>
      </c>
      <c r="HU69" s="143">
        <f t="shared" si="281"/>
        <v>0</v>
      </c>
      <c r="HV69" s="143">
        <f t="shared" si="281"/>
        <v>-32010.037600338677</v>
      </c>
      <c r="HW69" s="143">
        <f t="shared" si="281"/>
        <v>1628772.8476579324</v>
      </c>
      <c r="HX69" s="143">
        <f t="shared" si="281"/>
        <v>0</v>
      </c>
      <c r="HY69" s="143">
        <f t="shared" si="281"/>
        <v>0</v>
      </c>
      <c r="HZ69" s="143">
        <f t="shared" si="281"/>
        <v>407337.56641200132</v>
      </c>
      <c r="IA69" s="143">
        <f t="shared" si="274"/>
        <v>-29897747.836802073</v>
      </c>
      <c r="IB69" s="143">
        <f t="shared" si="274"/>
        <v>-227282225.31324488</v>
      </c>
      <c r="IC69" s="143">
        <f t="shared" si="274"/>
        <v>4769409.0190590601</v>
      </c>
      <c r="ID69" s="143">
        <f t="shared" si="274"/>
        <v>0</v>
      </c>
      <c r="IE69" s="143">
        <f t="shared" si="274"/>
        <v>0</v>
      </c>
      <c r="IF69" s="143">
        <f t="shared" si="274"/>
        <v>-927723.38621516083</v>
      </c>
      <c r="IG69" s="143">
        <f t="shared" si="274"/>
        <v>2712775.8832966224</v>
      </c>
      <c r="IH69" s="143">
        <f t="shared" si="274"/>
        <v>0</v>
      </c>
      <c r="II69" s="143">
        <f t="shared" si="274"/>
        <v>0</v>
      </c>
      <c r="IJ69" s="143">
        <f t="shared" si="274"/>
        <v>0</v>
      </c>
      <c r="IK69" s="143">
        <f t="shared" si="274"/>
        <v>0</v>
      </c>
      <c r="IL69" s="143">
        <f t="shared" si="274"/>
        <v>0</v>
      </c>
      <c r="IM69" s="143">
        <f t="shared" si="274"/>
        <v>-1982533.4266663087</v>
      </c>
      <c r="IN69" s="143">
        <f t="shared" si="274"/>
        <v>0</v>
      </c>
      <c r="IO69" s="143">
        <f t="shared" si="274"/>
        <v>0</v>
      </c>
      <c r="IP69" s="143">
        <f t="shared" si="274"/>
        <v>0</v>
      </c>
      <c r="IQ69" s="143">
        <f t="shared" si="274"/>
        <v>0</v>
      </c>
      <c r="IR69" s="143">
        <f t="shared" si="274"/>
        <v>0</v>
      </c>
      <c r="IS69" s="143">
        <f t="shared" si="274"/>
        <v>0</v>
      </c>
      <c r="IT69" s="143">
        <f t="shared" si="274"/>
        <v>0</v>
      </c>
      <c r="IU69" s="143">
        <f t="shared" si="274"/>
        <v>0</v>
      </c>
      <c r="IV69" s="143">
        <f t="shared" si="274"/>
        <v>0</v>
      </c>
      <c r="IW69" s="143">
        <f t="shared" si="274"/>
        <v>0</v>
      </c>
      <c r="IX69" s="143">
        <f t="shared" si="274"/>
        <v>-4091440.5895366212</v>
      </c>
      <c r="IY69" s="143">
        <f t="shared" si="274"/>
        <v>209464.99111343856</v>
      </c>
      <c r="IZ69" s="143">
        <f t="shared" si="274"/>
        <v>-742230.49979082972</v>
      </c>
      <c r="JA69" s="143">
        <f t="shared" si="274"/>
        <v>376425.87925130548</v>
      </c>
      <c r="JB69" s="143">
        <f t="shared" si="274"/>
        <v>239304.78550000006</v>
      </c>
      <c r="JC69" s="143">
        <f t="shared" si="274"/>
        <v>831665.85156408255</v>
      </c>
      <c r="JD69" s="143">
        <f t="shared" si="274"/>
        <v>0</v>
      </c>
      <c r="JE69" s="143">
        <f t="shared" si="274"/>
        <v>31607458.026930086</v>
      </c>
      <c r="JF69" s="143">
        <f t="shared" si="274"/>
        <v>1094628.5427338481</v>
      </c>
      <c r="JG69" s="143">
        <f t="shared" ref="JG69:JH69" si="284">+JG44-(JG57*JG67)</f>
        <v>-47238058.359378442</v>
      </c>
      <c r="JH69" s="143">
        <f t="shared" si="284"/>
        <v>-991844.88902152004</v>
      </c>
      <c r="JI69" s="143">
        <f t="shared" ref="JI69:JJ69" si="285">+JI44-(JI57*JI67)</f>
        <v>-23415905.589159623</v>
      </c>
      <c r="JJ69" s="143">
        <f t="shared" si="285"/>
        <v>-12030588.393635917</v>
      </c>
      <c r="JK69" s="143">
        <f t="shared" si="274"/>
        <v>44494077.295159809</v>
      </c>
      <c r="JL69" s="143">
        <f t="shared" si="274"/>
        <v>4512.3792750000439</v>
      </c>
      <c r="JM69" s="143">
        <f t="shared" si="274"/>
        <v>-11243.800271879863</v>
      </c>
      <c r="JN69" s="143">
        <f t="shared" si="274"/>
        <v>0</v>
      </c>
      <c r="JO69" s="143">
        <f t="shared" si="274"/>
        <v>2851693.9622725896</v>
      </c>
      <c r="JP69" s="143">
        <f t="shared" si="274"/>
        <v>0</v>
      </c>
      <c r="JQ69" s="143">
        <f t="shared" si="274"/>
        <v>3934555.396922037</v>
      </c>
      <c r="JR69" s="143">
        <f t="shared" si="274"/>
        <v>-134867.29814090516</v>
      </c>
      <c r="JS69" s="143">
        <f t="shared" si="274"/>
        <v>4691446.8802367402</v>
      </c>
      <c r="JT69" s="143">
        <f t="shared" si="274"/>
        <v>0</v>
      </c>
      <c r="JU69" s="143">
        <f t="shared" si="274"/>
        <v>0</v>
      </c>
      <c r="JV69" s="143">
        <f t="shared" si="274"/>
        <v>409642.16367600107</v>
      </c>
      <c r="JW69" s="143">
        <f t="shared" si="274"/>
        <v>6660624.8251734376</v>
      </c>
      <c r="JX69" s="143">
        <f t="shared" si="274"/>
        <v>-222908593.2895937</v>
      </c>
      <c r="JY69" s="829" t="s">
        <v>1143</v>
      </c>
    </row>
    <row r="70" spans="1:285" x14ac:dyDescent="0.2">
      <c r="B70" s="139" t="s">
        <v>471</v>
      </c>
      <c r="C70" s="143">
        <v>118675997.95510474</v>
      </c>
      <c r="D70" s="143">
        <f t="shared" ref="C70:BI70" si="286">-D69/D68</f>
        <v>-36837673.815972909</v>
      </c>
      <c r="E70" s="143">
        <f t="shared" si="286"/>
        <v>-1308320.9773910861</v>
      </c>
      <c r="F70" s="143">
        <f>-F69/F68</f>
        <v>-1102954.8827197268</v>
      </c>
      <c r="G70" s="143">
        <f t="shared" si="286"/>
        <v>-48820140.741815262</v>
      </c>
      <c r="H70" s="143">
        <f t="shared" si="286"/>
        <v>-39175307.938486099</v>
      </c>
      <c r="I70" s="143">
        <f t="shared" si="286"/>
        <v>-3955193.7552428856</v>
      </c>
      <c r="J70" s="143">
        <f t="shared" si="286"/>
        <v>-185255.63715567792</v>
      </c>
      <c r="K70" s="143">
        <f t="shared" si="286"/>
        <v>-2318.8319849218574</v>
      </c>
      <c r="L70" s="143">
        <f t="shared" si="286"/>
        <v>-45795.124889186554</v>
      </c>
      <c r="M70" s="143">
        <f t="shared" si="286"/>
        <v>94089.416361418582</v>
      </c>
      <c r="N70" s="143">
        <f t="shared" si="286"/>
        <v>5806000.7611053223</v>
      </c>
      <c r="O70" s="143">
        <f t="shared" si="286"/>
        <v>163251.19291448224</v>
      </c>
      <c r="P70" s="143">
        <f t="shared" si="286"/>
        <v>23289.356557569328</v>
      </c>
      <c r="Q70" s="143">
        <f t="shared" si="286"/>
        <v>1085489.4157649702</v>
      </c>
      <c r="R70" s="143">
        <f t="shared" si="286"/>
        <v>-1731532.018395571</v>
      </c>
      <c r="S70" s="143">
        <f t="shared" si="286"/>
        <v>-87853.630746197567</v>
      </c>
      <c r="T70" s="143">
        <f t="shared" si="286"/>
        <v>-2094998.6206696122</v>
      </c>
      <c r="U70" s="143">
        <f t="shared" si="286"/>
        <v>3007139.4573902707</v>
      </c>
      <c r="V70" s="143">
        <f t="shared" si="286"/>
        <v>1770168.1258190575</v>
      </c>
      <c r="W70" s="143">
        <f t="shared" si="286"/>
        <v>812466.48670479155</v>
      </c>
      <c r="X70" s="143">
        <f>-X69/X68</f>
        <v>92493.544033867278</v>
      </c>
      <c r="Y70" s="143">
        <f t="shared" si="286"/>
        <v>0</v>
      </c>
      <c r="Z70" s="143">
        <f t="shared" si="286"/>
        <v>0</v>
      </c>
      <c r="AA70" s="143">
        <f t="shared" si="286"/>
        <v>-13401338.058317116</v>
      </c>
      <c r="AB70" s="143">
        <f t="shared" si="286"/>
        <v>0</v>
      </c>
      <c r="AC70" s="143">
        <f t="shared" si="286"/>
        <v>-188779.71745399974</v>
      </c>
      <c r="AD70" s="143">
        <f t="shared" si="286"/>
        <v>0</v>
      </c>
      <c r="AE70" s="143">
        <f t="shared" si="286"/>
        <v>10815863.487723764</v>
      </c>
      <c r="AF70" s="143">
        <f t="shared" si="286"/>
        <v>102660.22725309191</v>
      </c>
      <c r="AG70" s="143">
        <f t="shared" si="286"/>
        <v>-340678.1979584106</v>
      </c>
      <c r="AH70" s="143">
        <f t="shared" si="286"/>
        <v>991413.64949613775</v>
      </c>
      <c r="AI70" s="143">
        <f t="shared" si="286"/>
        <v>0</v>
      </c>
      <c r="AJ70" s="143">
        <f t="shared" si="286"/>
        <v>-128518.39132251397</v>
      </c>
      <c r="AK70" s="143">
        <f t="shared" si="286"/>
        <v>-1049991.7421695846</v>
      </c>
      <c r="AL70" s="143">
        <f t="shared" si="286"/>
        <v>0</v>
      </c>
      <c r="AM70" s="143">
        <f t="shared" si="286"/>
        <v>0</v>
      </c>
      <c r="AN70" s="143">
        <f t="shared" si="286"/>
        <v>0</v>
      </c>
      <c r="AO70" s="143">
        <f t="shared" si="286"/>
        <v>0</v>
      </c>
      <c r="AP70" s="143">
        <f t="shared" si="286"/>
        <v>0</v>
      </c>
      <c r="AQ70" s="143">
        <f t="shared" si="286"/>
        <v>-125692326.96156594</v>
      </c>
      <c r="AR70" s="143">
        <f t="shared" si="286"/>
        <v>-7016329.0064611249</v>
      </c>
      <c r="AS70" s="143">
        <f t="shared" si="286"/>
        <v>7842507.7560842456</v>
      </c>
      <c r="AT70" s="143">
        <f t="shared" si="286"/>
        <v>0</v>
      </c>
      <c r="AU70" s="143">
        <f t="shared" si="286"/>
        <v>0</v>
      </c>
      <c r="AV70" s="143">
        <f t="shared" si="286"/>
        <v>398258.39965201676</v>
      </c>
      <c r="AW70" s="143">
        <f t="shared" si="286"/>
        <v>-35901.703799341558</v>
      </c>
      <c r="AX70" s="143">
        <f t="shared" si="286"/>
        <v>0</v>
      </c>
      <c r="AY70" s="143">
        <f t="shared" si="286"/>
        <v>0</v>
      </c>
      <c r="AZ70" s="143">
        <f t="shared" si="286"/>
        <v>0</v>
      </c>
      <c r="BA70" s="143">
        <f t="shared" si="286"/>
        <v>117568.29947015482</v>
      </c>
      <c r="BB70" s="143">
        <f t="shared" si="286"/>
        <v>0</v>
      </c>
      <c r="BC70" s="143">
        <f t="shared" si="286"/>
        <v>-2048867.9823812395</v>
      </c>
      <c r="BD70" s="143">
        <f t="shared" si="286"/>
        <v>0</v>
      </c>
      <c r="BE70" s="143">
        <f t="shared" si="286"/>
        <v>0</v>
      </c>
      <c r="BF70" s="143">
        <f t="shared" si="286"/>
        <v>994855.49738161452</v>
      </c>
      <c r="BG70" s="143">
        <f t="shared" si="286"/>
        <v>0</v>
      </c>
      <c r="BH70" s="143">
        <f t="shared" si="286"/>
        <v>0</v>
      </c>
      <c r="BI70" s="143">
        <f t="shared" si="286"/>
        <v>1627605.3402301162</v>
      </c>
      <c r="BJ70" s="143">
        <f t="shared" ref="BJ70:JX70" si="287">-BJ69/BJ68</f>
        <v>0</v>
      </c>
      <c r="BK70" s="143">
        <f t="shared" si="287"/>
        <v>0</v>
      </c>
      <c r="BL70" s="143">
        <f t="shared" si="287"/>
        <v>0</v>
      </c>
      <c r="BM70" s="143">
        <f t="shared" si="287"/>
        <v>0</v>
      </c>
      <c r="BN70" s="143">
        <f t="shared" si="287"/>
        <v>0</v>
      </c>
      <c r="BO70" s="143">
        <f t="shared" si="287"/>
        <v>0</v>
      </c>
      <c r="BP70" s="143">
        <f t="shared" si="287"/>
        <v>6581833.5981019596</v>
      </c>
      <c r="BQ70" s="143">
        <f t="shared" si="287"/>
        <v>12107027.165282689</v>
      </c>
      <c r="BR70" s="143">
        <f t="shared" si="287"/>
        <v>-2.575233254166432E-2</v>
      </c>
      <c r="BS70" s="143">
        <f t="shared" si="287"/>
        <v>21498.229920404061</v>
      </c>
      <c r="BT70" s="143">
        <f t="shared" si="287"/>
        <v>0</v>
      </c>
      <c r="BU70" s="143">
        <f t="shared" si="287"/>
        <v>-20582586.008389119</v>
      </c>
      <c r="BV70" s="143">
        <f t="shared" si="287"/>
        <v>-693780.69143527094</v>
      </c>
      <c r="BW70" s="143">
        <f t="shared" si="287"/>
        <v>14396726.169531947</v>
      </c>
      <c r="BX70" s="143">
        <f t="shared" si="287"/>
        <v>3571801.1238045869</v>
      </c>
      <c r="BY70" s="143">
        <f t="shared" ref="BY70:BZ70" si="288">-BY69/BY68</f>
        <v>2252719.2171787713</v>
      </c>
      <c r="BZ70" s="143">
        <f t="shared" si="288"/>
        <v>9221627.7231633794</v>
      </c>
      <c r="CA70" s="143">
        <f t="shared" si="287"/>
        <v>0</v>
      </c>
      <c r="CB70" s="143">
        <f t="shared" si="287"/>
        <v>0</v>
      </c>
      <c r="CC70" s="143">
        <f t="shared" si="287"/>
        <v>6666.2514703829975</v>
      </c>
      <c r="CD70" s="143">
        <f t="shared" si="287"/>
        <v>0</v>
      </c>
      <c r="CE70" s="143">
        <f t="shared" si="287"/>
        <v>-2309236.9265297069</v>
      </c>
      <c r="CF70" s="143">
        <f t="shared" si="287"/>
        <v>-39502.221903223857</v>
      </c>
      <c r="CG70" s="143">
        <f t="shared" si="287"/>
        <v>0</v>
      </c>
      <c r="CH70" s="143">
        <f t="shared" si="287"/>
        <v>2406167.1219774936</v>
      </c>
      <c r="CI70" s="143">
        <f t="shared" si="287"/>
        <v>-63590237.438933857</v>
      </c>
      <c r="CJ70" s="143">
        <f t="shared" si="287"/>
        <v>0</v>
      </c>
      <c r="CK70" s="143">
        <f t="shared" si="287"/>
        <v>-15078413.489736427</v>
      </c>
      <c r="CL70" s="143">
        <f t="shared" si="287"/>
        <v>-394238.56941204704</v>
      </c>
      <c r="CM70" s="143">
        <f t="shared" si="287"/>
        <v>-43225903.165022813</v>
      </c>
      <c r="CN70" s="143">
        <f t="shared" si="287"/>
        <v>-50242232.17148418</v>
      </c>
      <c r="CO70" s="143">
        <f t="shared" ref="CO70:EH70" si="289">-CO69/CO68</f>
        <v>54506254.054831147</v>
      </c>
      <c r="CP70" s="143">
        <f t="shared" si="289"/>
        <v>0</v>
      </c>
      <c r="CQ70" s="143">
        <f t="shared" si="289"/>
        <v>0</v>
      </c>
      <c r="CR70" s="143">
        <f t="shared" si="289"/>
        <v>1485783.630053811</v>
      </c>
      <c r="CS70" s="143">
        <f t="shared" si="289"/>
        <v>-298132.67386987794</v>
      </c>
      <c r="CT70" s="143">
        <f t="shared" si="289"/>
        <v>0</v>
      </c>
      <c r="CU70" s="143">
        <f t="shared" si="289"/>
        <v>0</v>
      </c>
      <c r="CV70" s="143">
        <f t="shared" si="289"/>
        <v>0</v>
      </c>
      <c r="CW70" s="143">
        <f t="shared" si="289"/>
        <v>0</v>
      </c>
      <c r="CX70" s="143">
        <f t="shared" si="289"/>
        <v>0</v>
      </c>
      <c r="CY70" s="143">
        <f t="shared" si="289"/>
        <v>407136.45713954553</v>
      </c>
      <c r="CZ70" s="143">
        <f t="shared" si="289"/>
        <v>0</v>
      </c>
      <c r="DA70" s="143">
        <f t="shared" si="289"/>
        <v>0</v>
      </c>
      <c r="DB70" s="143">
        <f t="shared" si="289"/>
        <v>0</v>
      </c>
      <c r="DC70" s="143">
        <f t="shared" si="289"/>
        <v>1546575.1105528646</v>
      </c>
      <c r="DD70" s="143">
        <f t="shared" si="289"/>
        <v>0</v>
      </c>
      <c r="DE70" s="143">
        <f t="shared" si="289"/>
        <v>0</v>
      </c>
      <c r="DF70" s="143">
        <f t="shared" si="289"/>
        <v>0</v>
      </c>
      <c r="DG70" s="143">
        <f t="shared" si="289"/>
        <v>0</v>
      </c>
      <c r="DH70" s="143">
        <f t="shared" si="289"/>
        <v>0</v>
      </c>
      <c r="DI70" s="143">
        <f t="shared" si="289"/>
        <v>0</v>
      </c>
      <c r="DJ70" s="143">
        <f t="shared" si="289"/>
        <v>0</v>
      </c>
      <c r="DK70" s="143">
        <f t="shared" si="289"/>
        <v>0</v>
      </c>
      <c r="DL70" s="143">
        <f t="shared" si="289"/>
        <v>0</v>
      </c>
      <c r="DM70" s="143">
        <f t="shared" si="289"/>
        <v>393409.14547903452</v>
      </c>
      <c r="DN70" s="143">
        <f t="shared" si="289"/>
        <v>0</v>
      </c>
      <c r="DO70" s="143">
        <f t="shared" si="289"/>
        <v>10749.114960202045</v>
      </c>
      <c r="DP70" s="143">
        <f t="shared" si="289"/>
        <v>0</v>
      </c>
      <c r="DQ70" s="143">
        <f t="shared" si="289"/>
        <v>-58400380.770523794</v>
      </c>
      <c r="DR70" s="143">
        <f t="shared" si="289"/>
        <v>-5255752.5071083829</v>
      </c>
      <c r="DS70" s="143">
        <f t="shared" ref="DS70:DT70" si="290">-DS69/DS68</f>
        <v>38725125.059746109</v>
      </c>
      <c r="DT70" s="143">
        <f t="shared" si="290"/>
        <v>1270445.9235068546</v>
      </c>
      <c r="DU70" s="143">
        <f t="shared" ref="DU70:DV70" si="291">-DU69/DU68</f>
        <v>6960725.5436894167</v>
      </c>
      <c r="DV70" s="143">
        <f t="shared" si="291"/>
        <v>21040105.786189493</v>
      </c>
      <c r="DW70" s="143">
        <f t="shared" si="289"/>
        <v>0</v>
      </c>
      <c r="DX70" s="143">
        <f t="shared" si="289"/>
        <v>0</v>
      </c>
      <c r="DY70" s="143">
        <f t="shared" si="289"/>
        <v>13332.456087884046</v>
      </c>
      <c r="DZ70" s="143">
        <f t="shared" si="289"/>
        <v>0</v>
      </c>
      <c r="EA70" s="143">
        <f t="shared" si="289"/>
        <v>-797824.05952546035</v>
      </c>
      <c r="EB70" s="143">
        <f t="shared" si="289"/>
        <v>10670.140399146676</v>
      </c>
      <c r="EC70" s="143">
        <f t="shared" si="289"/>
        <v>0</v>
      </c>
      <c r="ED70" s="143">
        <f t="shared" si="289"/>
        <v>163236.86511184936</v>
      </c>
      <c r="EE70" s="143">
        <f t="shared" si="289"/>
        <v>6229934.019767019</v>
      </c>
      <c r="EF70" s="143">
        <f t="shared" si="289"/>
        <v>0</v>
      </c>
      <c r="EG70" s="143">
        <f t="shared" si="289"/>
        <v>-3618737.1637113732</v>
      </c>
      <c r="EH70" s="143">
        <f t="shared" si="289"/>
        <v>-1211310.827029774</v>
      </c>
      <c r="EI70" s="143">
        <f t="shared" si="287"/>
        <v>63181345.305745728</v>
      </c>
      <c r="EJ70" s="143">
        <f t="shared" si="287"/>
        <v>12939113.134260809</v>
      </c>
      <c r="EK70" s="143">
        <f t="shared" si="287"/>
        <v>-21146648.555821504</v>
      </c>
      <c r="EL70" s="143">
        <f t="shared" si="287"/>
        <v>0</v>
      </c>
      <c r="EM70" s="143">
        <f t="shared" si="287"/>
        <v>0</v>
      </c>
      <c r="EN70" s="143">
        <f t="shared" si="287"/>
        <v>57306.713608704995</v>
      </c>
      <c r="EO70" s="143">
        <f t="shared" si="287"/>
        <v>572047.81813971559</v>
      </c>
      <c r="EP70" s="143">
        <f t="shared" si="287"/>
        <v>0</v>
      </c>
      <c r="EQ70" s="143">
        <f t="shared" si="287"/>
        <v>0</v>
      </c>
      <c r="ER70" s="143">
        <f t="shared" si="287"/>
        <v>0</v>
      </c>
      <c r="ES70" s="143">
        <f t="shared" si="287"/>
        <v>0</v>
      </c>
      <c r="ET70" s="143">
        <f t="shared" si="287"/>
        <v>0</v>
      </c>
      <c r="EU70" s="143">
        <f t="shared" si="287"/>
        <v>750711.39331637602</v>
      </c>
      <c r="EV70" s="143">
        <f t="shared" si="287"/>
        <v>0</v>
      </c>
      <c r="EW70" s="143">
        <f t="shared" si="287"/>
        <v>0</v>
      </c>
      <c r="EX70" s="143">
        <f t="shared" si="287"/>
        <v>0</v>
      </c>
      <c r="EY70" s="143">
        <f t="shared" si="287"/>
        <v>4609993.6926052198</v>
      </c>
      <c r="EZ70" s="143">
        <f t="shared" si="287"/>
        <v>0</v>
      </c>
      <c r="FA70" s="143">
        <f t="shared" si="287"/>
        <v>0</v>
      </c>
      <c r="FB70" s="143">
        <f t="shared" si="287"/>
        <v>0</v>
      </c>
      <c r="FC70" s="143">
        <f t="shared" si="287"/>
        <v>0</v>
      </c>
      <c r="FD70" s="143">
        <f t="shared" si="287"/>
        <v>0</v>
      </c>
      <c r="FE70" s="143">
        <f t="shared" si="287"/>
        <v>0</v>
      </c>
      <c r="FF70" s="143">
        <f t="shared" si="287"/>
        <v>66962375.758375436</v>
      </c>
      <c r="FG70" s="143">
        <f t="shared" si="287"/>
        <v>489680.72528787999</v>
      </c>
      <c r="FH70" s="143">
        <f t="shared" si="287"/>
        <v>-676833.83331156231</v>
      </c>
      <c r="FI70" s="143">
        <f t="shared" si="287"/>
        <v>7296145.065353795</v>
      </c>
      <c r="FJ70" s="143">
        <f t="shared" si="287"/>
        <v>106382.00431382588</v>
      </c>
      <c r="FK70" s="143">
        <f t="shared" si="287"/>
        <v>1029840.0380363779</v>
      </c>
      <c r="FL70" s="143">
        <f t="shared" si="287"/>
        <v>0</v>
      </c>
      <c r="FM70" s="143">
        <f t="shared" si="287"/>
        <v>-48918635.699782513</v>
      </c>
      <c r="FN70" s="143">
        <f t="shared" si="287"/>
        <v>-6758766.8573162872</v>
      </c>
      <c r="FO70" s="143">
        <f t="shared" ref="FO70:FP70" si="292">-FO69/FO68</f>
        <v>33522975.839634772</v>
      </c>
      <c r="FP70" s="143">
        <f t="shared" si="292"/>
        <v>436280.98555934173</v>
      </c>
      <c r="FQ70" s="143">
        <f t="shared" ref="FQ70:FR70" si="293">-FQ69/FQ68</f>
        <v>4084112.123399511</v>
      </c>
      <c r="FR70" s="143">
        <f t="shared" si="293"/>
        <v>18709804.836237509</v>
      </c>
      <c r="FS70" s="143">
        <f t="shared" si="287"/>
        <v>166779134.83713117</v>
      </c>
      <c r="FT70" s="143">
        <f t="shared" si="287"/>
        <v>185376.17942992336</v>
      </c>
      <c r="FU70" s="143">
        <f t="shared" si="287"/>
        <v>-9244.9125629523351</v>
      </c>
      <c r="FV70" s="143">
        <f t="shared" si="287"/>
        <v>-1099445.7421695839</v>
      </c>
      <c r="FW70" s="143">
        <f t="shared" si="287"/>
        <v>-3569374.4292735667</v>
      </c>
      <c r="FX70" s="143">
        <f t="shared" si="287"/>
        <v>19647.479893132855</v>
      </c>
      <c r="FY70" s="143">
        <f t="shared" si="287"/>
        <v>13019040.239614276</v>
      </c>
      <c r="FZ70" s="143">
        <f t="shared" si="287"/>
        <v>2197318.0599939018</v>
      </c>
      <c r="GA70" s="143">
        <f t="shared" si="287"/>
        <v>11909928.773458837</v>
      </c>
      <c r="GB70" s="143">
        <f t="shared" si="287"/>
        <v>0</v>
      </c>
      <c r="GC70" s="143">
        <f t="shared" si="287"/>
        <v>0</v>
      </c>
      <c r="GD70" s="143">
        <f t="shared" si="287"/>
        <v>-2591318.7206704523</v>
      </c>
      <c r="GE70" s="143">
        <f t="shared" si="287"/>
        <v>247967833.81248131</v>
      </c>
      <c r="GF70" s="143">
        <f t="shared" si="287"/>
        <v>260906946.94674283</v>
      </c>
      <c r="GG70" s="143">
        <f t="shared" ref="GG70:HZ70" si="294">-GG69/GG68</f>
        <v>-21573192.191917494</v>
      </c>
      <c r="GH70" s="143">
        <f t="shared" si="294"/>
        <v>0</v>
      </c>
      <c r="GI70" s="143">
        <f t="shared" si="294"/>
        <v>0</v>
      </c>
      <c r="GJ70" s="143">
        <f t="shared" si="294"/>
        <v>2614676.1339626899</v>
      </c>
      <c r="GK70" s="143">
        <f t="shared" si="294"/>
        <v>-2236509.7521348861</v>
      </c>
      <c r="GL70" s="143">
        <f t="shared" si="294"/>
        <v>0</v>
      </c>
      <c r="GM70" s="143">
        <f t="shared" si="294"/>
        <v>0</v>
      </c>
      <c r="GN70" s="143">
        <f t="shared" si="294"/>
        <v>0</v>
      </c>
      <c r="GO70" s="143">
        <f t="shared" si="294"/>
        <v>0</v>
      </c>
      <c r="GP70" s="143">
        <f t="shared" si="294"/>
        <v>0</v>
      </c>
      <c r="GQ70" s="143">
        <f t="shared" si="294"/>
        <v>1744770.9725328481</v>
      </c>
      <c r="GR70" s="143">
        <f t="shared" si="294"/>
        <v>0</v>
      </c>
      <c r="GS70" s="143">
        <f t="shared" si="294"/>
        <v>0</v>
      </c>
      <c r="GT70" s="143">
        <f t="shared" si="294"/>
        <v>0</v>
      </c>
      <c r="GU70" s="143">
        <f t="shared" si="294"/>
        <v>0</v>
      </c>
      <c r="GV70" s="143">
        <f t="shared" si="294"/>
        <v>0</v>
      </c>
      <c r="GW70" s="143">
        <f t="shared" si="294"/>
        <v>0</v>
      </c>
      <c r="GX70" s="143">
        <f t="shared" si="294"/>
        <v>0</v>
      </c>
      <c r="GY70" s="143">
        <f t="shared" si="294"/>
        <v>0</v>
      </c>
      <c r="GZ70" s="143">
        <f t="shared" si="294"/>
        <v>0</v>
      </c>
      <c r="HA70" s="143">
        <f t="shared" si="294"/>
        <v>0</v>
      </c>
      <c r="HB70" s="143">
        <f t="shared" si="294"/>
        <v>6463968.1210769685</v>
      </c>
      <c r="HC70" s="143">
        <f t="shared" si="294"/>
        <v>1578293.0223340194</v>
      </c>
      <c r="HD70" s="143">
        <f t="shared" si="294"/>
        <v>-8545576.9494325947</v>
      </c>
      <c r="HE70" s="143">
        <f t="shared" si="294"/>
        <v>-497515.33888358145</v>
      </c>
      <c r="HF70" s="143">
        <f t="shared" si="294"/>
        <v>0</v>
      </c>
      <c r="HG70" s="143">
        <f t="shared" si="294"/>
        <v>-75470.00848838767</v>
      </c>
      <c r="HH70" s="143">
        <f t="shared" si="294"/>
        <v>0</v>
      </c>
      <c r="HI70" s="143">
        <f t="shared" si="294"/>
        <v>-55552427.937634319</v>
      </c>
      <c r="HJ70" s="143">
        <f t="shared" si="294"/>
        <v>-2772936.8101497218</v>
      </c>
      <c r="HK70" s="143">
        <f t="shared" ref="HK70:HL70" si="295">-HK69/HK68</f>
        <v>77898785.884064317</v>
      </c>
      <c r="HL70" s="143">
        <f t="shared" si="295"/>
        <v>971227.64483649458</v>
      </c>
      <c r="HM70" s="143">
        <f t="shared" ref="HM70:HN70" si="296">-HM69/HM68</f>
        <v>12371132.869419781</v>
      </c>
      <c r="HN70" s="143">
        <f t="shared" si="296"/>
        <v>29649036.502756357</v>
      </c>
      <c r="HO70" s="143">
        <f t="shared" si="294"/>
        <v>11930234.074425321</v>
      </c>
      <c r="HP70" s="143">
        <f t="shared" si="294"/>
        <v>-63637.479215264044</v>
      </c>
      <c r="HQ70" s="143">
        <f t="shared" si="294"/>
        <v>14860.729325331698</v>
      </c>
      <c r="HR70" s="143">
        <f t="shared" si="294"/>
        <v>0</v>
      </c>
      <c r="HS70" s="143">
        <f t="shared" si="294"/>
        <v>-11625491.696383685</v>
      </c>
      <c r="HT70" s="143">
        <f t="shared" si="294"/>
        <v>108425.49588213688</v>
      </c>
      <c r="HU70" s="143">
        <f t="shared" si="294"/>
        <v>0</v>
      </c>
      <c r="HV70" s="143">
        <f t="shared" si="294"/>
        <v>42546.454267385314</v>
      </c>
      <c r="HW70" s="143">
        <f t="shared" si="294"/>
        <v>-2164899.3462633099</v>
      </c>
      <c r="HX70" s="143">
        <f t="shared" si="294"/>
        <v>0</v>
      </c>
      <c r="HY70" s="143">
        <f t="shared" si="294"/>
        <v>0</v>
      </c>
      <c r="HZ70" s="143">
        <f t="shared" si="294"/>
        <v>-541416.70675678551</v>
      </c>
      <c r="IA70" s="143">
        <f t="shared" si="287"/>
        <v>39738883.687623627</v>
      </c>
      <c r="IB70" s="143">
        <f t="shared" si="287"/>
        <v>302094390.69753623</v>
      </c>
      <c r="IC70" s="143">
        <f t="shared" si="287"/>
        <v>-6339306.6026796661</v>
      </c>
      <c r="ID70" s="143">
        <f t="shared" si="287"/>
        <v>0</v>
      </c>
      <c r="IE70" s="143">
        <f t="shared" si="287"/>
        <v>0</v>
      </c>
      <c r="IF70" s="143">
        <f t="shared" si="287"/>
        <v>1233092.6041764338</v>
      </c>
      <c r="IG70" s="143">
        <f t="shared" si="287"/>
        <v>-3605712.5735811186</v>
      </c>
      <c r="IH70" s="143">
        <f t="shared" si="287"/>
        <v>0</v>
      </c>
      <c r="II70" s="143">
        <f t="shared" si="287"/>
        <v>0</v>
      </c>
      <c r="IJ70" s="143">
        <f t="shared" si="287"/>
        <v>0</v>
      </c>
      <c r="IK70" s="143">
        <f t="shared" si="287"/>
        <v>0</v>
      </c>
      <c r="IL70" s="143">
        <f t="shared" si="287"/>
        <v>0</v>
      </c>
      <c r="IM70" s="143">
        <f t="shared" si="287"/>
        <v>2635103.6766769793</v>
      </c>
      <c r="IN70" s="143">
        <f t="shared" si="287"/>
        <v>0</v>
      </c>
      <c r="IO70" s="143">
        <f t="shared" si="287"/>
        <v>0</v>
      </c>
      <c r="IP70" s="143">
        <f t="shared" si="287"/>
        <v>0</v>
      </c>
      <c r="IQ70" s="143">
        <f t="shared" si="287"/>
        <v>0</v>
      </c>
      <c r="IR70" s="143">
        <f t="shared" si="287"/>
        <v>0</v>
      </c>
      <c r="IS70" s="143">
        <f t="shared" si="287"/>
        <v>0</v>
      </c>
      <c r="IT70" s="143">
        <f t="shared" si="287"/>
        <v>0</v>
      </c>
      <c r="IU70" s="143">
        <f t="shared" si="287"/>
        <v>0</v>
      </c>
      <c r="IV70" s="143">
        <f t="shared" si="287"/>
        <v>0</v>
      </c>
      <c r="IW70" s="143">
        <f t="shared" si="287"/>
        <v>0</v>
      </c>
      <c r="IX70" s="143">
        <f t="shared" si="287"/>
        <v>5438178.2397094741</v>
      </c>
      <c r="IY70" s="143">
        <f t="shared" si="287"/>
        <v>-278412.43975708087</v>
      </c>
      <c r="IZ70" s="143">
        <f t="shared" si="287"/>
        <v>986542.92161390535</v>
      </c>
      <c r="JA70" s="143">
        <f t="shared" si="287"/>
        <v>-500330.1357089479</v>
      </c>
      <c r="JB70" s="143">
        <f t="shared" si="287"/>
        <v>-318074.29405001638</v>
      </c>
      <c r="JC70" s="143">
        <f t="shared" si="287"/>
        <v>-1105416.7933543108</v>
      </c>
      <c r="JD70" s="143">
        <f t="shared" si="287"/>
        <v>0</v>
      </c>
      <c r="JE70" s="143">
        <f t="shared" si="287"/>
        <v>-42011361.693522453</v>
      </c>
      <c r="JF70" s="143">
        <f t="shared" si="287"/>
        <v>-1454936.2239020783</v>
      </c>
      <c r="JG70" s="143">
        <f t="shared" ref="JG70:JH70" si="297">-JG69/JG68</f>
        <v>62786926.862157419</v>
      </c>
      <c r="JH70" s="143">
        <f t="shared" si="297"/>
        <v>1318320.3262044115</v>
      </c>
      <c r="JI70" s="143">
        <f t="shared" ref="JI70:JJ70" si="298">-JI69/JI68</f>
        <v>31123479.725873586</v>
      </c>
      <c r="JJ70" s="143">
        <f t="shared" si="298"/>
        <v>15990574.122104483</v>
      </c>
      <c r="JK70" s="143">
        <f t="shared" si="287"/>
        <v>-59139737.617427692</v>
      </c>
      <c r="JL70" s="143">
        <f t="shared" si="287"/>
        <v>-5997.673006758836</v>
      </c>
      <c r="JM70" s="143">
        <f t="shared" si="287"/>
        <v>14944.807001853997</v>
      </c>
      <c r="JN70" s="143">
        <f t="shared" si="287"/>
        <v>0</v>
      </c>
      <c r="JO70" s="143">
        <f t="shared" si="287"/>
        <v>-3790356.8957109204</v>
      </c>
      <c r="JP70" s="143">
        <f t="shared" si="287"/>
        <v>0</v>
      </c>
      <c r="JQ70" s="143">
        <f t="shared" si="287"/>
        <v>-5229652.7529185517</v>
      </c>
      <c r="JR70" s="143">
        <f t="shared" si="287"/>
        <v>179260.18720006535</v>
      </c>
      <c r="JS70" s="143">
        <f t="shared" si="287"/>
        <v>-6235682.4640452182</v>
      </c>
      <c r="JT70" s="143">
        <f t="shared" si="287"/>
        <v>0</v>
      </c>
      <c r="JU70" s="143">
        <f t="shared" si="287"/>
        <v>0</v>
      </c>
      <c r="JV70" s="143">
        <f t="shared" si="287"/>
        <v>-544479.88472994941</v>
      </c>
      <c r="JW70" s="143">
        <f t="shared" si="287"/>
        <v>-8853034.5716761872</v>
      </c>
      <c r="JX70" s="143">
        <f t="shared" si="287"/>
        <v>296281134.95569736</v>
      </c>
      <c r="JY70" s="829" t="s">
        <v>1143</v>
      </c>
    </row>
    <row r="71" spans="1:285" x14ac:dyDescent="0.2">
      <c r="B71" s="139"/>
      <c r="C71" s="129">
        <v>0</v>
      </c>
      <c r="D71" s="129">
        <f t="shared" ref="D71:BO71" si="299">+D62-D70</f>
        <v>0</v>
      </c>
      <c r="E71" s="129">
        <f t="shared" si="299"/>
        <v>0</v>
      </c>
      <c r="F71" s="129">
        <f t="shared" si="299"/>
        <v>0</v>
      </c>
      <c r="G71" s="129">
        <f t="shared" si="299"/>
        <v>0</v>
      </c>
      <c r="H71" s="129">
        <f t="shared" si="299"/>
        <v>0</v>
      </c>
      <c r="I71" s="129">
        <f t="shared" si="299"/>
        <v>0</v>
      </c>
      <c r="J71" s="129">
        <f t="shared" si="299"/>
        <v>0</v>
      </c>
      <c r="K71" s="129">
        <f t="shared" si="299"/>
        <v>0</v>
      </c>
      <c r="L71" s="129">
        <f t="shared" si="299"/>
        <v>0</v>
      </c>
      <c r="M71" s="129">
        <f t="shared" si="299"/>
        <v>0</v>
      </c>
      <c r="N71" s="129">
        <f t="shared" si="299"/>
        <v>0</v>
      </c>
      <c r="O71" s="129">
        <f t="shared" si="299"/>
        <v>0</v>
      </c>
      <c r="P71" s="129">
        <f t="shared" si="299"/>
        <v>0</v>
      </c>
      <c r="Q71" s="129">
        <f t="shared" si="299"/>
        <v>0</v>
      </c>
      <c r="R71" s="129">
        <f t="shared" si="299"/>
        <v>0</v>
      </c>
      <c r="S71" s="129">
        <f t="shared" si="299"/>
        <v>0</v>
      </c>
      <c r="T71" s="129">
        <f t="shared" si="299"/>
        <v>0</v>
      </c>
      <c r="U71" s="129">
        <f t="shared" si="299"/>
        <v>0</v>
      </c>
      <c r="V71" s="129">
        <f t="shared" si="299"/>
        <v>0</v>
      </c>
      <c r="W71" s="129">
        <f t="shared" si="299"/>
        <v>0</v>
      </c>
      <c r="X71" s="129">
        <f t="shared" si="299"/>
        <v>0</v>
      </c>
      <c r="Y71" s="129">
        <f t="shared" si="299"/>
        <v>0</v>
      </c>
      <c r="Z71" s="129">
        <f t="shared" si="299"/>
        <v>0</v>
      </c>
      <c r="AA71" s="129">
        <f t="shared" si="299"/>
        <v>0</v>
      </c>
      <c r="AB71" s="129">
        <f t="shared" si="299"/>
        <v>0</v>
      </c>
      <c r="AC71" s="129">
        <f t="shared" si="299"/>
        <v>0</v>
      </c>
      <c r="AD71" s="129">
        <f t="shared" si="299"/>
        <v>0</v>
      </c>
      <c r="AE71" s="129">
        <f t="shared" si="299"/>
        <v>0</v>
      </c>
      <c r="AF71" s="129">
        <f t="shared" si="299"/>
        <v>0</v>
      </c>
      <c r="AG71" s="129">
        <f t="shared" si="299"/>
        <v>0</v>
      </c>
      <c r="AH71" s="129">
        <f t="shared" si="299"/>
        <v>0</v>
      </c>
      <c r="AI71" s="129">
        <f t="shared" si="299"/>
        <v>0</v>
      </c>
      <c r="AJ71" s="129">
        <f t="shared" si="299"/>
        <v>0</v>
      </c>
      <c r="AK71" s="129">
        <f t="shared" si="299"/>
        <v>0</v>
      </c>
      <c r="AL71" s="129">
        <f t="shared" si="299"/>
        <v>0</v>
      </c>
      <c r="AM71" s="129">
        <f t="shared" si="299"/>
        <v>0</v>
      </c>
      <c r="AN71" s="129">
        <f t="shared" si="299"/>
        <v>0</v>
      </c>
      <c r="AO71" s="129">
        <f t="shared" si="299"/>
        <v>0</v>
      </c>
      <c r="AP71" s="129">
        <f t="shared" si="299"/>
        <v>0</v>
      </c>
      <c r="AQ71" s="129">
        <f t="shared" si="299"/>
        <v>0</v>
      </c>
      <c r="AR71" s="129">
        <f t="shared" si="299"/>
        <v>0</v>
      </c>
      <c r="AS71" s="129">
        <f t="shared" si="299"/>
        <v>0</v>
      </c>
      <c r="AT71" s="129">
        <f t="shared" si="299"/>
        <v>0</v>
      </c>
      <c r="AU71" s="129">
        <f t="shared" si="299"/>
        <v>0</v>
      </c>
      <c r="AV71" s="129">
        <f t="shared" si="299"/>
        <v>0</v>
      </c>
      <c r="AW71" s="129">
        <f t="shared" si="299"/>
        <v>0</v>
      </c>
      <c r="AX71" s="129">
        <f t="shared" si="299"/>
        <v>0</v>
      </c>
      <c r="AY71" s="129">
        <f t="shared" si="299"/>
        <v>0</v>
      </c>
      <c r="AZ71" s="129">
        <f t="shared" si="299"/>
        <v>0</v>
      </c>
      <c r="BA71" s="129">
        <f t="shared" si="299"/>
        <v>0</v>
      </c>
      <c r="BB71" s="129">
        <f t="shared" si="299"/>
        <v>0</v>
      </c>
      <c r="BC71" s="129">
        <f t="shared" si="299"/>
        <v>0</v>
      </c>
      <c r="BD71" s="129">
        <f t="shared" si="299"/>
        <v>0</v>
      </c>
      <c r="BE71" s="129">
        <f t="shared" si="299"/>
        <v>0</v>
      </c>
      <c r="BF71" s="129">
        <f t="shared" si="299"/>
        <v>0</v>
      </c>
      <c r="BG71" s="129">
        <f t="shared" si="299"/>
        <v>0</v>
      </c>
      <c r="BH71" s="129">
        <f t="shared" si="299"/>
        <v>0</v>
      </c>
      <c r="BI71" s="129">
        <f t="shared" si="299"/>
        <v>0</v>
      </c>
      <c r="BJ71" s="129">
        <f t="shared" si="299"/>
        <v>0</v>
      </c>
      <c r="BK71" s="129">
        <f t="shared" si="299"/>
        <v>0</v>
      </c>
      <c r="BL71" s="129">
        <f t="shared" si="299"/>
        <v>0</v>
      </c>
      <c r="BM71" s="129">
        <f t="shared" si="299"/>
        <v>0</v>
      </c>
      <c r="BN71" s="129">
        <f t="shared" si="299"/>
        <v>0</v>
      </c>
      <c r="BO71" s="129">
        <f t="shared" si="299"/>
        <v>0</v>
      </c>
      <c r="BP71" s="129">
        <f t="shared" ref="BP71:EA71" si="300">+BP62-BP70</f>
        <v>0</v>
      </c>
      <c r="BQ71" s="129">
        <f t="shared" si="300"/>
        <v>0</v>
      </c>
      <c r="BR71" s="129">
        <f t="shared" si="300"/>
        <v>0</v>
      </c>
      <c r="BS71" s="129">
        <f t="shared" si="300"/>
        <v>0</v>
      </c>
      <c r="BT71" s="129">
        <f t="shared" si="300"/>
        <v>0</v>
      </c>
      <c r="BU71" s="129">
        <f t="shared" si="300"/>
        <v>0</v>
      </c>
      <c r="BV71" s="129">
        <f t="shared" si="300"/>
        <v>0</v>
      </c>
      <c r="BW71" s="129">
        <f t="shared" si="300"/>
        <v>0</v>
      </c>
      <c r="BX71" s="129">
        <f t="shared" si="300"/>
        <v>0</v>
      </c>
      <c r="BY71" s="129">
        <f t="shared" si="300"/>
        <v>0</v>
      </c>
      <c r="BZ71" s="129">
        <f t="shared" si="300"/>
        <v>0</v>
      </c>
      <c r="CA71" s="129">
        <f t="shared" si="300"/>
        <v>0</v>
      </c>
      <c r="CB71" s="129">
        <f t="shared" si="300"/>
        <v>0</v>
      </c>
      <c r="CC71" s="129">
        <f t="shared" si="300"/>
        <v>0</v>
      </c>
      <c r="CD71" s="129">
        <f t="shared" si="300"/>
        <v>0</v>
      </c>
      <c r="CE71" s="129">
        <f t="shared" si="300"/>
        <v>0</v>
      </c>
      <c r="CF71" s="129">
        <f t="shared" si="300"/>
        <v>0</v>
      </c>
      <c r="CG71" s="129">
        <f t="shared" si="300"/>
        <v>0</v>
      </c>
      <c r="CH71" s="129">
        <f t="shared" si="300"/>
        <v>0</v>
      </c>
      <c r="CI71" s="129">
        <f t="shared" si="300"/>
        <v>0</v>
      </c>
      <c r="CJ71" s="129">
        <f t="shared" si="300"/>
        <v>0</v>
      </c>
      <c r="CK71" s="129">
        <f t="shared" si="300"/>
        <v>0</v>
      </c>
      <c r="CL71" s="129">
        <f t="shared" si="300"/>
        <v>0</v>
      </c>
      <c r="CM71" s="129">
        <f t="shared" si="300"/>
        <v>0</v>
      </c>
      <c r="CN71" s="129">
        <f t="shared" si="300"/>
        <v>0</v>
      </c>
      <c r="CO71" s="129">
        <f t="shared" si="300"/>
        <v>0</v>
      </c>
      <c r="CP71" s="129">
        <f t="shared" si="300"/>
        <v>0</v>
      </c>
      <c r="CQ71" s="129">
        <f t="shared" si="300"/>
        <v>0</v>
      </c>
      <c r="CR71" s="129">
        <f t="shared" si="300"/>
        <v>0</v>
      </c>
      <c r="CS71" s="129">
        <f t="shared" si="300"/>
        <v>0</v>
      </c>
      <c r="CT71" s="129">
        <f t="shared" si="300"/>
        <v>0</v>
      </c>
      <c r="CU71" s="129">
        <f t="shared" si="300"/>
        <v>0</v>
      </c>
      <c r="CV71" s="129">
        <f t="shared" si="300"/>
        <v>0</v>
      </c>
      <c r="CW71" s="129">
        <f t="shared" si="300"/>
        <v>0</v>
      </c>
      <c r="CX71" s="129">
        <f t="shared" si="300"/>
        <v>0</v>
      </c>
      <c r="CY71" s="129">
        <f t="shared" si="300"/>
        <v>0</v>
      </c>
      <c r="CZ71" s="129">
        <f t="shared" si="300"/>
        <v>0</v>
      </c>
      <c r="DA71" s="129">
        <f t="shared" si="300"/>
        <v>0</v>
      </c>
      <c r="DB71" s="129">
        <f t="shared" si="300"/>
        <v>0</v>
      </c>
      <c r="DC71" s="129">
        <f t="shared" si="300"/>
        <v>0</v>
      </c>
      <c r="DD71" s="129">
        <f t="shared" si="300"/>
        <v>0</v>
      </c>
      <c r="DE71" s="129">
        <f t="shared" si="300"/>
        <v>0</v>
      </c>
      <c r="DF71" s="129">
        <f t="shared" si="300"/>
        <v>0</v>
      </c>
      <c r="DG71" s="129">
        <f t="shared" si="300"/>
        <v>0</v>
      </c>
      <c r="DH71" s="129">
        <f t="shared" si="300"/>
        <v>0</v>
      </c>
      <c r="DI71" s="129">
        <f t="shared" si="300"/>
        <v>0</v>
      </c>
      <c r="DJ71" s="129">
        <f t="shared" si="300"/>
        <v>0</v>
      </c>
      <c r="DK71" s="129">
        <f t="shared" si="300"/>
        <v>0</v>
      </c>
      <c r="DL71" s="129">
        <f t="shared" si="300"/>
        <v>0</v>
      </c>
      <c r="DM71" s="129">
        <f t="shared" si="300"/>
        <v>0</v>
      </c>
      <c r="DN71" s="129">
        <f t="shared" si="300"/>
        <v>0</v>
      </c>
      <c r="DO71" s="129">
        <f t="shared" si="300"/>
        <v>0</v>
      </c>
      <c r="DP71" s="129">
        <f t="shared" si="300"/>
        <v>0</v>
      </c>
      <c r="DQ71" s="129">
        <f t="shared" si="300"/>
        <v>0</v>
      </c>
      <c r="DR71" s="129">
        <f t="shared" si="300"/>
        <v>0</v>
      </c>
      <c r="DS71" s="129">
        <f t="shared" si="300"/>
        <v>0</v>
      </c>
      <c r="DT71" s="129">
        <f t="shared" si="300"/>
        <v>0</v>
      </c>
      <c r="DU71" s="129">
        <f t="shared" si="300"/>
        <v>0</v>
      </c>
      <c r="DV71" s="129">
        <f t="shared" si="300"/>
        <v>0</v>
      </c>
      <c r="DW71" s="129">
        <f t="shared" si="300"/>
        <v>0</v>
      </c>
      <c r="DX71" s="129">
        <f t="shared" si="300"/>
        <v>0</v>
      </c>
      <c r="DY71" s="129">
        <f t="shared" si="300"/>
        <v>0</v>
      </c>
      <c r="DZ71" s="129">
        <f t="shared" si="300"/>
        <v>0</v>
      </c>
      <c r="EA71" s="129">
        <f t="shared" si="300"/>
        <v>0</v>
      </c>
      <c r="EB71" s="129">
        <f t="shared" ref="EB71:GM71" si="301">+EB62-EB70</f>
        <v>0</v>
      </c>
      <c r="EC71" s="129">
        <f t="shared" si="301"/>
        <v>0</v>
      </c>
      <c r="ED71" s="129">
        <f t="shared" si="301"/>
        <v>0</v>
      </c>
      <c r="EE71" s="129">
        <f t="shared" si="301"/>
        <v>0</v>
      </c>
      <c r="EF71" s="129">
        <f t="shared" si="301"/>
        <v>0</v>
      </c>
      <c r="EG71" s="129">
        <f t="shared" si="301"/>
        <v>0</v>
      </c>
      <c r="EH71" s="129">
        <f t="shared" si="301"/>
        <v>0</v>
      </c>
      <c r="EI71" s="129">
        <f t="shared" si="301"/>
        <v>0</v>
      </c>
      <c r="EJ71" s="129">
        <f t="shared" si="301"/>
        <v>0</v>
      </c>
      <c r="EK71" s="129">
        <f t="shared" si="301"/>
        <v>0</v>
      </c>
      <c r="EL71" s="129">
        <f t="shared" si="301"/>
        <v>0</v>
      </c>
      <c r="EM71" s="129">
        <f t="shared" si="301"/>
        <v>0</v>
      </c>
      <c r="EN71" s="129">
        <f t="shared" si="301"/>
        <v>0</v>
      </c>
      <c r="EO71" s="129">
        <f t="shared" si="301"/>
        <v>0</v>
      </c>
      <c r="EP71" s="129">
        <f t="shared" si="301"/>
        <v>0</v>
      </c>
      <c r="EQ71" s="129">
        <f t="shared" si="301"/>
        <v>0</v>
      </c>
      <c r="ER71" s="129">
        <f t="shared" si="301"/>
        <v>0</v>
      </c>
      <c r="ES71" s="129">
        <f t="shared" si="301"/>
        <v>0</v>
      </c>
      <c r="ET71" s="129">
        <f t="shared" si="301"/>
        <v>0</v>
      </c>
      <c r="EU71" s="129">
        <f t="shared" si="301"/>
        <v>0</v>
      </c>
      <c r="EV71" s="129">
        <f t="shared" si="301"/>
        <v>0</v>
      </c>
      <c r="EW71" s="129">
        <f t="shared" si="301"/>
        <v>0</v>
      </c>
      <c r="EX71" s="129">
        <f t="shared" si="301"/>
        <v>0</v>
      </c>
      <c r="EY71" s="129">
        <f t="shared" si="301"/>
        <v>0</v>
      </c>
      <c r="EZ71" s="129">
        <f t="shared" si="301"/>
        <v>0</v>
      </c>
      <c r="FA71" s="129">
        <f t="shared" si="301"/>
        <v>0</v>
      </c>
      <c r="FB71" s="129">
        <f t="shared" si="301"/>
        <v>0</v>
      </c>
      <c r="FC71" s="129">
        <f t="shared" si="301"/>
        <v>0</v>
      </c>
      <c r="FD71" s="129">
        <f t="shared" si="301"/>
        <v>0</v>
      </c>
      <c r="FE71" s="129">
        <f t="shared" si="301"/>
        <v>0</v>
      </c>
      <c r="FF71" s="129">
        <f t="shared" si="301"/>
        <v>0</v>
      </c>
      <c r="FG71" s="129">
        <f t="shared" si="301"/>
        <v>0</v>
      </c>
      <c r="FH71" s="129">
        <f t="shared" si="301"/>
        <v>0</v>
      </c>
      <c r="FI71" s="129">
        <f t="shared" si="301"/>
        <v>0</v>
      </c>
      <c r="FJ71" s="129">
        <f t="shared" si="301"/>
        <v>0</v>
      </c>
      <c r="FK71" s="129">
        <f t="shared" si="301"/>
        <v>0</v>
      </c>
      <c r="FL71" s="129">
        <f t="shared" si="301"/>
        <v>0</v>
      </c>
      <c r="FM71" s="129">
        <f t="shared" si="301"/>
        <v>0</v>
      </c>
      <c r="FN71" s="129">
        <f t="shared" si="301"/>
        <v>0</v>
      </c>
      <c r="FO71" s="129">
        <f t="shared" si="301"/>
        <v>0</v>
      </c>
      <c r="FP71" s="129">
        <f t="shared" si="301"/>
        <v>0</v>
      </c>
      <c r="FQ71" s="129">
        <f t="shared" si="301"/>
        <v>0</v>
      </c>
      <c r="FR71" s="129">
        <f t="shared" si="301"/>
        <v>0</v>
      </c>
      <c r="FS71" s="129">
        <f t="shared" si="301"/>
        <v>0</v>
      </c>
      <c r="FT71" s="129">
        <f t="shared" si="301"/>
        <v>0</v>
      </c>
      <c r="FU71" s="129">
        <f t="shared" si="301"/>
        <v>0</v>
      </c>
      <c r="FV71" s="129">
        <f t="shared" si="301"/>
        <v>0</v>
      </c>
      <c r="FW71" s="129">
        <f t="shared" si="301"/>
        <v>0</v>
      </c>
      <c r="FX71" s="129">
        <f t="shared" si="301"/>
        <v>0</v>
      </c>
      <c r="FY71" s="129">
        <f t="shared" si="301"/>
        <v>0</v>
      </c>
      <c r="FZ71" s="129">
        <f t="shared" si="301"/>
        <v>0</v>
      </c>
      <c r="GA71" s="129">
        <f t="shared" si="301"/>
        <v>0</v>
      </c>
      <c r="GB71" s="129">
        <f t="shared" si="301"/>
        <v>0</v>
      </c>
      <c r="GC71" s="129">
        <f t="shared" si="301"/>
        <v>0</v>
      </c>
      <c r="GD71" s="129">
        <f t="shared" si="301"/>
        <v>0</v>
      </c>
      <c r="GE71" s="129">
        <f t="shared" si="301"/>
        <v>0</v>
      </c>
      <c r="GF71" s="129">
        <f t="shared" si="301"/>
        <v>0</v>
      </c>
      <c r="GG71" s="129">
        <f t="shared" si="301"/>
        <v>0</v>
      </c>
      <c r="GH71" s="129">
        <f t="shared" si="301"/>
        <v>0</v>
      </c>
      <c r="GI71" s="129">
        <f t="shared" si="301"/>
        <v>0</v>
      </c>
      <c r="GJ71" s="129">
        <f t="shared" si="301"/>
        <v>0</v>
      </c>
      <c r="GK71" s="129">
        <f t="shared" si="301"/>
        <v>0</v>
      </c>
      <c r="GL71" s="129">
        <f t="shared" si="301"/>
        <v>0</v>
      </c>
      <c r="GM71" s="129">
        <f t="shared" si="301"/>
        <v>0</v>
      </c>
      <c r="GN71" s="129">
        <f t="shared" ref="GN71:IY71" si="302">+GN62-GN70</f>
        <v>0</v>
      </c>
      <c r="GO71" s="129">
        <f t="shared" si="302"/>
        <v>0</v>
      </c>
      <c r="GP71" s="129">
        <f t="shared" si="302"/>
        <v>0</v>
      </c>
      <c r="GQ71" s="129">
        <f t="shared" si="302"/>
        <v>0</v>
      </c>
      <c r="GR71" s="129">
        <f t="shared" si="302"/>
        <v>0</v>
      </c>
      <c r="GS71" s="129">
        <f t="shared" si="302"/>
        <v>0</v>
      </c>
      <c r="GT71" s="129">
        <f t="shared" si="302"/>
        <v>0</v>
      </c>
      <c r="GU71" s="129">
        <f t="shared" si="302"/>
        <v>0</v>
      </c>
      <c r="GV71" s="129">
        <f t="shared" si="302"/>
        <v>0</v>
      </c>
      <c r="GW71" s="129">
        <f t="shared" si="302"/>
        <v>0</v>
      </c>
      <c r="GX71" s="129">
        <f t="shared" si="302"/>
        <v>0</v>
      </c>
      <c r="GY71" s="129">
        <f t="shared" si="302"/>
        <v>0</v>
      </c>
      <c r="GZ71" s="129">
        <f t="shared" si="302"/>
        <v>0</v>
      </c>
      <c r="HA71" s="129">
        <f t="shared" si="302"/>
        <v>0</v>
      </c>
      <c r="HB71" s="129">
        <f t="shared" si="302"/>
        <v>0</v>
      </c>
      <c r="HC71" s="129">
        <f t="shared" si="302"/>
        <v>0</v>
      </c>
      <c r="HD71" s="129">
        <f t="shared" si="302"/>
        <v>0</v>
      </c>
      <c r="HE71" s="129">
        <f t="shared" si="302"/>
        <v>0</v>
      </c>
      <c r="HF71" s="129">
        <f t="shared" si="302"/>
        <v>0</v>
      </c>
      <c r="HG71" s="129">
        <f t="shared" si="302"/>
        <v>0</v>
      </c>
      <c r="HH71" s="129">
        <f t="shared" si="302"/>
        <v>0</v>
      </c>
      <c r="HI71" s="129">
        <f t="shared" si="302"/>
        <v>0</v>
      </c>
      <c r="HJ71" s="129">
        <f t="shared" si="302"/>
        <v>0</v>
      </c>
      <c r="HK71" s="129">
        <f t="shared" si="302"/>
        <v>0</v>
      </c>
      <c r="HL71" s="129">
        <f t="shared" si="302"/>
        <v>0</v>
      </c>
      <c r="HM71" s="129">
        <f t="shared" si="302"/>
        <v>0</v>
      </c>
      <c r="HN71" s="129">
        <f t="shared" si="302"/>
        <v>0</v>
      </c>
      <c r="HO71" s="129">
        <f t="shared" si="302"/>
        <v>0</v>
      </c>
      <c r="HP71" s="129">
        <f t="shared" si="302"/>
        <v>0</v>
      </c>
      <c r="HQ71" s="129">
        <f t="shared" si="302"/>
        <v>0</v>
      </c>
      <c r="HR71" s="129">
        <f t="shared" si="302"/>
        <v>0</v>
      </c>
      <c r="HS71" s="129">
        <f t="shared" si="302"/>
        <v>0</v>
      </c>
      <c r="HT71" s="129">
        <f t="shared" si="302"/>
        <v>0</v>
      </c>
      <c r="HU71" s="129">
        <f t="shared" si="302"/>
        <v>0</v>
      </c>
      <c r="HV71" s="129">
        <f t="shared" si="302"/>
        <v>0</v>
      </c>
      <c r="HW71" s="129">
        <f t="shared" si="302"/>
        <v>0</v>
      </c>
      <c r="HX71" s="129">
        <f t="shared" si="302"/>
        <v>0</v>
      </c>
      <c r="HY71" s="129">
        <f t="shared" si="302"/>
        <v>0</v>
      </c>
      <c r="HZ71" s="129">
        <f t="shared" si="302"/>
        <v>0</v>
      </c>
      <c r="IA71" s="129">
        <f t="shared" si="302"/>
        <v>0</v>
      </c>
      <c r="IB71" s="129">
        <f t="shared" si="302"/>
        <v>0</v>
      </c>
      <c r="IC71" s="129">
        <f t="shared" si="302"/>
        <v>0</v>
      </c>
      <c r="ID71" s="129">
        <f t="shared" si="302"/>
        <v>0</v>
      </c>
      <c r="IE71" s="129">
        <f t="shared" si="302"/>
        <v>0</v>
      </c>
      <c r="IF71" s="129">
        <f t="shared" si="302"/>
        <v>0</v>
      </c>
      <c r="IG71" s="129">
        <f t="shared" si="302"/>
        <v>0</v>
      </c>
      <c r="IH71" s="129">
        <f t="shared" si="302"/>
        <v>0</v>
      </c>
      <c r="II71" s="129">
        <f t="shared" si="302"/>
        <v>0</v>
      </c>
      <c r="IJ71" s="129">
        <f t="shared" si="302"/>
        <v>0</v>
      </c>
      <c r="IK71" s="129">
        <f t="shared" si="302"/>
        <v>0</v>
      </c>
      <c r="IL71" s="129">
        <f t="shared" si="302"/>
        <v>0</v>
      </c>
      <c r="IM71" s="129">
        <f t="shared" si="302"/>
        <v>0</v>
      </c>
      <c r="IN71" s="129">
        <f t="shared" si="302"/>
        <v>0</v>
      </c>
      <c r="IO71" s="129">
        <f t="shared" si="302"/>
        <v>0</v>
      </c>
      <c r="IP71" s="129">
        <f t="shared" si="302"/>
        <v>0</v>
      </c>
      <c r="IQ71" s="129">
        <f t="shared" si="302"/>
        <v>0</v>
      </c>
      <c r="IR71" s="129">
        <f t="shared" si="302"/>
        <v>0</v>
      </c>
      <c r="IS71" s="129">
        <f t="shared" si="302"/>
        <v>0</v>
      </c>
      <c r="IT71" s="129">
        <f t="shared" si="302"/>
        <v>0</v>
      </c>
      <c r="IU71" s="129">
        <f t="shared" si="302"/>
        <v>0</v>
      </c>
      <c r="IV71" s="129">
        <f t="shared" si="302"/>
        <v>0</v>
      </c>
      <c r="IW71" s="129">
        <f t="shared" si="302"/>
        <v>0</v>
      </c>
      <c r="IX71" s="129">
        <f t="shared" si="302"/>
        <v>0</v>
      </c>
      <c r="IY71" s="129">
        <f t="shared" si="302"/>
        <v>0</v>
      </c>
      <c r="IZ71" s="129">
        <f t="shared" ref="IZ71:JX71" si="303">+IZ62-IZ70</f>
        <v>0</v>
      </c>
      <c r="JA71" s="129">
        <f t="shared" si="303"/>
        <v>0</v>
      </c>
      <c r="JB71" s="129">
        <f t="shared" si="303"/>
        <v>0</v>
      </c>
      <c r="JC71" s="129">
        <f t="shared" si="303"/>
        <v>0</v>
      </c>
      <c r="JD71" s="129">
        <f t="shared" si="303"/>
        <v>0</v>
      </c>
      <c r="JE71" s="129">
        <f t="shared" si="303"/>
        <v>0</v>
      </c>
      <c r="JF71" s="129">
        <f t="shared" si="303"/>
        <v>0</v>
      </c>
      <c r="JG71" s="129">
        <f t="shared" si="303"/>
        <v>0</v>
      </c>
      <c r="JH71" s="129">
        <f t="shared" si="303"/>
        <v>0</v>
      </c>
      <c r="JI71" s="129">
        <f t="shared" si="303"/>
        <v>0</v>
      </c>
      <c r="JJ71" s="129">
        <f t="shared" si="303"/>
        <v>0</v>
      </c>
      <c r="JK71" s="129">
        <f t="shared" si="303"/>
        <v>0</v>
      </c>
      <c r="JL71" s="129">
        <f t="shared" si="303"/>
        <v>0</v>
      </c>
      <c r="JM71" s="129">
        <f t="shared" si="303"/>
        <v>0</v>
      </c>
      <c r="JN71" s="129">
        <f t="shared" si="303"/>
        <v>0</v>
      </c>
      <c r="JO71" s="129">
        <f t="shared" si="303"/>
        <v>0</v>
      </c>
      <c r="JP71" s="129">
        <f t="shared" si="303"/>
        <v>0</v>
      </c>
      <c r="JQ71" s="129">
        <f t="shared" si="303"/>
        <v>0</v>
      </c>
      <c r="JR71" s="129">
        <f t="shared" si="303"/>
        <v>0</v>
      </c>
      <c r="JS71" s="129">
        <f t="shared" si="303"/>
        <v>0</v>
      </c>
      <c r="JT71" s="129">
        <f t="shared" si="303"/>
        <v>0</v>
      </c>
      <c r="JU71" s="129">
        <f t="shared" si="303"/>
        <v>0</v>
      </c>
      <c r="JV71" s="129">
        <f t="shared" si="303"/>
        <v>0</v>
      </c>
      <c r="JW71" s="129">
        <f t="shared" si="303"/>
        <v>3.7252902984619141E-8</v>
      </c>
      <c r="JX71" s="129">
        <f t="shared" si="303"/>
        <v>0</v>
      </c>
      <c r="JY71" s="829" t="s">
        <v>1143</v>
      </c>
    </row>
    <row r="72" spans="1:285" s="859" customFormat="1" x14ac:dyDescent="0.2">
      <c r="B72" s="210"/>
      <c r="C72" s="211">
        <v>0</v>
      </c>
      <c r="D72" s="859">
        <f t="shared" ref="D72:BO72" si="304">D57-D46</f>
        <v>0</v>
      </c>
      <c r="E72" s="859">
        <f t="shared" si="304"/>
        <v>0</v>
      </c>
      <c r="F72" s="859">
        <f t="shared" si="304"/>
        <v>0</v>
      </c>
      <c r="G72" s="859">
        <f t="shared" si="304"/>
        <v>0</v>
      </c>
      <c r="H72" s="859">
        <f t="shared" si="304"/>
        <v>0</v>
      </c>
      <c r="I72" s="859">
        <f t="shared" si="304"/>
        <v>0</v>
      </c>
      <c r="J72" s="859">
        <f t="shared" si="304"/>
        <v>0</v>
      </c>
      <c r="K72" s="859">
        <f t="shared" si="304"/>
        <v>0</v>
      </c>
      <c r="L72" s="859">
        <f t="shared" si="304"/>
        <v>0</v>
      </c>
      <c r="M72" s="859">
        <f t="shared" si="304"/>
        <v>0</v>
      </c>
      <c r="N72" s="859">
        <f t="shared" si="304"/>
        <v>0</v>
      </c>
      <c r="O72" s="859">
        <f t="shared" si="304"/>
        <v>0</v>
      </c>
      <c r="P72" s="859">
        <f t="shared" si="304"/>
        <v>0</v>
      </c>
      <c r="Q72" s="859">
        <f t="shared" si="304"/>
        <v>0</v>
      </c>
      <c r="R72" s="859">
        <f t="shared" si="304"/>
        <v>0</v>
      </c>
      <c r="S72" s="859">
        <f t="shared" si="304"/>
        <v>0</v>
      </c>
      <c r="T72" s="859">
        <f t="shared" si="304"/>
        <v>0</v>
      </c>
      <c r="U72" s="859">
        <f t="shared" si="304"/>
        <v>0</v>
      </c>
      <c r="V72" s="859">
        <f t="shared" si="304"/>
        <v>0</v>
      </c>
      <c r="W72" s="859">
        <f t="shared" si="304"/>
        <v>0</v>
      </c>
      <c r="X72" s="859">
        <f t="shared" si="304"/>
        <v>0</v>
      </c>
      <c r="Y72" s="859">
        <f t="shared" si="304"/>
        <v>0</v>
      </c>
      <c r="Z72" s="859">
        <f t="shared" si="304"/>
        <v>0</v>
      </c>
      <c r="AA72" s="859">
        <f t="shared" si="304"/>
        <v>0</v>
      </c>
      <c r="AB72" s="859">
        <f t="shared" si="304"/>
        <v>0</v>
      </c>
      <c r="AC72" s="859">
        <f t="shared" si="304"/>
        <v>0</v>
      </c>
      <c r="AD72" s="859">
        <f t="shared" si="304"/>
        <v>0</v>
      </c>
      <c r="AE72" s="859">
        <f t="shared" si="304"/>
        <v>0</v>
      </c>
      <c r="AF72" s="859">
        <f t="shared" si="304"/>
        <v>0</v>
      </c>
      <c r="AG72" s="859">
        <f t="shared" si="304"/>
        <v>0</v>
      </c>
      <c r="AH72" s="859">
        <f t="shared" si="304"/>
        <v>0</v>
      </c>
      <c r="AI72" s="859">
        <f t="shared" si="304"/>
        <v>0</v>
      </c>
      <c r="AJ72" s="859">
        <f t="shared" si="304"/>
        <v>0</v>
      </c>
      <c r="AK72" s="859">
        <f t="shared" si="304"/>
        <v>0</v>
      </c>
      <c r="AL72" s="859">
        <f t="shared" si="304"/>
        <v>0</v>
      </c>
      <c r="AM72" s="859">
        <f t="shared" si="304"/>
        <v>0</v>
      </c>
      <c r="AN72" s="859">
        <f t="shared" si="304"/>
        <v>0</v>
      </c>
      <c r="AO72" s="859">
        <f t="shared" si="304"/>
        <v>0</v>
      </c>
      <c r="AP72" s="859">
        <f t="shared" si="304"/>
        <v>0</v>
      </c>
      <c r="AQ72" s="859">
        <f t="shared" si="304"/>
        <v>0</v>
      </c>
      <c r="AR72" s="211">
        <f t="shared" si="304"/>
        <v>0</v>
      </c>
      <c r="AS72" s="859">
        <f t="shared" si="304"/>
        <v>0</v>
      </c>
      <c r="AT72" s="859">
        <f t="shared" si="304"/>
        <v>0</v>
      </c>
      <c r="AU72" s="859">
        <f t="shared" si="304"/>
        <v>0</v>
      </c>
      <c r="AV72" s="859">
        <f t="shared" si="304"/>
        <v>0</v>
      </c>
      <c r="AW72" s="859">
        <f t="shared" si="304"/>
        <v>0</v>
      </c>
      <c r="AX72" s="859">
        <f t="shared" si="304"/>
        <v>0</v>
      </c>
      <c r="AY72" s="859">
        <f t="shared" si="304"/>
        <v>0</v>
      </c>
      <c r="AZ72" s="859">
        <f t="shared" si="304"/>
        <v>0</v>
      </c>
      <c r="BA72" s="859">
        <f t="shared" si="304"/>
        <v>0</v>
      </c>
      <c r="BB72" s="859">
        <f t="shared" si="304"/>
        <v>0</v>
      </c>
      <c r="BC72" s="859">
        <f t="shared" si="304"/>
        <v>0</v>
      </c>
      <c r="BD72" s="859">
        <f t="shared" si="304"/>
        <v>0</v>
      </c>
      <c r="BE72" s="859">
        <f t="shared" si="304"/>
        <v>0</v>
      </c>
      <c r="BF72" s="859">
        <f t="shared" si="304"/>
        <v>0</v>
      </c>
      <c r="BG72" s="859">
        <f t="shared" si="304"/>
        <v>0</v>
      </c>
      <c r="BH72" s="859">
        <f t="shared" si="304"/>
        <v>0</v>
      </c>
      <c r="BI72" s="859">
        <f t="shared" si="304"/>
        <v>0</v>
      </c>
      <c r="BJ72" s="859">
        <f t="shared" si="304"/>
        <v>0</v>
      </c>
      <c r="BK72" s="859">
        <f t="shared" si="304"/>
        <v>0</v>
      </c>
      <c r="BL72" s="859">
        <f t="shared" si="304"/>
        <v>0</v>
      </c>
      <c r="BM72" s="859">
        <f t="shared" si="304"/>
        <v>0</v>
      </c>
      <c r="BN72" s="859">
        <f t="shared" si="304"/>
        <v>0</v>
      </c>
      <c r="BO72" s="859">
        <f t="shared" si="304"/>
        <v>0</v>
      </c>
      <c r="BP72" s="859">
        <f t="shared" ref="BP72:EA72" si="305">BP57-BP46</f>
        <v>0</v>
      </c>
      <c r="BQ72" s="859">
        <f t="shared" si="305"/>
        <v>0</v>
      </c>
      <c r="BR72" s="859">
        <f t="shared" si="305"/>
        <v>0</v>
      </c>
      <c r="BS72" s="859">
        <f t="shared" si="305"/>
        <v>0</v>
      </c>
      <c r="BT72" s="859">
        <f t="shared" si="305"/>
        <v>0</v>
      </c>
      <c r="BU72" s="859">
        <f t="shared" si="305"/>
        <v>0</v>
      </c>
      <c r="BV72" s="859">
        <f t="shared" si="305"/>
        <v>0</v>
      </c>
      <c r="BW72" s="859">
        <f t="shared" si="305"/>
        <v>0</v>
      </c>
      <c r="BX72" s="859">
        <f t="shared" si="305"/>
        <v>0</v>
      </c>
      <c r="BY72" s="859">
        <f t="shared" si="305"/>
        <v>0</v>
      </c>
      <c r="BZ72" s="859">
        <f t="shared" si="305"/>
        <v>0</v>
      </c>
      <c r="CA72" s="859">
        <f t="shared" si="305"/>
        <v>0</v>
      </c>
      <c r="CB72" s="859">
        <f t="shared" si="305"/>
        <v>0</v>
      </c>
      <c r="CC72" s="859">
        <f t="shared" si="305"/>
        <v>0</v>
      </c>
      <c r="CD72" s="859">
        <f t="shared" si="305"/>
        <v>0</v>
      </c>
      <c r="CE72" s="859">
        <f t="shared" si="305"/>
        <v>0</v>
      </c>
      <c r="CF72" s="859">
        <f t="shared" si="305"/>
        <v>0</v>
      </c>
      <c r="CG72" s="859">
        <f t="shared" si="305"/>
        <v>0</v>
      </c>
      <c r="CH72" s="859">
        <f t="shared" si="305"/>
        <v>0</v>
      </c>
      <c r="CI72" s="859">
        <f t="shared" si="305"/>
        <v>0</v>
      </c>
      <c r="CJ72" s="859">
        <f t="shared" si="305"/>
        <v>0</v>
      </c>
      <c r="CK72" s="859">
        <f t="shared" si="305"/>
        <v>0</v>
      </c>
      <c r="CL72" s="859">
        <f t="shared" si="305"/>
        <v>0</v>
      </c>
      <c r="CM72" s="859">
        <f t="shared" si="305"/>
        <v>0</v>
      </c>
      <c r="CN72" s="211">
        <f t="shared" si="305"/>
        <v>0</v>
      </c>
      <c r="CO72" s="859">
        <f t="shared" si="305"/>
        <v>0</v>
      </c>
      <c r="CP72" s="859">
        <f t="shared" si="305"/>
        <v>0</v>
      </c>
      <c r="CQ72" s="859">
        <f t="shared" si="305"/>
        <v>0</v>
      </c>
      <c r="CR72" s="859">
        <f t="shared" si="305"/>
        <v>0</v>
      </c>
      <c r="CS72" s="859">
        <f t="shared" si="305"/>
        <v>0</v>
      </c>
      <c r="CT72" s="859">
        <f t="shared" si="305"/>
        <v>0</v>
      </c>
      <c r="CU72" s="859">
        <f t="shared" si="305"/>
        <v>0</v>
      </c>
      <c r="CV72" s="859">
        <f t="shared" si="305"/>
        <v>0</v>
      </c>
      <c r="CW72" s="859">
        <f t="shared" si="305"/>
        <v>0</v>
      </c>
      <c r="CX72" s="859">
        <f t="shared" si="305"/>
        <v>0</v>
      </c>
      <c r="CY72" s="859">
        <f t="shared" si="305"/>
        <v>0</v>
      </c>
      <c r="CZ72" s="859">
        <f t="shared" si="305"/>
        <v>0</v>
      </c>
      <c r="DA72" s="859">
        <f t="shared" si="305"/>
        <v>0</v>
      </c>
      <c r="DB72" s="859">
        <f t="shared" si="305"/>
        <v>0</v>
      </c>
      <c r="DC72" s="859">
        <f t="shared" si="305"/>
        <v>0</v>
      </c>
      <c r="DD72" s="859">
        <f t="shared" si="305"/>
        <v>0</v>
      </c>
      <c r="DE72" s="859">
        <f t="shared" si="305"/>
        <v>0</v>
      </c>
      <c r="DF72" s="859">
        <f t="shared" si="305"/>
        <v>0</v>
      </c>
      <c r="DG72" s="859">
        <f t="shared" si="305"/>
        <v>0</v>
      </c>
      <c r="DH72" s="859">
        <f t="shared" si="305"/>
        <v>0</v>
      </c>
      <c r="DI72" s="859">
        <f t="shared" si="305"/>
        <v>0</v>
      </c>
      <c r="DJ72" s="859">
        <f t="shared" si="305"/>
        <v>0</v>
      </c>
      <c r="DK72" s="859">
        <f t="shared" si="305"/>
        <v>0</v>
      </c>
      <c r="DL72" s="859">
        <f t="shared" si="305"/>
        <v>0</v>
      </c>
      <c r="DM72" s="859">
        <f t="shared" si="305"/>
        <v>0</v>
      </c>
      <c r="DN72" s="859">
        <f t="shared" si="305"/>
        <v>0</v>
      </c>
      <c r="DO72" s="859">
        <f t="shared" si="305"/>
        <v>0</v>
      </c>
      <c r="DP72" s="859">
        <f t="shared" si="305"/>
        <v>0</v>
      </c>
      <c r="DQ72" s="859">
        <f t="shared" si="305"/>
        <v>0</v>
      </c>
      <c r="DR72" s="859">
        <f t="shared" si="305"/>
        <v>0</v>
      </c>
      <c r="DS72" s="859">
        <f t="shared" si="305"/>
        <v>0</v>
      </c>
      <c r="DT72" s="859">
        <f t="shared" si="305"/>
        <v>0</v>
      </c>
      <c r="DU72" s="859">
        <f t="shared" si="305"/>
        <v>0</v>
      </c>
      <c r="DV72" s="859">
        <f t="shared" si="305"/>
        <v>0</v>
      </c>
      <c r="DW72" s="859">
        <f t="shared" si="305"/>
        <v>0</v>
      </c>
      <c r="DX72" s="859">
        <f t="shared" si="305"/>
        <v>0</v>
      </c>
      <c r="DY72" s="859">
        <f t="shared" si="305"/>
        <v>0</v>
      </c>
      <c r="DZ72" s="859">
        <f t="shared" si="305"/>
        <v>0</v>
      </c>
      <c r="EA72" s="859">
        <f t="shared" si="305"/>
        <v>0</v>
      </c>
      <c r="EB72" s="859">
        <f t="shared" ref="EB72:GM72" si="306">EB57-EB46</f>
        <v>0</v>
      </c>
      <c r="EC72" s="859">
        <f t="shared" si="306"/>
        <v>0</v>
      </c>
      <c r="ED72" s="859">
        <f t="shared" si="306"/>
        <v>0</v>
      </c>
      <c r="EE72" s="859">
        <f t="shared" si="306"/>
        <v>0</v>
      </c>
      <c r="EF72" s="859">
        <f t="shared" si="306"/>
        <v>0</v>
      </c>
      <c r="EG72" s="859">
        <f t="shared" si="306"/>
        <v>0</v>
      </c>
      <c r="EH72" s="859">
        <f t="shared" si="306"/>
        <v>0</v>
      </c>
      <c r="EI72" s="859">
        <f t="shared" si="306"/>
        <v>0</v>
      </c>
      <c r="EJ72" s="211">
        <f t="shared" si="306"/>
        <v>0</v>
      </c>
      <c r="EK72" s="859">
        <f t="shared" si="306"/>
        <v>0</v>
      </c>
      <c r="EL72" s="859">
        <f t="shared" si="306"/>
        <v>0</v>
      </c>
      <c r="EM72" s="859">
        <f t="shared" si="306"/>
        <v>0</v>
      </c>
      <c r="EN72" s="859">
        <f t="shared" si="306"/>
        <v>0</v>
      </c>
      <c r="EO72" s="859">
        <f t="shared" si="306"/>
        <v>0</v>
      </c>
      <c r="EP72" s="859">
        <f t="shared" si="306"/>
        <v>0</v>
      </c>
      <c r="EQ72" s="859">
        <f t="shared" si="306"/>
        <v>0</v>
      </c>
      <c r="ER72" s="859">
        <f t="shared" si="306"/>
        <v>0</v>
      </c>
      <c r="ES72" s="859">
        <f t="shared" si="306"/>
        <v>0</v>
      </c>
      <c r="ET72" s="859">
        <f t="shared" si="306"/>
        <v>0</v>
      </c>
      <c r="EU72" s="859">
        <f t="shared" si="306"/>
        <v>0</v>
      </c>
      <c r="EV72" s="859">
        <f t="shared" si="306"/>
        <v>0</v>
      </c>
      <c r="EW72" s="859">
        <f t="shared" si="306"/>
        <v>0</v>
      </c>
      <c r="EX72" s="859">
        <f t="shared" si="306"/>
        <v>0</v>
      </c>
      <c r="EY72" s="859">
        <f t="shared" si="306"/>
        <v>0</v>
      </c>
      <c r="EZ72" s="859">
        <f t="shared" si="306"/>
        <v>0</v>
      </c>
      <c r="FA72" s="859">
        <f t="shared" si="306"/>
        <v>0</v>
      </c>
      <c r="FB72" s="859">
        <f t="shared" si="306"/>
        <v>0</v>
      </c>
      <c r="FC72" s="859">
        <f t="shared" si="306"/>
        <v>0</v>
      </c>
      <c r="FD72" s="859">
        <f t="shared" si="306"/>
        <v>0</v>
      </c>
      <c r="FE72" s="859">
        <f t="shared" si="306"/>
        <v>0</v>
      </c>
      <c r="FF72" s="859">
        <f t="shared" si="306"/>
        <v>0</v>
      </c>
      <c r="FG72" s="859">
        <f t="shared" si="306"/>
        <v>0</v>
      </c>
      <c r="FH72" s="859">
        <f t="shared" si="306"/>
        <v>0</v>
      </c>
      <c r="FI72" s="859">
        <f t="shared" si="306"/>
        <v>0</v>
      </c>
      <c r="FJ72" s="859">
        <f t="shared" si="306"/>
        <v>0</v>
      </c>
      <c r="FK72" s="859">
        <f t="shared" si="306"/>
        <v>0</v>
      </c>
      <c r="FL72" s="859">
        <f t="shared" si="306"/>
        <v>0</v>
      </c>
      <c r="FM72" s="859">
        <f t="shared" si="306"/>
        <v>0</v>
      </c>
      <c r="FN72" s="859">
        <f t="shared" si="306"/>
        <v>0</v>
      </c>
      <c r="FO72" s="859">
        <f t="shared" si="306"/>
        <v>0</v>
      </c>
      <c r="FP72" s="859">
        <f t="shared" si="306"/>
        <v>0</v>
      </c>
      <c r="FQ72" s="859">
        <f t="shared" si="306"/>
        <v>0</v>
      </c>
      <c r="FR72" s="859">
        <f t="shared" si="306"/>
        <v>0</v>
      </c>
      <c r="FS72" s="859">
        <f t="shared" si="306"/>
        <v>0</v>
      </c>
      <c r="FT72" s="859">
        <f t="shared" si="306"/>
        <v>0</v>
      </c>
      <c r="FU72" s="859">
        <f t="shared" si="306"/>
        <v>0</v>
      </c>
      <c r="FV72" s="859">
        <f t="shared" si="306"/>
        <v>0</v>
      </c>
      <c r="FW72" s="859">
        <f t="shared" si="306"/>
        <v>0</v>
      </c>
      <c r="FX72" s="859">
        <f t="shared" si="306"/>
        <v>0</v>
      </c>
      <c r="FY72" s="859">
        <f t="shared" si="306"/>
        <v>0</v>
      </c>
      <c r="FZ72" s="859">
        <f t="shared" si="306"/>
        <v>0</v>
      </c>
      <c r="GA72" s="859">
        <f t="shared" si="306"/>
        <v>0</v>
      </c>
      <c r="GB72" s="859">
        <f t="shared" si="306"/>
        <v>0</v>
      </c>
      <c r="GC72" s="859">
        <f t="shared" si="306"/>
        <v>0</v>
      </c>
      <c r="GD72" s="859">
        <f t="shared" si="306"/>
        <v>0</v>
      </c>
      <c r="GE72" s="859">
        <f t="shared" si="306"/>
        <v>0</v>
      </c>
      <c r="GF72" s="211">
        <f t="shared" si="306"/>
        <v>0</v>
      </c>
      <c r="GG72" s="859">
        <f t="shared" si="306"/>
        <v>0</v>
      </c>
      <c r="GH72" s="859">
        <f t="shared" si="306"/>
        <v>0</v>
      </c>
      <c r="GI72" s="859">
        <f t="shared" si="306"/>
        <v>0</v>
      </c>
      <c r="GJ72" s="859">
        <f t="shared" si="306"/>
        <v>0</v>
      </c>
      <c r="GK72" s="859">
        <f t="shared" si="306"/>
        <v>0</v>
      </c>
      <c r="GL72" s="859">
        <f t="shared" si="306"/>
        <v>0</v>
      </c>
      <c r="GM72" s="859">
        <f t="shared" si="306"/>
        <v>0</v>
      </c>
      <c r="GN72" s="859">
        <f t="shared" ref="GN72:IY72" si="307">GN57-GN46</f>
        <v>0</v>
      </c>
      <c r="GO72" s="859">
        <f t="shared" si="307"/>
        <v>0</v>
      </c>
      <c r="GP72" s="859">
        <f t="shared" si="307"/>
        <v>0</v>
      </c>
      <c r="GQ72" s="859">
        <f t="shared" si="307"/>
        <v>0</v>
      </c>
      <c r="GR72" s="859">
        <f t="shared" si="307"/>
        <v>0</v>
      </c>
      <c r="GS72" s="859">
        <f t="shared" si="307"/>
        <v>0</v>
      </c>
      <c r="GT72" s="859">
        <f t="shared" si="307"/>
        <v>0</v>
      </c>
      <c r="GU72" s="859">
        <f t="shared" si="307"/>
        <v>0</v>
      </c>
      <c r="GV72" s="859">
        <f t="shared" si="307"/>
        <v>0</v>
      </c>
      <c r="GW72" s="859">
        <f t="shared" si="307"/>
        <v>0</v>
      </c>
      <c r="GX72" s="859">
        <f t="shared" si="307"/>
        <v>0</v>
      </c>
      <c r="GY72" s="859">
        <f t="shared" si="307"/>
        <v>0</v>
      </c>
      <c r="GZ72" s="859">
        <f t="shared" si="307"/>
        <v>0</v>
      </c>
      <c r="HA72" s="859">
        <f t="shared" si="307"/>
        <v>0</v>
      </c>
      <c r="HB72" s="859">
        <f t="shared" si="307"/>
        <v>0</v>
      </c>
      <c r="HC72" s="859">
        <f t="shared" si="307"/>
        <v>0</v>
      </c>
      <c r="HD72" s="859">
        <f t="shared" si="307"/>
        <v>0</v>
      </c>
      <c r="HE72" s="859">
        <f t="shared" si="307"/>
        <v>0</v>
      </c>
      <c r="HF72" s="859">
        <f t="shared" si="307"/>
        <v>0</v>
      </c>
      <c r="HG72" s="859">
        <f t="shared" si="307"/>
        <v>0</v>
      </c>
      <c r="HH72" s="859">
        <f t="shared" si="307"/>
        <v>0</v>
      </c>
      <c r="HI72" s="859">
        <f t="shared" si="307"/>
        <v>0</v>
      </c>
      <c r="HJ72" s="859">
        <f t="shared" si="307"/>
        <v>0</v>
      </c>
      <c r="HK72" s="859">
        <f t="shared" si="307"/>
        <v>0</v>
      </c>
      <c r="HL72" s="859">
        <f t="shared" si="307"/>
        <v>0</v>
      </c>
      <c r="HM72" s="859">
        <f t="shared" si="307"/>
        <v>0</v>
      </c>
      <c r="HN72" s="859">
        <f t="shared" si="307"/>
        <v>0</v>
      </c>
      <c r="HO72" s="859">
        <f t="shared" si="307"/>
        <v>0</v>
      </c>
      <c r="HP72" s="859">
        <f t="shared" si="307"/>
        <v>0</v>
      </c>
      <c r="HQ72" s="859">
        <f t="shared" si="307"/>
        <v>0</v>
      </c>
      <c r="HR72" s="859">
        <f t="shared" si="307"/>
        <v>0</v>
      </c>
      <c r="HS72" s="859">
        <f t="shared" si="307"/>
        <v>0</v>
      </c>
      <c r="HT72" s="859">
        <f t="shared" si="307"/>
        <v>0</v>
      </c>
      <c r="HU72" s="859">
        <f t="shared" si="307"/>
        <v>0</v>
      </c>
      <c r="HV72" s="859">
        <f t="shared" si="307"/>
        <v>0</v>
      </c>
      <c r="HW72" s="859">
        <f t="shared" si="307"/>
        <v>0</v>
      </c>
      <c r="HX72" s="859">
        <f t="shared" si="307"/>
        <v>0</v>
      </c>
      <c r="HY72" s="859">
        <f t="shared" si="307"/>
        <v>0</v>
      </c>
      <c r="HZ72" s="859">
        <f t="shared" si="307"/>
        <v>0</v>
      </c>
      <c r="IA72" s="859">
        <f t="shared" si="307"/>
        <v>0</v>
      </c>
      <c r="IB72" s="211">
        <f t="shared" si="307"/>
        <v>0</v>
      </c>
      <c r="IC72" s="859">
        <f t="shared" si="307"/>
        <v>0</v>
      </c>
      <c r="ID72" s="859">
        <f t="shared" si="307"/>
        <v>0</v>
      </c>
      <c r="IE72" s="859">
        <f t="shared" si="307"/>
        <v>0</v>
      </c>
      <c r="IF72" s="859">
        <f t="shared" si="307"/>
        <v>0</v>
      </c>
      <c r="IG72" s="859">
        <f t="shared" si="307"/>
        <v>0</v>
      </c>
      <c r="IH72" s="859">
        <f t="shared" si="307"/>
        <v>0</v>
      </c>
      <c r="II72" s="859">
        <f t="shared" si="307"/>
        <v>0</v>
      </c>
      <c r="IJ72" s="859">
        <f t="shared" si="307"/>
        <v>0</v>
      </c>
      <c r="IK72" s="859">
        <f t="shared" si="307"/>
        <v>0</v>
      </c>
      <c r="IL72" s="859">
        <f t="shared" si="307"/>
        <v>0</v>
      </c>
      <c r="IM72" s="859">
        <f t="shared" si="307"/>
        <v>0</v>
      </c>
      <c r="IN72" s="859">
        <f t="shared" si="307"/>
        <v>0</v>
      </c>
      <c r="IO72" s="859">
        <f t="shared" si="307"/>
        <v>0</v>
      </c>
      <c r="IP72" s="859">
        <f t="shared" si="307"/>
        <v>0</v>
      </c>
      <c r="IQ72" s="859">
        <f t="shared" si="307"/>
        <v>0</v>
      </c>
      <c r="IR72" s="859">
        <f t="shared" si="307"/>
        <v>0</v>
      </c>
      <c r="IS72" s="859">
        <f t="shared" si="307"/>
        <v>0</v>
      </c>
      <c r="IT72" s="859">
        <f t="shared" si="307"/>
        <v>0</v>
      </c>
      <c r="IU72" s="859">
        <f t="shared" si="307"/>
        <v>0</v>
      </c>
      <c r="IV72" s="859">
        <f t="shared" si="307"/>
        <v>0</v>
      </c>
      <c r="IW72" s="859">
        <f t="shared" si="307"/>
        <v>0</v>
      </c>
      <c r="IX72" s="859">
        <f t="shared" si="307"/>
        <v>0</v>
      </c>
      <c r="IY72" s="859">
        <f t="shared" si="307"/>
        <v>0</v>
      </c>
      <c r="IZ72" s="859">
        <f t="shared" ref="IZ72:JX72" si="308">IZ57-IZ46</f>
        <v>0</v>
      </c>
      <c r="JA72" s="859">
        <f t="shared" si="308"/>
        <v>0</v>
      </c>
      <c r="JB72" s="859">
        <f t="shared" si="308"/>
        <v>0</v>
      </c>
      <c r="JC72" s="859">
        <f t="shared" si="308"/>
        <v>0</v>
      </c>
      <c r="JD72" s="859">
        <f t="shared" si="308"/>
        <v>0</v>
      </c>
      <c r="JE72" s="859">
        <f t="shared" si="308"/>
        <v>0</v>
      </c>
      <c r="JF72" s="859">
        <f t="shared" si="308"/>
        <v>0</v>
      </c>
      <c r="JG72" s="859">
        <f t="shared" si="308"/>
        <v>0</v>
      </c>
      <c r="JH72" s="859">
        <f t="shared" si="308"/>
        <v>0</v>
      </c>
      <c r="JI72" s="859">
        <f t="shared" si="308"/>
        <v>0</v>
      </c>
      <c r="JJ72" s="859">
        <f t="shared" si="308"/>
        <v>0</v>
      </c>
      <c r="JK72" s="859">
        <f t="shared" si="308"/>
        <v>0</v>
      </c>
      <c r="JL72" s="859">
        <f t="shared" si="308"/>
        <v>0</v>
      </c>
      <c r="JM72" s="859">
        <f t="shared" si="308"/>
        <v>0</v>
      </c>
      <c r="JN72" s="859">
        <f t="shared" si="308"/>
        <v>0</v>
      </c>
      <c r="JO72" s="859">
        <f t="shared" si="308"/>
        <v>0</v>
      </c>
      <c r="JP72" s="859">
        <f t="shared" si="308"/>
        <v>0</v>
      </c>
      <c r="JQ72" s="859">
        <f t="shared" si="308"/>
        <v>0</v>
      </c>
      <c r="JR72" s="859">
        <f t="shared" si="308"/>
        <v>0</v>
      </c>
      <c r="JS72" s="859">
        <f t="shared" si="308"/>
        <v>0</v>
      </c>
      <c r="JT72" s="859">
        <f t="shared" si="308"/>
        <v>0</v>
      </c>
      <c r="JU72" s="859">
        <f t="shared" si="308"/>
        <v>0</v>
      </c>
      <c r="JV72" s="859">
        <f t="shared" si="308"/>
        <v>0</v>
      </c>
      <c r="JW72" s="859">
        <f t="shared" si="308"/>
        <v>0</v>
      </c>
      <c r="JX72" s="211">
        <f t="shared" si="308"/>
        <v>0</v>
      </c>
      <c r="JY72" s="860" t="s">
        <v>1143</v>
      </c>
    </row>
    <row r="73" spans="1:285" x14ac:dyDescent="0.2">
      <c r="B73" s="210" t="s">
        <v>216</v>
      </c>
      <c r="C73" s="211">
        <v>0</v>
      </c>
      <c r="AR73" s="211">
        <f>'CRM-3.1'!E47-AR44</f>
        <v>0</v>
      </c>
      <c r="CN73" s="211">
        <f>'CRM-3.1'!G47-CN44</f>
        <v>0</v>
      </c>
      <c r="EJ73" s="211">
        <f>'CRM-3.1'!I47-EJ44</f>
        <v>0</v>
      </c>
      <c r="GF73" s="211">
        <f>'CRM-3.1'!K47-GF44</f>
        <v>0</v>
      </c>
      <c r="IB73" s="211">
        <f>'CRM-3.1'!M47-IB44</f>
        <v>0</v>
      </c>
      <c r="JX73" s="211">
        <f>'CRM-3.1'!O47-JX44</f>
        <v>0</v>
      </c>
      <c r="JY73" s="829" t="s">
        <v>1143</v>
      </c>
    </row>
    <row r="74" spans="1:285" x14ac:dyDescent="0.2">
      <c r="B74" s="210" t="s">
        <v>217</v>
      </c>
      <c r="C74" s="211">
        <v>0</v>
      </c>
      <c r="AR74" s="211">
        <f>'CRM-3.1'!E58-AR57</f>
        <v>0</v>
      </c>
      <c r="CN74" s="211">
        <f>'CRM-3.1'!G58-CN57</f>
        <v>0</v>
      </c>
      <c r="EJ74" s="211">
        <f>'CRM-3.1'!I58-EJ57</f>
        <v>0</v>
      </c>
      <c r="GF74" s="211">
        <f>'CRM-3.1'!K58-GF57</f>
        <v>0</v>
      </c>
      <c r="IB74" s="211">
        <f>'CRM-3.1'!M58-IB57</f>
        <v>0</v>
      </c>
      <c r="JX74" s="211">
        <f>'CRM-3.1'!O58-JX57</f>
        <v>0</v>
      </c>
      <c r="JY74" s="829" t="s">
        <v>1143</v>
      </c>
    </row>
    <row r="75" spans="1:285" x14ac:dyDescent="0.2">
      <c r="JY75" s="829" t="s">
        <v>1143</v>
      </c>
    </row>
    <row r="76" spans="1:285" s="146" customFormat="1" ht="15" x14ac:dyDescent="0.25">
      <c r="B76" s="154" t="s">
        <v>135</v>
      </c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  <c r="BM76" s="155"/>
      <c r="BN76" s="155"/>
      <c r="BO76" s="155"/>
      <c r="BP76" s="155"/>
      <c r="BQ76" s="155"/>
      <c r="BR76" s="155"/>
      <c r="BS76" s="155"/>
      <c r="BT76" s="155"/>
      <c r="BU76" s="155"/>
      <c r="BV76" s="155"/>
      <c r="BW76" s="155"/>
      <c r="BX76" s="155"/>
      <c r="BY76" s="155"/>
      <c r="BZ76" s="155"/>
      <c r="CA76" s="155"/>
      <c r="CB76" s="155"/>
      <c r="CC76" s="155"/>
      <c r="CD76" s="155"/>
      <c r="CE76" s="155"/>
      <c r="CF76" s="155"/>
      <c r="CG76" s="155"/>
      <c r="CH76" s="155"/>
      <c r="CI76" s="155"/>
      <c r="CJ76" s="155"/>
      <c r="CK76" s="155"/>
      <c r="CL76" s="155"/>
      <c r="CM76" s="155"/>
      <c r="CN76" s="155"/>
      <c r="CO76" s="155"/>
      <c r="CP76" s="155"/>
      <c r="CQ76" s="155"/>
      <c r="CR76" s="155"/>
      <c r="CS76" s="155"/>
      <c r="CT76" s="155"/>
      <c r="CU76" s="155"/>
      <c r="CV76" s="155"/>
      <c r="CW76" s="155"/>
      <c r="CX76" s="155"/>
      <c r="CY76" s="155"/>
      <c r="CZ76" s="155"/>
      <c r="DA76" s="155"/>
      <c r="DB76" s="155"/>
      <c r="DC76" s="155"/>
      <c r="DD76" s="155"/>
      <c r="DE76" s="155"/>
      <c r="DF76" s="155"/>
      <c r="DG76" s="155"/>
      <c r="DH76" s="155"/>
      <c r="DI76" s="155"/>
      <c r="DJ76" s="155"/>
      <c r="DK76" s="155"/>
      <c r="DL76" s="155"/>
      <c r="DM76" s="155"/>
      <c r="DN76" s="155"/>
      <c r="DO76" s="155"/>
      <c r="DP76" s="155"/>
      <c r="DQ76" s="155"/>
      <c r="DR76" s="155"/>
      <c r="DS76" s="155"/>
      <c r="DT76" s="155"/>
      <c r="DU76" s="155"/>
      <c r="DV76" s="155"/>
      <c r="DW76" s="155"/>
      <c r="DX76" s="155"/>
      <c r="DY76" s="155"/>
      <c r="DZ76" s="155"/>
      <c r="EA76" s="155"/>
      <c r="EB76" s="155"/>
      <c r="EC76" s="155"/>
      <c r="ED76" s="155"/>
      <c r="EE76" s="155"/>
      <c r="EF76" s="155"/>
      <c r="EG76" s="155"/>
      <c r="EH76" s="155"/>
      <c r="EI76" s="155"/>
      <c r="EJ76" s="155"/>
      <c r="EK76" s="155"/>
      <c r="EL76" s="155"/>
      <c r="EM76" s="155"/>
      <c r="EN76" s="155"/>
      <c r="EO76" s="155"/>
      <c r="EP76" s="155"/>
      <c r="EQ76" s="155"/>
      <c r="ER76" s="155"/>
      <c r="ES76" s="155"/>
      <c r="ET76" s="155"/>
      <c r="EU76" s="155"/>
      <c r="EV76" s="155"/>
      <c r="EW76" s="155"/>
      <c r="EX76" s="155"/>
      <c r="EY76" s="155"/>
      <c r="EZ76" s="155"/>
      <c r="FA76" s="155"/>
      <c r="FB76" s="155"/>
      <c r="FC76" s="155"/>
      <c r="FD76" s="155"/>
      <c r="FE76" s="155"/>
      <c r="FF76" s="155"/>
      <c r="FG76" s="155"/>
      <c r="FH76" s="155"/>
      <c r="FI76" s="155"/>
      <c r="FJ76" s="155"/>
      <c r="FK76" s="155"/>
      <c r="FL76" s="155"/>
      <c r="FM76" s="155"/>
      <c r="FN76" s="155"/>
      <c r="FO76" s="155"/>
      <c r="FP76" s="155"/>
      <c r="FQ76" s="155"/>
      <c r="FR76" s="155"/>
      <c r="FS76" s="155"/>
      <c r="FT76" s="155"/>
      <c r="FU76" s="155"/>
      <c r="FV76" s="155"/>
      <c r="FW76" s="155"/>
      <c r="FX76" s="155"/>
      <c r="FY76" s="155"/>
      <c r="FZ76" s="155"/>
      <c r="GA76" s="155"/>
      <c r="GB76" s="155"/>
      <c r="GC76" s="155"/>
      <c r="GD76" s="155"/>
      <c r="GE76" s="155"/>
      <c r="GF76" s="155"/>
      <c r="GG76" s="155"/>
      <c r="GH76" s="155"/>
      <c r="GI76" s="155"/>
      <c r="GJ76" s="155"/>
      <c r="GK76" s="155"/>
      <c r="GL76" s="155"/>
      <c r="GM76" s="155"/>
      <c r="GN76" s="155"/>
      <c r="GO76" s="155"/>
      <c r="GP76" s="155"/>
      <c r="GQ76" s="155"/>
      <c r="GR76" s="155"/>
      <c r="GS76" s="155"/>
      <c r="GT76" s="155"/>
      <c r="GU76" s="155"/>
      <c r="GV76" s="155"/>
      <c r="GW76" s="155"/>
      <c r="GX76" s="155"/>
      <c r="GY76" s="155"/>
      <c r="GZ76" s="155"/>
      <c r="HA76" s="155"/>
      <c r="HB76" s="155"/>
      <c r="HC76" s="155"/>
      <c r="HD76" s="155"/>
      <c r="HE76" s="155"/>
      <c r="HF76" s="155"/>
      <c r="HG76" s="155"/>
      <c r="HH76" s="155"/>
      <c r="HI76" s="155"/>
      <c r="HJ76" s="155"/>
      <c r="HK76" s="155"/>
      <c r="HL76" s="155"/>
      <c r="HM76" s="155"/>
      <c r="HN76" s="155"/>
      <c r="HO76" s="155"/>
      <c r="HP76" s="155"/>
      <c r="HQ76" s="155"/>
      <c r="HR76" s="155"/>
      <c r="HS76" s="155"/>
      <c r="HT76" s="155"/>
      <c r="HU76" s="155"/>
      <c r="HV76" s="155"/>
      <c r="HW76" s="155"/>
      <c r="HX76" s="155"/>
      <c r="HY76" s="155"/>
      <c r="HZ76" s="155"/>
      <c r="IA76" s="155"/>
      <c r="IB76" s="155"/>
      <c r="IC76" s="155"/>
      <c r="ID76" s="155"/>
      <c r="IE76" s="155"/>
      <c r="IF76" s="155"/>
      <c r="IG76" s="155"/>
      <c r="IH76" s="155"/>
      <c r="II76" s="155"/>
      <c r="IJ76" s="155"/>
      <c r="IK76" s="155"/>
      <c r="IL76" s="155"/>
      <c r="IM76" s="155"/>
      <c r="IN76" s="155"/>
      <c r="IO76" s="155"/>
      <c r="IP76" s="155"/>
      <c r="IQ76" s="155"/>
      <c r="IR76" s="155"/>
      <c r="IS76" s="155"/>
      <c r="IT76" s="155"/>
      <c r="IU76" s="155"/>
      <c r="IV76" s="155"/>
      <c r="IW76" s="155"/>
      <c r="IX76" s="155"/>
      <c r="IY76" s="155"/>
      <c r="IZ76" s="155"/>
      <c r="JA76" s="155"/>
      <c r="JB76" s="155"/>
      <c r="JC76" s="155"/>
      <c r="JD76" s="155"/>
      <c r="JE76" s="155"/>
      <c r="JF76" s="155"/>
      <c r="JG76" s="155"/>
      <c r="JH76" s="155"/>
      <c r="JI76" s="155"/>
      <c r="JJ76" s="155"/>
      <c r="JK76" s="155"/>
      <c r="JL76" s="155"/>
      <c r="JM76" s="155"/>
      <c r="JN76" s="155"/>
      <c r="JO76" s="155"/>
      <c r="JP76" s="155"/>
      <c r="JQ76" s="155"/>
      <c r="JR76" s="155"/>
      <c r="JS76" s="155"/>
      <c r="JT76" s="155"/>
      <c r="JU76" s="155"/>
      <c r="JV76" s="155"/>
      <c r="JW76" s="155"/>
      <c r="JX76" s="155"/>
      <c r="JY76" s="829" t="s">
        <v>1143</v>
      </c>
    </row>
    <row r="77" spans="1:285" s="146" customFormat="1" ht="15" x14ac:dyDescent="0.25">
      <c r="B77" s="156" t="s">
        <v>136</v>
      </c>
      <c r="C77" s="157">
        <v>297280276.17000008</v>
      </c>
      <c r="D77" s="157">
        <v>27715008.083816297</v>
      </c>
      <c r="E77" s="157">
        <v>984321.82894507051</v>
      </c>
      <c r="F77" s="157">
        <v>829813.62078860006</v>
      </c>
      <c r="G77" s="157">
        <v>36730076.987808421</v>
      </c>
      <c r="H77" s="157">
        <v>29473738.80405971</v>
      </c>
      <c r="I77" s="157">
        <v>2975709.7977257613</v>
      </c>
      <c r="J77" s="157">
        <v>139378.00489226007</v>
      </c>
      <c r="K77" s="157">
        <v>1744.5848380158841</v>
      </c>
      <c r="L77" s="157">
        <v>34454.191186003947</v>
      </c>
      <c r="M77" s="157">
        <v>-70788.642846595074</v>
      </c>
      <c r="N77" s="157">
        <v>-4368173.7026213948</v>
      </c>
      <c r="O77" s="157">
        <v>-122822.85124517528</v>
      </c>
      <c r="P77" s="157">
        <v>-17521.863852870072</v>
      </c>
      <c r="Q77" s="157">
        <v>-816673.3893978541</v>
      </c>
      <c r="R77" s="157">
        <v>1302726.7716999999</v>
      </c>
      <c r="S77" s="157">
        <v>66097.118360055465</v>
      </c>
      <c r="T77" s="157">
        <v>1576182.6872538861</v>
      </c>
      <c r="U77" s="157">
        <v>-2262436.406464857</v>
      </c>
      <c r="V77" s="157">
        <v>0</v>
      </c>
      <c r="W77" s="157">
        <v>-657625.84572865348</v>
      </c>
      <c r="X77" s="157">
        <v>-69587.980321600218</v>
      </c>
      <c r="Y77" s="157">
        <v>0</v>
      </c>
      <c r="Z77" s="157">
        <v>0</v>
      </c>
      <c r="AA77" s="157">
        <v>0</v>
      </c>
      <c r="AB77" s="157">
        <v>0</v>
      </c>
      <c r="AC77" s="157">
        <v>142029.36432510396</v>
      </c>
      <c r="AD77" s="157">
        <v>0</v>
      </c>
      <c r="AE77" s="157">
        <v>-8137368.974306412</v>
      </c>
      <c r="AF77" s="157">
        <v>-77236.935274999967</v>
      </c>
      <c r="AG77" s="157">
        <v>167530.56</v>
      </c>
      <c r="AH77" s="157">
        <v>-745895.0162666667</v>
      </c>
      <c r="AI77" s="157">
        <v>0</v>
      </c>
      <c r="AJ77" s="157">
        <v>78257.771299999993</v>
      </c>
      <c r="AK77" s="157">
        <v>789966.53717999777</v>
      </c>
      <c r="AL77" s="157">
        <v>0</v>
      </c>
      <c r="AM77" s="157">
        <v>0</v>
      </c>
      <c r="AN77" s="157">
        <v>0</v>
      </c>
      <c r="AO77" s="157">
        <v>0</v>
      </c>
      <c r="AP77" s="157">
        <v>0</v>
      </c>
      <c r="AQ77" s="157">
        <v>85660905.105852038</v>
      </c>
      <c r="AR77" s="157">
        <v>382941181.27585196</v>
      </c>
      <c r="AS77" s="157">
        <v>-5900349.9228287628</v>
      </c>
      <c r="AT77" s="157">
        <v>0</v>
      </c>
      <c r="AU77" s="157">
        <v>0</v>
      </c>
      <c r="AV77" s="157">
        <v>454424.19965512399</v>
      </c>
      <c r="AW77" s="157">
        <v>813879.8398250466</v>
      </c>
      <c r="AX77" s="157">
        <v>0</v>
      </c>
      <c r="AY77" s="157">
        <v>0</v>
      </c>
      <c r="AZ77" s="157">
        <v>0</v>
      </c>
      <c r="BA77" s="157">
        <v>-88453.097947868329</v>
      </c>
      <c r="BB77" s="157">
        <v>0</v>
      </c>
      <c r="BC77" s="157">
        <v>1541476.0708844375</v>
      </c>
      <c r="BD77" s="157">
        <v>0</v>
      </c>
      <c r="BE77" s="157">
        <v>0</v>
      </c>
      <c r="BF77" s="157">
        <v>-748484.50773254456</v>
      </c>
      <c r="BG77" s="157">
        <v>0</v>
      </c>
      <c r="BH77" s="157">
        <v>0</v>
      </c>
      <c r="BI77" s="157">
        <v>-1224537.0157488291</v>
      </c>
      <c r="BJ77" s="157">
        <v>0</v>
      </c>
      <c r="BK77" s="157">
        <v>0</v>
      </c>
      <c r="BL77" s="157">
        <v>0</v>
      </c>
      <c r="BM77" s="157">
        <v>0</v>
      </c>
      <c r="BN77" s="157">
        <v>0</v>
      </c>
      <c r="BO77" s="157">
        <v>0</v>
      </c>
      <c r="BP77" s="157">
        <v>-4951875.4166999999</v>
      </c>
      <c r="BQ77" s="157">
        <v>-8945940.8578260001</v>
      </c>
      <c r="BR77" s="157">
        <v>1.9374896149383859E-2</v>
      </c>
      <c r="BS77" s="157">
        <v>0</v>
      </c>
      <c r="BT77" s="157">
        <v>0</v>
      </c>
      <c r="BU77" s="157">
        <v>3044147.4886901998</v>
      </c>
      <c r="BV77" s="157">
        <v>573114.39049726026</v>
      </c>
      <c r="BW77" s="157">
        <v>-1352923.7452072599</v>
      </c>
      <c r="BX77" s="157">
        <v>-211374.28810000006</v>
      </c>
      <c r="BY77" s="157">
        <v>-66055.621369259985</v>
      </c>
      <c r="BZ77" s="157">
        <v>-1056906.5734432</v>
      </c>
      <c r="CA77" s="157">
        <v>0</v>
      </c>
      <c r="CB77" s="157">
        <v>0</v>
      </c>
      <c r="CC77" s="157">
        <v>0</v>
      </c>
      <c r="CD77" s="157">
        <v>0</v>
      </c>
      <c r="CE77" s="157">
        <v>1302182.2319424739</v>
      </c>
      <c r="CF77" s="157">
        <v>33733.560899999982</v>
      </c>
      <c r="CG77" s="157">
        <v>0</v>
      </c>
      <c r="CH77" s="157">
        <v>-1497815.7865000002</v>
      </c>
      <c r="CI77" s="157">
        <v>51935956.248247728</v>
      </c>
      <c r="CJ77" s="157">
        <v>0</v>
      </c>
      <c r="CK77" s="157">
        <v>0</v>
      </c>
      <c r="CL77" s="157">
        <v>0</v>
      </c>
      <c r="CM77" s="157">
        <v>33654197.216613449</v>
      </c>
      <c r="CN77" s="157">
        <v>416595378.4924655</v>
      </c>
      <c r="CO77" s="157">
        <v>-41008047.891153216</v>
      </c>
      <c r="CP77" s="157">
        <v>0</v>
      </c>
      <c r="CQ77" s="157">
        <v>0</v>
      </c>
      <c r="CR77" s="157">
        <v>399773.68118600268</v>
      </c>
      <c r="CS77" s="157">
        <v>443298.29519069282</v>
      </c>
      <c r="CT77" s="157">
        <v>0</v>
      </c>
      <c r="CU77" s="157">
        <v>0</v>
      </c>
      <c r="CV77" s="157">
        <v>0</v>
      </c>
      <c r="CW77" s="157">
        <v>0</v>
      </c>
      <c r="CX77" s="157">
        <v>0</v>
      </c>
      <c r="CY77" s="157">
        <v>-306311.14921122277</v>
      </c>
      <c r="CZ77" s="157">
        <v>0</v>
      </c>
      <c r="DA77" s="157">
        <v>0</v>
      </c>
      <c r="DB77" s="157">
        <v>0</v>
      </c>
      <c r="DC77" s="157">
        <v>-1163573.5173000004</v>
      </c>
      <c r="DD77" s="157">
        <v>0</v>
      </c>
      <c r="DE77" s="157">
        <v>0</v>
      </c>
      <c r="DF77" s="157">
        <v>0</v>
      </c>
      <c r="DG77" s="157">
        <v>0</v>
      </c>
      <c r="DH77" s="157">
        <v>0</v>
      </c>
      <c r="DI77" s="157">
        <v>0</v>
      </c>
      <c r="DJ77" s="157">
        <v>0</v>
      </c>
      <c r="DK77" s="157">
        <v>0</v>
      </c>
      <c r="DL77" s="157">
        <v>0</v>
      </c>
      <c r="DM77" s="157">
        <v>0</v>
      </c>
      <c r="DN77" s="157">
        <v>0</v>
      </c>
      <c r="DO77" s="157">
        <v>0</v>
      </c>
      <c r="DP77" s="157">
        <v>0</v>
      </c>
      <c r="DQ77" s="157">
        <v>14739499.822137697</v>
      </c>
      <c r="DR77" s="157">
        <v>4397798.4569056612</v>
      </c>
      <c r="DS77" s="157">
        <v>-10993462.594550598</v>
      </c>
      <c r="DT77" s="157">
        <v>-792152.34710000001</v>
      </c>
      <c r="DU77" s="157">
        <v>-1791301.8699107403</v>
      </c>
      <c r="DV77" s="157">
        <v>-8465444.0078082196</v>
      </c>
      <c r="DW77" s="157">
        <v>0</v>
      </c>
      <c r="DX77" s="157">
        <v>0</v>
      </c>
      <c r="DY77" s="157">
        <v>0</v>
      </c>
      <c r="DZ77" s="157">
        <v>0</v>
      </c>
      <c r="EA77" s="157">
        <v>-242022.31235291326</v>
      </c>
      <c r="EB77" s="157">
        <v>0</v>
      </c>
      <c r="EC77" s="157">
        <v>0</v>
      </c>
      <c r="ED77" s="157">
        <v>0</v>
      </c>
      <c r="EE77" s="157">
        <v>-39655.383872746024</v>
      </c>
      <c r="EF77" s="157">
        <v>0</v>
      </c>
      <c r="EG77" s="157">
        <v>0</v>
      </c>
      <c r="EH77" s="157">
        <v>349292.03779998259</v>
      </c>
      <c r="EI77" s="157">
        <v>-44472308.780039623</v>
      </c>
      <c r="EJ77" s="157">
        <v>372123069.71242666</v>
      </c>
      <c r="EK77" s="157">
        <v>15909781.89594581</v>
      </c>
      <c r="EL77" s="157">
        <v>0</v>
      </c>
      <c r="EM77" s="157">
        <v>0</v>
      </c>
      <c r="EN77" s="157">
        <v>668842.91487600096</v>
      </c>
      <c r="EO77" s="157">
        <v>-545414.01797072764</v>
      </c>
      <c r="EP77" s="157">
        <v>0</v>
      </c>
      <c r="EQ77" s="157">
        <v>0</v>
      </c>
      <c r="ER77" s="157">
        <v>0</v>
      </c>
      <c r="ES77" s="157">
        <v>0</v>
      </c>
      <c r="ET77" s="157">
        <v>0</v>
      </c>
      <c r="EU77" s="157">
        <v>-564801.47031854209</v>
      </c>
      <c r="EV77" s="157">
        <v>0</v>
      </c>
      <c r="EW77" s="157">
        <v>0</v>
      </c>
      <c r="EX77" s="157">
        <v>0</v>
      </c>
      <c r="EY77" s="157">
        <v>-3468351.8046000004</v>
      </c>
      <c r="EZ77" s="157">
        <v>0</v>
      </c>
      <c r="FA77" s="157">
        <v>0</v>
      </c>
      <c r="FB77" s="157">
        <v>0</v>
      </c>
      <c r="FC77" s="157">
        <v>0</v>
      </c>
      <c r="FD77" s="157">
        <v>0</v>
      </c>
      <c r="FE77" s="157">
        <v>0</v>
      </c>
      <c r="FF77" s="157">
        <v>-61645700.114186279</v>
      </c>
      <c r="FG77" s="157">
        <v>-245505.14664022264</v>
      </c>
      <c r="FH77" s="157">
        <v>-6591984.3532083482</v>
      </c>
      <c r="FI77" s="157">
        <v>-5506395.0148223229</v>
      </c>
      <c r="FJ77" s="157">
        <v>-80037.032855528465</v>
      </c>
      <c r="FK77" s="157">
        <v>-803115.10942405707</v>
      </c>
      <c r="FL77" s="157">
        <v>0</v>
      </c>
      <c r="FM77" s="157">
        <v>21655401.978452869</v>
      </c>
      <c r="FN77" s="157">
        <v>5525741.4497995321</v>
      </c>
      <c r="FO77" s="157">
        <v>-13328051.774230499</v>
      </c>
      <c r="FP77" s="157">
        <v>-125084.27870000018</v>
      </c>
      <c r="FQ77" s="157">
        <v>-2355362.4850000003</v>
      </c>
      <c r="FR77" s="157">
        <v>-10217273.590264838</v>
      </c>
      <c r="FS77" s="157">
        <v>-125477115.99038982</v>
      </c>
      <c r="FT77" s="157">
        <v>-139468.69547499999</v>
      </c>
      <c r="FU77" s="157">
        <v>12529.914132000002</v>
      </c>
      <c r="FV77" s="157">
        <v>827173.50134999724</v>
      </c>
      <c r="FW77" s="157">
        <v>2257567.0605767574</v>
      </c>
      <c r="FX77" s="157">
        <v>-11244.520300000051</v>
      </c>
      <c r="FY77" s="157">
        <v>-9794940.0194749981</v>
      </c>
      <c r="FZ77" s="157">
        <v>-1707574.2478025374</v>
      </c>
      <c r="GA77" s="157">
        <v>-8200821.0775916548</v>
      </c>
      <c r="GB77" s="157">
        <v>0</v>
      </c>
      <c r="GC77" s="157">
        <v>0</v>
      </c>
      <c r="GD77" s="157">
        <v>1746498.9622000174</v>
      </c>
      <c r="GE77" s="157">
        <v>-202204703.06592235</v>
      </c>
      <c r="GF77" s="157">
        <v>169918366.64650345</v>
      </c>
      <c r="GG77" s="157">
        <v>16230699.011550086</v>
      </c>
      <c r="GH77" s="157">
        <v>0</v>
      </c>
      <c r="GI77" s="157">
        <v>0</v>
      </c>
      <c r="GJ77" s="157">
        <v>-467403.99771801173</v>
      </c>
      <c r="GK77" s="157">
        <v>1969431.357373487</v>
      </c>
      <c r="GL77" s="157">
        <v>0</v>
      </c>
      <c r="GM77" s="157">
        <v>0</v>
      </c>
      <c r="GN77" s="157">
        <v>0</v>
      </c>
      <c r="GO77" s="157">
        <v>0</v>
      </c>
      <c r="GP77" s="157">
        <v>0</v>
      </c>
      <c r="GQ77" s="157">
        <v>-1312687.165039951</v>
      </c>
      <c r="GR77" s="157">
        <v>0</v>
      </c>
      <c r="GS77" s="157">
        <v>0</v>
      </c>
      <c r="GT77" s="157">
        <v>0</v>
      </c>
      <c r="GU77" s="157">
        <v>0</v>
      </c>
      <c r="GV77" s="157">
        <v>0</v>
      </c>
      <c r="GW77" s="157">
        <v>0</v>
      </c>
      <c r="GX77" s="157">
        <v>0</v>
      </c>
      <c r="GY77" s="157">
        <v>0</v>
      </c>
      <c r="GZ77" s="157">
        <v>0</v>
      </c>
      <c r="HA77" s="157">
        <v>0</v>
      </c>
      <c r="HB77" s="157">
        <v>-10074160.952368703</v>
      </c>
      <c r="HC77" s="157">
        <v>-2700556.6130424486</v>
      </c>
      <c r="HD77" s="157">
        <v>0</v>
      </c>
      <c r="HE77" s="157">
        <v>0</v>
      </c>
      <c r="HF77" s="157">
        <v>0</v>
      </c>
      <c r="HG77" s="157">
        <v>0</v>
      </c>
      <c r="HH77" s="157">
        <v>0</v>
      </c>
      <c r="HI77" s="157">
        <v>15753467.313203076</v>
      </c>
      <c r="HJ77" s="157">
        <v>3186127.5465514394</v>
      </c>
      <c r="HK77" s="157">
        <v>-24146729.005190726</v>
      </c>
      <c r="HL77" s="157">
        <v>-247672.57610000021</v>
      </c>
      <c r="HM77" s="157">
        <v>-2612117.9206581991</v>
      </c>
      <c r="HN77" s="157">
        <v>-13638239.265215576</v>
      </c>
      <c r="HO77" s="157">
        <v>-8975771.2570642624</v>
      </c>
      <c r="HP77" s="157">
        <v>47877.97567499998</v>
      </c>
      <c r="HQ77" s="157">
        <v>0</v>
      </c>
      <c r="HR77" s="157">
        <v>0</v>
      </c>
      <c r="HS77" s="157">
        <v>7717397.320672133</v>
      </c>
      <c r="HT77" s="157">
        <v>-78711.642099999939</v>
      </c>
      <c r="HU77" s="157">
        <v>0</v>
      </c>
      <c r="HV77" s="157">
        <v>-141140.79015213592</v>
      </c>
      <c r="HW77" s="157">
        <v>2642664.426725002</v>
      </c>
      <c r="HX77" s="157">
        <v>0</v>
      </c>
      <c r="HY77" s="157">
        <v>0</v>
      </c>
      <c r="HZ77" s="157">
        <v>0</v>
      </c>
      <c r="IA77" s="157">
        <v>-16847526.232899785</v>
      </c>
      <c r="IB77" s="157">
        <v>153070840.41360378</v>
      </c>
      <c r="IC77" s="157">
        <v>4769409.0190590601</v>
      </c>
      <c r="ID77" s="157">
        <v>0</v>
      </c>
      <c r="IE77" s="157">
        <v>0</v>
      </c>
      <c r="IF77" s="157">
        <v>553818.45254800306</v>
      </c>
      <c r="IG77" s="157">
        <v>2201721.6329558119</v>
      </c>
      <c r="IH77" s="157">
        <v>0</v>
      </c>
      <c r="II77" s="157">
        <v>0</v>
      </c>
      <c r="IJ77" s="157">
        <v>0</v>
      </c>
      <c r="IK77" s="157">
        <v>0</v>
      </c>
      <c r="IL77" s="157">
        <v>0</v>
      </c>
      <c r="IM77" s="157">
        <v>-1982533.4266663087</v>
      </c>
      <c r="IN77" s="157">
        <v>0</v>
      </c>
      <c r="IO77" s="157">
        <v>0</v>
      </c>
      <c r="IP77" s="157">
        <v>0</v>
      </c>
      <c r="IQ77" s="157">
        <v>0</v>
      </c>
      <c r="IR77" s="157">
        <v>0</v>
      </c>
      <c r="IS77" s="157">
        <v>0</v>
      </c>
      <c r="IT77" s="157">
        <v>0</v>
      </c>
      <c r="IU77" s="157">
        <v>0</v>
      </c>
      <c r="IV77" s="157">
        <v>0</v>
      </c>
      <c r="IW77" s="157">
        <v>0</v>
      </c>
      <c r="IX77" s="157">
        <v>-11252064.464582482</v>
      </c>
      <c r="IY77" s="157">
        <v>0</v>
      </c>
      <c r="IZ77" s="157">
        <v>0</v>
      </c>
      <c r="JA77" s="157">
        <v>0</v>
      </c>
      <c r="JB77" s="157">
        <v>239304.78550000006</v>
      </c>
      <c r="JC77" s="157">
        <v>803115.10942405707</v>
      </c>
      <c r="JD77" s="157">
        <v>0</v>
      </c>
      <c r="JE77" s="157">
        <v>6588668.5078014154</v>
      </c>
      <c r="JF77" s="157">
        <v>2437396.2775514396</v>
      </c>
      <c r="JG77" s="157">
        <v>-19728637.315743931</v>
      </c>
      <c r="JH77" s="157">
        <v>-322232.33369999728</v>
      </c>
      <c r="JI77" s="157">
        <v>-6460147.5837604003</v>
      </c>
      <c r="JJ77" s="157">
        <v>-7115182.1580814598</v>
      </c>
      <c r="JK77" s="157">
        <v>44494077.295159809</v>
      </c>
      <c r="JL77" s="157">
        <v>4512.3792750000439</v>
      </c>
      <c r="JM77" s="157">
        <v>0</v>
      </c>
      <c r="JN77" s="157">
        <v>0</v>
      </c>
      <c r="JO77" s="157">
        <v>1840722.6137323775</v>
      </c>
      <c r="JP77" s="157">
        <v>0</v>
      </c>
      <c r="JQ77" s="157">
        <v>3934555.396922037</v>
      </c>
      <c r="JR77" s="157">
        <v>-244615.48069299542</v>
      </c>
      <c r="JS77" s="157">
        <v>5505530.5195749924</v>
      </c>
      <c r="JT77" s="157">
        <v>0</v>
      </c>
      <c r="JU77" s="157">
        <v>0</v>
      </c>
      <c r="JV77" s="157">
        <v>0</v>
      </c>
      <c r="JW77" s="157">
        <v>26267419.226276439</v>
      </c>
      <c r="JX77" s="157">
        <v>179338259.63988042</v>
      </c>
      <c r="JY77" s="829" t="s">
        <v>1143</v>
      </c>
    </row>
    <row r="78" spans="1:285" s="146" customFormat="1" ht="15" x14ac:dyDescent="0.25">
      <c r="B78" s="643" t="s">
        <v>137</v>
      </c>
      <c r="C78" s="158">
        <v>5483216405.8370619</v>
      </c>
      <c r="D78" s="158">
        <v>0</v>
      </c>
      <c r="E78" s="158">
        <v>0</v>
      </c>
      <c r="F78" s="158">
        <v>0</v>
      </c>
      <c r="G78" s="158">
        <v>0</v>
      </c>
      <c r="H78" s="158">
        <v>0</v>
      </c>
      <c r="I78" s="158">
        <v>0</v>
      </c>
      <c r="J78" s="158">
        <v>0</v>
      </c>
      <c r="K78" s="158">
        <v>0</v>
      </c>
      <c r="L78" s="158">
        <v>0</v>
      </c>
      <c r="M78" s="158">
        <v>0</v>
      </c>
      <c r="N78" s="158">
        <v>0</v>
      </c>
      <c r="O78" s="158">
        <v>0</v>
      </c>
      <c r="P78" s="158">
        <v>0</v>
      </c>
      <c r="Q78" s="158">
        <v>0</v>
      </c>
      <c r="R78" s="158">
        <v>0</v>
      </c>
      <c r="S78" s="158">
        <v>0</v>
      </c>
      <c r="T78" s="158">
        <v>0</v>
      </c>
      <c r="U78" s="158">
        <v>0</v>
      </c>
      <c r="V78" s="158">
        <v>18890706.954618394</v>
      </c>
      <c r="W78" s="158">
        <v>-657625.84572865302</v>
      </c>
      <c r="X78" s="158">
        <v>0</v>
      </c>
      <c r="Y78" s="158">
        <v>0</v>
      </c>
      <c r="Z78" s="158">
        <v>0</v>
      </c>
      <c r="AA78" s="158">
        <v>-143015087.87042797</v>
      </c>
      <c r="AB78" s="158">
        <v>0</v>
      </c>
      <c r="AC78" s="158">
        <v>0</v>
      </c>
      <c r="AD78" s="158">
        <v>0</v>
      </c>
      <c r="AE78" s="158">
        <v>0</v>
      </c>
      <c r="AF78" s="158">
        <v>0</v>
      </c>
      <c r="AG78" s="158">
        <v>-1259296.25</v>
      </c>
      <c r="AH78" s="158">
        <v>0</v>
      </c>
      <c r="AI78" s="158">
        <v>0</v>
      </c>
      <c r="AJ78" s="158">
        <v>-261470.68089999998</v>
      </c>
      <c r="AK78" s="158">
        <v>0</v>
      </c>
      <c r="AL78" s="158">
        <v>0</v>
      </c>
      <c r="AM78" s="158">
        <v>0</v>
      </c>
      <c r="AN78" s="158">
        <v>0</v>
      </c>
      <c r="AO78" s="158">
        <v>0</v>
      </c>
      <c r="AP78" s="158">
        <v>0</v>
      </c>
      <c r="AQ78" s="158">
        <v>-126302773.69243824</v>
      </c>
      <c r="AR78" s="158">
        <v>5356913632.1446218</v>
      </c>
      <c r="AS78" s="158">
        <v>0</v>
      </c>
      <c r="AT78" s="158">
        <v>0</v>
      </c>
      <c r="AU78" s="158">
        <v>0</v>
      </c>
      <c r="AV78" s="158">
        <v>10695828.339366198</v>
      </c>
      <c r="AW78" s="158">
        <v>0</v>
      </c>
      <c r="AX78" s="158">
        <v>0</v>
      </c>
      <c r="AY78" s="158">
        <v>0</v>
      </c>
      <c r="AZ78" s="158">
        <v>0</v>
      </c>
      <c r="BA78" s="158">
        <v>0</v>
      </c>
      <c r="BB78" s="158">
        <v>0</v>
      </c>
      <c r="BC78" s="158">
        <v>0</v>
      </c>
      <c r="BD78" s="158">
        <v>0</v>
      </c>
      <c r="BE78" s="158">
        <v>0</v>
      </c>
      <c r="BF78" s="158">
        <v>0</v>
      </c>
      <c r="BG78" s="158">
        <v>0</v>
      </c>
      <c r="BH78" s="158">
        <v>0</v>
      </c>
      <c r="BI78" s="158">
        <v>0</v>
      </c>
      <c r="BJ78" s="158">
        <v>0</v>
      </c>
      <c r="BK78" s="158">
        <v>0</v>
      </c>
      <c r="BL78" s="158">
        <v>0</v>
      </c>
      <c r="BM78" s="158">
        <v>0</v>
      </c>
      <c r="BN78" s="158">
        <v>0</v>
      </c>
      <c r="BO78" s="158">
        <v>0</v>
      </c>
      <c r="BP78" s="158">
        <v>143015087.87042797</v>
      </c>
      <c r="BQ78" s="158">
        <v>2309809.4341880446</v>
      </c>
      <c r="BR78" s="158">
        <v>0</v>
      </c>
      <c r="BS78" s="158">
        <v>229422.70598249073</v>
      </c>
      <c r="BT78" s="158">
        <v>0</v>
      </c>
      <c r="BU78" s="158">
        <v>-176471829.89576447</v>
      </c>
      <c r="BV78" s="158">
        <v>725461.25379400025</v>
      </c>
      <c r="BW78" s="158">
        <v>134447165.56129003</v>
      </c>
      <c r="BX78" s="158">
        <v>35118980.799999997</v>
      </c>
      <c r="BY78" s="158">
        <v>23103389.294628005</v>
      </c>
      <c r="BZ78" s="158">
        <v>83418881.591735959</v>
      </c>
      <c r="CA78" s="158">
        <v>0</v>
      </c>
      <c r="CB78" s="158">
        <v>0</v>
      </c>
      <c r="CC78" s="158">
        <v>71140.25</v>
      </c>
      <c r="CD78" s="158">
        <v>0</v>
      </c>
      <c r="CE78" s="158">
        <v>-6172818.6654862948</v>
      </c>
      <c r="CF78" s="158">
        <v>56934.279999999977</v>
      </c>
      <c r="CG78" s="158">
        <v>0</v>
      </c>
      <c r="CH78" s="158">
        <v>4432284.8022039272</v>
      </c>
      <c r="CI78" s="158">
        <v>58064158.296151057</v>
      </c>
      <c r="CJ78" s="158">
        <v>0</v>
      </c>
      <c r="CK78" s="158">
        <v>-160912337.32015103</v>
      </c>
      <c r="CL78" s="158">
        <v>-4207196.5800000094</v>
      </c>
      <c r="CM78" s="158">
        <v>147924362.0183658</v>
      </c>
      <c r="CN78" s="158">
        <v>5504837994.1629877</v>
      </c>
      <c r="CO78" s="158">
        <v>0</v>
      </c>
      <c r="CP78" s="158">
        <v>0</v>
      </c>
      <c r="CQ78" s="158">
        <v>0</v>
      </c>
      <c r="CR78" s="158">
        <v>21526388.995392021</v>
      </c>
      <c r="CS78" s="158">
        <v>0</v>
      </c>
      <c r="CT78" s="158">
        <v>0</v>
      </c>
      <c r="CU78" s="158">
        <v>0</v>
      </c>
      <c r="CV78" s="158">
        <v>0</v>
      </c>
      <c r="CW78" s="158">
        <v>0</v>
      </c>
      <c r="CX78" s="158">
        <v>0</v>
      </c>
      <c r="CY78" s="158">
        <v>0</v>
      </c>
      <c r="CZ78" s="158">
        <v>0</v>
      </c>
      <c r="DA78" s="158">
        <v>0</v>
      </c>
      <c r="DB78" s="158">
        <v>0</v>
      </c>
      <c r="DC78" s="158">
        <v>0</v>
      </c>
      <c r="DD78" s="158">
        <v>0</v>
      </c>
      <c r="DE78" s="158">
        <v>0</v>
      </c>
      <c r="DF78" s="158">
        <v>0</v>
      </c>
      <c r="DG78" s="158">
        <v>0</v>
      </c>
      <c r="DH78" s="158">
        <v>0</v>
      </c>
      <c r="DI78" s="158">
        <v>0</v>
      </c>
      <c r="DJ78" s="158">
        <v>0</v>
      </c>
      <c r="DK78" s="158">
        <v>0</v>
      </c>
      <c r="DL78" s="158">
        <v>0</v>
      </c>
      <c r="DM78" s="158">
        <v>4198345.2148493472</v>
      </c>
      <c r="DN78" s="158">
        <v>0</v>
      </c>
      <c r="DO78" s="158">
        <v>114711.35299124551</v>
      </c>
      <c r="DP78" s="158">
        <v>0</v>
      </c>
      <c r="DQ78" s="158">
        <v>-414160548.26198196</v>
      </c>
      <c r="DR78" s="158">
        <v>6292294.7435479974</v>
      </c>
      <c r="DS78" s="158">
        <v>257327359.85496002</v>
      </c>
      <c r="DT78" s="158">
        <v>2321616.9599999934</v>
      </c>
      <c r="DU78" s="158">
        <v>89111442.698463976</v>
      </c>
      <c r="DV78" s="158">
        <v>104456521.71575001</v>
      </c>
      <c r="DW78" s="158">
        <v>0</v>
      </c>
      <c r="DX78" s="158">
        <v>0</v>
      </c>
      <c r="DY78" s="158">
        <v>142280</v>
      </c>
      <c r="DZ78" s="158">
        <v>0</v>
      </c>
      <c r="EA78" s="158">
        <v>-11947081.314286396</v>
      </c>
      <c r="EB78" s="158">
        <v>113868.55999999995</v>
      </c>
      <c r="EC78" s="158">
        <v>0</v>
      </c>
      <c r="ED78" s="158">
        <v>1742015.2007266018</v>
      </c>
      <c r="EE78" s="158">
        <v>65921512.419419408</v>
      </c>
      <c r="EF78" s="158">
        <v>0</v>
      </c>
      <c r="EG78" s="158">
        <v>-38618085.089419432</v>
      </c>
      <c r="EH78" s="158">
        <v>-7972251.3400000408</v>
      </c>
      <c r="EI78" s="158">
        <v>80570391.710412845</v>
      </c>
      <c r="EJ78" s="158">
        <v>5585408385.8734016</v>
      </c>
      <c r="EK78" s="158">
        <v>0</v>
      </c>
      <c r="EL78" s="158">
        <v>0</v>
      </c>
      <c r="EM78" s="158">
        <v>0</v>
      </c>
      <c r="EN78" s="158">
        <v>10098693.721887633</v>
      </c>
      <c r="EO78" s="158">
        <v>0</v>
      </c>
      <c r="EP78" s="158">
        <v>0</v>
      </c>
      <c r="EQ78" s="158">
        <v>0</v>
      </c>
      <c r="ER78" s="158">
        <v>0</v>
      </c>
      <c r="ES78" s="158">
        <v>0</v>
      </c>
      <c r="ET78" s="158">
        <v>0</v>
      </c>
      <c r="EU78" s="158">
        <v>0</v>
      </c>
      <c r="EV78" s="158">
        <v>0</v>
      </c>
      <c r="EW78" s="158">
        <v>0</v>
      </c>
      <c r="EX78" s="158">
        <v>0</v>
      </c>
      <c r="EY78" s="158">
        <v>0</v>
      </c>
      <c r="EZ78" s="158">
        <v>0</v>
      </c>
      <c r="FA78" s="158">
        <v>0</v>
      </c>
      <c r="FB78" s="158">
        <v>0</v>
      </c>
      <c r="FC78" s="158">
        <v>0</v>
      </c>
      <c r="FD78" s="158">
        <v>0</v>
      </c>
      <c r="FE78" s="158">
        <v>0</v>
      </c>
      <c r="FF78" s="158">
        <v>0</v>
      </c>
      <c r="FG78" s="158">
        <v>1743384.3323934791</v>
      </c>
      <c r="FH78" s="158">
        <v>0</v>
      </c>
      <c r="FI78" s="158">
        <v>-242607.00961800106</v>
      </c>
      <c r="FJ78" s="158">
        <v>0</v>
      </c>
      <c r="FK78" s="158">
        <v>-401557.55471202888</v>
      </c>
      <c r="FL78" s="158">
        <v>0</v>
      </c>
      <c r="FM78" s="158">
        <v>-195386564.26574242</v>
      </c>
      <c r="FN78" s="158">
        <v>6185965.0190380029</v>
      </c>
      <c r="FO78" s="158">
        <v>174642002.14264983</v>
      </c>
      <c r="FP78" s="158">
        <v>3146660.8700000085</v>
      </c>
      <c r="FQ78" s="158">
        <v>17890263.581616018</v>
      </c>
      <c r="FR78" s="158">
        <v>54806639.016327873</v>
      </c>
      <c r="FS78" s="158">
        <v>0</v>
      </c>
      <c r="FT78" s="158">
        <v>0</v>
      </c>
      <c r="FU78" s="158">
        <v>79070.325399999972</v>
      </c>
      <c r="FV78" s="158">
        <v>0</v>
      </c>
      <c r="FW78" s="158">
        <v>-6069072.8816930102</v>
      </c>
      <c r="FX78" s="158">
        <v>50175.311134722244</v>
      </c>
      <c r="FY78" s="158">
        <v>0</v>
      </c>
      <c r="FZ78" s="158">
        <v>-771787.50036631664</v>
      </c>
      <c r="GA78" s="158">
        <v>10775509.003744235</v>
      </c>
      <c r="GB78" s="158">
        <v>0</v>
      </c>
      <c r="GC78" s="158">
        <v>0</v>
      </c>
      <c r="GD78" s="158">
        <v>-2880746.5800000094</v>
      </c>
      <c r="GE78" s="158">
        <v>73666027.532059997</v>
      </c>
      <c r="GF78" s="158">
        <v>5659074413.4054613</v>
      </c>
      <c r="GG78" s="158">
        <v>0</v>
      </c>
      <c r="GH78" s="158">
        <v>0</v>
      </c>
      <c r="GI78" s="158">
        <v>0</v>
      </c>
      <c r="GJ78" s="158">
        <v>21213022.136484977</v>
      </c>
      <c r="GK78" s="158">
        <v>0</v>
      </c>
      <c r="GL78" s="158">
        <v>0</v>
      </c>
      <c r="GM78" s="158">
        <v>0</v>
      </c>
      <c r="GN78" s="158">
        <v>0</v>
      </c>
      <c r="GO78" s="158">
        <v>0</v>
      </c>
      <c r="GP78" s="158">
        <v>0</v>
      </c>
      <c r="GQ78" s="158">
        <v>0</v>
      </c>
      <c r="GR78" s="158">
        <v>0</v>
      </c>
      <c r="GS78" s="158">
        <v>0</v>
      </c>
      <c r="GT78" s="158">
        <v>0</v>
      </c>
      <c r="GU78" s="158">
        <v>0</v>
      </c>
      <c r="GV78" s="158">
        <v>0</v>
      </c>
      <c r="GW78" s="158">
        <v>0</v>
      </c>
      <c r="GX78" s="158">
        <v>0</v>
      </c>
      <c r="GY78" s="158">
        <v>0</v>
      </c>
      <c r="GZ78" s="158">
        <v>0</v>
      </c>
      <c r="HA78" s="158">
        <v>0</v>
      </c>
      <c r="HB78" s="158">
        <v>0</v>
      </c>
      <c r="HC78" s="158">
        <v>-21401979.720287658</v>
      </c>
      <c r="HD78" s="158">
        <v>0</v>
      </c>
      <c r="HE78" s="158">
        <v>-5294316.163872092</v>
      </c>
      <c r="HF78" s="158">
        <v>0</v>
      </c>
      <c r="HG78" s="158">
        <v>-803115.10942405812</v>
      </c>
      <c r="HH78" s="158">
        <v>0</v>
      </c>
      <c r="HI78" s="158">
        <v>-369995483.59326911</v>
      </c>
      <c r="HJ78" s="158">
        <v>15530997.728948005</v>
      </c>
      <c r="HK78" s="158">
        <v>504451934.22671396</v>
      </c>
      <c r="HL78" s="158">
        <v>6798414.0799999991</v>
      </c>
      <c r="HM78" s="158">
        <v>103418992.61372802</v>
      </c>
      <c r="HN78" s="158">
        <v>122625300.25564417</v>
      </c>
      <c r="HO78" s="158">
        <v>0</v>
      </c>
      <c r="HP78" s="158">
        <v>0</v>
      </c>
      <c r="HQ78" s="158">
        <v>158140.65079999901</v>
      </c>
      <c r="HR78" s="158">
        <v>0</v>
      </c>
      <c r="HS78" s="158">
        <v>-14555862.582186887</v>
      </c>
      <c r="HT78" s="158">
        <v>40492.529765277883</v>
      </c>
      <c r="HU78" s="158">
        <v>0</v>
      </c>
      <c r="HV78" s="158">
        <v>-1543575.0007326342</v>
      </c>
      <c r="HW78" s="158">
        <v>14340757.836875102</v>
      </c>
      <c r="HX78" s="158">
        <v>0</v>
      </c>
      <c r="HY78" s="158">
        <v>0</v>
      </c>
      <c r="HZ78" s="158">
        <v>-5761493.1600000188</v>
      </c>
      <c r="IA78" s="158">
        <v>369222226.72918695</v>
      </c>
      <c r="IB78" s="158">
        <v>6028296640.1346474</v>
      </c>
      <c r="IC78" s="158">
        <v>0</v>
      </c>
      <c r="ID78" s="158">
        <v>0</v>
      </c>
      <c r="IE78" s="158">
        <v>0</v>
      </c>
      <c r="IF78" s="158">
        <v>20837437.957287818</v>
      </c>
      <c r="IG78" s="158">
        <v>0</v>
      </c>
      <c r="IH78" s="158">
        <v>0</v>
      </c>
      <c r="II78" s="158">
        <v>0</v>
      </c>
      <c r="IJ78" s="158">
        <v>0</v>
      </c>
      <c r="IK78" s="158">
        <v>0</v>
      </c>
      <c r="IL78" s="158">
        <v>0</v>
      </c>
      <c r="IM78" s="158">
        <v>0</v>
      </c>
      <c r="IN78" s="158">
        <v>0</v>
      </c>
      <c r="IO78" s="158">
        <v>0</v>
      </c>
      <c r="IP78" s="158">
        <v>0</v>
      </c>
      <c r="IQ78" s="158">
        <v>0</v>
      </c>
      <c r="IR78" s="158">
        <v>0</v>
      </c>
      <c r="IS78" s="158">
        <v>0</v>
      </c>
      <c r="IT78" s="158">
        <v>0</v>
      </c>
      <c r="IU78" s="158">
        <v>0</v>
      </c>
      <c r="IV78" s="158">
        <v>0</v>
      </c>
      <c r="IW78" s="158">
        <v>0</v>
      </c>
      <c r="IX78" s="158">
        <v>0</v>
      </c>
      <c r="IY78" s="158">
        <v>-2946061.7596826805</v>
      </c>
      <c r="IZ78" s="158">
        <v>0</v>
      </c>
      <c r="JA78" s="158">
        <v>-5294316.1638720883</v>
      </c>
      <c r="JB78" s="158">
        <v>0</v>
      </c>
      <c r="JC78" s="158">
        <v>-401557.55471203179</v>
      </c>
      <c r="JD78" s="158">
        <v>0</v>
      </c>
      <c r="JE78" s="158">
        <v>-353567888.62914097</v>
      </c>
      <c r="JF78" s="158">
        <v>18862632.939278003</v>
      </c>
      <c r="JG78" s="158">
        <v>434225941.39003211</v>
      </c>
      <c r="JH78" s="158">
        <v>9396376.4400000051</v>
      </c>
      <c r="JI78" s="158">
        <v>232425138.98714393</v>
      </c>
      <c r="JJ78" s="158">
        <v>69149599.774446085</v>
      </c>
      <c r="JK78" s="158">
        <v>0</v>
      </c>
      <c r="JL78" s="158">
        <v>0</v>
      </c>
      <c r="JM78" s="158">
        <v>158140.65079999808</v>
      </c>
      <c r="JN78" s="158">
        <v>0</v>
      </c>
      <c r="JO78" s="158">
        <v>-14219006.308582447</v>
      </c>
      <c r="JP78" s="158">
        <v>0</v>
      </c>
      <c r="JQ78" s="158">
        <v>0</v>
      </c>
      <c r="JR78" s="158">
        <v>-1543575.000732634</v>
      </c>
      <c r="JS78" s="158">
        <v>11449840.215727881</v>
      </c>
      <c r="JT78" s="158">
        <v>0</v>
      </c>
      <c r="JU78" s="158">
        <v>0</v>
      </c>
      <c r="JV78" s="158">
        <v>-5761493.1600000151</v>
      </c>
      <c r="JW78" s="158">
        <v>412771209.7779929</v>
      </c>
      <c r="JX78" s="158">
        <v>6441067849.9126396</v>
      </c>
      <c r="JY78" s="829" t="s">
        <v>1143</v>
      </c>
    </row>
    <row r="79" spans="1:285" s="146" customFormat="1" ht="15" x14ac:dyDescent="0.25">
      <c r="B79" s="154" t="s">
        <v>138</v>
      </c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  <c r="BM79" s="155"/>
      <c r="BN79" s="155"/>
      <c r="BO79" s="155"/>
      <c r="BP79" s="155"/>
      <c r="BQ79" s="155"/>
      <c r="BR79" s="155"/>
      <c r="BS79" s="155"/>
      <c r="BT79" s="155"/>
      <c r="BU79" s="155"/>
      <c r="BV79" s="155"/>
      <c r="BW79" s="155"/>
      <c r="BX79" s="155"/>
      <c r="BY79" s="155"/>
      <c r="BZ79" s="155"/>
      <c r="CA79" s="155"/>
      <c r="CB79" s="155"/>
      <c r="CC79" s="155"/>
      <c r="CD79" s="155"/>
      <c r="CE79" s="155"/>
      <c r="CF79" s="155"/>
      <c r="CG79" s="155"/>
      <c r="CH79" s="155"/>
      <c r="CI79" s="155"/>
      <c r="CJ79" s="155"/>
      <c r="CK79" s="155"/>
      <c r="CL79" s="155"/>
      <c r="CM79" s="155"/>
      <c r="CN79" s="155"/>
      <c r="CO79" s="155"/>
      <c r="CP79" s="155"/>
      <c r="CQ79" s="155"/>
      <c r="CR79" s="155"/>
      <c r="CS79" s="155"/>
      <c r="CT79" s="155"/>
      <c r="CU79" s="155"/>
      <c r="CV79" s="155"/>
      <c r="CW79" s="155"/>
      <c r="CX79" s="155"/>
      <c r="CY79" s="155"/>
      <c r="CZ79" s="155"/>
      <c r="DA79" s="155"/>
      <c r="DB79" s="155"/>
      <c r="DC79" s="155"/>
      <c r="DD79" s="155"/>
      <c r="DE79" s="155"/>
      <c r="DF79" s="155"/>
      <c r="DG79" s="155"/>
      <c r="DH79" s="155"/>
      <c r="DI79" s="155"/>
      <c r="DJ79" s="155"/>
      <c r="DK79" s="155"/>
      <c r="DL79" s="155"/>
      <c r="DM79" s="155"/>
      <c r="DN79" s="155"/>
      <c r="DO79" s="155"/>
      <c r="DP79" s="155"/>
      <c r="DQ79" s="155"/>
      <c r="DR79" s="155"/>
      <c r="DS79" s="155"/>
      <c r="DT79" s="155"/>
      <c r="DU79" s="155"/>
      <c r="DV79" s="155"/>
      <c r="DW79" s="155"/>
      <c r="DX79" s="155"/>
      <c r="DY79" s="155"/>
      <c r="DZ79" s="155"/>
      <c r="EA79" s="155"/>
      <c r="EB79" s="155"/>
      <c r="EC79" s="155"/>
      <c r="ED79" s="155"/>
      <c r="EE79" s="155"/>
      <c r="EF79" s="155"/>
      <c r="EG79" s="155"/>
      <c r="EH79" s="155"/>
      <c r="EI79" s="155"/>
      <c r="EJ79" s="155"/>
      <c r="EK79" s="155"/>
      <c r="EL79" s="155"/>
      <c r="EM79" s="155"/>
      <c r="EN79" s="155"/>
      <c r="EO79" s="155"/>
      <c r="EP79" s="155"/>
      <c r="EQ79" s="155"/>
      <c r="ER79" s="155"/>
      <c r="ES79" s="155"/>
      <c r="ET79" s="155"/>
      <c r="EU79" s="155"/>
      <c r="EV79" s="155"/>
      <c r="EW79" s="155"/>
      <c r="EX79" s="155"/>
      <c r="EY79" s="155"/>
      <c r="EZ79" s="155"/>
      <c r="FA79" s="155"/>
      <c r="FB79" s="155"/>
      <c r="FC79" s="155"/>
      <c r="FD79" s="155"/>
      <c r="FE79" s="155"/>
      <c r="FF79" s="155"/>
      <c r="FG79" s="155"/>
      <c r="FH79" s="155"/>
      <c r="FI79" s="155"/>
      <c r="FJ79" s="155"/>
      <c r="FK79" s="155"/>
      <c r="FL79" s="155"/>
      <c r="FM79" s="155"/>
      <c r="FN79" s="155"/>
      <c r="FO79" s="155"/>
      <c r="FP79" s="155"/>
      <c r="FQ79" s="155"/>
      <c r="FR79" s="155"/>
      <c r="FS79" s="155"/>
      <c r="FT79" s="155"/>
      <c r="FU79" s="155"/>
      <c r="FV79" s="155"/>
      <c r="FW79" s="155"/>
      <c r="FX79" s="155"/>
      <c r="FY79" s="155"/>
      <c r="FZ79" s="155"/>
      <c r="GA79" s="155"/>
      <c r="GB79" s="155"/>
      <c r="GC79" s="155"/>
      <c r="GD79" s="155"/>
      <c r="GE79" s="155"/>
      <c r="GF79" s="155"/>
      <c r="GG79" s="155"/>
      <c r="GH79" s="155"/>
      <c r="GI79" s="155"/>
      <c r="GJ79" s="155"/>
      <c r="GK79" s="155"/>
      <c r="GL79" s="155"/>
      <c r="GM79" s="155"/>
      <c r="GN79" s="155"/>
      <c r="GO79" s="155"/>
      <c r="GP79" s="155"/>
      <c r="GQ79" s="155"/>
      <c r="GR79" s="155"/>
      <c r="GS79" s="155"/>
      <c r="GT79" s="155"/>
      <c r="GU79" s="155"/>
      <c r="GV79" s="155"/>
      <c r="GW79" s="155"/>
      <c r="GX79" s="155"/>
      <c r="GY79" s="155"/>
      <c r="GZ79" s="155"/>
      <c r="HA79" s="155"/>
      <c r="HB79" s="155"/>
      <c r="HC79" s="155"/>
      <c r="HD79" s="155"/>
      <c r="HE79" s="155"/>
      <c r="HF79" s="155"/>
      <c r="HG79" s="155"/>
      <c r="HH79" s="155"/>
      <c r="HI79" s="155"/>
      <c r="HJ79" s="155"/>
      <c r="HK79" s="155"/>
      <c r="HL79" s="155"/>
      <c r="HM79" s="155"/>
      <c r="HN79" s="155"/>
      <c r="HO79" s="155"/>
      <c r="HP79" s="155"/>
      <c r="HQ79" s="155"/>
      <c r="HR79" s="155"/>
      <c r="HS79" s="155"/>
      <c r="HT79" s="155"/>
      <c r="HU79" s="155"/>
      <c r="HV79" s="155"/>
      <c r="HW79" s="155"/>
      <c r="HX79" s="155"/>
      <c r="HY79" s="155"/>
      <c r="HZ79" s="155"/>
      <c r="IA79" s="155"/>
      <c r="IB79" s="155"/>
      <c r="IC79" s="155"/>
      <c r="ID79" s="155"/>
      <c r="IE79" s="155"/>
      <c r="IF79" s="155"/>
      <c r="IG79" s="155"/>
      <c r="IH79" s="155"/>
      <c r="II79" s="155"/>
      <c r="IJ79" s="155"/>
      <c r="IK79" s="155"/>
      <c r="IL79" s="155"/>
      <c r="IM79" s="155"/>
      <c r="IN79" s="155"/>
      <c r="IO79" s="155"/>
      <c r="IP79" s="155"/>
      <c r="IQ79" s="155"/>
      <c r="IR79" s="155"/>
      <c r="IS79" s="155"/>
      <c r="IT79" s="155"/>
      <c r="IU79" s="155"/>
      <c r="IV79" s="155"/>
      <c r="IW79" s="155"/>
      <c r="IX79" s="155"/>
      <c r="IY79" s="155"/>
      <c r="IZ79" s="155"/>
      <c r="JA79" s="155"/>
      <c r="JB79" s="155"/>
      <c r="JC79" s="155"/>
      <c r="JD79" s="155"/>
      <c r="JE79" s="155"/>
      <c r="JF79" s="155"/>
      <c r="JG79" s="155"/>
      <c r="JH79" s="155"/>
      <c r="JI79" s="155"/>
      <c r="JJ79" s="155"/>
      <c r="JK79" s="155"/>
      <c r="JL79" s="155"/>
      <c r="JM79" s="155"/>
      <c r="JN79" s="155"/>
      <c r="JO79" s="155"/>
      <c r="JP79" s="155"/>
      <c r="JQ79" s="155"/>
      <c r="JR79" s="155"/>
      <c r="JS79" s="155"/>
      <c r="JT79" s="155"/>
      <c r="JU79" s="155"/>
      <c r="JV79" s="155"/>
      <c r="JW79" s="155"/>
      <c r="JX79" s="155"/>
      <c r="JY79" s="829" t="s">
        <v>1143</v>
      </c>
    </row>
    <row r="80" spans="1:285" s="146" customFormat="1" ht="15" x14ac:dyDescent="0.25">
      <c r="B80" s="159" t="s">
        <v>136</v>
      </c>
      <c r="C80" s="838">
        <v>297280276.17000008</v>
      </c>
      <c r="D80" s="838">
        <f t="shared" ref="D80:BO80" si="309">D44</f>
        <v>27715008.083816297</v>
      </c>
      <c r="E80" s="838">
        <f t="shared" si="309"/>
        <v>984321.82894507051</v>
      </c>
      <c r="F80" s="838">
        <f t="shared" si="309"/>
        <v>829813.62078860006</v>
      </c>
      <c r="G80" s="838">
        <f t="shared" si="309"/>
        <v>36730076.987808421</v>
      </c>
      <c r="H80" s="838">
        <f t="shared" si="309"/>
        <v>29473738.80405971</v>
      </c>
      <c r="I80" s="838">
        <f t="shared" si="309"/>
        <v>2975709.7977257613</v>
      </c>
      <c r="J80" s="838">
        <f t="shared" si="309"/>
        <v>139378.00489226007</v>
      </c>
      <c r="K80" s="838">
        <f t="shared" si="309"/>
        <v>1744.5848380158841</v>
      </c>
      <c r="L80" s="838">
        <f t="shared" si="309"/>
        <v>34454.191186003947</v>
      </c>
      <c r="M80" s="838">
        <f t="shared" si="309"/>
        <v>-70788.642846595074</v>
      </c>
      <c r="N80" s="838">
        <f t="shared" si="309"/>
        <v>-4368173.7026213948</v>
      </c>
      <c r="O80" s="838">
        <f t="shared" si="309"/>
        <v>-122822.85124517528</v>
      </c>
      <c r="P80" s="838">
        <f t="shared" si="309"/>
        <v>-17521.863852870072</v>
      </c>
      <c r="Q80" s="838">
        <f t="shared" si="309"/>
        <v>-816673.3893978541</v>
      </c>
      <c r="R80" s="838">
        <f t="shared" si="309"/>
        <v>1302726.7716999999</v>
      </c>
      <c r="S80" s="838">
        <f t="shared" si="309"/>
        <v>66097.118360055465</v>
      </c>
      <c r="T80" s="838">
        <f t="shared" si="309"/>
        <v>1576182.6872538861</v>
      </c>
      <c r="U80" s="838">
        <f t="shared" si="309"/>
        <v>-2262436.406464857</v>
      </c>
      <c r="V80" s="838">
        <f t="shared" si="309"/>
        <v>0</v>
      </c>
      <c r="W80" s="838">
        <f t="shared" si="309"/>
        <v>-657625.84572865348</v>
      </c>
      <c r="X80" s="838">
        <f t="shared" si="309"/>
        <v>-69587.980321600218</v>
      </c>
      <c r="Y80" s="838">
        <f t="shared" si="309"/>
        <v>0</v>
      </c>
      <c r="Z80" s="838">
        <f t="shared" si="309"/>
        <v>0</v>
      </c>
      <c r="AA80" s="838">
        <f t="shared" si="309"/>
        <v>0</v>
      </c>
      <c r="AB80" s="838">
        <f t="shared" si="309"/>
        <v>0</v>
      </c>
      <c r="AC80" s="838">
        <f t="shared" si="309"/>
        <v>142029.36432510396</v>
      </c>
      <c r="AD80" s="838">
        <f t="shared" si="309"/>
        <v>0</v>
      </c>
      <c r="AE80" s="838">
        <f t="shared" si="309"/>
        <v>-8137368.974306412</v>
      </c>
      <c r="AF80" s="838">
        <f t="shared" si="309"/>
        <v>-77236.935274999967</v>
      </c>
      <c r="AG80" s="838">
        <f t="shared" si="309"/>
        <v>167530.56</v>
      </c>
      <c r="AH80" s="838">
        <f t="shared" si="309"/>
        <v>-745895.0162666667</v>
      </c>
      <c r="AI80" s="838">
        <f t="shared" si="309"/>
        <v>0</v>
      </c>
      <c r="AJ80" s="838">
        <f t="shared" si="309"/>
        <v>78257.771299999993</v>
      </c>
      <c r="AK80" s="838">
        <f t="shared" si="309"/>
        <v>789966.53717999777</v>
      </c>
      <c r="AL80" s="838">
        <f t="shared" si="309"/>
        <v>0</v>
      </c>
      <c r="AM80" s="838">
        <f t="shared" si="309"/>
        <v>0</v>
      </c>
      <c r="AN80" s="838">
        <f t="shared" si="309"/>
        <v>0</v>
      </c>
      <c r="AO80" s="838">
        <f t="shared" si="309"/>
        <v>0</v>
      </c>
      <c r="AP80" s="838">
        <f t="shared" si="309"/>
        <v>0</v>
      </c>
      <c r="AQ80" s="838">
        <f t="shared" si="309"/>
        <v>85660905.105852038</v>
      </c>
      <c r="AR80" s="838">
        <f t="shared" si="309"/>
        <v>382941181.27585196</v>
      </c>
      <c r="AS80" s="838">
        <f t="shared" si="309"/>
        <v>-5900349.9228287628</v>
      </c>
      <c r="AT80" s="838">
        <f t="shared" si="309"/>
        <v>0</v>
      </c>
      <c r="AU80" s="838">
        <f t="shared" si="309"/>
        <v>0</v>
      </c>
      <c r="AV80" s="838">
        <f t="shared" si="309"/>
        <v>454424.19965512399</v>
      </c>
      <c r="AW80" s="838">
        <f t="shared" si="309"/>
        <v>27010.826361953616</v>
      </c>
      <c r="AX80" s="838">
        <f t="shared" si="309"/>
        <v>0</v>
      </c>
      <c r="AY80" s="838">
        <f t="shared" si="309"/>
        <v>0</v>
      </c>
      <c r="AZ80" s="838">
        <f t="shared" si="309"/>
        <v>0</v>
      </c>
      <c r="BA80" s="838">
        <f t="shared" si="309"/>
        <v>-88453.097947868329</v>
      </c>
      <c r="BB80" s="838">
        <f t="shared" si="309"/>
        <v>0</v>
      </c>
      <c r="BC80" s="838">
        <f t="shared" si="309"/>
        <v>1541476.0708844375</v>
      </c>
      <c r="BD80" s="838">
        <f t="shared" si="309"/>
        <v>0</v>
      </c>
      <c r="BE80" s="838">
        <f t="shared" si="309"/>
        <v>0</v>
      </c>
      <c r="BF80" s="838">
        <f t="shared" si="309"/>
        <v>-748484.50773254456</v>
      </c>
      <c r="BG80" s="838">
        <f t="shared" si="309"/>
        <v>0</v>
      </c>
      <c r="BH80" s="838">
        <f t="shared" si="309"/>
        <v>0</v>
      </c>
      <c r="BI80" s="838">
        <f t="shared" si="309"/>
        <v>-1224537.0157488291</v>
      </c>
      <c r="BJ80" s="838">
        <f t="shared" si="309"/>
        <v>0</v>
      </c>
      <c r="BK80" s="838">
        <f t="shared" si="309"/>
        <v>0</v>
      </c>
      <c r="BL80" s="838">
        <f t="shared" si="309"/>
        <v>0</v>
      </c>
      <c r="BM80" s="838">
        <f t="shared" si="309"/>
        <v>0</v>
      </c>
      <c r="BN80" s="838">
        <f t="shared" si="309"/>
        <v>0</v>
      </c>
      <c r="BO80" s="838">
        <f t="shared" si="309"/>
        <v>0</v>
      </c>
      <c r="BP80" s="838">
        <f t="shared" ref="BP80:HN80" si="310">BP44</f>
        <v>-4951875.4166999999</v>
      </c>
      <c r="BQ80" s="838">
        <f t="shared" si="310"/>
        <v>-8945940.8578260001</v>
      </c>
      <c r="BR80" s="838">
        <f t="shared" si="310"/>
        <v>1.9374896149383859E-2</v>
      </c>
      <c r="BS80" s="838">
        <f t="shared" si="310"/>
        <v>0</v>
      </c>
      <c r="BT80" s="838">
        <f t="shared" si="310"/>
        <v>0</v>
      </c>
      <c r="BU80" s="838">
        <f t="shared" si="310"/>
        <v>3044147.4886901998</v>
      </c>
      <c r="BV80" s="838">
        <f t="shared" si="310"/>
        <v>573114.39049726026</v>
      </c>
      <c r="BW80" s="838">
        <f t="shared" si="310"/>
        <v>-1352923.7452072599</v>
      </c>
      <c r="BX80" s="838">
        <f t="shared" si="310"/>
        <v>-211374.28810000006</v>
      </c>
      <c r="BY80" s="838">
        <f t="shared" si="310"/>
        <v>-66055.621369259985</v>
      </c>
      <c r="BZ80" s="838">
        <f t="shared" si="310"/>
        <v>-1056906.5734432</v>
      </c>
      <c r="CA80" s="838">
        <f t="shared" si="310"/>
        <v>0</v>
      </c>
      <c r="CB80" s="838">
        <f t="shared" si="310"/>
        <v>0</v>
      </c>
      <c r="CC80" s="838">
        <f t="shared" si="310"/>
        <v>0</v>
      </c>
      <c r="CD80" s="838">
        <f t="shared" si="310"/>
        <v>0</v>
      </c>
      <c r="CE80" s="838">
        <f t="shared" si="310"/>
        <v>1302182.2319424739</v>
      </c>
      <c r="CF80" s="838">
        <f t="shared" si="310"/>
        <v>33733.560899999982</v>
      </c>
      <c r="CG80" s="838">
        <f t="shared" si="310"/>
        <v>0</v>
      </c>
      <c r="CH80" s="838">
        <f t="shared" si="310"/>
        <v>-1497815.7865000002</v>
      </c>
      <c r="CI80" s="838">
        <f t="shared" si="310"/>
        <v>51935956.248247728</v>
      </c>
      <c r="CJ80" s="838">
        <f t="shared" si="310"/>
        <v>0</v>
      </c>
      <c r="CK80" s="838">
        <f t="shared" si="310"/>
        <v>0</v>
      </c>
      <c r="CL80" s="838">
        <f t="shared" si="310"/>
        <v>0</v>
      </c>
      <c r="CM80" s="838">
        <f t="shared" si="310"/>
        <v>32867328.203150362</v>
      </c>
      <c r="CN80" s="838">
        <f t="shared" si="310"/>
        <v>415808509.47900248</v>
      </c>
      <c r="CO80" s="838">
        <f t="shared" si="310"/>
        <v>-41008052.769422486</v>
      </c>
      <c r="CP80" s="838">
        <f t="shared" si="310"/>
        <v>0</v>
      </c>
      <c r="CQ80" s="838">
        <f t="shared" si="310"/>
        <v>0</v>
      </c>
      <c r="CR80" s="838">
        <f t="shared" si="310"/>
        <v>399773.68118600268</v>
      </c>
      <c r="CS80" s="838">
        <f t="shared" si="310"/>
        <v>224301.60784937203</v>
      </c>
      <c r="CT80" s="838">
        <f t="shared" si="310"/>
        <v>0</v>
      </c>
      <c r="CU80" s="838">
        <f t="shared" si="310"/>
        <v>0</v>
      </c>
      <c r="CV80" s="838">
        <f t="shared" si="310"/>
        <v>0</v>
      </c>
      <c r="CW80" s="838">
        <f t="shared" si="310"/>
        <v>0</v>
      </c>
      <c r="CX80" s="838">
        <f t="shared" si="310"/>
        <v>0</v>
      </c>
      <c r="CY80" s="838">
        <f t="shared" si="310"/>
        <v>-306311.14921122277</v>
      </c>
      <c r="CZ80" s="838">
        <f t="shared" si="310"/>
        <v>0</v>
      </c>
      <c r="DA80" s="838">
        <f t="shared" si="310"/>
        <v>0</v>
      </c>
      <c r="DB80" s="838">
        <f t="shared" si="310"/>
        <v>0</v>
      </c>
      <c r="DC80" s="838">
        <f t="shared" si="310"/>
        <v>-1163573.5173000004</v>
      </c>
      <c r="DD80" s="838">
        <f t="shared" si="310"/>
        <v>0</v>
      </c>
      <c r="DE80" s="838">
        <f t="shared" si="310"/>
        <v>0</v>
      </c>
      <c r="DF80" s="838">
        <f t="shared" si="310"/>
        <v>0</v>
      </c>
      <c r="DG80" s="838">
        <f t="shared" si="310"/>
        <v>0</v>
      </c>
      <c r="DH80" s="838">
        <f t="shared" si="310"/>
        <v>0</v>
      </c>
      <c r="DI80" s="838">
        <f t="shared" si="310"/>
        <v>0</v>
      </c>
      <c r="DJ80" s="838">
        <f t="shared" si="310"/>
        <v>0</v>
      </c>
      <c r="DK80" s="838">
        <f t="shared" si="310"/>
        <v>0</v>
      </c>
      <c r="DL80" s="838">
        <f t="shared" si="310"/>
        <v>0</v>
      </c>
      <c r="DM80" s="838">
        <f t="shared" si="310"/>
        <v>0</v>
      </c>
      <c r="DN80" s="838">
        <f t="shared" si="310"/>
        <v>0</v>
      </c>
      <c r="DO80" s="838">
        <f t="shared" si="310"/>
        <v>0</v>
      </c>
      <c r="DP80" s="838">
        <f t="shared" si="310"/>
        <v>0</v>
      </c>
      <c r="DQ80" s="838">
        <f t="shared" si="310"/>
        <v>14739499.822137697</v>
      </c>
      <c r="DR80" s="838">
        <f t="shared" si="310"/>
        <v>4397798.4569056612</v>
      </c>
      <c r="DS80" s="838">
        <f t="shared" si="310"/>
        <v>-10993462.594550598</v>
      </c>
      <c r="DT80" s="838">
        <f t="shared" si="310"/>
        <v>-792152.34710000001</v>
      </c>
      <c r="DU80" s="838">
        <f t="shared" si="310"/>
        <v>-1760698.9052107399</v>
      </c>
      <c r="DV80" s="838">
        <f t="shared" si="310"/>
        <v>-8465444.0078082196</v>
      </c>
      <c r="DW80" s="838">
        <f t="shared" si="310"/>
        <v>0</v>
      </c>
      <c r="DX80" s="838">
        <f t="shared" si="310"/>
        <v>0</v>
      </c>
      <c r="DY80" s="838">
        <f t="shared" si="310"/>
        <v>0</v>
      </c>
      <c r="DZ80" s="838">
        <f t="shared" si="310"/>
        <v>0</v>
      </c>
      <c r="EA80" s="838">
        <f t="shared" si="310"/>
        <v>-242022.31235291326</v>
      </c>
      <c r="EB80" s="838">
        <f t="shared" si="310"/>
        <v>0</v>
      </c>
      <c r="EC80" s="838">
        <f t="shared" si="310"/>
        <v>0</v>
      </c>
      <c r="ED80" s="838">
        <f t="shared" si="310"/>
        <v>0</v>
      </c>
      <c r="EE80" s="838">
        <f t="shared" si="310"/>
        <v>-39655.383872746024</v>
      </c>
      <c r="EF80" s="838">
        <f t="shared" si="310"/>
        <v>0</v>
      </c>
      <c r="EG80" s="838">
        <f t="shared" si="310"/>
        <v>0</v>
      </c>
      <c r="EH80" s="838">
        <f t="shared" si="310"/>
        <v>349292.03779998259</v>
      </c>
      <c r="EI80" s="838">
        <f t="shared" si="310"/>
        <v>-44660707.38095022</v>
      </c>
      <c r="EJ80" s="838">
        <f t="shared" si="310"/>
        <v>371147802.09805274</v>
      </c>
      <c r="EK80" s="838">
        <f t="shared" si="310"/>
        <v>15909786.774215087</v>
      </c>
      <c r="EL80" s="838">
        <f t="shared" si="310"/>
        <v>0</v>
      </c>
      <c r="EM80" s="838">
        <f t="shared" si="310"/>
        <v>0</v>
      </c>
      <c r="EN80" s="838">
        <f t="shared" si="310"/>
        <v>668842.91487600096</v>
      </c>
      <c r="EO80" s="838">
        <f t="shared" si="310"/>
        <v>-430383.03621650574</v>
      </c>
      <c r="EP80" s="838">
        <f t="shared" si="310"/>
        <v>0</v>
      </c>
      <c r="EQ80" s="838">
        <f t="shared" si="310"/>
        <v>0</v>
      </c>
      <c r="ER80" s="838">
        <f t="shared" si="310"/>
        <v>0</v>
      </c>
      <c r="ES80" s="838">
        <f t="shared" si="310"/>
        <v>0</v>
      </c>
      <c r="ET80" s="838">
        <f t="shared" si="310"/>
        <v>0</v>
      </c>
      <c r="EU80" s="838">
        <f t="shared" si="310"/>
        <v>-564801.47031854209</v>
      </c>
      <c r="EV80" s="838">
        <f t="shared" si="310"/>
        <v>0</v>
      </c>
      <c r="EW80" s="838">
        <f t="shared" si="310"/>
        <v>0</v>
      </c>
      <c r="EX80" s="838">
        <f t="shared" si="310"/>
        <v>0</v>
      </c>
      <c r="EY80" s="838">
        <f t="shared" si="310"/>
        <v>-3468351.8046000004</v>
      </c>
      <c r="EZ80" s="838">
        <f t="shared" si="310"/>
        <v>0</v>
      </c>
      <c r="FA80" s="838">
        <f t="shared" si="310"/>
        <v>0</v>
      </c>
      <c r="FB80" s="838">
        <f t="shared" si="310"/>
        <v>0</v>
      </c>
      <c r="FC80" s="838">
        <f t="shared" si="310"/>
        <v>0</v>
      </c>
      <c r="FD80" s="838">
        <f t="shared" si="310"/>
        <v>0</v>
      </c>
      <c r="FE80" s="838">
        <f t="shared" si="310"/>
        <v>0</v>
      </c>
      <c r="FF80" s="838">
        <f t="shared" si="310"/>
        <v>-50379478.213692553</v>
      </c>
      <c r="FG80" s="838">
        <f t="shared" si="310"/>
        <v>-245505.14664022264</v>
      </c>
      <c r="FH80" s="838">
        <f t="shared" si="310"/>
        <v>-1445894.8640333337</v>
      </c>
      <c r="FI80" s="838">
        <f t="shared" si="310"/>
        <v>-5506395.0148223229</v>
      </c>
      <c r="FJ80" s="838">
        <f t="shared" si="310"/>
        <v>-80037.032855528465</v>
      </c>
      <c r="FK80" s="838">
        <f t="shared" si="310"/>
        <v>-803115.10942405707</v>
      </c>
      <c r="FL80" s="838">
        <f t="shared" si="310"/>
        <v>0</v>
      </c>
      <c r="FM80" s="838">
        <f t="shared" si="310"/>
        <v>23086822.658543315</v>
      </c>
      <c r="FN80" s="838">
        <f t="shared" si="310"/>
        <v>5520885.9177071638</v>
      </c>
      <c r="FO80" s="838">
        <f t="shared" si="310"/>
        <v>-13108729.288191035</v>
      </c>
      <c r="FP80" s="838">
        <f t="shared" si="310"/>
        <v>-104878.80115133915</v>
      </c>
      <c r="FQ80" s="838">
        <f t="shared" si="310"/>
        <v>-1626109.1256891605</v>
      </c>
      <c r="FR80" s="838">
        <f t="shared" si="310"/>
        <v>-10212141.683032909</v>
      </c>
      <c r="FS80" s="838">
        <f t="shared" si="310"/>
        <v>-125477115.99038982</v>
      </c>
      <c r="FT80" s="838">
        <f t="shared" si="310"/>
        <v>-139468.69547499999</v>
      </c>
      <c r="FU80" s="838">
        <f t="shared" si="310"/>
        <v>12529.914132000002</v>
      </c>
      <c r="FV80" s="838">
        <f t="shared" si="310"/>
        <v>827173.50134999724</v>
      </c>
      <c r="FW80" s="838">
        <f t="shared" si="310"/>
        <v>2257567.0605767574</v>
      </c>
      <c r="FX80" s="838">
        <f t="shared" si="310"/>
        <v>-11244.520300000051</v>
      </c>
      <c r="FY80" s="838">
        <f t="shared" si="310"/>
        <v>-9794940.0194749981</v>
      </c>
      <c r="FZ80" s="838">
        <f t="shared" si="310"/>
        <v>-1707574.2478025374</v>
      </c>
      <c r="GA80" s="838">
        <f t="shared" si="310"/>
        <v>-8200821.0775916548</v>
      </c>
      <c r="GB80" s="838">
        <f t="shared" si="310"/>
        <v>0</v>
      </c>
      <c r="GC80" s="838">
        <f t="shared" si="310"/>
        <v>0</v>
      </c>
      <c r="GD80" s="838">
        <f t="shared" si="310"/>
        <v>1746498.9622000174</v>
      </c>
      <c r="GE80" s="838">
        <f t="shared" si="310"/>
        <v>-183276877.4381012</v>
      </c>
      <c r="GF80" s="838">
        <f t="shared" si="310"/>
        <v>187870924.65995097</v>
      </c>
      <c r="GG80" s="838">
        <f t="shared" si="310"/>
        <v>16230699.011550086</v>
      </c>
      <c r="GH80" s="838">
        <f t="shared" si="310"/>
        <v>0</v>
      </c>
      <c r="GI80" s="838">
        <f t="shared" si="310"/>
        <v>0</v>
      </c>
      <c r="GJ80" s="838">
        <f t="shared" si="310"/>
        <v>-467403.99771801173</v>
      </c>
      <c r="GK80" s="838">
        <f t="shared" si="310"/>
        <v>1682649.2945674423</v>
      </c>
      <c r="GL80" s="838">
        <f t="shared" si="310"/>
        <v>0</v>
      </c>
      <c r="GM80" s="838">
        <f t="shared" si="310"/>
        <v>0</v>
      </c>
      <c r="GN80" s="838">
        <f t="shared" si="310"/>
        <v>0</v>
      </c>
      <c r="GO80" s="838">
        <f t="shared" si="310"/>
        <v>0</v>
      </c>
      <c r="GP80" s="838">
        <f t="shared" si="310"/>
        <v>0</v>
      </c>
      <c r="GQ80" s="838">
        <f t="shared" si="310"/>
        <v>-1312687.165039951</v>
      </c>
      <c r="GR80" s="838">
        <f t="shared" si="310"/>
        <v>0</v>
      </c>
      <c r="GS80" s="838">
        <f t="shared" si="310"/>
        <v>0</v>
      </c>
      <c r="GT80" s="838">
        <f t="shared" si="310"/>
        <v>0</v>
      </c>
      <c r="GU80" s="838">
        <f t="shared" si="310"/>
        <v>0</v>
      </c>
      <c r="GV80" s="838">
        <f t="shared" si="310"/>
        <v>0</v>
      </c>
      <c r="GW80" s="838">
        <f t="shared" si="310"/>
        <v>0</v>
      </c>
      <c r="GX80" s="838">
        <f t="shared" si="310"/>
        <v>0</v>
      </c>
      <c r="GY80" s="838">
        <f t="shared" si="310"/>
        <v>0</v>
      </c>
      <c r="GZ80" s="838">
        <f t="shared" si="310"/>
        <v>0</v>
      </c>
      <c r="HA80" s="838">
        <f t="shared" si="310"/>
        <v>0</v>
      </c>
      <c r="HB80" s="838">
        <f t="shared" si="310"/>
        <v>-4863198.7357328627</v>
      </c>
      <c r="HC80" s="838">
        <f t="shared" si="310"/>
        <v>-2700556.6130424486</v>
      </c>
      <c r="HD80" s="838">
        <f t="shared" si="310"/>
        <v>0</v>
      </c>
      <c r="HE80" s="838">
        <f t="shared" si="310"/>
        <v>0</v>
      </c>
      <c r="HF80" s="838">
        <f t="shared" si="310"/>
        <v>0</v>
      </c>
      <c r="HG80" s="838">
        <f t="shared" si="310"/>
        <v>0</v>
      </c>
      <c r="HH80" s="838">
        <f t="shared" si="310"/>
        <v>0</v>
      </c>
      <c r="HI80" s="838">
        <f t="shared" si="310"/>
        <v>15753467.313203076</v>
      </c>
      <c r="HJ80" s="838">
        <f t="shared" si="310"/>
        <v>3183732.7133453814</v>
      </c>
      <c r="HK80" s="838">
        <f t="shared" si="310"/>
        <v>-23642284.351593502</v>
      </c>
      <c r="HL80" s="838">
        <f t="shared" si="310"/>
        <v>-247148.03716609959</v>
      </c>
      <c r="HM80" s="838">
        <f t="shared" si="310"/>
        <v>-2120655.3892537681</v>
      </c>
      <c r="HN80" s="838">
        <f t="shared" si="310"/>
        <v>-13636102.380973253</v>
      </c>
      <c r="HO80" s="838">
        <f t="shared" ref="HO80:JX80" si="311">HO44</f>
        <v>-8975771.2570642624</v>
      </c>
      <c r="HP80" s="838">
        <f t="shared" si="311"/>
        <v>47877.97567499998</v>
      </c>
      <c r="HQ80" s="838">
        <f t="shared" si="311"/>
        <v>0</v>
      </c>
      <c r="HR80" s="838">
        <f t="shared" si="311"/>
        <v>0</v>
      </c>
      <c r="HS80" s="838">
        <f t="shared" si="311"/>
        <v>7717397.320672133</v>
      </c>
      <c r="HT80" s="838">
        <f t="shared" si="311"/>
        <v>-78711.642099999939</v>
      </c>
      <c r="HU80" s="838">
        <f t="shared" si="311"/>
        <v>0</v>
      </c>
      <c r="HV80" s="838">
        <f t="shared" si="311"/>
        <v>-141140.79015213592</v>
      </c>
      <c r="HW80" s="838">
        <f t="shared" si="311"/>
        <v>2642664.426725002</v>
      </c>
      <c r="HX80" s="838">
        <f t="shared" si="311"/>
        <v>0</v>
      </c>
      <c r="HY80" s="838">
        <f t="shared" si="311"/>
        <v>0</v>
      </c>
      <c r="HZ80" s="838">
        <f t="shared" si="311"/>
        <v>0</v>
      </c>
      <c r="IA80" s="838">
        <f t="shared" si="311"/>
        <v>-10927172.304098174</v>
      </c>
      <c r="IB80" s="838">
        <f t="shared" si="311"/>
        <v>176943752.35585308</v>
      </c>
      <c r="IC80" s="838">
        <f t="shared" si="311"/>
        <v>4769409.0190590601</v>
      </c>
      <c r="ID80" s="838">
        <f t="shared" si="311"/>
        <v>0</v>
      </c>
      <c r="IE80" s="838">
        <f t="shared" si="311"/>
        <v>0</v>
      </c>
      <c r="IF80" s="838">
        <f t="shared" si="311"/>
        <v>553818.45254800306</v>
      </c>
      <c r="IG80" s="838">
        <f t="shared" si="311"/>
        <v>2712775.8832966224</v>
      </c>
      <c r="IH80" s="838">
        <f t="shared" si="311"/>
        <v>0</v>
      </c>
      <c r="II80" s="838">
        <f t="shared" si="311"/>
        <v>0</v>
      </c>
      <c r="IJ80" s="838">
        <f t="shared" si="311"/>
        <v>0</v>
      </c>
      <c r="IK80" s="838">
        <f t="shared" si="311"/>
        <v>0</v>
      </c>
      <c r="IL80" s="838">
        <f t="shared" si="311"/>
        <v>0</v>
      </c>
      <c r="IM80" s="838">
        <f t="shared" si="311"/>
        <v>-1982533.4266663087</v>
      </c>
      <c r="IN80" s="838">
        <f t="shared" si="311"/>
        <v>0</v>
      </c>
      <c r="IO80" s="838">
        <f t="shared" si="311"/>
        <v>0</v>
      </c>
      <c r="IP80" s="838">
        <f t="shared" si="311"/>
        <v>0</v>
      </c>
      <c r="IQ80" s="838">
        <f t="shared" si="311"/>
        <v>0</v>
      </c>
      <c r="IR80" s="838">
        <f t="shared" si="311"/>
        <v>0</v>
      </c>
      <c r="IS80" s="838">
        <f t="shared" si="311"/>
        <v>0</v>
      </c>
      <c r="IT80" s="838">
        <f t="shared" si="311"/>
        <v>0</v>
      </c>
      <c r="IU80" s="838">
        <f t="shared" si="311"/>
        <v>0</v>
      </c>
      <c r="IV80" s="838">
        <f t="shared" si="311"/>
        <v>0</v>
      </c>
      <c r="IW80" s="838">
        <f t="shared" si="311"/>
        <v>0</v>
      </c>
      <c r="IX80" s="838">
        <f t="shared" si="311"/>
        <v>-4091440.5895366212</v>
      </c>
      <c r="IY80" s="838">
        <f t="shared" si="311"/>
        <v>0</v>
      </c>
      <c r="IZ80" s="838">
        <f t="shared" si="311"/>
        <v>0</v>
      </c>
      <c r="JA80" s="838">
        <f t="shared" si="311"/>
        <v>0</v>
      </c>
      <c r="JB80" s="838">
        <f t="shared" si="311"/>
        <v>239304.78550000006</v>
      </c>
      <c r="JC80" s="838">
        <f t="shared" si="311"/>
        <v>803115.10942405707</v>
      </c>
      <c r="JD80" s="838">
        <f t="shared" si="311"/>
        <v>0</v>
      </c>
      <c r="JE80" s="838">
        <f t="shared" si="311"/>
        <v>6588668.5078014154</v>
      </c>
      <c r="JF80" s="838">
        <f t="shared" si="311"/>
        <v>2435001.4443453834</v>
      </c>
      <c r="JG80" s="838">
        <f t="shared" si="311"/>
        <v>-18401036.04636959</v>
      </c>
      <c r="JH80" s="838">
        <f t="shared" si="311"/>
        <v>-320916.73390910443</v>
      </c>
      <c r="JI80" s="838">
        <f t="shared" si="311"/>
        <v>-6217708.1250664014</v>
      </c>
      <c r="JJ80" s="838">
        <f t="shared" si="311"/>
        <v>-7112875.0336667504</v>
      </c>
      <c r="JK80" s="838">
        <f t="shared" si="311"/>
        <v>44494077.295159809</v>
      </c>
      <c r="JL80" s="838">
        <f t="shared" si="311"/>
        <v>4512.3792750000439</v>
      </c>
      <c r="JM80" s="838">
        <f t="shared" si="311"/>
        <v>0</v>
      </c>
      <c r="JN80" s="838">
        <f t="shared" si="311"/>
        <v>0</v>
      </c>
      <c r="JO80" s="838">
        <f t="shared" si="311"/>
        <v>1840722.6137323775</v>
      </c>
      <c r="JP80" s="838">
        <f t="shared" si="311"/>
        <v>0</v>
      </c>
      <c r="JQ80" s="838">
        <f t="shared" si="311"/>
        <v>3934555.396922037</v>
      </c>
      <c r="JR80" s="838">
        <f t="shared" si="311"/>
        <v>-244615.48069299542</v>
      </c>
      <c r="JS80" s="838">
        <f t="shared" si="311"/>
        <v>5505530.5195749924</v>
      </c>
      <c r="JT80" s="838">
        <f t="shared" si="311"/>
        <v>0</v>
      </c>
      <c r="JU80" s="838">
        <f t="shared" si="311"/>
        <v>0</v>
      </c>
      <c r="JV80" s="838">
        <f t="shared" si="311"/>
        <v>0</v>
      </c>
      <c r="JW80" s="838">
        <f t="shared" si="311"/>
        <v>35510365.970731005</v>
      </c>
      <c r="JX80" s="838">
        <f t="shared" si="311"/>
        <v>212454118.32658434</v>
      </c>
      <c r="JY80" s="829" t="s">
        <v>1143</v>
      </c>
    </row>
    <row r="81" spans="1:285" s="146" customFormat="1" ht="15" x14ac:dyDescent="0.25">
      <c r="B81" s="160" t="s">
        <v>137</v>
      </c>
      <c r="C81" s="161">
        <v>5483216405.8370619</v>
      </c>
      <c r="D81" s="161">
        <f t="shared" ref="D81:BO81" si="312">D46</f>
        <v>0</v>
      </c>
      <c r="E81" s="161">
        <f t="shared" si="312"/>
        <v>0</v>
      </c>
      <c r="F81" s="161">
        <f t="shared" si="312"/>
        <v>0</v>
      </c>
      <c r="G81" s="161">
        <f t="shared" si="312"/>
        <v>0</v>
      </c>
      <c r="H81" s="161">
        <f t="shared" si="312"/>
        <v>0</v>
      </c>
      <c r="I81" s="161">
        <f t="shared" si="312"/>
        <v>0</v>
      </c>
      <c r="J81" s="161">
        <f t="shared" si="312"/>
        <v>0</v>
      </c>
      <c r="K81" s="161">
        <f t="shared" si="312"/>
        <v>0</v>
      </c>
      <c r="L81" s="161">
        <f t="shared" si="312"/>
        <v>0</v>
      </c>
      <c r="M81" s="161">
        <f t="shared" si="312"/>
        <v>0</v>
      </c>
      <c r="N81" s="161">
        <f t="shared" si="312"/>
        <v>0</v>
      </c>
      <c r="O81" s="161">
        <f t="shared" si="312"/>
        <v>0</v>
      </c>
      <c r="P81" s="161">
        <f t="shared" si="312"/>
        <v>0</v>
      </c>
      <c r="Q81" s="161">
        <f t="shared" si="312"/>
        <v>0</v>
      </c>
      <c r="R81" s="161">
        <f t="shared" si="312"/>
        <v>0</v>
      </c>
      <c r="S81" s="161">
        <f t="shared" si="312"/>
        <v>0</v>
      </c>
      <c r="T81" s="161">
        <f t="shared" si="312"/>
        <v>0</v>
      </c>
      <c r="U81" s="161">
        <f t="shared" si="312"/>
        <v>0</v>
      </c>
      <c r="V81" s="161">
        <f t="shared" si="312"/>
        <v>18890706.954618394</v>
      </c>
      <c r="W81" s="161">
        <f t="shared" si="312"/>
        <v>-657625.84572865302</v>
      </c>
      <c r="X81" s="161">
        <f t="shared" si="312"/>
        <v>0</v>
      </c>
      <c r="Y81" s="161">
        <f t="shared" si="312"/>
        <v>0</v>
      </c>
      <c r="Z81" s="161">
        <f t="shared" si="312"/>
        <v>0</v>
      </c>
      <c r="AA81" s="161">
        <f t="shared" si="312"/>
        <v>-143015087.87042797</v>
      </c>
      <c r="AB81" s="161">
        <f t="shared" si="312"/>
        <v>0</v>
      </c>
      <c r="AC81" s="161">
        <f t="shared" si="312"/>
        <v>0</v>
      </c>
      <c r="AD81" s="161">
        <f t="shared" si="312"/>
        <v>0</v>
      </c>
      <c r="AE81" s="161">
        <f t="shared" si="312"/>
        <v>0</v>
      </c>
      <c r="AF81" s="161">
        <f t="shared" si="312"/>
        <v>0</v>
      </c>
      <c r="AG81" s="161">
        <f t="shared" si="312"/>
        <v>-1259296.25</v>
      </c>
      <c r="AH81" s="161">
        <f t="shared" si="312"/>
        <v>0</v>
      </c>
      <c r="AI81" s="161">
        <f t="shared" si="312"/>
        <v>0</v>
      </c>
      <c r="AJ81" s="161">
        <f t="shared" si="312"/>
        <v>-261470.68089999998</v>
      </c>
      <c r="AK81" s="161">
        <f t="shared" si="312"/>
        <v>0</v>
      </c>
      <c r="AL81" s="161">
        <f t="shared" si="312"/>
        <v>0</v>
      </c>
      <c r="AM81" s="161">
        <f t="shared" si="312"/>
        <v>0</v>
      </c>
      <c r="AN81" s="161">
        <f t="shared" si="312"/>
        <v>0</v>
      </c>
      <c r="AO81" s="161">
        <f t="shared" si="312"/>
        <v>0</v>
      </c>
      <c r="AP81" s="161">
        <f t="shared" si="312"/>
        <v>0</v>
      </c>
      <c r="AQ81" s="161">
        <f t="shared" si="312"/>
        <v>-126302773.69243824</v>
      </c>
      <c r="AR81" s="161">
        <f t="shared" si="312"/>
        <v>5356913632.1446218</v>
      </c>
      <c r="AS81" s="161">
        <f t="shared" si="312"/>
        <v>0</v>
      </c>
      <c r="AT81" s="161">
        <f t="shared" si="312"/>
        <v>0</v>
      </c>
      <c r="AU81" s="161">
        <f t="shared" si="312"/>
        <v>0</v>
      </c>
      <c r="AV81" s="161">
        <f t="shared" si="312"/>
        <v>10695828.339366198</v>
      </c>
      <c r="AW81" s="161">
        <f t="shared" si="312"/>
        <v>0</v>
      </c>
      <c r="AX81" s="161">
        <f t="shared" si="312"/>
        <v>0</v>
      </c>
      <c r="AY81" s="161">
        <f t="shared" si="312"/>
        <v>0</v>
      </c>
      <c r="AZ81" s="161">
        <f t="shared" si="312"/>
        <v>0</v>
      </c>
      <c r="BA81" s="161">
        <f t="shared" si="312"/>
        <v>0</v>
      </c>
      <c r="BB81" s="161">
        <f t="shared" si="312"/>
        <v>0</v>
      </c>
      <c r="BC81" s="161">
        <f t="shared" si="312"/>
        <v>0</v>
      </c>
      <c r="BD81" s="161">
        <f t="shared" si="312"/>
        <v>0</v>
      </c>
      <c r="BE81" s="161">
        <f t="shared" si="312"/>
        <v>0</v>
      </c>
      <c r="BF81" s="161">
        <f t="shared" si="312"/>
        <v>0</v>
      </c>
      <c r="BG81" s="161">
        <f t="shared" si="312"/>
        <v>0</v>
      </c>
      <c r="BH81" s="161">
        <f t="shared" si="312"/>
        <v>0</v>
      </c>
      <c r="BI81" s="161">
        <f t="shared" si="312"/>
        <v>0</v>
      </c>
      <c r="BJ81" s="161">
        <f t="shared" si="312"/>
        <v>0</v>
      </c>
      <c r="BK81" s="161">
        <f t="shared" si="312"/>
        <v>0</v>
      </c>
      <c r="BL81" s="161">
        <f t="shared" si="312"/>
        <v>0</v>
      </c>
      <c r="BM81" s="161">
        <f t="shared" si="312"/>
        <v>0</v>
      </c>
      <c r="BN81" s="161">
        <f t="shared" si="312"/>
        <v>0</v>
      </c>
      <c r="BO81" s="161">
        <f t="shared" si="312"/>
        <v>0</v>
      </c>
      <c r="BP81" s="161">
        <f t="shared" ref="BP81:HN81" si="313">BP46</f>
        <v>0</v>
      </c>
      <c r="BQ81" s="161">
        <f t="shared" si="313"/>
        <v>2309809.4341880446</v>
      </c>
      <c r="BR81" s="161">
        <f t="shared" si="313"/>
        <v>0</v>
      </c>
      <c r="BS81" s="161">
        <f t="shared" si="313"/>
        <v>229422.70598249073</v>
      </c>
      <c r="BT81" s="161">
        <f t="shared" si="313"/>
        <v>0</v>
      </c>
      <c r="BU81" s="161">
        <f t="shared" si="313"/>
        <v>-176471829.89576447</v>
      </c>
      <c r="BV81" s="161">
        <f t="shared" si="313"/>
        <v>725461.25379400025</v>
      </c>
      <c r="BW81" s="161">
        <f t="shared" si="313"/>
        <v>134447165.56129003</v>
      </c>
      <c r="BX81" s="161">
        <f t="shared" si="313"/>
        <v>35118980.799999997</v>
      </c>
      <c r="BY81" s="161">
        <f t="shared" si="313"/>
        <v>23103389.294628005</v>
      </c>
      <c r="BZ81" s="161">
        <f t="shared" si="313"/>
        <v>83418881.591735959</v>
      </c>
      <c r="CA81" s="161">
        <f t="shared" si="313"/>
        <v>0</v>
      </c>
      <c r="CB81" s="161">
        <f t="shared" si="313"/>
        <v>0</v>
      </c>
      <c r="CC81" s="161">
        <f t="shared" si="313"/>
        <v>71140.25</v>
      </c>
      <c r="CD81" s="161">
        <f t="shared" si="313"/>
        <v>0</v>
      </c>
      <c r="CE81" s="161">
        <f t="shared" si="313"/>
        <v>-6172818.6654862948</v>
      </c>
      <c r="CF81" s="161">
        <f t="shared" si="313"/>
        <v>56934.279999999977</v>
      </c>
      <c r="CG81" s="161">
        <f t="shared" si="313"/>
        <v>0</v>
      </c>
      <c r="CH81" s="161">
        <f t="shared" si="313"/>
        <v>4432284.8022039272</v>
      </c>
      <c r="CI81" s="161">
        <f t="shared" si="313"/>
        <v>58064158.296151057</v>
      </c>
      <c r="CJ81" s="161">
        <f t="shared" si="313"/>
        <v>0</v>
      </c>
      <c r="CK81" s="161">
        <f t="shared" si="313"/>
        <v>-160912337.32015103</v>
      </c>
      <c r="CL81" s="161">
        <f t="shared" si="313"/>
        <v>-4207196.5800000094</v>
      </c>
      <c r="CM81" s="161">
        <f t="shared" si="313"/>
        <v>4909274.1479379088</v>
      </c>
      <c r="CN81" s="161">
        <f t="shared" si="313"/>
        <v>5361822906.2925596</v>
      </c>
      <c r="CO81" s="161">
        <f t="shared" si="313"/>
        <v>0</v>
      </c>
      <c r="CP81" s="161">
        <f t="shared" si="313"/>
        <v>0</v>
      </c>
      <c r="CQ81" s="161">
        <f t="shared" si="313"/>
        <v>0</v>
      </c>
      <c r="CR81" s="161">
        <f t="shared" si="313"/>
        <v>21526388.995392021</v>
      </c>
      <c r="CS81" s="161">
        <f t="shared" si="313"/>
        <v>0</v>
      </c>
      <c r="CT81" s="161">
        <f t="shared" si="313"/>
        <v>0</v>
      </c>
      <c r="CU81" s="161">
        <f t="shared" si="313"/>
        <v>0</v>
      </c>
      <c r="CV81" s="161">
        <f t="shared" si="313"/>
        <v>0</v>
      </c>
      <c r="CW81" s="161">
        <f t="shared" si="313"/>
        <v>0</v>
      </c>
      <c r="CX81" s="161">
        <f t="shared" si="313"/>
        <v>0</v>
      </c>
      <c r="CY81" s="161">
        <f t="shared" si="313"/>
        <v>0</v>
      </c>
      <c r="CZ81" s="161">
        <f t="shared" si="313"/>
        <v>0</v>
      </c>
      <c r="DA81" s="161">
        <f t="shared" si="313"/>
        <v>0</v>
      </c>
      <c r="DB81" s="161">
        <f t="shared" si="313"/>
        <v>0</v>
      </c>
      <c r="DC81" s="161">
        <f t="shared" si="313"/>
        <v>0</v>
      </c>
      <c r="DD81" s="161">
        <f t="shared" si="313"/>
        <v>0</v>
      </c>
      <c r="DE81" s="161">
        <f t="shared" si="313"/>
        <v>0</v>
      </c>
      <c r="DF81" s="161">
        <f t="shared" si="313"/>
        <v>0</v>
      </c>
      <c r="DG81" s="161">
        <f t="shared" si="313"/>
        <v>0</v>
      </c>
      <c r="DH81" s="161">
        <f t="shared" si="313"/>
        <v>0</v>
      </c>
      <c r="DI81" s="161">
        <f t="shared" si="313"/>
        <v>0</v>
      </c>
      <c r="DJ81" s="161">
        <f t="shared" si="313"/>
        <v>0</v>
      </c>
      <c r="DK81" s="161">
        <f t="shared" si="313"/>
        <v>0</v>
      </c>
      <c r="DL81" s="161">
        <f t="shared" si="313"/>
        <v>0</v>
      </c>
      <c r="DM81" s="161">
        <f t="shared" si="313"/>
        <v>4198345.2148493472</v>
      </c>
      <c r="DN81" s="161">
        <f t="shared" si="313"/>
        <v>0</v>
      </c>
      <c r="DO81" s="161">
        <f t="shared" si="313"/>
        <v>114711.35299124551</v>
      </c>
      <c r="DP81" s="161">
        <f t="shared" si="313"/>
        <v>0</v>
      </c>
      <c r="DQ81" s="161">
        <f t="shared" si="313"/>
        <v>-414160548.26198196</v>
      </c>
      <c r="DR81" s="161">
        <f t="shared" si="313"/>
        <v>6292294.7435479974</v>
      </c>
      <c r="DS81" s="161">
        <f t="shared" si="313"/>
        <v>257327359.85496002</v>
      </c>
      <c r="DT81" s="161">
        <f t="shared" si="313"/>
        <v>2321616.9599999934</v>
      </c>
      <c r="DU81" s="161">
        <f t="shared" si="313"/>
        <v>49308337.038463987</v>
      </c>
      <c r="DV81" s="161">
        <f t="shared" si="313"/>
        <v>104456521.71575001</v>
      </c>
      <c r="DW81" s="161">
        <f t="shared" si="313"/>
        <v>0</v>
      </c>
      <c r="DX81" s="161">
        <f t="shared" si="313"/>
        <v>0</v>
      </c>
      <c r="DY81" s="161">
        <f t="shared" si="313"/>
        <v>142280</v>
      </c>
      <c r="DZ81" s="161">
        <f t="shared" si="313"/>
        <v>0</v>
      </c>
      <c r="EA81" s="161">
        <f t="shared" si="313"/>
        <v>-11947081.314286396</v>
      </c>
      <c r="EB81" s="161">
        <f t="shared" si="313"/>
        <v>113868.55999999995</v>
      </c>
      <c r="EC81" s="161">
        <f t="shared" si="313"/>
        <v>0</v>
      </c>
      <c r="ED81" s="161">
        <f t="shared" si="313"/>
        <v>1742015.2007266018</v>
      </c>
      <c r="EE81" s="161">
        <f t="shared" si="313"/>
        <v>65921512.419419408</v>
      </c>
      <c r="EF81" s="161">
        <f t="shared" si="313"/>
        <v>0</v>
      </c>
      <c r="EG81" s="161">
        <f t="shared" si="313"/>
        <v>-38618085.089419432</v>
      </c>
      <c r="EH81" s="161">
        <f t="shared" si="313"/>
        <v>-7972251.3400000408</v>
      </c>
      <c r="EI81" s="161">
        <f t="shared" si="313"/>
        <v>40767286.050412863</v>
      </c>
      <c r="EJ81" s="161">
        <f t="shared" si="313"/>
        <v>5402590192.3429718</v>
      </c>
      <c r="EK81" s="161">
        <f t="shared" si="313"/>
        <v>0</v>
      </c>
      <c r="EL81" s="161">
        <f t="shared" si="313"/>
        <v>0</v>
      </c>
      <c r="EM81" s="161">
        <f t="shared" si="313"/>
        <v>0</v>
      </c>
      <c r="EN81" s="161">
        <f t="shared" si="313"/>
        <v>10098693.721887633</v>
      </c>
      <c r="EO81" s="161">
        <f t="shared" si="313"/>
        <v>0</v>
      </c>
      <c r="EP81" s="161">
        <f t="shared" si="313"/>
        <v>0</v>
      </c>
      <c r="EQ81" s="161">
        <f t="shared" si="313"/>
        <v>0</v>
      </c>
      <c r="ER81" s="161">
        <f t="shared" si="313"/>
        <v>0</v>
      </c>
      <c r="ES81" s="161">
        <f t="shared" si="313"/>
        <v>0</v>
      </c>
      <c r="ET81" s="161">
        <f t="shared" si="313"/>
        <v>0</v>
      </c>
      <c r="EU81" s="161">
        <f t="shared" si="313"/>
        <v>0</v>
      </c>
      <c r="EV81" s="161">
        <f t="shared" si="313"/>
        <v>0</v>
      </c>
      <c r="EW81" s="161">
        <f t="shared" si="313"/>
        <v>0</v>
      </c>
      <c r="EX81" s="161">
        <f t="shared" si="313"/>
        <v>0</v>
      </c>
      <c r="EY81" s="161">
        <f t="shared" si="313"/>
        <v>0</v>
      </c>
      <c r="EZ81" s="161">
        <f t="shared" si="313"/>
        <v>0</v>
      </c>
      <c r="FA81" s="161">
        <f t="shared" si="313"/>
        <v>0</v>
      </c>
      <c r="FB81" s="161">
        <f t="shared" si="313"/>
        <v>0</v>
      </c>
      <c r="FC81" s="161">
        <f t="shared" si="313"/>
        <v>0</v>
      </c>
      <c r="FD81" s="161">
        <f t="shared" si="313"/>
        <v>0</v>
      </c>
      <c r="FE81" s="161">
        <f t="shared" si="313"/>
        <v>0</v>
      </c>
      <c r="FF81" s="161">
        <f t="shared" si="313"/>
        <v>0</v>
      </c>
      <c r="FG81" s="161">
        <f t="shared" si="313"/>
        <v>1743384.3323934791</v>
      </c>
      <c r="FH81" s="161">
        <f t="shared" si="313"/>
        <v>-27732116.066587999</v>
      </c>
      <c r="FI81" s="161">
        <f t="shared" si="313"/>
        <v>-242607.00961800106</v>
      </c>
      <c r="FJ81" s="161">
        <f t="shared" si="313"/>
        <v>0</v>
      </c>
      <c r="FK81" s="161">
        <f t="shared" si="313"/>
        <v>-401557.55471202888</v>
      </c>
      <c r="FL81" s="161">
        <f t="shared" si="313"/>
        <v>0</v>
      </c>
      <c r="FM81" s="161">
        <f t="shared" si="313"/>
        <v>-194572446.85626316</v>
      </c>
      <c r="FN81" s="161">
        <f t="shared" si="313"/>
        <v>6182891.8974605538</v>
      </c>
      <c r="FO81" s="161">
        <f t="shared" si="313"/>
        <v>171807790.06577843</v>
      </c>
      <c r="FP81" s="161">
        <f t="shared" si="313"/>
        <v>3168218.1523285024</v>
      </c>
      <c r="FQ81" s="161">
        <f t="shared" si="313"/>
        <v>20519050.367533028</v>
      </c>
      <c r="FR81" s="161">
        <f t="shared" si="313"/>
        <v>54812390.560773909</v>
      </c>
      <c r="FS81" s="161">
        <f t="shared" si="313"/>
        <v>0</v>
      </c>
      <c r="FT81" s="161">
        <f t="shared" si="313"/>
        <v>0</v>
      </c>
      <c r="FU81" s="161">
        <f t="shared" si="313"/>
        <v>79070.325399999972</v>
      </c>
      <c r="FV81" s="161">
        <f t="shared" si="313"/>
        <v>0</v>
      </c>
      <c r="FW81" s="161">
        <f t="shared" si="313"/>
        <v>-6069072.8816930102</v>
      </c>
      <c r="FX81" s="161">
        <f t="shared" si="313"/>
        <v>50175.311134722244</v>
      </c>
      <c r="FY81" s="161">
        <f t="shared" si="313"/>
        <v>0</v>
      </c>
      <c r="FZ81" s="161">
        <f t="shared" si="313"/>
        <v>-771787.50036631664</v>
      </c>
      <c r="GA81" s="161">
        <f t="shared" si="313"/>
        <v>10775509.003744235</v>
      </c>
      <c r="GB81" s="161">
        <f t="shared" si="313"/>
        <v>0</v>
      </c>
      <c r="GC81" s="161">
        <f t="shared" si="313"/>
        <v>0</v>
      </c>
      <c r="GD81" s="161">
        <f t="shared" si="313"/>
        <v>-2880746.5800000094</v>
      </c>
      <c r="GE81" s="161">
        <f t="shared" si="313"/>
        <v>46566839.289193973</v>
      </c>
      <c r="GF81" s="161">
        <f t="shared" si="313"/>
        <v>5449157031.632165</v>
      </c>
      <c r="GG81" s="161">
        <f t="shared" si="313"/>
        <v>0</v>
      </c>
      <c r="GH81" s="161">
        <f t="shared" si="313"/>
        <v>0</v>
      </c>
      <c r="GI81" s="161">
        <f t="shared" si="313"/>
        <v>0</v>
      </c>
      <c r="GJ81" s="161">
        <f t="shared" si="313"/>
        <v>21213022.136484977</v>
      </c>
      <c r="GK81" s="161">
        <f t="shared" si="313"/>
        <v>0</v>
      </c>
      <c r="GL81" s="161">
        <f t="shared" si="313"/>
        <v>0</v>
      </c>
      <c r="GM81" s="161">
        <f t="shared" si="313"/>
        <v>0</v>
      </c>
      <c r="GN81" s="161">
        <f t="shared" si="313"/>
        <v>0</v>
      </c>
      <c r="GO81" s="161">
        <f t="shared" si="313"/>
        <v>0</v>
      </c>
      <c r="GP81" s="161">
        <f t="shared" si="313"/>
        <v>0</v>
      </c>
      <c r="GQ81" s="161">
        <f t="shared" si="313"/>
        <v>0</v>
      </c>
      <c r="GR81" s="161">
        <f t="shared" si="313"/>
        <v>0</v>
      </c>
      <c r="GS81" s="161">
        <f t="shared" si="313"/>
        <v>0</v>
      </c>
      <c r="GT81" s="161">
        <f t="shared" si="313"/>
        <v>0</v>
      </c>
      <c r="GU81" s="161">
        <f t="shared" si="313"/>
        <v>0</v>
      </c>
      <c r="GV81" s="161">
        <f t="shared" si="313"/>
        <v>0</v>
      </c>
      <c r="GW81" s="161">
        <f t="shared" si="313"/>
        <v>0</v>
      </c>
      <c r="GX81" s="161">
        <f t="shared" si="313"/>
        <v>0</v>
      </c>
      <c r="GY81" s="161">
        <f t="shared" si="313"/>
        <v>0</v>
      </c>
      <c r="GZ81" s="161">
        <f t="shared" si="313"/>
        <v>0</v>
      </c>
      <c r="HA81" s="161">
        <f t="shared" si="313"/>
        <v>0</v>
      </c>
      <c r="HB81" s="161">
        <f t="shared" si="313"/>
        <v>0</v>
      </c>
      <c r="HC81" s="161">
        <f t="shared" si="313"/>
        <v>-21401979.720287658</v>
      </c>
      <c r="HD81" s="161">
        <f t="shared" si="313"/>
        <v>-90937871.934799999</v>
      </c>
      <c r="HE81" s="161">
        <f t="shared" si="313"/>
        <v>-5294316.163872092</v>
      </c>
      <c r="HF81" s="161">
        <f t="shared" si="313"/>
        <v>0</v>
      </c>
      <c r="HG81" s="161">
        <f t="shared" si="313"/>
        <v>-803115.10942405812</v>
      </c>
      <c r="HH81" s="161">
        <f t="shared" si="313"/>
        <v>0</v>
      </c>
      <c r="HI81" s="161">
        <f t="shared" si="313"/>
        <v>-368340588.51224601</v>
      </c>
      <c r="HJ81" s="161">
        <f t="shared" si="313"/>
        <v>15523335.778574083</v>
      </c>
      <c r="HK81" s="161">
        <f t="shared" si="313"/>
        <v>494558086.31133956</v>
      </c>
      <c r="HL81" s="161">
        <f t="shared" si="313"/>
        <v>6839603.0772964824</v>
      </c>
      <c r="HM81" s="161">
        <f t="shared" si="313"/>
        <v>101652450.92954102</v>
      </c>
      <c r="HN81" s="161">
        <f t="shared" si="313"/>
        <v>122637885.1069025</v>
      </c>
      <c r="HO81" s="161">
        <f t="shared" ref="HO81:JX81" si="314">HO46</f>
        <v>0</v>
      </c>
      <c r="HP81" s="161">
        <f t="shared" si="314"/>
        <v>0</v>
      </c>
      <c r="HQ81" s="161">
        <f t="shared" si="314"/>
        <v>158140.65079999901</v>
      </c>
      <c r="HR81" s="161">
        <f t="shared" si="314"/>
        <v>0</v>
      </c>
      <c r="HS81" s="161">
        <f t="shared" si="314"/>
        <v>-14555862.582186887</v>
      </c>
      <c r="HT81" s="161">
        <f t="shared" si="314"/>
        <v>40492.529765277883</v>
      </c>
      <c r="HU81" s="161">
        <f t="shared" si="314"/>
        <v>0</v>
      </c>
      <c r="HV81" s="161">
        <f t="shared" si="314"/>
        <v>-1543575.0007326342</v>
      </c>
      <c r="HW81" s="161">
        <f t="shared" si="314"/>
        <v>14340757.836875102</v>
      </c>
      <c r="HX81" s="161">
        <f t="shared" si="314"/>
        <v>0</v>
      </c>
      <c r="HY81" s="161">
        <f t="shared" si="314"/>
        <v>0</v>
      </c>
      <c r="HZ81" s="161">
        <f t="shared" si="314"/>
        <v>-5761493.1600000188</v>
      </c>
      <c r="IA81" s="161">
        <f t="shared" si="314"/>
        <v>268324972.17402968</v>
      </c>
      <c r="IB81" s="161">
        <f t="shared" si="314"/>
        <v>5717482003.8061943</v>
      </c>
      <c r="IC81" s="161">
        <f t="shared" si="314"/>
        <v>0</v>
      </c>
      <c r="ID81" s="161">
        <f t="shared" si="314"/>
        <v>0</v>
      </c>
      <c r="IE81" s="161">
        <f t="shared" si="314"/>
        <v>0</v>
      </c>
      <c r="IF81" s="161">
        <f t="shared" si="314"/>
        <v>20837437.957287818</v>
      </c>
      <c r="IG81" s="161">
        <f t="shared" si="314"/>
        <v>0</v>
      </c>
      <c r="IH81" s="161">
        <f t="shared" si="314"/>
        <v>0</v>
      </c>
      <c r="II81" s="161">
        <f t="shared" si="314"/>
        <v>0</v>
      </c>
      <c r="IJ81" s="161">
        <f t="shared" si="314"/>
        <v>0</v>
      </c>
      <c r="IK81" s="161">
        <f t="shared" si="314"/>
        <v>0</v>
      </c>
      <c r="IL81" s="161">
        <f t="shared" si="314"/>
        <v>0</v>
      </c>
      <c r="IM81" s="161">
        <f t="shared" si="314"/>
        <v>0</v>
      </c>
      <c r="IN81" s="161">
        <f t="shared" si="314"/>
        <v>0</v>
      </c>
      <c r="IO81" s="161">
        <f t="shared" si="314"/>
        <v>0</v>
      </c>
      <c r="IP81" s="161">
        <f t="shared" si="314"/>
        <v>0</v>
      </c>
      <c r="IQ81" s="161">
        <f t="shared" si="314"/>
        <v>0</v>
      </c>
      <c r="IR81" s="161">
        <f t="shared" si="314"/>
        <v>0</v>
      </c>
      <c r="IS81" s="161">
        <f t="shared" si="314"/>
        <v>0</v>
      </c>
      <c r="IT81" s="161">
        <f t="shared" si="314"/>
        <v>0</v>
      </c>
      <c r="IU81" s="161">
        <f t="shared" si="314"/>
        <v>0</v>
      </c>
      <c r="IV81" s="161">
        <f t="shared" si="314"/>
        <v>0</v>
      </c>
      <c r="IW81" s="161">
        <f t="shared" si="314"/>
        <v>0</v>
      </c>
      <c r="IX81" s="161">
        <f t="shared" si="314"/>
        <v>0</v>
      </c>
      <c r="IY81" s="161">
        <f t="shared" si="314"/>
        <v>-2946061.7596826805</v>
      </c>
      <c r="IZ81" s="161">
        <f t="shared" si="314"/>
        <v>10439247.535736002</v>
      </c>
      <c r="JA81" s="161">
        <f t="shared" si="314"/>
        <v>-5294316.1638720883</v>
      </c>
      <c r="JB81" s="161">
        <f t="shared" si="314"/>
        <v>0</v>
      </c>
      <c r="JC81" s="161">
        <f t="shared" si="314"/>
        <v>-401557.55471203179</v>
      </c>
      <c r="JD81" s="161">
        <f t="shared" si="314"/>
        <v>0</v>
      </c>
      <c r="JE81" s="161">
        <f t="shared" si="314"/>
        <v>-351881709.12979853</v>
      </c>
      <c r="JF81" s="161">
        <f t="shared" si="314"/>
        <v>18851939.544466041</v>
      </c>
      <c r="JG81" s="161">
        <f t="shared" si="314"/>
        <v>405583998.77649581</v>
      </c>
      <c r="JH81" s="161">
        <f t="shared" si="314"/>
        <v>9436401.619021317</v>
      </c>
      <c r="JI81" s="161">
        <f t="shared" si="314"/>
        <v>241887446.75236604</v>
      </c>
      <c r="JJ81" s="161">
        <f t="shared" si="314"/>
        <v>69166151.335712627</v>
      </c>
      <c r="JK81" s="161">
        <f t="shared" si="314"/>
        <v>0</v>
      </c>
      <c r="JL81" s="161">
        <f t="shared" si="314"/>
        <v>0</v>
      </c>
      <c r="JM81" s="161">
        <f t="shared" si="314"/>
        <v>158140.65079999808</v>
      </c>
      <c r="JN81" s="161">
        <f t="shared" si="314"/>
        <v>0</v>
      </c>
      <c r="JO81" s="161">
        <f t="shared" si="314"/>
        <v>-14219006.308582447</v>
      </c>
      <c r="JP81" s="161">
        <f t="shared" si="314"/>
        <v>0</v>
      </c>
      <c r="JQ81" s="161">
        <f t="shared" si="314"/>
        <v>0</v>
      </c>
      <c r="JR81" s="161">
        <f t="shared" si="314"/>
        <v>-1543575.000732634</v>
      </c>
      <c r="JS81" s="161">
        <f t="shared" si="314"/>
        <v>11449840.215727881</v>
      </c>
      <c r="JT81" s="161">
        <f t="shared" si="314"/>
        <v>0</v>
      </c>
      <c r="JU81" s="161">
        <f t="shared" si="314"/>
        <v>0</v>
      </c>
      <c r="JV81" s="161">
        <f t="shared" si="314"/>
        <v>-5761493.1600000151</v>
      </c>
      <c r="JW81" s="161">
        <f t="shared" si="314"/>
        <v>405762885.31023306</v>
      </c>
      <c r="JX81" s="161">
        <f t="shared" si="314"/>
        <v>6123244889.1164284</v>
      </c>
      <c r="JY81" s="829" t="s">
        <v>1143</v>
      </c>
    </row>
    <row r="82" spans="1:285" s="146" customFormat="1" ht="15" x14ac:dyDescent="0.25">
      <c r="B82" s="154" t="s">
        <v>139</v>
      </c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  <c r="CV82" s="155"/>
      <c r="CW82" s="155"/>
      <c r="CX82" s="155"/>
      <c r="CY82" s="155"/>
      <c r="CZ82" s="155"/>
      <c r="DA82" s="155"/>
      <c r="DB82" s="155"/>
      <c r="DC82" s="155"/>
      <c r="DD82" s="155"/>
      <c r="DE82" s="155"/>
      <c r="DF82" s="155"/>
      <c r="DG82" s="155"/>
      <c r="DH82" s="155"/>
      <c r="DI82" s="155"/>
      <c r="DJ82" s="155"/>
      <c r="DK82" s="155"/>
      <c r="DL82" s="155"/>
      <c r="DM82" s="155"/>
      <c r="DN82" s="155"/>
      <c r="DO82" s="155"/>
      <c r="DP82" s="155"/>
      <c r="DQ82" s="155"/>
      <c r="DR82" s="155"/>
      <c r="DS82" s="155"/>
      <c r="DT82" s="155"/>
      <c r="DU82" s="155"/>
      <c r="DV82" s="155"/>
      <c r="DW82" s="155"/>
      <c r="DX82" s="155"/>
      <c r="DY82" s="155"/>
      <c r="DZ82" s="155"/>
      <c r="EA82" s="155"/>
      <c r="EB82" s="155"/>
      <c r="EC82" s="155"/>
      <c r="ED82" s="155"/>
      <c r="EE82" s="155"/>
      <c r="EF82" s="155"/>
      <c r="EG82" s="155"/>
      <c r="EH82" s="155"/>
      <c r="EI82" s="155"/>
      <c r="EJ82" s="155"/>
      <c r="EK82" s="155"/>
      <c r="EL82" s="155"/>
      <c r="EM82" s="155"/>
      <c r="EN82" s="155"/>
      <c r="EO82" s="155"/>
      <c r="EP82" s="155"/>
      <c r="EQ82" s="155"/>
      <c r="ER82" s="155"/>
      <c r="ES82" s="155"/>
      <c r="ET82" s="155"/>
      <c r="EU82" s="155"/>
      <c r="EV82" s="155"/>
      <c r="EW82" s="155"/>
      <c r="EX82" s="155"/>
      <c r="EY82" s="155"/>
      <c r="EZ82" s="155"/>
      <c r="FA82" s="155"/>
      <c r="FB82" s="155"/>
      <c r="FC82" s="155"/>
      <c r="FD82" s="155"/>
      <c r="FE82" s="155"/>
      <c r="FF82" s="155"/>
      <c r="FG82" s="155"/>
      <c r="FH82" s="155"/>
      <c r="FI82" s="155"/>
      <c r="FJ82" s="155"/>
      <c r="FK82" s="155"/>
      <c r="FL82" s="155"/>
      <c r="FM82" s="155"/>
      <c r="FN82" s="155"/>
      <c r="FO82" s="155"/>
      <c r="FP82" s="155"/>
      <c r="FQ82" s="155"/>
      <c r="FR82" s="155"/>
      <c r="FS82" s="155"/>
      <c r="FT82" s="155"/>
      <c r="FU82" s="155"/>
      <c r="FV82" s="155"/>
      <c r="FW82" s="155"/>
      <c r="FX82" s="155"/>
      <c r="FY82" s="155"/>
      <c r="FZ82" s="155"/>
      <c r="GA82" s="155"/>
      <c r="GB82" s="155"/>
      <c r="GC82" s="155"/>
      <c r="GD82" s="155"/>
      <c r="GE82" s="155"/>
      <c r="GF82" s="155"/>
      <c r="GG82" s="155"/>
      <c r="GH82" s="155"/>
      <c r="GI82" s="155"/>
      <c r="GJ82" s="155"/>
      <c r="GK82" s="155"/>
      <c r="GL82" s="155"/>
      <c r="GM82" s="155"/>
      <c r="GN82" s="155"/>
      <c r="GO82" s="155"/>
      <c r="GP82" s="155"/>
      <c r="GQ82" s="155"/>
      <c r="GR82" s="155"/>
      <c r="GS82" s="155"/>
      <c r="GT82" s="155"/>
      <c r="GU82" s="155"/>
      <c r="GV82" s="155"/>
      <c r="GW82" s="155"/>
      <c r="GX82" s="155"/>
      <c r="GY82" s="155"/>
      <c r="GZ82" s="155"/>
      <c r="HA82" s="155"/>
      <c r="HB82" s="155"/>
      <c r="HC82" s="155"/>
      <c r="HD82" s="155"/>
      <c r="HE82" s="155"/>
      <c r="HF82" s="155"/>
      <c r="HG82" s="155"/>
      <c r="HH82" s="155"/>
      <c r="HI82" s="155"/>
      <c r="HJ82" s="155"/>
      <c r="HK82" s="155"/>
      <c r="HL82" s="155"/>
      <c r="HM82" s="155"/>
      <c r="HN82" s="155"/>
      <c r="HO82" s="155"/>
      <c r="HP82" s="155"/>
      <c r="HQ82" s="155"/>
      <c r="HR82" s="155"/>
      <c r="HS82" s="155"/>
      <c r="HT82" s="155"/>
      <c r="HU82" s="155"/>
      <c r="HV82" s="155"/>
      <c r="HW82" s="155"/>
      <c r="HX82" s="155"/>
      <c r="HY82" s="155"/>
      <c r="HZ82" s="155"/>
      <c r="IA82" s="155"/>
      <c r="IB82" s="155"/>
      <c r="IC82" s="155"/>
      <c r="ID82" s="155"/>
      <c r="IE82" s="155"/>
      <c r="IF82" s="155"/>
      <c r="IG82" s="155"/>
      <c r="IH82" s="155"/>
      <c r="II82" s="155"/>
      <c r="IJ82" s="155"/>
      <c r="IK82" s="155"/>
      <c r="IL82" s="155"/>
      <c r="IM82" s="155"/>
      <c r="IN82" s="155"/>
      <c r="IO82" s="155"/>
      <c r="IP82" s="155"/>
      <c r="IQ82" s="155"/>
      <c r="IR82" s="155"/>
      <c r="IS82" s="155"/>
      <c r="IT82" s="155"/>
      <c r="IU82" s="155"/>
      <c r="IV82" s="155"/>
      <c r="IW82" s="155"/>
      <c r="IX82" s="155"/>
      <c r="IY82" s="155"/>
      <c r="IZ82" s="155"/>
      <c r="JA82" s="155"/>
      <c r="JB82" s="155"/>
      <c r="JC82" s="155"/>
      <c r="JD82" s="155"/>
      <c r="JE82" s="155"/>
      <c r="JF82" s="155"/>
      <c r="JG82" s="155"/>
      <c r="JH82" s="155"/>
      <c r="JI82" s="155"/>
      <c r="JJ82" s="155"/>
      <c r="JK82" s="155"/>
      <c r="JL82" s="155"/>
      <c r="JM82" s="155"/>
      <c r="JN82" s="155"/>
      <c r="JO82" s="155"/>
      <c r="JP82" s="155"/>
      <c r="JQ82" s="155"/>
      <c r="JR82" s="155"/>
      <c r="JS82" s="155"/>
      <c r="JT82" s="155"/>
      <c r="JU82" s="155"/>
      <c r="JV82" s="155"/>
      <c r="JW82" s="155"/>
      <c r="JX82" s="155"/>
      <c r="JY82" s="829" t="s">
        <v>1143</v>
      </c>
    </row>
    <row r="83" spans="1:285" s="146" customFormat="1" ht="15" customHeight="1" x14ac:dyDescent="0.25">
      <c r="A83" s="205">
        <f>SUM(C83:JX83)</f>
        <v>139410909.40143421</v>
      </c>
      <c r="B83" s="162" t="s">
        <v>140</v>
      </c>
      <c r="C83" s="163">
        <v>0</v>
      </c>
      <c r="D83" s="163">
        <f t="shared" ref="D83:BJ83" si="315">D80-D77</f>
        <v>0</v>
      </c>
      <c r="E83" s="163">
        <f t="shared" si="315"/>
        <v>0</v>
      </c>
      <c r="F83" s="163">
        <f t="shared" si="315"/>
        <v>0</v>
      </c>
      <c r="G83" s="163">
        <f t="shared" si="315"/>
        <v>0</v>
      </c>
      <c r="H83" s="163">
        <f t="shared" si="315"/>
        <v>0</v>
      </c>
      <c r="I83" s="163">
        <f t="shared" si="315"/>
        <v>0</v>
      </c>
      <c r="J83" s="163">
        <f t="shared" si="315"/>
        <v>0</v>
      </c>
      <c r="K83" s="163">
        <f t="shared" si="315"/>
        <v>0</v>
      </c>
      <c r="L83" s="163">
        <f t="shared" si="315"/>
        <v>0</v>
      </c>
      <c r="M83" s="163">
        <f t="shared" si="315"/>
        <v>0</v>
      </c>
      <c r="N83" s="163">
        <f t="shared" si="315"/>
        <v>0</v>
      </c>
      <c r="O83" s="163">
        <f t="shared" si="315"/>
        <v>0</v>
      </c>
      <c r="P83" s="163">
        <f t="shared" si="315"/>
        <v>0</v>
      </c>
      <c r="Q83" s="163">
        <f t="shared" si="315"/>
        <v>0</v>
      </c>
      <c r="R83" s="163">
        <f t="shared" si="315"/>
        <v>0</v>
      </c>
      <c r="S83" s="163">
        <f t="shared" si="315"/>
        <v>0</v>
      </c>
      <c r="T83" s="163">
        <f t="shared" si="315"/>
        <v>0</v>
      </c>
      <c r="U83" s="163">
        <f t="shared" si="315"/>
        <v>0</v>
      </c>
      <c r="V83" s="163">
        <f t="shared" si="315"/>
        <v>0</v>
      </c>
      <c r="W83" s="163">
        <f t="shared" si="315"/>
        <v>0</v>
      </c>
      <c r="X83" s="163">
        <f>X80-X77</f>
        <v>0</v>
      </c>
      <c r="Y83" s="163">
        <f t="shared" si="315"/>
        <v>0</v>
      </c>
      <c r="Z83" s="163">
        <f t="shared" si="315"/>
        <v>0</v>
      </c>
      <c r="AA83" s="163">
        <f t="shared" si="315"/>
        <v>0</v>
      </c>
      <c r="AB83" s="163">
        <f t="shared" si="315"/>
        <v>0</v>
      </c>
      <c r="AC83" s="163">
        <f t="shared" si="315"/>
        <v>0</v>
      </c>
      <c r="AD83" s="163">
        <f t="shared" si="315"/>
        <v>0</v>
      </c>
      <c r="AE83" s="163">
        <f t="shared" si="315"/>
        <v>0</v>
      </c>
      <c r="AF83" s="163">
        <f t="shared" si="315"/>
        <v>0</v>
      </c>
      <c r="AG83" s="163">
        <f t="shared" si="315"/>
        <v>0</v>
      </c>
      <c r="AH83" s="163">
        <f t="shared" si="315"/>
        <v>0</v>
      </c>
      <c r="AI83" s="163">
        <f t="shared" si="315"/>
        <v>0</v>
      </c>
      <c r="AJ83" s="163">
        <f t="shared" si="315"/>
        <v>0</v>
      </c>
      <c r="AK83" s="163">
        <f t="shared" si="315"/>
        <v>0</v>
      </c>
      <c r="AL83" s="163">
        <f t="shared" si="315"/>
        <v>0</v>
      </c>
      <c r="AM83" s="163">
        <f t="shared" si="315"/>
        <v>0</v>
      </c>
      <c r="AN83" s="163">
        <f t="shared" si="315"/>
        <v>0</v>
      </c>
      <c r="AO83" s="163">
        <f t="shared" si="315"/>
        <v>0</v>
      </c>
      <c r="AP83" s="163">
        <f t="shared" si="315"/>
        <v>0</v>
      </c>
      <c r="AQ83" s="163">
        <f t="shared" si="315"/>
        <v>0</v>
      </c>
      <c r="AR83" s="163">
        <f t="shared" si="315"/>
        <v>0</v>
      </c>
      <c r="AS83" s="163">
        <f t="shared" si="315"/>
        <v>0</v>
      </c>
      <c r="AT83" s="163">
        <f t="shared" si="315"/>
        <v>0</v>
      </c>
      <c r="AU83" s="163">
        <f t="shared" si="315"/>
        <v>0</v>
      </c>
      <c r="AV83" s="163">
        <f t="shared" si="315"/>
        <v>0</v>
      </c>
      <c r="AW83" s="163">
        <f>ROUND(AW80-AW77,0)</f>
        <v>-786869</v>
      </c>
      <c r="AX83" s="163">
        <f t="shared" si="315"/>
        <v>0</v>
      </c>
      <c r="AY83" s="163">
        <f t="shared" si="315"/>
        <v>0</v>
      </c>
      <c r="AZ83" s="163">
        <f t="shared" si="315"/>
        <v>0</v>
      </c>
      <c r="BA83" s="163">
        <f t="shared" si="315"/>
        <v>0</v>
      </c>
      <c r="BB83" s="163">
        <f t="shared" si="315"/>
        <v>0</v>
      </c>
      <c r="BC83" s="163">
        <f t="shared" si="315"/>
        <v>0</v>
      </c>
      <c r="BD83" s="163">
        <f t="shared" si="315"/>
        <v>0</v>
      </c>
      <c r="BE83" s="163">
        <f t="shared" si="315"/>
        <v>0</v>
      </c>
      <c r="BF83" s="163">
        <f t="shared" si="315"/>
        <v>0</v>
      </c>
      <c r="BG83" s="163">
        <f t="shared" si="315"/>
        <v>0</v>
      </c>
      <c r="BH83" s="163">
        <f t="shared" si="315"/>
        <v>0</v>
      </c>
      <c r="BI83" s="163">
        <f t="shared" si="315"/>
        <v>0</v>
      </c>
      <c r="BJ83" s="163">
        <f t="shared" si="315"/>
        <v>0</v>
      </c>
      <c r="BK83" s="163">
        <f t="shared" ref="BK83:BX83" si="316">BK80-BK77</f>
        <v>0</v>
      </c>
      <c r="BL83" s="163">
        <f t="shared" si="316"/>
        <v>0</v>
      </c>
      <c r="BM83" s="163">
        <f t="shared" si="316"/>
        <v>0</v>
      </c>
      <c r="BN83" s="163">
        <f t="shared" si="316"/>
        <v>0</v>
      </c>
      <c r="BO83" s="163">
        <f t="shared" si="316"/>
        <v>0</v>
      </c>
      <c r="BP83" s="163">
        <f t="shared" si="316"/>
        <v>0</v>
      </c>
      <c r="BQ83" s="163">
        <f t="shared" si="316"/>
        <v>0</v>
      </c>
      <c r="BR83" s="163">
        <f t="shared" si="316"/>
        <v>0</v>
      </c>
      <c r="BS83" s="163">
        <f t="shared" si="316"/>
        <v>0</v>
      </c>
      <c r="BT83" s="163">
        <f t="shared" si="316"/>
        <v>0</v>
      </c>
      <c r="BU83" s="163">
        <f t="shared" si="316"/>
        <v>0</v>
      </c>
      <c r="BV83" s="163">
        <f t="shared" si="316"/>
        <v>0</v>
      </c>
      <c r="BW83" s="163">
        <f t="shared" si="316"/>
        <v>0</v>
      </c>
      <c r="BX83" s="163">
        <f t="shared" si="316"/>
        <v>0</v>
      </c>
      <c r="BY83" s="163">
        <f t="shared" ref="BY83:BZ83" si="317">BY80-BY77</f>
        <v>0</v>
      </c>
      <c r="BZ83" s="163">
        <f t="shared" si="317"/>
        <v>0</v>
      </c>
      <c r="CA83" s="163">
        <f t="shared" ref="CA83:CN83" si="318">CA80-CA77</f>
        <v>0</v>
      </c>
      <c r="CB83" s="163">
        <f t="shared" si="318"/>
        <v>0</v>
      </c>
      <c r="CC83" s="163">
        <f t="shared" si="318"/>
        <v>0</v>
      </c>
      <c r="CD83" s="163">
        <f t="shared" si="318"/>
        <v>0</v>
      </c>
      <c r="CE83" s="163">
        <f t="shared" si="318"/>
        <v>0</v>
      </c>
      <c r="CF83" s="163">
        <f t="shared" si="318"/>
        <v>0</v>
      </c>
      <c r="CG83" s="163">
        <f t="shared" si="318"/>
        <v>0</v>
      </c>
      <c r="CH83" s="163">
        <f t="shared" si="318"/>
        <v>0</v>
      </c>
      <c r="CI83" s="163">
        <f t="shared" si="318"/>
        <v>0</v>
      </c>
      <c r="CJ83" s="163">
        <f t="shared" si="318"/>
        <v>0</v>
      </c>
      <c r="CK83" s="163">
        <f t="shared" si="318"/>
        <v>0</v>
      </c>
      <c r="CL83" s="163">
        <f t="shared" si="318"/>
        <v>0</v>
      </c>
      <c r="CM83" s="163">
        <f t="shared" si="318"/>
        <v>-786869.01346308738</v>
      </c>
      <c r="CN83" s="163">
        <f t="shared" si="318"/>
        <v>-786869.01346302032</v>
      </c>
      <c r="CO83" s="163">
        <f t="shared" ref="CO83:EH83" si="319">CO80-CO77</f>
        <v>-4.8782692700624466</v>
      </c>
      <c r="CP83" s="163">
        <f t="shared" si="319"/>
        <v>0</v>
      </c>
      <c r="CQ83" s="163">
        <f t="shared" si="319"/>
        <v>0</v>
      </c>
      <c r="CR83" s="163">
        <f t="shared" si="319"/>
        <v>0</v>
      </c>
      <c r="CS83" s="163">
        <f t="shared" si="319"/>
        <v>-218996.68734132079</v>
      </c>
      <c r="CT83" s="163">
        <f t="shared" si="319"/>
        <v>0</v>
      </c>
      <c r="CU83" s="163">
        <f t="shared" si="319"/>
        <v>0</v>
      </c>
      <c r="CV83" s="163">
        <f t="shared" si="319"/>
        <v>0</v>
      </c>
      <c r="CW83" s="163">
        <f t="shared" si="319"/>
        <v>0</v>
      </c>
      <c r="CX83" s="163">
        <f t="shared" si="319"/>
        <v>0</v>
      </c>
      <c r="CY83" s="163">
        <f t="shared" si="319"/>
        <v>0</v>
      </c>
      <c r="CZ83" s="163">
        <f t="shared" si="319"/>
        <v>0</v>
      </c>
      <c r="DA83" s="163">
        <f t="shared" si="319"/>
        <v>0</v>
      </c>
      <c r="DB83" s="163">
        <f t="shared" si="319"/>
        <v>0</v>
      </c>
      <c r="DC83" s="163">
        <f t="shared" si="319"/>
        <v>0</v>
      </c>
      <c r="DD83" s="163">
        <f t="shared" si="319"/>
        <v>0</v>
      </c>
      <c r="DE83" s="163">
        <f t="shared" si="319"/>
        <v>0</v>
      </c>
      <c r="DF83" s="163">
        <f t="shared" si="319"/>
        <v>0</v>
      </c>
      <c r="DG83" s="163">
        <f t="shared" si="319"/>
        <v>0</v>
      </c>
      <c r="DH83" s="163">
        <f t="shared" si="319"/>
        <v>0</v>
      </c>
      <c r="DI83" s="163">
        <f t="shared" si="319"/>
        <v>0</v>
      </c>
      <c r="DJ83" s="163">
        <f t="shared" si="319"/>
        <v>0</v>
      </c>
      <c r="DK83" s="163">
        <f t="shared" si="319"/>
        <v>0</v>
      </c>
      <c r="DL83" s="163">
        <f t="shared" si="319"/>
        <v>0</v>
      </c>
      <c r="DM83" s="163">
        <f t="shared" si="319"/>
        <v>0</v>
      </c>
      <c r="DN83" s="163">
        <f t="shared" si="319"/>
        <v>0</v>
      </c>
      <c r="DO83" s="163">
        <f t="shared" si="319"/>
        <v>0</v>
      </c>
      <c r="DP83" s="163">
        <f t="shared" si="319"/>
        <v>0</v>
      </c>
      <c r="DQ83" s="163">
        <f t="shared" si="319"/>
        <v>0</v>
      </c>
      <c r="DR83" s="163">
        <f t="shared" si="319"/>
        <v>0</v>
      </c>
      <c r="DS83" s="163">
        <f t="shared" ref="DS83:DT83" si="320">DS80-DS77</f>
        <v>0</v>
      </c>
      <c r="DT83" s="163">
        <f t="shared" si="320"/>
        <v>0</v>
      </c>
      <c r="DU83" s="163">
        <f t="shared" ref="DU83:DV83" si="321">DU80-DU77</f>
        <v>30602.964700000361</v>
      </c>
      <c r="DV83" s="163">
        <f t="shared" si="321"/>
        <v>0</v>
      </c>
      <c r="DW83" s="163">
        <f t="shared" si="319"/>
        <v>0</v>
      </c>
      <c r="DX83" s="163">
        <f t="shared" si="319"/>
        <v>0</v>
      </c>
      <c r="DY83" s="163">
        <f t="shared" si="319"/>
        <v>0</v>
      </c>
      <c r="DZ83" s="163">
        <f t="shared" si="319"/>
        <v>0</v>
      </c>
      <c r="EA83" s="163">
        <f t="shared" si="319"/>
        <v>0</v>
      </c>
      <c r="EB83" s="163">
        <f t="shared" si="319"/>
        <v>0</v>
      </c>
      <c r="EC83" s="163">
        <f t="shared" si="319"/>
        <v>0</v>
      </c>
      <c r="ED83" s="163">
        <f t="shared" si="319"/>
        <v>0</v>
      </c>
      <c r="EE83" s="163">
        <f t="shared" si="319"/>
        <v>0</v>
      </c>
      <c r="EF83" s="163">
        <f t="shared" si="319"/>
        <v>0</v>
      </c>
      <c r="EG83" s="163">
        <f t="shared" si="319"/>
        <v>0</v>
      </c>
      <c r="EH83" s="163">
        <f t="shared" si="319"/>
        <v>0</v>
      </c>
      <c r="EI83" s="163">
        <f t="shared" ref="EI83:FN83" si="322">EI80-EI77</f>
        <v>-188398.60091059655</v>
      </c>
      <c r="EJ83" s="163">
        <f t="shared" si="322"/>
        <v>-975267.61437392235</v>
      </c>
      <c r="EK83" s="163">
        <f t="shared" si="322"/>
        <v>4.8782692775130272</v>
      </c>
      <c r="EL83" s="163">
        <f t="shared" si="322"/>
        <v>0</v>
      </c>
      <c r="EM83" s="163">
        <f t="shared" si="322"/>
        <v>0</v>
      </c>
      <c r="EN83" s="163">
        <f t="shared" si="322"/>
        <v>0</v>
      </c>
      <c r="EO83" s="163">
        <f t="shared" si="322"/>
        <v>115030.9817542219</v>
      </c>
      <c r="EP83" s="163">
        <f t="shared" si="322"/>
        <v>0</v>
      </c>
      <c r="EQ83" s="163">
        <f t="shared" si="322"/>
        <v>0</v>
      </c>
      <c r="ER83" s="163">
        <f t="shared" si="322"/>
        <v>0</v>
      </c>
      <c r="ES83" s="163">
        <f t="shared" si="322"/>
        <v>0</v>
      </c>
      <c r="ET83" s="163">
        <f t="shared" si="322"/>
        <v>0</v>
      </c>
      <c r="EU83" s="163">
        <f t="shared" si="322"/>
        <v>0</v>
      </c>
      <c r="EV83" s="163">
        <f t="shared" si="322"/>
        <v>0</v>
      </c>
      <c r="EW83" s="163">
        <f t="shared" si="322"/>
        <v>0</v>
      </c>
      <c r="EX83" s="163">
        <f t="shared" si="322"/>
        <v>0</v>
      </c>
      <c r="EY83" s="163">
        <f t="shared" si="322"/>
        <v>0</v>
      </c>
      <c r="EZ83" s="163">
        <f t="shared" si="322"/>
        <v>0</v>
      </c>
      <c r="FA83" s="163">
        <f t="shared" si="322"/>
        <v>0</v>
      </c>
      <c r="FB83" s="163">
        <f t="shared" si="322"/>
        <v>0</v>
      </c>
      <c r="FC83" s="163">
        <f t="shared" si="322"/>
        <v>0</v>
      </c>
      <c r="FD83" s="163">
        <f t="shared" si="322"/>
        <v>0</v>
      </c>
      <c r="FE83" s="163">
        <f t="shared" si="322"/>
        <v>0</v>
      </c>
      <c r="FF83" s="163">
        <f t="shared" si="322"/>
        <v>11266221.900493726</v>
      </c>
      <c r="FG83" s="163">
        <f t="shared" si="322"/>
        <v>0</v>
      </c>
      <c r="FH83" s="163">
        <f t="shared" si="322"/>
        <v>5146089.4891750142</v>
      </c>
      <c r="FI83" s="163">
        <f t="shared" si="322"/>
        <v>0</v>
      </c>
      <c r="FJ83" s="163">
        <f t="shared" si="322"/>
        <v>0</v>
      </c>
      <c r="FK83" s="163">
        <f t="shared" si="322"/>
        <v>0</v>
      </c>
      <c r="FL83" s="163">
        <f t="shared" si="322"/>
        <v>0</v>
      </c>
      <c r="FM83" s="163">
        <f t="shared" si="322"/>
        <v>1431420.680090446</v>
      </c>
      <c r="FN83" s="163">
        <f t="shared" si="322"/>
        <v>-4855.5320923682302</v>
      </c>
      <c r="FO83" s="163">
        <f t="shared" ref="FO83:FP83" si="323">FO80-FO77</f>
        <v>219322.48603946343</v>
      </c>
      <c r="FP83" s="163">
        <f t="shared" si="323"/>
        <v>20205.477548661031</v>
      </c>
      <c r="FQ83" s="163">
        <f t="shared" ref="FQ83:FR83" si="324">FQ80-FQ77</f>
        <v>729253.35931083979</v>
      </c>
      <c r="FR83" s="163">
        <f t="shared" si="324"/>
        <v>5131.9072319287807</v>
      </c>
      <c r="FS83" s="163">
        <f t="shared" ref="FS83:GF83" si="325">FS80-FS77</f>
        <v>0</v>
      </c>
      <c r="FT83" s="163">
        <f t="shared" si="325"/>
        <v>0</v>
      </c>
      <c r="FU83" s="163">
        <f t="shared" si="325"/>
        <v>0</v>
      </c>
      <c r="FV83" s="163">
        <f t="shared" si="325"/>
        <v>0</v>
      </c>
      <c r="FW83" s="163">
        <f t="shared" si="325"/>
        <v>0</v>
      </c>
      <c r="FX83" s="163">
        <f t="shared" si="325"/>
        <v>0</v>
      </c>
      <c r="FY83" s="163">
        <f t="shared" si="325"/>
        <v>0</v>
      </c>
      <c r="FZ83" s="163">
        <f t="shared" si="325"/>
        <v>0</v>
      </c>
      <c r="GA83" s="163">
        <f t="shared" si="325"/>
        <v>0</v>
      </c>
      <c r="GB83" s="163">
        <f t="shared" si="325"/>
        <v>0</v>
      </c>
      <c r="GC83" s="163">
        <f t="shared" si="325"/>
        <v>0</v>
      </c>
      <c r="GD83" s="163">
        <f t="shared" si="325"/>
        <v>0</v>
      </c>
      <c r="GE83" s="163">
        <f t="shared" si="325"/>
        <v>18927825.627821147</v>
      </c>
      <c r="GF83" s="163">
        <f t="shared" si="325"/>
        <v>17952558.013447523</v>
      </c>
      <c r="GG83" s="163">
        <f t="shared" ref="GG83:HZ83" si="326">GG80-GG77</f>
        <v>0</v>
      </c>
      <c r="GH83" s="163">
        <f t="shared" si="326"/>
        <v>0</v>
      </c>
      <c r="GI83" s="163">
        <f t="shared" si="326"/>
        <v>0</v>
      </c>
      <c r="GJ83" s="163">
        <f t="shared" si="326"/>
        <v>0</v>
      </c>
      <c r="GK83" s="163">
        <f t="shared" si="326"/>
        <v>-286782.06280604471</v>
      </c>
      <c r="GL83" s="163">
        <f t="shared" si="326"/>
        <v>0</v>
      </c>
      <c r="GM83" s="163">
        <f t="shared" si="326"/>
        <v>0</v>
      </c>
      <c r="GN83" s="163">
        <f t="shared" si="326"/>
        <v>0</v>
      </c>
      <c r="GO83" s="163">
        <f t="shared" si="326"/>
        <v>0</v>
      </c>
      <c r="GP83" s="163">
        <f t="shared" si="326"/>
        <v>0</v>
      </c>
      <c r="GQ83" s="163">
        <f t="shared" si="326"/>
        <v>0</v>
      </c>
      <c r="GR83" s="163">
        <f t="shared" si="326"/>
        <v>0</v>
      </c>
      <c r="GS83" s="163">
        <f t="shared" si="326"/>
        <v>0</v>
      </c>
      <c r="GT83" s="163">
        <f t="shared" si="326"/>
        <v>0</v>
      </c>
      <c r="GU83" s="163">
        <f t="shared" si="326"/>
        <v>0</v>
      </c>
      <c r="GV83" s="163">
        <f t="shared" si="326"/>
        <v>0</v>
      </c>
      <c r="GW83" s="163">
        <f t="shared" si="326"/>
        <v>0</v>
      </c>
      <c r="GX83" s="163">
        <f t="shared" si="326"/>
        <v>0</v>
      </c>
      <c r="GY83" s="163">
        <f t="shared" si="326"/>
        <v>0</v>
      </c>
      <c r="GZ83" s="163">
        <f t="shared" si="326"/>
        <v>0</v>
      </c>
      <c r="HA83" s="163">
        <f t="shared" si="326"/>
        <v>0</v>
      </c>
      <c r="HB83" s="163">
        <f t="shared" si="326"/>
        <v>5210962.21663584</v>
      </c>
      <c r="HC83" s="163">
        <f t="shared" si="326"/>
        <v>0</v>
      </c>
      <c r="HD83" s="163">
        <f t="shared" si="326"/>
        <v>0</v>
      </c>
      <c r="HE83" s="163">
        <f t="shared" si="326"/>
        <v>0</v>
      </c>
      <c r="HF83" s="163">
        <f t="shared" si="326"/>
        <v>0</v>
      </c>
      <c r="HG83" s="163">
        <f t="shared" si="326"/>
        <v>0</v>
      </c>
      <c r="HH83" s="163">
        <f t="shared" si="326"/>
        <v>0</v>
      </c>
      <c r="HI83" s="163">
        <f t="shared" si="326"/>
        <v>0</v>
      </c>
      <c r="HJ83" s="163">
        <f t="shared" si="326"/>
        <v>-2394.8332060580142</v>
      </c>
      <c r="HK83" s="163">
        <f t="shared" ref="HK83:HL83" si="327">HK80-HK77</f>
        <v>504444.6535972245</v>
      </c>
      <c r="HL83" s="163">
        <f t="shared" si="327"/>
        <v>524.53893390062149</v>
      </c>
      <c r="HM83" s="163">
        <f t="shared" ref="HM83:HN83" si="328">HM80-HM77</f>
        <v>491462.53140443098</v>
      </c>
      <c r="HN83" s="163">
        <f t="shared" si="328"/>
        <v>2136.8842423222959</v>
      </c>
      <c r="HO83" s="163">
        <f t="shared" si="326"/>
        <v>0</v>
      </c>
      <c r="HP83" s="163">
        <f t="shared" si="326"/>
        <v>0</v>
      </c>
      <c r="HQ83" s="163">
        <f t="shared" si="326"/>
        <v>0</v>
      </c>
      <c r="HR83" s="163">
        <f t="shared" si="326"/>
        <v>0</v>
      </c>
      <c r="HS83" s="163">
        <f t="shared" si="326"/>
        <v>0</v>
      </c>
      <c r="HT83" s="163">
        <f t="shared" si="326"/>
        <v>0</v>
      </c>
      <c r="HU83" s="163">
        <f t="shared" si="326"/>
        <v>0</v>
      </c>
      <c r="HV83" s="163">
        <f t="shared" si="326"/>
        <v>0</v>
      </c>
      <c r="HW83" s="163">
        <f t="shared" si="326"/>
        <v>0</v>
      </c>
      <c r="HX83" s="163">
        <f t="shared" si="326"/>
        <v>0</v>
      </c>
      <c r="HY83" s="163">
        <f t="shared" si="326"/>
        <v>0</v>
      </c>
      <c r="HZ83" s="163">
        <f t="shared" si="326"/>
        <v>0</v>
      </c>
      <c r="IA83" s="163">
        <f t="shared" ref="IA83:JF83" si="329">IA80-IA77</f>
        <v>5920353.9288016111</v>
      </c>
      <c r="IB83" s="163">
        <f t="shared" si="329"/>
        <v>23872911.942249298</v>
      </c>
      <c r="IC83" s="163">
        <f t="shared" si="329"/>
        <v>0</v>
      </c>
      <c r="ID83" s="163">
        <f t="shared" si="329"/>
        <v>0</v>
      </c>
      <c r="IE83" s="163">
        <f t="shared" si="329"/>
        <v>0</v>
      </c>
      <c r="IF83" s="163">
        <f t="shared" si="329"/>
        <v>0</v>
      </c>
      <c r="IG83" s="163">
        <f t="shared" si="329"/>
        <v>511054.25034081051</v>
      </c>
      <c r="IH83" s="163">
        <f t="shared" si="329"/>
        <v>0</v>
      </c>
      <c r="II83" s="163">
        <f t="shared" si="329"/>
        <v>0</v>
      </c>
      <c r="IJ83" s="163">
        <f t="shared" si="329"/>
        <v>0</v>
      </c>
      <c r="IK83" s="163">
        <f t="shared" si="329"/>
        <v>0</v>
      </c>
      <c r="IL83" s="163">
        <f t="shared" si="329"/>
        <v>0</v>
      </c>
      <c r="IM83" s="163">
        <f t="shared" si="329"/>
        <v>0</v>
      </c>
      <c r="IN83" s="163">
        <f t="shared" si="329"/>
        <v>0</v>
      </c>
      <c r="IO83" s="163">
        <f t="shared" si="329"/>
        <v>0</v>
      </c>
      <c r="IP83" s="163">
        <f t="shared" si="329"/>
        <v>0</v>
      </c>
      <c r="IQ83" s="163">
        <f t="shared" si="329"/>
        <v>0</v>
      </c>
      <c r="IR83" s="163">
        <f t="shared" si="329"/>
        <v>0</v>
      </c>
      <c r="IS83" s="163">
        <f t="shared" si="329"/>
        <v>0</v>
      </c>
      <c r="IT83" s="163">
        <f t="shared" si="329"/>
        <v>0</v>
      </c>
      <c r="IU83" s="163">
        <f t="shared" si="329"/>
        <v>0</v>
      </c>
      <c r="IV83" s="163">
        <f t="shared" si="329"/>
        <v>0</v>
      </c>
      <c r="IW83" s="163">
        <f t="shared" si="329"/>
        <v>0</v>
      </c>
      <c r="IX83" s="163">
        <f t="shared" si="329"/>
        <v>7160623.8750458611</v>
      </c>
      <c r="IY83" s="163">
        <f t="shared" si="329"/>
        <v>0</v>
      </c>
      <c r="IZ83" s="163">
        <f t="shared" si="329"/>
        <v>0</v>
      </c>
      <c r="JA83" s="163">
        <f t="shared" si="329"/>
        <v>0</v>
      </c>
      <c r="JB83" s="163">
        <f t="shared" si="329"/>
        <v>0</v>
      </c>
      <c r="JC83" s="163">
        <f t="shared" si="329"/>
        <v>0</v>
      </c>
      <c r="JD83" s="163">
        <f t="shared" si="329"/>
        <v>0</v>
      </c>
      <c r="JE83" s="163">
        <f t="shared" si="329"/>
        <v>0</v>
      </c>
      <c r="JF83" s="163">
        <f t="shared" si="329"/>
        <v>-2394.8332060561515</v>
      </c>
      <c r="JG83" s="163">
        <f t="shared" ref="JG83:JH83" si="330">JG80-JG77</f>
        <v>1327601.2693743408</v>
      </c>
      <c r="JH83" s="163">
        <f t="shared" si="330"/>
        <v>1315.5997908928548</v>
      </c>
      <c r="JI83" s="163">
        <f t="shared" ref="JI83:JJ83" si="331">JI80-JI77</f>
        <v>242439.45869399887</v>
      </c>
      <c r="JJ83" s="163">
        <f t="shared" si="331"/>
        <v>2307.1244147093967</v>
      </c>
      <c r="JK83" s="163">
        <f t="shared" ref="JK83:JX83" si="332">JK80-JK77</f>
        <v>0</v>
      </c>
      <c r="JL83" s="163">
        <f t="shared" si="332"/>
        <v>0</v>
      </c>
      <c r="JM83" s="163">
        <f t="shared" si="332"/>
        <v>0</v>
      </c>
      <c r="JN83" s="163">
        <f t="shared" si="332"/>
        <v>0</v>
      </c>
      <c r="JO83" s="163">
        <f t="shared" si="332"/>
        <v>0</v>
      </c>
      <c r="JP83" s="163">
        <f t="shared" si="332"/>
        <v>0</v>
      </c>
      <c r="JQ83" s="163">
        <f t="shared" si="332"/>
        <v>0</v>
      </c>
      <c r="JR83" s="163">
        <f t="shared" si="332"/>
        <v>0</v>
      </c>
      <c r="JS83" s="163">
        <f t="shared" si="332"/>
        <v>0</v>
      </c>
      <c r="JT83" s="163">
        <f t="shared" si="332"/>
        <v>0</v>
      </c>
      <c r="JU83" s="163">
        <f t="shared" si="332"/>
        <v>0</v>
      </c>
      <c r="JV83" s="163">
        <f t="shared" si="332"/>
        <v>0</v>
      </c>
      <c r="JW83" s="163">
        <f t="shared" si="332"/>
        <v>9242946.7444545664</v>
      </c>
      <c r="JX83" s="637">
        <f t="shared" si="332"/>
        <v>33115858.68670392</v>
      </c>
      <c r="JY83" s="829" t="s">
        <v>1143</v>
      </c>
    </row>
    <row r="84" spans="1:285" s="146" customFormat="1" ht="15.75" customHeight="1" x14ac:dyDescent="0.25">
      <c r="A84" s="205">
        <f>SUM(C84:JX84)</f>
        <v>-1800034181.8912408</v>
      </c>
      <c r="B84" s="164" t="s">
        <v>141</v>
      </c>
      <c r="C84" s="165">
        <v>0</v>
      </c>
      <c r="D84" s="165">
        <f t="shared" ref="D84:BJ84" si="333">D81-D78</f>
        <v>0</v>
      </c>
      <c r="E84" s="165">
        <f t="shared" si="333"/>
        <v>0</v>
      </c>
      <c r="F84" s="165">
        <f t="shared" si="333"/>
        <v>0</v>
      </c>
      <c r="G84" s="165">
        <f t="shared" si="333"/>
        <v>0</v>
      </c>
      <c r="H84" s="165">
        <f t="shared" si="333"/>
        <v>0</v>
      </c>
      <c r="I84" s="165">
        <f t="shared" si="333"/>
        <v>0</v>
      </c>
      <c r="J84" s="165">
        <f t="shared" si="333"/>
        <v>0</v>
      </c>
      <c r="K84" s="165">
        <f t="shared" si="333"/>
        <v>0</v>
      </c>
      <c r="L84" s="165">
        <f t="shared" si="333"/>
        <v>0</v>
      </c>
      <c r="M84" s="165">
        <f t="shared" si="333"/>
        <v>0</v>
      </c>
      <c r="N84" s="165">
        <f t="shared" si="333"/>
        <v>0</v>
      </c>
      <c r="O84" s="165">
        <f t="shared" si="333"/>
        <v>0</v>
      </c>
      <c r="P84" s="165">
        <f t="shared" si="333"/>
        <v>0</v>
      </c>
      <c r="Q84" s="165">
        <f t="shared" si="333"/>
        <v>0</v>
      </c>
      <c r="R84" s="165">
        <f t="shared" si="333"/>
        <v>0</v>
      </c>
      <c r="S84" s="165">
        <f t="shared" si="333"/>
        <v>0</v>
      </c>
      <c r="T84" s="165">
        <f t="shared" si="333"/>
        <v>0</v>
      </c>
      <c r="U84" s="165">
        <f t="shared" si="333"/>
        <v>0</v>
      </c>
      <c r="V84" s="165">
        <f t="shared" si="333"/>
        <v>0</v>
      </c>
      <c r="W84" s="165">
        <f t="shared" si="333"/>
        <v>0</v>
      </c>
      <c r="X84" s="165">
        <f>X81-X78</f>
        <v>0</v>
      </c>
      <c r="Y84" s="165">
        <f t="shared" si="333"/>
        <v>0</v>
      </c>
      <c r="Z84" s="165">
        <f t="shared" si="333"/>
        <v>0</v>
      </c>
      <c r="AA84" s="165">
        <f t="shared" si="333"/>
        <v>0</v>
      </c>
      <c r="AB84" s="165">
        <f t="shared" si="333"/>
        <v>0</v>
      </c>
      <c r="AC84" s="165">
        <f t="shared" si="333"/>
        <v>0</v>
      </c>
      <c r="AD84" s="165">
        <f t="shared" si="333"/>
        <v>0</v>
      </c>
      <c r="AE84" s="165">
        <f t="shared" si="333"/>
        <v>0</v>
      </c>
      <c r="AF84" s="165">
        <f t="shared" si="333"/>
        <v>0</v>
      </c>
      <c r="AG84" s="165">
        <f t="shared" si="333"/>
        <v>0</v>
      </c>
      <c r="AH84" s="165">
        <f t="shared" si="333"/>
        <v>0</v>
      </c>
      <c r="AI84" s="165">
        <f t="shared" si="333"/>
        <v>0</v>
      </c>
      <c r="AJ84" s="165">
        <f t="shared" si="333"/>
        <v>0</v>
      </c>
      <c r="AK84" s="165">
        <f t="shared" si="333"/>
        <v>0</v>
      </c>
      <c r="AL84" s="165">
        <f t="shared" si="333"/>
        <v>0</v>
      </c>
      <c r="AM84" s="165">
        <f t="shared" si="333"/>
        <v>0</v>
      </c>
      <c r="AN84" s="165">
        <f t="shared" si="333"/>
        <v>0</v>
      </c>
      <c r="AO84" s="165">
        <f t="shared" si="333"/>
        <v>0</v>
      </c>
      <c r="AP84" s="165">
        <f t="shared" si="333"/>
        <v>0</v>
      </c>
      <c r="AQ84" s="165">
        <f t="shared" si="333"/>
        <v>0</v>
      </c>
      <c r="AR84" s="165">
        <f t="shared" si="333"/>
        <v>0</v>
      </c>
      <c r="AS84" s="165">
        <f t="shared" si="333"/>
        <v>0</v>
      </c>
      <c r="AT84" s="165">
        <f t="shared" si="333"/>
        <v>0</v>
      </c>
      <c r="AU84" s="165">
        <f t="shared" si="333"/>
        <v>0</v>
      </c>
      <c r="AV84" s="165">
        <f t="shared" si="333"/>
        <v>0</v>
      </c>
      <c r="AW84" s="165">
        <f t="shared" si="333"/>
        <v>0</v>
      </c>
      <c r="AX84" s="165">
        <f t="shared" si="333"/>
        <v>0</v>
      </c>
      <c r="AY84" s="165">
        <f t="shared" si="333"/>
        <v>0</v>
      </c>
      <c r="AZ84" s="165">
        <f t="shared" si="333"/>
        <v>0</v>
      </c>
      <c r="BA84" s="165">
        <f t="shared" si="333"/>
        <v>0</v>
      </c>
      <c r="BB84" s="165">
        <f t="shared" si="333"/>
        <v>0</v>
      </c>
      <c r="BC84" s="165">
        <f t="shared" si="333"/>
        <v>0</v>
      </c>
      <c r="BD84" s="165">
        <f t="shared" si="333"/>
        <v>0</v>
      </c>
      <c r="BE84" s="165">
        <f t="shared" si="333"/>
        <v>0</v>
      </c>
      <c r="BF84" s="165">
        <f t="shared" si="333"/>
        <v>0</v>
      </c>
      <c r="BG84" s="165">
        <f t="shared" si="333"/>
        <v>0</v>
      </c>
      <c r="BH84" s="165">
        <f t="shared" si="333"/>
        <v>0</v>
      </c>
      <c r="BI84" s="165">
        <f t="shared" si="333"/>
        <v>0</v>
      </c>
      <c r="BJ84" s="165">
        <f t="shared" si="333"/>
        <v>0</v>
      </c>
      <c r="BK84" s="165">
        <f t="shared" ref="BK84:JX84" si="334">BK81-BK78</f>
        <v>0</v>
      </c>
      <c r="BL84" s="165">
        <f t="shared" si="334"/>
        <v>0</v>
      </c>
      <c r="BM84" s="165">
        <f t="shared" si="334"/>
        <v>0</v>
      </c>
      <c r="BN84" s="165">
        <f t="shared" si="334"/>
        <v>0</v>
      </c>
      <c r="BO84" s="165">
        <f t="shared" si="334"/>
        <v>0</v>
      </c>
      <c r="BP84" s="165">
        <f t="shared" si="334"/>
        <v>-143015087.87042797</v>
      </c>
      <c r="BQ84" s="165">
        <f t="shared" si="334"/>
        <v>0</v>
      </c>
      <c r="BR84" s="165">
        <f t="shared" si="334"/>
        <v>0</v>
      </c>
      <c r="BS84" s="165">
        <f t="shared" si="334"/>
        <v>0</v>
      </c>
      <c r="BT84" s="165">
        <f t="shared" si="334"/>
        <v>0</v>
      </c>
      <c r="BU84" s="165">
        <f t="shared" si="334"/>
        <v>0</v>
      </c>
      <c r="BV84" s="165">
        <f t="shared" si="334"/>
        <v>0</v>
      </c>
      <c r="BW84" s="165">
        <f t="shared" si="334"/>
        <v>0</v>
      </c>
      <c r="BX84" s="165">
        <f t="shared" si="334"/>
        <v>0</v>
      </c>
      <c r="BY84" s="165">
        <f t="shared" ref="BY84:BZ84" si="335">BY81-BY78</f>
        <v>0</v>
      </c>
      <c r="BZ84" s="165">
        <f t="shared" si="335"/>
        <v>0</v>
      </c>
      <c r="CA84" s="165">
        <f t="shared" si="334"/>
        <v>0</v>
      </c>
      <c r="CB84" s="165">
        <f t="shared" si="334"/>
        <v>0</v>
      </c>
      <c r="CC84" s="165">
        <f t="shared" si="334"/>
        <v>0</v>
      </c>
      <c r="CD84" s="165">
        <f t="shared" si="334"/>
        <v>0</v>
      </c>
      <c r="CE84" s="165">
        <f t="shared" si="334"/>
        <v>0</v>
      </c>
      <c r="CF84" s="165">
        <f t="shared" si="334"/>
        <v>0</v>
      </c>
      <c r="CG84" s="165">
        <f t="shared" si="334"/>
        <v>0</v>
      </c>
      <c r="CH84" s="165">
        <f t="shared" si="334"/>
        <v>0</v>
      </c>
      <c r="CI84" s="165">
        <f t="shared" si="334"/>
        <v>0</v>
      </c>
      <c r="CJ84" s="165">
        <f t="shared" si="334"/>
        <v>0</v>
      </c>
      <c r="CK84" s="165">
        <f t="shared" si="334"/>
        <v>0</v>
      </c>
      <c r="CL84" s="165">
        <f t="shared" si="334"/>
        <v>0</v>
      </c>
      <c r="CM84" s="165">
        <f t="shared" si="334"/>
        <v>-143015087.87042791</v>
      </c>
      <c r="CN84" s="165">
        <f t="shared" si="334"/>
        <v>-143015087.87042809</v>
      </c>
      <c r="CO84" s="165">
        <f t="shared" ref="CO84:EH84" si="336">CO81-CO78</f>
        <v>0</v>
      </c>
      <c r="CP84" s="165">
        <f t="shared" si="336"/>
        <v>0</v>
      </c>
      <c r="CQ84" s="165">
        <f t="shared" si="336"/>
        <v>0</v>
      </c>
      <c r="CR84" s="165">
        <f t="shared" si="336"/>
        <v>0</v>
      </c>
      <c r="CS84" s="165">
        <f t="shared" si="336"/>
        <v>0</v>
      </c>
      <c r="CT84" s="165">
        <f t="shared" si="336"/>
        <v>0</v>
      </c>
      <c r="CU84" s="165">
        <f t="shared" si="336"/>
        <v>0</v>
      </c>
      <c r="CV84" s="165">
        <f t="shared" si="336"/>
        <v>0</v>
      </c>
      <c r="CW84" s="165">
        <f t="shared" si="336"/>
        <v>0</v>
      </c>
      <c r="CX84" s="165">
        <f t="shared" si="336"/>
        <v>0</v>
      </c>
      <c r="CY84" s="165">
        <f t="shared" si="336"/>
        <v>0</v>
      </c>
      <c r="CZ84" s="165">
        <f t="shared" si="336"/>
        <v>0</v>
      </c>
      <c r="DA84" s="165">
        <f t="shared" si="336"/>
        <v>0</v>
      </c>
      <c r="DB84" s="165">
        <f t="shared" si="336"/>
        <v>0</v>
      </c>
      <c r="DC84" s="165">
        <f t="shared" si="336"/>
        <v>0</v>
      </c>
      <c r="DD84" s="165">
        <f t="shared" si="336"/>
        <v>0</v>
      </c>
      <c r="DE84" s="165">
        <f t="shared" si="336"/>
        <v>0</v>
      </c>
      <c r="DF84" s="165">
        <f t="shared" si="336"/>
        <v>0</v>
      </c>
      <c r="DG84" s="165">
        <f t="shared" si="336"/>
        <v>0</v>
      </c>
      <c r="DH84" s="165">
        <f t="shared" si="336"/>
        <v>0</v>
      </c>
      <c r="DI84" s="165">
        <f t="shared" si="336"/>
        <v>0</v>
      </c>
      <c r="DJ84" s="165">
        <f t="shared" si="336"/>
        <v>0</v>
      </c>
      <c r="DK84" s="165">
        <f t="shared" si="336"/>
        <v>0</v>
      </c>
      <c r="DL84" s="165">
        <f t="shared" si="336"/>
        <v>0</v>
      </c>
      <c r="DM84" s="165">
        <f t="shared" si="336"/>
        <v>0</v>
      </c>
      <c r="DN84" s="165">
        <f t="shared" si="336"/>
        <v>0</v>
      </c>
      <c r="DO84" s="165">
        <f t="shared" si="336"/>
        <v>0</v>
      </c>
      <c r="DP84" s="165">
        <f t="shared" si="336"/>
        <v>0</v>
      </c>
      <c r="DQ84" s="165">
        <f t="shared" si="336"/>
        <v>0</v>
      </c>
      <c r="DR84" s="165">
        <f t="shared" si="336"/>
        <v>0</v>
      </c>
      <c r="DS84" s="165">
        <f t="shared" ref="DS84:DT84" si="337">DS81-DS78</f>
        <v>0</v>
      </c>
      <c r="DT84" s="165">
        <f t="shared" si="337"/>
        <v>0</v>
      </c>
      <c r="DU84" s="165">
        <f t="shared" ref="DU84:DV84" si="338">DU81-DU78</f>
        <v>-39803105.659999989</v>
      </c>
      <c r="DV84" s="165">
        <f t="shared" si="338"/>
        <v>0</v>
      </c>
      <c r="DW84" s="165">
        <f t="shared" si="336"/>
        <v>0</v>
      </c>
      <c r="DX84" s="165">
        <f t="shared" si="336"/>
        <v>0</v>
      </c>
      <c r="DY84" s="165">
        <f t="shared" si="336"/>
        <v>0</v>
      </c>
      <c r="DZ84" s="165">
        <f t="shared" si="336"/>
        <v>0</v>
      </c>
      <c r="EA84" s="165">
        <f t="shared" si="336"/>
        <v>0</v>
      </c>
      <c r="EB84" s="165">
        <f t="shared" si="336"/>
        <v>0</v>
      </c>
      <c r="EC84" s="165">
        <f t="shared" si="336"/>
        <v>0</v>
      </c>
      <c r="ED84" s="165">
        <f t="shared" si="336"/>
        <v>0</v>
      </c>
      <c r="EE84" s="165">
        <f t="shared" si="336"/>
        <v>0</v>
      </c>
      <c r="EF84" s="165">
        <f t="shared" si="336"/>
        <v>0</v>
      </c>
      <c r="EG84" s="165">
        <f t="shared" si="336"/>
        <v>0</v>
      </c>
      <c r="EH84" s="165">
        <f t="shared" si="336"/>
        <v>0</v>
      </c>
      <c r="EI84" s="165">
        <f t="shared" si="334"/>
        <v>-39803105.659999982</v>
      </c>
      <c r="EJ84" s="165">
        <f t="shared" si="334"/>
        <v>-182818193.53042984</v>
      </c>
      <c r="EK84" s="165">
        <f t="shared" si="334"/>
        <v>0</v>
      </c>
      <c r="EL84" s="165">
        <f t="shared" si="334"/>
        <v>0</v>
      </c>
      <c r="EM84" s="165">
        <f t="shared" si="334"/>
        <v>0</v>
      </c>
      <c r="EN84" s="165">
        <f t="shared" si="334"/>
        <v>0</v>
      </c>
      <c r="EO84" s="165">
        <f t="shared" si="334"/>
        <v>0</v>
      </c>
      <c r="EP84" s="165">
        <f t="shared" si="334"/>
        <v>0</v>
      </c>
      <c r="EQ84" s="165">
        <f t="shared" si="334"/>
        <v>0</v>
      </c>
      <c r="ER84" s="165">
        <f t="shared" si="334"/>
        <v>0</v>
      </c>
      <c r="ES84" s="165">
        <f t="shared" si="334"/>
        <v>0</v>
      </c>
      <c r="ET84" s="165">
        <f t="shared" si="334"/>
        <v>0</v>
      </c>
      <c r="EU84" s="165">
        <f t="shared" si="334"/>
        <v>0</v>
      </c>
      <c r="EV84" s="165">
        <f t="shared" si="334"/>
        <v>0</v>
      </c>
      <c r="EW84" s="165">
        <f t="shared" si="334"/>
        <v>0</v>
      </c>
      <c r="EX84" s="165">
        <f t="shared" si="334"/>
        <v>0</v>
      </c>
      <c r="EY84" s="165">
        <f t="shared" si="334"/>
        <v>0</v>
      </c>
      <c r="EZ84" s="165">
        <f t="shared" si="334"/>
        <v>0</v>
      </c>
      <c r="FA84" s="165">
        <f t="shared" si="334"/>
        <v>0</v>
      </c>
      <c r="FB84" s="165">
        <f t="shared" si="334"/>
        <v>0</v>
      </c>
      <c r="FC84" s="165">
        <f t="shared" si="334"/>
        <v>0</v>
      </c>
      <c r="FD84" s="165">
        <f t="shared" si="334"/>
        <v>0</v>
      </c>
      <c r="FE84" s="165">
        <f t="shared" si="334"/>
        <v>0</v>
      </c>
      <c r="FF84" s="165">
        <f t="shared" si="334"/>
        <v>0</v>
      </c>
      <c r="FG84" s="165">
        <f t="shared" si="334"/>
        <v>0</v>
      </c>
      <c r="FH84" s="165">
        <f t="shared" si="334"/>
        <v>-27732116.066587999</v>
      </c>
      <c r="FI84" s="165">
        <f t="shared" si="334"/>
        <v>0</v>
      </c>
      <c r="FJ84" s="165">
        <f t="shared" si="334"/>
        <v>0</v>
      </c>
      <c r="FK84" s="165">
        <f t="shared" si="334"/>
        <v>0</v>
      </c>
      <c r="FL84" s="165">
        <f t="shared" si="334"/>
        <v>0</v>
      </c>
      <c r="FM84" s="165">
        <f t="shared" si="334"/>
        <v>814117.40947926044</v>
      </c>
      <c r="FN84" s="165">
        <f t="shared" si="334"/>
        <v>-3073.1215774491429</v>
      </c>
      <c r="FO84" s="165">
        <f t="shared" ref="FO84:FP84" si="339">FO81-FO78</f>
        <v>-2834212.0768713951</v>
      </c>
      <c r="FP84" s="165">
        <f t="shared" si="339"/>
        <v>21557.282328493893</v>
      </c>
      <c r="FQ84" s="165">
        <f t="shared" ref="FQ84:FR84" si="340">FQ81-FQ78</f>
        <v>2628786.7859170102</v>
      </c>
      <c r="FR84" s="165">
        <f t="shared" si="340"/>
        <v>5751.5444460362196</v>
      </c>
      <c r="FS84" s="165">
        <f t="shared" si="334"/>
        <v>0</v>
      </c>
      <c r="FT84" s="165">
        <f t="shared" si="334"/>
        <v>0</v>
      </c>
      <c r="FU84" s="165">
        <f t="shared" si="334"/>
        <v>0</v>
      </c>
      <c r="FV84" s="165">
        <f t="shared" si="334"/>
        <v>0</v>
      </c>
      <c r="FW84" s="165">
        <f t="shared" si="334"/>
        <v>0</v>
      </c>
      <c r="FX84" s="165">
        <f t="shared" si="334"/>
        <v>0</v>
      </c>
      <c r="FY84" s="165">
        <f t="shared" si="334"/>
        <v>0</v>
      </c>
      <c r="FZ84" s="165">
        <f t="shared" si="334"/>
        <v>0</v>
      </c>
      <c r="GA84" s="165">
        <f t="shared" si="334"/>
        <v>0</v>
      </c>
      <c r="GB84" s="165">
        <f t="shared" si="334"/>
        <v>0</v>
      </c>
      <c r="GC84" s="165">
        <f t="shared" si="334"/>
        <v>0</v>
      </c>
      <c r="GD84" s="165">
        <f t="shared" si="334"/>
        <v>0</v>
      </c>
      <c r="GE84" s="165">
        <f t="shared" si="334"/>
        <v>-27099188.242866024</v>
      </c>
      <c r="GF84" s="165">
        <f t="shared" si="334"/>
        <v>-209917381.77329636</v>
      </c>
      <c r="GG84" s="165">
        <f t="shared" ref="GG84:HZ84" si="341">GG81-GG78</f>
        <v>0</v>
      </c>
      <c r="GH84" s="165">
        <f t="shared" si="341"/>
        <v>0</v>
      </c>
      <c r="GI84" s="165">
        <f t="shared" si="341"/>
        <v>0</v>
      </c>
      <c r="GJ84" s="165">
        <f t="shared" si="341"/>
        <v>0</v>
      </c>
      <c r="GK84" s="165">
        <f t="shared" si="341"/>
        <v>0</v>
      </c>
      <c r="GL84" s="165">
        <f t="shared" si="341"/>
        <v>0</v>
      </c>
      <c r="GM84" s="165">
        <f t="shared" si="341"/>
        <v>0</v>
      </c>
      <c r="GN84" s="165">
        <f t="shared" si="341"/>
        <v>0</v>
      </c>
      <c r="GO84" s="165">
        <f t="shared" si="341"/>
        <v>0</v>
      </c>
      <c r="GP84" s="165">
        <f t="shared" si="341"/>
        <v>0</v>
      </c>
      <c r="GQ84" s="165">
        <f t="shared" si="341"/>
        <v>0</v>
      </c>
      <c r="GR84" s="165">
        <f t="shared" si="341"/>
        <v>0</v>
      </c>
      <c r="GS84" s="165">
        <f t="shared" si="341"/>
        <v>0</v>
      </c>
      <c r="GT84" s="165">
        <f t="shared" si="341"/>
        <v>0</v>
      </c>
      <c r="GU84" s="165">
        <f t="shared" si="341"/>
        <v>0</v>
      </c>
      <c r="GV84" s="165">
        <f t="shared" si="341"/>
        <v>0</v>
      </c>
      <c r="GW84" s="165">
        <f t="shared" si="341"/>
        <v>0</v>
      </c>
      <c r="GX84" s="165">
        <f t="shared" si="341"/>
        <v>0</v>
      </c>
      <c r="GY84" s="165">
        <f t="shared" si="341"/>
        <v>0</v>
      </c>
      <c r="GZ84" s="165">
        <f t="shared" si="341"/>
        <v>0</v>
      </c>
      <c r="HA84" s="165">
        <f t="shared" si="341"/>
        <v>0</v>
      </c>
      <c r="HB84" s="165">
        <f t="shared" si="341"/>
        <v>0</v>
      </c>
      <c r="HC84" s="165">
        <f t="shared" si="341"/>
        <v>0</v>
      </c>
      <c r="HD84" s="165">
        <f t="shared" si="341"/>
        <v>-90937871.934799999</v>
      </c>
      <c r="HE84" s="165">
        <f t="shared" si="341"/>
        <v>0</v>
      </c>
      <c r="HF84" s="165">
        <f t="shared" si="341"/>
        <v>0</v>
      </c>
      <c r="HG84" s="165">
        <f t="shared" si="341"/>
        <v>0</v>
      </c>
      <c r="HH84" s="165">
        <f t="shared" si="341"/>
        <v>0</v>
      </c>
      <c r="HI84" s="165">
        <f t="shared" si="341"/>
        <v>1654895.081023097</v>
      </c>
      <c r="HJ84" s="165">
        <f t="shared" si="341"/>
        <v>-7661.9503739215434</v>
      </c>
      <c r="HK84" s="165">
        <f t="shared" ref="HK84:HL84" si="342">HK81-HK78</f>
        <v>-9893847.9153743982</v>
      </c>
      <c r="HL84" s="165">
        <f t="shared" si="342"/>
        <v>41188.997296483256</v>
      </c>
      <c r="HM84" s="165">
        <f t="shared" ref="HM84:HN84" si="343">HM81-HM78</f>
        <v>-1766541.684186995</v>
      </c>
      <c r="HN84" s="165">
        <f t="shared" si="343"/>
        <v>12584.851258322597</v>
      </c>
      <c r="HO84" s="165">
        <f t="shared" si="341"/>
        <v>0</v>
      </c>
      <c r="HP84" s="165">
        <f t="shared" si="341"/>
        <v>0</v>
      </c>
      <c r="HQ84" s="165">
        <f t="shared" si="341"/>
        <v>0</v>
      </c>
      <c r="HR84" s="165">
        <f t="shared" si="341"/>
        <v>0</v>
      </c>
      <c r="HS84" s="165">
        <f t="shared" si="341"/>
        <v>0</v>
      </c>
      <c r="HT84" s="165">
        <f t="shared" si="341"/>
        <v>0</v>
      </c>
      <c r="HU84" s="165">
        <f t="shared" si="341"/>
        <v>0</v>
      </c>
      <c r="HV84" s="165">
        <f t="shared" si="341"/>
        <v>0</v>
      </c>
      <c r="HW84" s="165">
        <f t="shared" si="341"/>
        <v>0</v>
      </c>
      <c r="HX84" s="165">
        <f t="shared" si="341"/>
        <v>0</v>
      </c>
      <c r="HY84" s="165">
        <f t="shared" si="341"/>
        <v>0</v>
      </c>
      <c r="HZ84" s="165">
        <f t="shared" si="341"/>
        <v>0</v>
      </c>
      <c r="IA84" s="165">
        <f t="shared" si="334"/>
        <v>-100897254.55515727</v>
      </c>
      <c r="IB84" s="165">
        <f t="shared" si="334"/>
        <v>-310814636.32845306</v>
      </c>
      <c r="IC84" s="165">
        <f t="shared" si="334"/>
        <v>0</v>
      </c>
      <c r="ID84" s="165">
        <f t="shared" si="334"/>
        <v>0</v>
      </c>
      <c r="IE84" s="165">
        <f t="shared" si="334"/>
        <v>0</v>
      </c>
      <c r="IF84" s="165">
        <f t="shared" si="334"/>
        <v>0</v>
      </c>
      <c r="IG84" s="165">
        <f t="shared" si="334"/>
        <v>0</v>
      </c>
      <c r="IH84" s="165">
        <f t="shared" si="334"/>
        <v>0</v>
      </c>
      <c r="II84" s="165">
        <f t="shared" si="334"/>
        <v>0</v>
      </c>
      <c r="IJ84" s="165">
        <f t="shared" si="334"/>
        <v>0</v>
      </c>
      <c r="IK84" s="165">
        <f t="shared" si="334"/>
        <v>0</v>
      </c>
      <c r="IL84" s="165">
        <f t="shared" si="334"/>
        <v>0</v>
      </c>
      <c r="IM84" s="165">
        <f t="shared" si="334"/>
        <v>0</v>
      </c>
      <c r="IN84" s="165">
        <f t="shared" si="334"/>
        <v>0</v>
      </c>
      <c r="IO84" s="165">
        <f t="shared" si="334"/>
        <v>0</v>
      </c>
      <c r="IP84" s="165">
        <f t="shared" si="334"/>
        <v>0</v>
      </c>
      <c r="IQ84" s="165">
        <f t="shared" si="334"/>
        <v>0</v>
      </c>
      <c r="IR84" s="165">
        <f t="shared" si="334"/>
        <v>0</v>
      </c>
      <c r="IS84" s="165">
        <f t="shared" si="334"/>
        <v>0</v>
      </c>
      <c r="IT84" s="165">
        <f t="shared" si="334"/>
        <v>0</v>
      </c>
      <c r="IU84" s="165">
        <f t="shared" si="334"/>
        <v>0</v>
      </c>
      <c r="IV84" s="165">
        <f t="shared" si="334"/>
        <v>0</v>
      </c>
      <c r="IW84" s="165">
        <f t="shared" si="334"/>
        <v>0</v>
      </c>
      <c r="IX84" s="165">
        <f t="shared" si="334"/>
        <v>0</v>
      </c>
      <c r="IY84" s="165">
        <f t="shared" si="334"/>
        <v>0</v>
      </c>
      <c r="IZ84" s="165">
        <f t="shared" si="334"/>
        <v>10439247.535736002</v>
      </c>
      <c r="JA84" s="165">
        <f t="shared" si="334"/>
        <v>0</v>
      </c>
      <c r="JB84" s="165">
        <f t="shared" si="334"/>
        <v>0</v>
      </c>
      <c r="JC84" s="165">
        <f t="shared" si="334"/>
        <v>0</v>
      </c>
      <c r="JD84" s="165">
        <f t="shared" si="334"/>
        <v>0</v>
      </c>
      <c r="JE84" s="165">
        <f t="shared" si="334"/>
        <v>1686179.4993424416</v>
      </c>
      <c r="JF84" s="165">
        <f t="shared" si="334"/>
        <v>-10693.3948119618</v>
      </c>
      <c r="JG84" s="165">
        <f t="shared" ref="JG84:JH84" si="344">JG81-JG78</f>
        <v>-28641942.613536298</v>
      </c>
      <c r="JH84" s="165">
        <f t="shared" si="344"/>
        <v>40025.179021311924</v>
      </c>
      <c r="JI84" s="165">
        <f t="shared" ref="JI84:JJ84" si="345">JI81-JI78</f>
        <v>9462307.7652221024</v>
      </c>
      <c r="JJ84" s="165">
        <f t="shared" si="345"/>
        <v>16551.561266541481</v>
      </c>
      <c r="JK84" s="165">
        <f t="shared" si="334"/>
        <v>0</v>
      </c>
      <c r="JL84" s="165">
        <f t="shared" si="334"/>
        <v>0</v>
      </c>
      <c r="JM84" s="165">
        <f t="shared" si="334"/>
        <v>0</v>
      </c>
      <c r="JN84" s="165">
        <f t="shared" si="334"/>
        <v>0</v>
      </c>
      <c r="JO84" s="165">
        <f t="shared" si="334"/>
        <v>0</v>
      </c>
      <c r="JP84" s="165">
        <f t="shared" si="334"/>
        <v>0</v>
      </c>
      <c r="JQ84" s="165">
        <f t="shared" si="334"/>
        <v>0</v>
      </c>
      <c r="JR84" s="165">
        <f t="shared" si="334"/>
        <v>0</v>
      </c>
      <c r="JS84" s="165">
        <f t="shared" si="334"/>
        <v>0</v>
      </c>
      <c r="JT84" s="165">
        <f t="shared" si="334"/>
        <v>0</v>
      </c>
      <c r="JU84" s="165">
        <f t="shared" si="334"/>
        <v>0</v>
      </c>
      <c r="JV84" s="165">
        <f t="shared" si="334"/>
        <v>0</v>
      </c>
      <c r="JW84" s="165">
        <f t="shared" si="334"/>
        <v>-7008324.4677598476</v>
      </c>
      <c r="JX84" s="165">
        <f t="shared" si="334"/>
        <v>-317822960.79621124</v>
      </c>
    </row>
    <row r="85" spans="1:285" customFormat="1" ht="15" x14ac:dyDescent="0.25">
      <c r="A85" s="146"/>
    </row>
    <row r="86" spans="1:285" customFormat="1" ht="15" x14ac:dyDescent="0.25">
      <c r="A86" s="146"/>
    </row>
    <row r="87" spans="1:285" customFormat="1" ht="15" x14ac:dyDescent="0.25">
      <c r="A87" s="146"/>
    </row>
    <row r="88" spans="1:285" customFormat="1" ht="15" x14ac:dyDescent="0.25">
      <c r="A88" s="166"/>
    </row>
    <row r="89" spans="1:285" customFormat="1" ht="15" x14ac:dyDescent="0.25">
      <c r="A89" s="166"/>
      <c r="B89" s="207"/>
    </row>
    <row r="90" spans="1:285" customFormat="1" ht="15" x14ac:dyDescent="0.25">
      <c r="A90" s="166"/>
      <c r="B90" s="207"/>
    </row>
    <row r="91" spans="1:285" s="169" customFormat="1" x14ac:dyDescent="0.2">
      <c r="A91" s="166"/>
      <c r="B91" s="171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0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0"/>
      <c r="BI91" s="170"/>
      <c r="BJ91" s="170"/>
      <c r="BK91" s="170"/>
      <c r="BL91" s="170"/>
      <c r="BM91" s="170"/>
      <c r="BN91" s="170"/>
      <c r="BO91" s="170"/>
      <c r="BP91" s="170"/>
      <c r="BQ91" s="170"/>
      <c r="BR91" s="170"/>
      <c r="BS91" s="170"/>
      <c r="BT91" s="170"/>
      <c r="BU91" s="170"/>
      <c r="BV91" s="170"/>
      <c r="BW91" s="170"/>
      <c r="BX91" s="170"/>
      <c r="BY91" s="170"/>
      <c r="BZ91" s="170"/>
      <c r="CA91" s="170"/>
      <c r="CB91" s="170"/>
      <c r="CC91" s="170"/>
      <c r="CD91" s="170"/>
      <c r="CE91" s="170"/>
      <c r="CF91" s="170"/>
      <c r="CG91" s="170"/>
      <c r="CH91" s="170"/>
      <c r="CI91" s="170"/>
      <c r="CJ91" s="170"/>
      <c r="CK91" s="170"/>
      <c r="CL91" s="170"/>
      <c r="CM91" s="170"/>
      <c r="CN91" s="170"/>
      <c r="CO91" s="170"/>
      <c r="CP91" s="170"/>
      <c r="CQ91" s="170"/>
      <c r="CR91" s="170"/>
      <c r="CS91" s="170"/>
      <c r="CT91" s="170"/>
      <c r="CU91" s="170"/>
      <c r="CV91" s="170"/>
      <c r="CW91" s="170"/>
      <c r="CX91" s="170"/>
      <c r="CY91" s="170"/>
      <c r="CZ91" s="170"/>
      <c r="DA91" s="170"/>
      <c r="DB91" s="170"/>
      <c r="DC91" s="170"/>
      <c r="DD91" s="170"/>
      <c r="DE91" s="170"/>
      <c r="DF91" s="170"/>
      <c r="DG91" s="170"/>
      <c r="DH91" s="170"/>
      <c r="DI91" s="170"/>
      <c r="DJ91" s="170"/>
      <c r="DK91" s="170"/>
      <c r="DL91" s="170"/>
      <c r="DM91" s="170"/>
      <c r="DN91" s="170"/>
      <c r="DO91" s="170"/>
      <c r="DP91" s="170"/>
      <c r="DQ91" s="170"/>
      <c r="DR91" s="170"/>
      <c r="DS91" s="170"/>
      <c r="DT91" s="170"/>
      <c r="DU91" s="170"/>
      <c r="DV91" s="170"/>
      <c r="DW91" s="170"/>
      <c r="DX91" s="170"/>
      <c r="DY91" s="170"/>
      <c r="DZ91" s="170"/>
      <c r="EA91" s="170"/>
      <c r="EB91" s="170"/>
      <c r="EC91" s="170"/>
      <c r="ED91" s="170"/>
      <c r="EE91" s="170"/>
      <c r="EF91" s="170"/>
      <c r="EG91" s="170"/>
      <c r="EH91" s="170"/>
      <c r="EI91" s="170"/>
      <c r="EJ91" s="170"/>
      <c r="EK91" s="170"/>
      <c r="EL91" s="170"/>
      <c r="EM91" s="170"/>
      <c r="EN91" s="170"/>
      <c r="EO91" s="170"/>
      <c r="EP91" s="170"/>
      <c r="EQ91" s="170"/>
      <c r="ER91" s="170"/>
      <c r="ES91" s="170"/>
      <c r="ET91" s="170"/>
      <c r="EU91" s="170"/>
      <c r="EV91" s="170"/>
      <c r="EW91" s="170"/>
      <c r="EX91" s="170"/>
      <c r="EY91" s="170"/>
      <c r="EZ91" s="170"/>
      <c r="FA91" s="170"/>
      <c r="FB91" s="170"/>
      <c r="FC91" s="170"/>
      <c r="FD91" s="170"/>
      <c r="FE91" s="170"/>
      <c r="FF91" s="170"/>
      <c r="FG91" s="170"/>
      <c r="FH91" s="170"/>
      <c r="FI91" s="170"/>
      <c r="FJ91" s="170"/>
      <c r="FK91" s="170"/>
      <c r="FL91" s="170"/>
      <c r="FM91" s="170"/>
      <c r="FN91" s="170"/>
      <c r="FO91" s="170"/>
      <c r="FP91" s="170"/>
      <c r="FQ91" s="170"/>
      <c r="FR91" s="170"/>
      <c r="FS91" s="170"/>
      <c r="FT91" s="170"/>
      <c r="FU91" s="170"/>
      <c r="FV91" s="170"/>
      <c r="FW91" s="170"/>
      <c r="FX91" s="170"/>
      <c r="FY91" s="170"/>
      <c r="FZ91" s="170"/>
      <c r="GA91" s="170"/>
      <c r="GB91" s="170"/>
      <c r="GC91" s="170"/>
      <c r="GD91" s="170"/>
      <c r="GE91" s="170"/>
      <c r="GF91" s="170"/>
      <c r="GG91" s="170"/>
      <c r="GH91" s="170"/>
      <c r="GI91" s="170"/>
      <c r="GJ91" s="170"/>
      <c r="GK91" s="170"/>
      <c r="GL91" s="170"/>
      <c r="GM91" s="170"/>
      <c r="GN91" s="170"/>
      <c r="GO91" s="170"/>
      <c r="GP91" s="170"/>
      <c r="GQ91" s="170"/>
      <c r="GR91" s="170"/>
      <c r="GS91" s="170"/>
      <c r="GT91" s="170"/>
      <c r="GU91" s="170"/>
      <c r="GV91" s="170"/>
      <c r="GW91" s="170"/>
      <c r="GX91" s="170"/>
      <c r="GY91" s="170"/>
      <c r="GZ91" s="170"/>
      <c r="HA91" s="170"/>
      <c r="HB91" s="170"/>
      <c r="HC91" s="170"/>
      <c r="HD91" s="170"/>
      <c r="HE91" s="170"/>
      <c r="HF91" s="170"/>
      <c r="HG91" s="170"/>
      <c r="HH91" s="170"/>
      <c r="HI91" s="170"/>
      <c r="HJ91" s="170"/>
      <c r="HK91" s="170"/>
      <c r="HL91" s="170"/>
      <c r="HM91" s="170"/>
      <c r="HN91" s="170"/>
      <c r="HO91" s="170"/>
      <c r="HP91" s="170"/>
      <c r="HQ91" s="170"/>
      <c r="HR91" s="170"/>
      <c r="HS91" s="170"/>
      <c r="HT91" s="170"/>
      <c r="HU91" s="170"/>
      <c r="HV91" s="170"/>
      <c r="HW91" s="170"/>
      <c r="HX91" s="170"/>
      <c r="HY91" s="170"/>
      <c r="HZ91" s="170"/>
      <c r="IA91" s="170"/>
      <c r="IB91" s="170"/>
      <c r="IC91" s="170"/>
      <c r="ID91" s="170"/>
      <c r="IE91" s="170"/>
      <c r="IF91" s="170"/>
      <c r="IG91" s="170"/>
      <c r="IH91" s="170"/>
      <c r="II91" s="170"/>
      <c r="IJ91" s="170"/>
      <c r="IK91" s="170"/>
      <c r="IL91" s="170"/>
      <c r="IM91" s="170"/>
      <c r="IN91" s="170"/>
      <c r="IO91" s="170"/>
      <c r="IP91" s="170"/>
      <c r="IQ91" s="170"/>
      <c r="IR91" s="170"/>
      <c r="IS91" s="170"/>
      <c r="IT91" s="170"/>
      <c r="IU91" s="170"/>
      <c r="IV91" s="170"/>
      <c r="IW91" s="170"/>
      <c r="IX91" s="170"/>
      <c r="IY91" s="170"/>
      <c r="IZ91" s="170"/>
      <c r="JA91" s="170"/>
      <c r="JB91" s="170"/>
      <c r="JC91" s="170"/>
      <c r="JD91" s="170"/>
      <c r="JE91" s="170"/>
      <c r="JF91" s="170"/>
      <c r="JG91" s="170"/>
      <c r="JH91" s="170"/>
      <c r="JI91" s="170"/>
      <c r="JJ91" s="170"/>
      <c r="JK91" s="170"/>
      <c r="JL91" s="170"/>
      <c r="JM91" s="170"/>
      <c r="JN91" s="170"/>
      <c r="JO91" s="170"/>
      <c r="JP91" s="170"/>
      <c r="JQ91" s="170"/>
      <c r="JR91" s="170"/>
      <c r="JS91" s="170"/>
      <c r="JT91" s="170"/>
      <c r="JU91" s="170"/>
      <c r="JV91" s="170"/>
      <c r="JW91" s="170"/>
      <c r="JX91" s="170"/>
    </row>
    <row r="92" spans="1:285" s="169" customFormat="1" x14ac:dyDescent="0.2">
      <c r="A92" s="166"/>
      <c r="B92" s="171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  <c r="AA92" s="170"/>
      <c r="AB92" s="170"/>
      <c r="AC92" s="170"/>
      <c r="AD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26"/>
      <c r="AR92" s="126"/>
      <c r="AS92" s="172"/>
      <c r="AT92" s="126"/>
      <c r="AU92" s="172"/>
      <c r="AV92" s="172"/>
      <c r="AW92" s="172"/>
      <c r="AX92" s="172"/>
      <c r="AY92" s="172"/>
      <c r="AZ92" s="172"/>
      <c r="BA92" s="172"/>
      <c r="BB92" s="172"/>
      <c r="BC92" s="172"/>
      <c r="BD92" s="172"/>
      <c r="BE92" s="172"/>
      <c r="BF92" s="172"/>
      <c r="BG92" s="172"/>
      <c r="BH92" s="172"/>
      <c r="BI92" s="168"/>
      <c r="BJ92" s="172"/>
      <c r="BK92" s="172"/>
      <c r="BL92" s="172"/>
      <c r="BM92" s="172"/>
      <c r="BN92" s="172"/>
      <c r="BO92" s="172"/>
      <c r="BP92" s="172"/>
      <c r="BQ92" s="172"/>
      <c r="BR92" s="172"/>
      <c r="BS92" s="172"/>
      <c r="BT92" s="172"/>
      <c r="BU92" s="172"/>
      <c r="BV92" s="172"/>
      <c r="BW92" s="172"/>
      <c r="BX92" s="172"/>
      <c r="BY92" s="172"/>
      <c r="BZ92" s="172"/>
      <c r="CA92" s="172"/>
      <c r="CB92" s="172"/>
      <c r="CC92" s="172"/>
      <c r="CD92" s="172"/>
      <c r="CE92" s="172"/>
      <c r="CF92" s="172"/>
      <c r="CG92" s="172"/>
      <c r="CH92" s="172"/>
      <c r="CI92" s="172"/>
      <c r="CJ92" s="172"/>
      <c r="CK92" s="172"/>
      <c r="CL92" s="172"/>
      <c r="CM92" s="172"/>
      <c r="CN92" s="172"/>
      <c r="CO92" s="172"/>
      <c r="CP92" s="172"/>
      <c r="CQ92" s="172"/>
      <c r="CR92" s="172"/>
      <c r="CS92" s="172"/>
      <c r="CT92" s="172"/>
      <c r="CU92" s="172"/>
      <c r="CV92" s="172"/>
      <c r="CW92" s="172"/>
      <c r="CX92" s="172"/>
      <c r="CY92" s="172"/>
      <c r="CZ92" s="172"/>
      <c r="DA92" s="172"/>
      <c r="DB92" s="172"/>
      <c r="DC92" s="172"/>
      <c r="DD92" s="172"/>
      <c r="DE92" s="172"/>
      <c r="DF92" s="172"/>
      <c r="DG92" s="172"/>
      <c r="DH92" s="172"/>
      <c r="DI92" s="172"/>
      <c r="DJ92" s="172"/>
      <c r="DK92" s="172"/>
      <c r="DL92" s="172"/>
      <c r="DM92" s="172"/>
      <c r="DN92" s="172"/>
      <c r="DO92" s="172"/>
      <c r="DP92" s="172"/>
      <c r="DQ92" s="172"/>
      <c r="DR92" s="172"/>
      <c r="DS92" s="172"/>
      <c r="DT92" s="172"/>
      <c r="DU92" s="172"/>
      <c r="DV92" s="172"/>
      <c r="DW92" s="172"/>
      <c r="DX92" s="172"/>
      <c r="DY92" s="172"/>
      <c r="DZ92" s="172"/>
      <c r="EA92" s="172"/>
      <c r="EB92" s="172"/>
      <c r="EC92" s="172"/>
      <c r="ED92" s="172"/>
      <c r="EE92" s="172"/>
      <c r="EF92" s="172"/>
      <c r="EG92" s="172"/>
      <c r="EH92" s="172"/>
      <c r="EI92" s="172"/>
      <c r="EJ92" s="172"/>
      <c r="EK92" s="172"/>
      <c r="EL92" s="172"/>
      <c r="EM92" s="172"/>
      <c r="EN92" s="172"/>
      <c r="EO92" s="172"/>
      <c r="EP92" s="172"/>
      <c r="EQ92" s="172"/>
      <c r="ER92" s="172"/>
      <c r="ES92" s="172"/>
      <c r="ET92" s="172"/>
      <c r="EU92" s="172"/>
      <c r="EV92" s="172"/>
      <c r="EW92" s="172"/>
      <c r="EX92" s="172"/>
      <c r="EY92" s="172"/>
      <c r="EZ92" s="172"/>
      <c r="FA92" s="172"/>
      <c r="FB92" s="172"/>
      <c r="FC92" s="172"/>
      <c r="FD92" s="172"/>
      <c r="FE92" s="172"/>
      <c r="FF92" s="172"/>
      <c r="FG92" s="172"/>
      <c r="FH92" s="172"/>
      <c r="FI92" s="172"/>
      <c r="FJ92" s="172"/>
      <c r="FK92" s="172"/>
      <c r="FL92" s="172"/>
      <c r="FM92" s="172"/>
      <c r="FN92" s="172"/>
      <c r="FO92" s="172"/>
      <c r="FP92" s="172"/>
      <c r="FQ92" s="172"/>
      <c r="FR92" s="172"/>
      <c r="FS92" s="172"/>
      <c r="FT92" s="172"/>
      <c r="FU92" s="172"/>
      <c r="FV92" s="172"/>
      <c r="FW92" s="172"/>
      <c r="FX92" s="172"/>
      <c r="FY92" s="172"/>
      <c r="FZ92" s="172"/>
      <c r="GA92" s="172"/>
      <c r="GB92" s="172"/>
      <c r="GC92" s="172"/>
      <c r="GD92" s="172"/>
      <c r="GE92" s="172"/>
      <c r="GF92" s="172"/>
      <c r="GG92" s="172"/>
      <c r="GH92" s="172"/>
      <c r="GI92" s="172"/>
      <c r="GJ92" s="172"/>
      <c r="GK92" s="172"/>
      <c r="GL92" s="172"/>
      <c r="GM92" s="172"/>
      <c r="GN92" s="172"/>
      <c r="GO92" s="172"/>
      <c r="GP92" s="172"/>
      <c r="GQ92" s="172"/>
      <c r="GR92" s="172"/>
      <c r="GS92" s="172"/>
      <c r="GT92" s="172"/>
      <c r="GU92" s="172"/>
      <c r="GV92" s="172"/>
      <c r="GW92" s="172"/>
      <c r="GX92" s="172"/>
      <c r="GY92" s="172"/>
      <c r="GZ92" s="172"/>
      <c r="HA92" s="172"/>
      <c r="HB92" s="172"/>
      <c r="HC92" s="172"/>
      <c r="HD92" s="172"/>
      <c r="HE92" s="172"/>
      <c r="HF92" s="172"/>
      <c r="HG92" s="172"/>
      <c r="HH92" s="172"/>
      <c r="HI92" s="172"/>
      <c r="HJ92" s="172"/>
      <c r="HK92" s="172"/>
      <c r="HL92" s="172"/>
      <c r="HM92" s="172"/>
      <c r="HN92" s="172"/>
      <c r="HO92" s="172"/>
      <c r="HP92" s="172"/>
      <c r="HQ92" s="172"/>
      <c r="HR92" s="172"/>
      <c r="HS92" s="172"/>
      <c r="HT92" s="172"/>
      <c r="HU92" s="172"/>
      <c r="HV92" s="172"/>
      <c r="HW92" s="172"/>
      <c r="HX92" s="172"/>
      <c r="HY92" s="172"/>
      <c r="HZ92" s="172"/>
      <c r="IA92" s="172"/>
      <c r="IB92" s="172"/>
      <c r="IC92" s="172"/>
      <c r="ID92" s="172"/>
      <c r="IE92" s="172"/>
      <c r="IF92" s="172"/>
      <c r="IG92" s="172"/>
      <c r="IH92" s="172"/>
      <c r="II92" s="172"/>
      <c r="IJ92" s="172"/>
      <c r="IK92" s="172"/>
      <c r="IL92" s="172"/>
      <c r="IM92" s="172"/>
      <c r="IN92" s="172"/>
      <c r="IO92" s="172"/>
      <c r="IP92" s="172"/>
      <c r="IQ92" s="172"/>
      <c r="IR92" s="172"/>
      <c r="IS92" s="172"/>
      <c r="IT92" s="172"/>
      <c r="IU92" s="172"/>
      <c r="IV92" s="172"/>
      <c r="IW92" s="172"/>
      <c r="IX92" s="172"/>
      <c r="IY92" s="172"/>
      <c r="IZ92" s="172"/>
      <c r="JA92" s="172"/>
      <c r="JB92" s="172"/>
      <c r="JC92" s="172"/>
      <c r="JD92" s="172"/>
      <c r="JE92" s="172"/>
      <c r="JF92" s="172"/>
      <c r="JG92" s="172"/>
      <c r="JH92" s="172"/>
      <c r="JI92" s="172"/>
      <c r="JJ92" s="172"/>
      <c r="JK92" s="172"/>
      <c r="JL92" s="172"/>
      <c r="JM92" s="172"/>
      <c r="JN92" s="172"/>
      <c r="JO92" s="172"/>
      <c r="JP92" s="172"/>
      <c r="JQ92" s="172"/>
      <c r="JR92" s="172"/>
      <c r="JS92" s="172"/>
      <c r="JT92" s="172"/>
      <c r="JU92" s="172"/>
      <c r="JV92" s="172"/>
      <c r="JW92" s="172"/>
      <c r="JX92" s="172"/>
    </row>
    <row r="93" spans="1:285" s="169" customFormat="1" x14ac:dyDescent="0.2">
      <c r="A93" s="166"/>
      <c r="B93" s="171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26"/>
      <c r="AR93" s="126"/>
      <c r="AS93" s="172"/>
      <c r="AT93" s="126"/>
      <c r="AU93" s="172"/>
      <c r="AV93" s="172"/>
      <c r="AW93" s="172"/>
      <c r="AX93" s="172"/>
      <c r="AY93" s="172"/>
      <c r="AZ93" s="172"/>
      <c r="BA93" s="172"/>
      <c r="BB93" s="172"/>
      <c r="BC93" s="172"/>
      <c r="BD93" s="172"/>
      <c r="BE93" s="172"/>
      <c r="BF93" s="172"/>
      <c r="BG93" s="172"/>
      <c r="BH93" s="172"/>
      <c r="BI93" s="172"/>
      <c r="BJ93" s="172"/>
      <c r="BK93" s="172"/>
      <c r="BL93" s="172"/>
      <c r="BM93" s="172"/>
      <c r="BN93" s="172"/>
      <c r="BO93" s="172"/>
      <c r="BP93" s="172"/>
      <c r="BQ93" s="172"/>
      <c r="BR93" s="172"/>
      <c r="BS93" s="172"/>
      <c r="BT93" s="172"/>
      <c r="BU93" s="172"/>
      <c r="BV93" s="172"/>
      <c r="BW93" s="172"/>
      <c r="BX93" s="172"/>
      <c r="BY93" s="172"/>
      <c r="BZ93" s="172"/>
      <c r="CA93" s="172"/>
      <c r="CB93" s="172"/>
      <c r="CC93" s="172"/>
      <c r="CD93" s="172"/>
      <c r="CE93" s="172"/>
      <c r="CF93" s="172"/>
      <c r="CG93" s="172"/>
      <c r="CH93" s="172"/>
      <c r="CI93" s="172"/>
      <c r="CJ93" s="172"/>
      <c r="CK93" s="172"/>
      <c r="CL93" s="172"/>
      <c r="CM93" s="172"/>
      <c r="CN93" s="172"/>
      <c r="CO93" s="172"/>
      <c r="CP93" s="172"/>
      <c r="CQ93" s="172"/>
      <c r="CR93" s="172"/>
      <c r="CS93" s="172"/>
      <c r="CT93" s="172"/>
      <c r="CU93" s="172"/>
      <c r="CV93" s="172"/>
      <c r="CW93" s="172"/>
      <c r="CX93" s="172"/>
      <c r="CY93" s="172"/>
      <c r="CZ93" s="172"/>
      <c r="DA93" s="172"/>
      <c r="DB93" s="172"/>
      <c r="DC93" s="172"/>
      <c r="DD93" s="172"/>
      <c r="DE93" s="172"/>
      <c r="DF93" s="172"/>
      <c r="DG93" s="172"/>
      <c r="DH93" s="172"/>
      <c r="DI93" s="172"/>
      <c r="DJ93" s="172"/>
      <c r="DK93" s="172"/>
      <c r="DL93" s="172"/>
      <c r="DM93" s="172"/>
      <c r="DN93" s="172"/>
      <c r="DO93" s="172"/>
      <c r="DP93" s="172"/>
      <c r="DQ93" s="172"/>
      <c r="DR93" s="172"/>
      <c r="DS93" s="172"/>
      <c r="DT93" s="172"/>
      <c r="DU93" s="172"/>
      <c r="DV93" s="172"/>
      <c r="DW93" s="172"/>
      <c r="DX93" s="172"/>
      <c r="DY93" s="172"/>
      <c r="DZ93" s="172"/>
      <c r="EA93" s="172"/>
      <c r="EB93" s="172"/>
      <c r="EC93" s="172"/>
      <c r="ED93" s="172"/>
      <c r="EE93" s="172"/>
      <c r="EF93" s="172"/>
      <c r="EG93" s="172"/>
      <c r="EH93" s="172"/>
      <c r="EI93" s="172"/>
      <c r="EJ93" s="172"/>
      <c r="EK93" s="172"/>
      <c r="EL93" s="172"/>
      <c r="EM93" s="172"/>
      <c r="EN93" s="172"/>
      <c r="EO93" s="172"/>
      <c r="EP93" s="172"/>
      <c r="EQ93" s="172"/>
      <c r="ER93" s="172"/>
      <c r="ES93" s="172"/>
      <c r="ET93" s="172"/>
      <c r="EU93" s="172"/>
      <c r="EV93" s="172"/>
      <c r="EW93" s="172"/>
      <c r="EX93" s="172"/>
      <c r="EY93" s="172"/>
      <c r="EZ93" s="172"/>
      <c r="FA93" s="172"/>
      <c r="FB93" s="172"/>
      <c r="FC93" s="172"/>
      <c r="FD93" s="172"/>
      <c r="FE93" s="172"/>
      <c r="FF93" s="172"/>
      <c r="FG93" s="172"/>
      <c r="FH93" s="172"/>
      <c r="FI93" s="172"/>
      <c r="FJ93" s="172"/>
      <c r="FK93" s="172"/>
      <c r="FL93" s="172"/>
      <c r="FM93" s="172"/>
      <c r="FN93" s="172"/>
      <c r="FO93" s="172"/>
      <c r="FP93" s="172"/>
      <c r="FQ93" s="172"/>
      <c r="FR93" s="172"/>
      <c r="FS93" s="172"/>
      <c r="FT93" s="172"/>
      <c r="FU93" s="172"/>
      <c r="FV93" s="172"/>
      <c r="FW93" s="172"/>
      <c r="FX93" s="172"/>
      <c r="FY93" s="172"/>
      <c r="FZ93" s="172"/>
      <c r="GA93" s="172"/>
      <c r="GB93" s="172"/>
      <c r="GC93" s="172"/>
      <c r="GD93" s="172"/>
      <c r="GE93" s="172"/>
      <c r="GF93" s="172"/>
      <c r="GG93" s="172"/>
      <c r="GH93" s="172"/>
      <c r="GI93" s="172"/>
      <c r="GJ93" s="172"/>
      <c r="GK93" s="172"/>
      <c r="GL93" s="172"/>
      <c r="GM93" s="172"/>
      <c r="GN93" s="172"/>
      <c r="GO93" s="172"/>
      <c r="GP93" s="172"/>
      <c r="GQ93" s="172"/>
      <c r="GR93" s="172"/>
      <c r="GS93" s="172"/>
      <c r="GT93" s="172"/>
      <c r="GU93" s="172"/>
      <c r="GV93" s="172"/>
      <c r="GW93" s="172"/>
      <c r="GX93" s="172"/>
      <c r="GY93" s="172"/>
      <c r="GZ93" s="172"/>
      <c r="HA93" s="172"/>
      <c r="HB93" s="172"/>
      <c r="HC93" s="172"/>
      <c r="HD93" s="172"/>
      <c r="HE93" s="172"/>
      <c r="HF93" s="172"/>
      <c r="HG93" s="172"/>
      <c r="HH93" s="172"/>
      <c r="HI93" s="172"/>
      <c r="HJ93" s="172"/>
      <c r="HK93" s="172"/>
      <c r="HL93" s="172"/>
      <c r="HM93" s="172"/>
      <c r="HN93" s="172"/>
      <c r="HO93" s="172"/>
      <c r="HP93" s="172"/>
      <c r="HQ93" s="172"/>
      <c r="HR93" s="172"/>
      <c r="HS93" s="172"/>
      <c r="HT93" s="172"/>
      <c r="HU93" s="172"/>
      <c r="HV93" s="172"/>
      <c r="HW93" s="172"/>
      <c r="HX93" s="172"/>
      <c r="HY93" s="172"/>
      <c r="HZ93" s="172"/>
      <c r="IA93" s="172"/>
      <c r="IB93" s="172"/>
      <c r="IC93" s="172"/>
      <c r="ID93" s="172"/>
      <c r="IE93" s="172"/>
      <c r="IF93" s="172"/>
      <c r="IG93" s="172"/>
      <c r="IH93" s="172"/>
      <c r="II93" s="172"/>
      <c r="IJ93" s="172"/>
      <c r="IK93" s="172"/>
      <c r="IL93" s="172"/>
      <c r="IM93" s="172"/>
      <c r="IN93" s="172"/>
      <c r="IO93" s="172"/>
      <c r="IP93" s="172"/>
      <c r="IQ93" s="172"/>
      <c r="IR93" s="172"/>
      <c r="IS93" s="172"/>
      <c r="IT93" s="172"/>
      <c r="IU93" s="172"/>
      <c r="IV93" s="172"/>
      <c r="IW93" s="172"/>
      <c r="IX93" s="172"/>
      <c r="IY93" s="172"/>
      <c r="IZ93" s="172"/>
      <c r="JA93" s="172"/>
      <c r="JB93" s="172"/>
      <c r="JC93" s="172"/>
      <c r="JD93" s="172"/>
      <c r="JE93" s="172"/>
      <c r="JF93" s="172"/>
      <c r="JG93" s="172"/>
      <c r="JH93" s="172"/>
      <c r="JI93" s="172"/>
      <c r="JJ93" s="172"/>
      <c r="JK93" s="172"/>
      <c r="JL93" s="172"/>
      <c r="JM93" s="172"/>
      <c r="JN93" s="172"/>
      <c r="JO93" s="172"/>
      <c r="JP93" s="172"/>
      <c r="JQ93" s="172"/>
      <c r="JR93" s="172"/>
      <c r="JS93" s="172"/>
      <c r="JT93" s="172"/>
      <c r="JU93" s="172"/>
      <c r="JV93" s="172"/>
      <c r="JW93" s="172"/>
      <c r="JX93" s="172"/>
    </row>
    <row r="94" spans="1:285" s="169" customFormat="1" x14ac:dyDescent="0.2">
      <c r="A94" s="166"/>
      <c r="B94" s="171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  <c r="AA94" s="170"/>
      <c r="AB94" s="170"/>
      <c r="AC94" s="170"/>
      <c r="AD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26"/>
      <c r="AR94" s="126"/>
      <c r="AS94" s="172"/>
      <c r="AT94" s="126"/>
      <c r="AU94" s="172"/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72"/>
      <c r="BK94" s="172"/>
      <c r="BL94" s="172"/>
      <c r="BM94" s="172"/>
      <c r="BN94" s="172"/>
      <c r="BO94" s="172"/>
      <c r="BP94" s="172"/>
      <c r="BQ94" s="172"/>
      <c r="BR94" s="172"/>
      <c r="BS94" s="172"/>
      <c r="BT94" s="172"/>
      <c r="BU94" s="172"/>
      <c r="BV94" s="172"/>
      <c r="BW94" s="172"/>
      <c r="BX94" s="172"/>
      <c r="BY94" s="172"/>
      <c r="BZ94" s="172"/>
      <c r="CA94" s="172"/>
      <c r="CB94" s="172"/>
      <c r="CC94" s="172"/>
      <c r="CD94" s="172"/>
      <c r="CE94" s="172"/>
      <c r="CF94" s="172"/>
      <c r="CG94" s="172"/>
      <c r="CH94" s="172"/>
      <c r="CI94" s="172"/>
      <c r="CJ94" s="172"/>
      <c r="CK94" s="172"/>
      <c r="CL94" s="172"/>
      <c r="CM94" s="172"/>
      <c r="CN94" s="172"/>
      <c r="CO94" s="172"/>
      <c r="CP94" s="172"/>
      <c r="CQ94" s="172"/>
      <c r="CR94" s="172"/>
      <c r="CS94" s="172"/>
      <c r="CT94" s="172"/>
      <c r="CU94" s="172"/>
      <c r="CV94" s="172"/>
      <c r="CW94" s="172"/>
      <c r="CX94" s="172"/>
      <c r="CY94" s="172"/>
      <c r="CZ94" s="172"/>
      <c r="DA94" s="172"/>
      <c r="DB94" s="172"/>
      <c r="DC94" s="172"/>
      <c r="DD94" s="172"/>
      <c r="DE94" s="172"/>
      <c r="DF94" s="172"/>
      <c r="DG94" s="172"/>
      <c r="DH94" s="172"/>
      <c r="DI94" s="172"/>
      <c r="DJ94" s="172"/>
      <c r="DK94" s="172"/>
      <c r="DL94" s="172"/>
      <c r="DM94" s="172"/>
      <c r="DN94" s="172"/>
      <c r="DO94" s="172"/>
      <c r="DP94" s="172"/>
      <c r="DQ94" s="172"/>
      <c r="DR94" s="172"/>
      <c r="DS94" s="172"/>
      <c r="DT94" s="172"/>
      <c r="DU94" s="172"/>
      <c r="DV94" s="172"/>
      <c r="DW94" s="172"/>
      <c r="DX94" s="172"/>
      <c r="DY94" s="172"/>
      <c r="DZ94" s="172"/>
      <c r="EA94" s="172"/>
      <c r="EB94" s="172"/>
      <c r="EC94" s="172"/>
      <c r="ED94" s="172"/>
      <c r="EE94" s="172"/>
      <c r="EF94" s="172"/>
      <c r="EG94" s="172"/>
      <c r="EH94" s="172"/>
      <c r="EI94" s="172"/>
      <c r="EJ94" s="172"/>
      <c r="EK94" s="172"/>
      <c r="EL94" s="172"/>
      <c r="EM94" s="172"/>
      <c r="EN94" s="172"/>
      <c r="EO94" s="172"/>
      <c r="EP94" s="172"/>
      <c r="EQ94" s="172"/>
      <c r="ER94" s="172"/>
      <c r="ES94" s="172"/>
      <c r="ET94" s="172"/>
      <c r="EU94" s="172"/>
      <c r="EV94" s="172"/>
      <c r="EW94" s="172"/>
      <c r="EX94" s="172"/>
      <c r="EY94" s="172"/>
      <c r="EZ94" s="172"/>
      <c r="FA94" s="172"/>
      <c r="FB94" s="172"/>
      <c r="FC94" s="172"/>
      <c r="FD94" s="172"/>
      <c r="FE94" s="172"/>
      <c r="FF94" s="172"/>
      <c r="FG94" s="172"/>
      <c r="FH94" s="172"/>
      <c r="FI94" s="172"/>
      <c r="FJ94" s="172"/>
      <c r="FK94" s="172"/>
      <c r="FL94" s="172"/>
      <c r="FM94" s="172"/>
      <c r="FN94" s="172"/>
      <c r="FO94" s="172"/>
      <c r="FP94" s="172"/>
      <c r="FQ94" s="172"/>
      <c r="FR94" s="172"/>
      <c r="FS94" s="172"/>
      <c r="FT94" s="172"/>
      <c r="FU94" s="172"/>
      <c r="FV94" s="172"/>
      <c r="FW94" s="172"/>
      <c r="FX94" s="172"/>
      <c r="FY94" s="172"/>
      <c r="FZ94" s="172"/>
      <c r="GA94" s="172"/>
      <c r="GB94" s="172"/>
      <c r="GC94" s="172"/>
      <c r="GD94" s="172"/>
      <c r="GE94" s="172"/>
      <c r="GF94" s="172"/>
      <c r="GG94" s="172"/>
      <c r="GH94" s="172"/>
      <c r="GI94" s="172"/>
      <c r="GJ94" s="172"/>
      <c r="GK94" s="172"/>
      <c r="GL94" s="172"/>
      <c r="GM94" s="172"/>
      <c r="GN94" s="172"/>
      <c r="GO94" s="172"/>
      <c r="GP94" s="172"/>
      <c r="GQ94" s="172"/>
      <c r="GR94" s="172"/>
      <c r="GS94" s="172"/>
      <c r="GT94" s="172"/>
      <c r="GU94" s="172"/>
      <c r="GV94" s="172"/>
      <c r="GW94" s="172"/>
      <c r="GX94" s="172"/>
      <c r="GY94" s="172"/>
      <c r="GZ94" s="172"/>
      <c r="HA94" s="172"/>
      <c r="HB94" s="172"/>
      <c r="HC94" s="172"/>
      <c r="HD94" s="172"/>
      <c r="HE94" s="172"/>
      <c r="HF94" s="172"/>
      <c r="HG94" s="172"/>
      <c r="HH94" s="172"/>
      <c r="HI94" s="172"/>
      <c r="HJ94" s="172"/>
      <c r="HK94" s="172"/>
      <c r="HL94" s="172"/>
      <c r="HM94" s="172"/>
      <c r="HN94" s="172"/>
      <c r="HO94" s="172"/>
      <c r="HP94" s="172"/>
      <c r="HQ94" s="172"/>
      <c r="HR94" s="172"/>
      <c r="HS94" s="172"/>
      <c r="HT94" s="172"/>
      <c r="HU94" s="172"/>
      <c r="HV94" s="172"/>
      <c r="HW94" s="172"/>
      <c r="HX94" s="172"/>
      <c r="HY94" s="172"/>
      <c r="HZ94" s="172"/>
      <c r="IA94" s="172"/>
      <c r="IB94" s="172"/>
      <c r="IC94" s="172"/>
      <c r="ID94" s="172"/>
      <c r="IE94" s="172"/>
      <c r="IF94" s="172"/>
      <c r="IG94" s="172"/>
      <c r="IH94" s="172"/>
      <c r="II94" s="172"/>
      <c r="IJ94" s="172"/>
      <c r="IK94" s="172"/>
      <c r="IL94" s="172"/>
      <c r="IM94" s="172"/>
      <c r="IN94" s="172"/>
      <c r="IO94" s="172"/>
      <c r="IP94" s="172"/>
      <c r="IQ94" s="172"/>
      <c r="IR94" s="172"/>
      <c r="IS94" s="172"/>
      <c r="IT94" s="172"/>
      <c r="IU94" s="172"/>
      <c r="IV94" s="172"/>
      <c r="IW94" s="172"/>
      <c r="IX94" s="172"/>
      <c r="IY94" s="172"/>
      <c r="IZ94" s="172"/>
      <c r="JA94" s="172"/>
      <c r="JB94" s="172"/>
      <c r="JC94" s="172"/>
      <c r="JD94" s="172"/>
      <c r="JE94" s="172"/>
      <c r="JF94" s="172"/>
      <c r="JG94" s="172"/>
      <c r="JH94" s="172"/>
      <c r="JI94" s="172"/>
      <c r="JJ94" s="172"/>
      <c r="JK94" s="172"/>
      <c r="JL94" s="172"/>
      <c r="JM94" s="172"/>
      <c r="JN94" s="172"/>
      <c r="JO94" s="172"/>
      <c r="JP94" s="172"/>
      <c r="JQ94" s="172"/>
      <c r="JR94" s="172"/>
      <c r="JS94" s="172"/>
      <c r="JT94" s="172"/>
      <c r="JU94" s="172"/>
      <c r="JV94" s="172"/>
      <c r="JW94" s="172"/>
      <c r="JX94" s="172"/>
    </row>
    <row r="95" spans="1:285" s="169" customFormat="1" x14ac:dyDescent="0.2">
      <c r="A95" s="166"/>
      <c r="B95" s="171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26"/>
      <c r="AR95" s="126"/>
      <c r="AS95" s="168"/>
      <c r="AT95" s="126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68"/>
      <c r="BQ95" s="168"/>
      <c r="BR95" s="168"/>
      <c r="BS95" s="168"/>
      <c r="BT95" s="168"/>
      <c r="BU95" s="168"/>
      <c r="BV95" s="168"/>
      <c r="BW95" s="168"/>
      <c r="BX95" s="168"/>
      <c r="BY95" s="168"/>
      <c r="BZ95" s="168"/>
      <c r="CA95" s="168"/>
      <c r="CB95" s="168"/>
      <c r="CC95" s="168"/>
      <c r="CD95" s="168"/>
      <c r="CE95" s="168"/>
      <c r="CF95" s="168"/>
      <c r="CG95" s="168"/>
      <c r="CH95" s="168"/>
      <c r="CI95" s="168"/>
      <c r="CJ95" s="168"/>
      <c r="CK95" s="168"/>
      <c r="CL95" s="168"/>
      <c r="CM95" s="168"/>
      <c r="CN95" s="168"/>
      <c r="CO95" s="168"/>
      <c r="CP95" s="168"/>
      <c r="CQ95" s="168"/>
      <c r="CR95" s="168"/>
      <c r="CS95" s="168"/>
      <c r="CT95" s="168"/>
      <c r="CU95" s="168"/>
      <c r="CV95" s="168"/>
      <c r="CW95" s="168"/>
      <c r="CX95" s="168"/>
      <c r="CY95" s="168"/>
      <c r="CZ95" s="168"/>
      <c r="DA95" s="168"/>
      <c r="DB95" s="168"/>
      <c r="DC95" s="168"/>
      <c r="DD95" s="168"/>
      <c r="DE95" s="168"/>
      <c r="DF95" s="168"/>
      <c r="DG95" s="168"/>
      <c r="DH95" s="168"/>
      <c r="DI95" s="168"/>
      <c r="DJ95" s="168"/>
      <c r="DK95" s="168"/>
      <c r="DL95" s="168"/>
      <c r="DM95" s="168"/>
      <c r="DN95" s="168"/>
      <c r="DO95" s="168"/>
      <c r="DP95" s="168"/>
      <c r="DQ95" s="168"/>
      <c r="DR95" s="168"/>
      <c r="DS95" s="168"/>
      <c r="DT95" s="168"/>
      <c r="DU95" s="168"/>
      <c r="DV95" s="168"/>
      <c r="DW95" s="168"/>
      <c r="DX95" s="168"/>
      <c r="DY95" s="168"/>
      <c r="DZ95" s="168"/>
      <c r="EA95" s="168"/>
      <c r="EB95" s="168"/>
      <c r="EC95" s="168"/>
      <c r="ED95" s="168"/>
      <c r="EE95" s="168"/>
      <c r="EF95" s="168"/>
      <c r="EG95" s="168"/>
      <c r="EH95" s="168"/>
      <c r="EI95" s="168"/>
      <c r="EJ95" s="168"/>
      <c r="EK95" s="168"/>
      <c r="EL95" s="168"/>
      <c r="EM95" s="168"/>
      <c r="EN95" s="168"/>
      <c r="EO95" s="168"/>
      <c r="EP95" s="168"/>
      <c r="EQ95" s="168"/>
      <c r="ER95" s="168"/>
      <c r="ES95" s="168"/>
      <c r="ET95" s="168"/>
      <c r="EU95" s="168"/>
      <c r="EV95" s="168"/>
      <c r="EW95" s="168"/>
      <c r="EX95" s="168"/>
      <c r="EY95" s="168"/>
      <c r="EZ95" s="168"/>
      <c r="FA95" s="168"/>
      <c r="FB95" s="168"/>
      <c r="FC95" s="168"/>
      <c r="FD95" s="168"/>
      <c r="FE95" s="168"/>
      <c r="FF95" s="168"/>
      <c r="FG95" s="168"/>
      <c r="FH95" s="168"/>
      <c r="FI95" s="168"/>
      <c r="FJ95" s="168"/>
      <c r="FK95" s="168"/>
      <c r="FL95" s="168"/>
      <c r="FM95" s="168"/>
      <c r="FN95" s="168"/>
      <c r="FO95" s="168"/>
      <c r="FP95" s="168"/>
      <c r="FQ95" s="168"/>
      <c r="FR95" s="168"/>
      <c r="FS95" s="168"/>
      <c r="FT95" s="168"/>
      <c r="FU95" s="168"/>
      <c r="FV95" s="168"/>
      <c r="FW95" s="168"/>
      <c r="FX95" s="168"/>
      <c r="FY95" s="168"/>
      <c r="FZ95" s="168"/>
      <c r="GA95" s="168"/>
      <c r="GB95" s="168"/>
      <c r="GC95" s="168"/>
      <c r="GD95" s="168"/>
      <c r="GE95" s="168"/>
      <c r="GF95" s="168"/>
      <c r="GG95" s="168"/>
      <c r="GH95" s="168"/>
      <c r="GI95" s="168"/>
      <c r="GJ95" s="168"/>
      <c r="GK95" s="168"/>
      <c r="GL95" s="168"/>
      <c r="GM95" s="168"/>
      <c r="GN95" s="168"/>
      <c r="GO95" s="168"/>
      <c r="GP95" s="168"/>
      <c r="GQ95" s="168"/>
      <c r="GR95" s="168"/>
      <c r="GS95" s="168"/>
      <c r="GT95" s="168"/>
      <c r="GU95" s="168"/>
      <c r="GV95" s="168"/>
      <c r="GW95" s="168"/>
      <c r="GX95" s="168"/>
      <c r="GY95" s="168"/>
      <c r="GZ95" s="168"/>
      <c r="HA95" s="168"/>
      <c r="HB95" s="168"/>
      <c r="HC95" s="168"/>
      <c r="HD95" s="168"/>
      <c r="HE95" s="168"/>
      <c r="HF95" s="168"/>
      <c r="HG95" s="168"/>
      <c r="HH95" s="168"/>
      <c r="HI95" s="168"/>
      <c r="HJ95" s="168"/>
      <c r="HK95" s="168"/>
      <c r="HL95" s="168"/>
      <c r="HM95" s="168"/>
      <c r="HN95" s="168"/>
      <c r="HO95" s="168"/>
      <c r="HP95" s="168"/>
      <c r="HQ95" s="168"/>
      <c r="HR95" s="168"/>
      <c r="HS95" s="168"/>
      <c r="HT95" s="168"/>
      <c r="HU95" s="168"/>
      <c r="HV95" s="168"/>
      <c r="HW95" s="168"/>
      <c r="HX95" s="168"/>
      <c r="HY95" s="168"/>
      <c r="HZ95" s="168"/>
      <c r="IA95" s="168"/>
      <c r="IB95" s="168"/>
      <c r="IC95" s="168"/>
      <c r="ID95" s="168"/>
      <c r="IE95" s="168"/>
      <c r="IF95" s="168"/>
      <c r="IG95" s="168"/>
      <c r="IH95" s="168"/>
      <c r="II95" s="168"/>
      <c r="IJ95" s="168"/>
      <c r="IK95" s="168"/>
      <c r="IL95" s="168"/>
      <c r="IM95" s="168"/>
      <c r="IN95" s="168"/>
      <c r="IO95" s="168"/>
      <c r="IP95" s="168"/>
      <c r="IQ95" s="168"/>
      <c r="IR95" s="168"/>
      <c r="IS95" s="168"/>
      <c r="IT95" s="168"/>
      <c r="IU95" s="168"/>
      <c r="IV95" s="168"/>
      <c r="IW95" s="168"/>
      <c r="IX95" s="168"/>
      <c r="IY95" s="168"/>
      <c r="IZ95" s="168"/>
      <c r="JA95" s="168"/>
      <c r="JB95" s="168"/>
      <c r="JC95" s="168"/>
      <c r="JD95" s="168"/>
      <c r="JE95" s="168"/>
      <c r="JF95" s="168"/>
      <c r="JG95" s="168"/>
      <c r="JH95" s="168"/>
      <c r="JI95" s="168"/>
      <c r="JJ95" s="168"/>
      <c r="JK95" s="168"/>
      <c r="JL95" s="168"/>
      <c r="JM95" s="168"/>
      <c r="JN95" s="168"/>
      <c r="JO95" s="168"/>
      <c r="JP95" s="168"/>
      <c r="JQ95" s="168"/>
      <c r="JR95" s="168"/>
      <c r="JS95" s="168"/>
      <c r="JT95" s="168"/>
      <c r="JU95" s="168"/>
      <c r="JV95" s="168"/>
      <c r="JW95" s="168"/>
      <c r="JX95" s="168"/>
    </row>
    <row r="96" spans="1:285" s="169" customFormat="1" x14ac:dyDescent="0.2">
      <c r="AQ96" s="126"/>
      <c r="AR96" s="126"/>
      <c r="AT96" s="126"/>
    </row>
    <row r="97" spans="1:284" s="169" customFormat="1" x14ac:dyDescent="0.2">
      <c r="AQ97" s="126"/>
      <c r="AR97" s="126"/>
      <c r="AT97" s="126"/>
    </row>
    <row r="98" spans="1:284" s="169" customFormat="1" x14ac:dyDescent="0.2">
      <c r="A98" s="166"/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72"/>
      <c r="R98" s="172"/>
      <c r="S98" s="172"/>
      <c r="T98" s="172"/>
      <c r="U98" s="172"/>
      <c r="V98" s="172"/>
      <c r="W98" s="172"/>
      <c r="X98" s="172"/>
      <c r="Y98" s="172"/>
      <c r="Z98" s="172"/>
      <c r="AA98" s="172"/>
      <c r="AB98" s="172"/>
      <c r="AC98" s="172"/>
      <c r="AD98" s="172"/>
      <c r="AE98" s="172"/>
      <c r="AF98" s="172"/>
      <c r="AG98" s="172"/>
      <c r="AH98" s="172"/>
      <c r="AI98" s="172"/>
      <c r="AJ98" s="172"/>
      <c r="AK98" s="172"/>
      <c r="AL98" s="172"/>
      <c r="AM98" s="172"/>
      <c r="AN98" s="172"/>
      <c r="AO98" s="172"/>
      <c r="AP98" s="172"/>
      <c r="AQ98" s="126"/>
      <c r="AR98" s="126"/>
      <c r="AS98" s="172"/>
      <c r="AT98" s="126"/>
      <c r="AU98" s="172"/>
      <c r="AV98" s="172"/>
      <c r="AW98" s="172"/>
      <c r="AX98" s="172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2"/>
      <c r="BJ98" s="172"/>
      <c r="BK98" s="172"/>
      <c r="BL98" s="172"/>
      <c r="BM98" s="172"/>
      <c r="BN98" s="172"/>
      <c r="BO98" s="172"/>
      <c r="BP98" s="172"/>
      <c r="BQ98" s="172"/>
      <c r="BR98" s="172"/>
      <c r="BS98" s="172"/>
      <c r="BT98" s="172"/>
      <c r="BU98" s="172"/>
      <c r="BV98" s="172"/>
      <c r="BW98" s="172"/>
      <c r="BX98" s="172"/>
      <c r="BY98" s="172"/>
      <c r="BZ98" s="172"/>
      <c r="CA98" s="172"/>
      <c r="CB98" s="172"/>
      <c r="CC98" s="172"/>
      <c r="CD98" s="172"/>
      <c r="CE98" s="172"/>
      <c r="CF98" s="172"/>
      <c r="CG98" s="172"/>
      <c r="CH98" s="172"/>
      <c r="CI98" s="172"/>
      <c r="CJ98" s="172"/>
      <c r="CK98" s="172"/>
      <c r="CL98" s="172"/>
      <c r="CM98" s="172"/>
      <c r="CN98" s="172"/>
      <c r="CO98" s="172"/>
      <c r="CP98" s="172"/>
      <c r="CQ98" s="172"/>
      <c r="CR98" s="172"/>
      <c r="CS98" s="172"/>
      <c r="CT98" s="172"/>
      <c r="CU98" s="172"/>
      <c r="CV98" s="172"/>
      <c r="CW98" s="172"/>
      <c r="CX98" s="172"/>
      <c r="CY98" s="172"/>
      <c r="CZ98" s="172"/>
      <c r="DA98" s="172"/>
      <c r="DB98" s="172"/>
      <c r="DC98" s="172"/>
      <c r="DD98" s="172"/>
      <c r="DE98" s="172"/>
      <c r="DF98" s="172"/>
      <c r="DG98" s="172"/>
      <c r="DH98" s="172"/>
      <c r="DI98" s="172"/>
      <c r="DJ98" s="172"/>
      <c r="DK98" s="172"/>
      <c r="DL98" s="172"/>
      <c r="DM98" s="172"/>
      <c r="DN98" s="172"/>
      <c r="DO98" s="172"/>
      <c r="DP98" s="172"/>
      <c r="DQ98" s="172"/>
      <c r="DR98" s="172"/>
      <c r="DS98" s="172"/>
      <c r="DT98" s="172"/>
      <c r="DU98" s="172"/>
      <c r="DV98" s="172"/>
      <c r="DW98" s="172"/>
      <c r="DX98" s="172"/>
      <c r="DY98" s="172"/>
      <c r="DZ98" s="172"/>
      <c r="EA98" s="172"/>
      <c r="EB98" s="172"/>
      <c r="EC98" s="172"/>
      <c r="ED98" s="172"/>
      <c r="EE98" s="172"/>
      <c r="EF98" s="172"/>
      <c r="EG98" s="172"/>
      <c r="EH98" s="172"/>
      <c r="EI98" s="172"/>
      <c r="EJ98" s="172"/>
      <c r="EK98" s="172"/>
      <c r="EL98" s="172"/>
      <c r="EM98" s="172"/>
      <c r="EN98" s="172"/>
      <c r="EO98" s="172"/>
      <c r="EP98" s="172"/>
      <c r="EQ98" s="172"/>
      <c r="ER98" s="172"/>
      <c r="ES98" s="172"/>
      <c r="ET98" s="172"/>
      <c r="EU98" s="172"/>
      <c r="EV98" s="172"/>
      <c r="EW98" s="172"/>
      <c r="EX98" s="172"/>
      <c r="EY98" s="172"/>
      <c r="EZ98" s="172"/>
      <c r="FA98" s="172"/>
      <c r="FB98" s="172"/>
      <c r="FC98" s="172"/>
      <c r="FD98" s="172"/>
      <c r="FE98" s="172"/>
      <c r="FF98" s="172"/>
      <c r="FG98" s="172"/>
      <c r="FH98" s="172"/>
      <c r="FI98" s="172"/>
      <c r="FJ98" s="172"/>
      <c r="FK98" s="172"/>
      <c r="FL98" s="172"/>
      <c r="FM98" s="172"/>
      <c r="FN98" s="172"/>
      <c r="FO98" s="172"/>
      <c r="FP98" s="172"/>
      <c r="FQ98" s="172"/>
      <c r="FR98" s="172"/>
      <c r="FS98" s="172"/>
      <c r="FT98" s="172"/>
      <c r="FU98" s="172"/>
      <c r="FV98" s="172"/>
      <c r="FW98" s="172"/>
      <c r="FX98" s="172"/>
      <c r="FY98" s="172"/>
      <c r="FZ98" s="172"/>
      <c r="GA98" s="172"/>
      <c r="GB98" s="172"/>
      <c r="GC98" s="172"/>
      <c r="GD98" s="172"/>
      <c r="GE98" s="172"/>
      <c r="GF98" s="172"/>
      <c r="GG98" s="172"/>
      <c r="GH98" s="172"/>
      <c r="GI98" s="172"/>
      <c r="GJ98" s="172"/>
      <c r="GK98" s="172"/>
      <c r="GL98" s="172"/>
      <c r="GM98" s="172"/>
      <c r="GN98" s="172"/>
      <c r="GO98" s="172"/>
      <c r="GP98" s="172"/>
      <c r="GQ98" s="172"/>
      <c r="GR98" s="172"/>
      <c r="GS98" s="172"/>
      <c r="GT98" s="172"/>
      <c r="GU98" s="172"/>
      <c r="GV98" s="172"/>
      <c r="GW98" s="172"/>
      <c r="GX98" s="172"/>
      <c r="GY98" s="172"/>
      <c r="GZ98" s="172"/>
      <c r="HA98" s="172"/>
      <c r="HB98" s="172"/>
      <c r="HC98" s="172"/>
      <c r="HD98" s="172"/>
      <c r="HE98" s="172"/>
      <c r="HF98" s="172"/>
      <c r="HG98" s="172"/>
      <c r="HH98" s="172"/>
      <c r="HI98" s="172"/>
      <c r="HJ98" s="172"/>
      <c r="HK98" s="172"/>
      <c r="HL98" s="172"/>
      <c r="HM98" s="172"/>
      <c r="HN98" s="172"/>
      <c r="HO98" s="172"/>
      <c r="HP98" s="172"/>
      <c r="HQ98" s="172"/>
      <c r="HR98" s="172"/>
      <c r="HS98" s="172"/>
      <c r="HT98" s="172"/>
      <c r="HU98" s="172"/>
      <c r="HV98" s="172"/>
      <c r="HW98" s="172"/>
      <c r="HX98" s="172"/>
      <c r="HY98" s="172"/>
      <c r="HZ98" s="172"/>
      <c r="IA98" s="172"/>
      <c r="IB98" s="172"/>
      <c r="IC98" s="172"/>
      <c r="ID98" s="172"/>
      <c r="IE98" s="172"/>
      <c r="IF98" s="172"/>
      <c r="IG98" s="172"/>
      <c r="IH98" s="172"/>
      <c r="II98" s="172"/>
      <c r="IJ98" s="172"/>
      <c r="IK98" s="172"/>
      <c r="IL98" s="172"/>
      <c r="IM98" s="172"/>
      <c r="IN98" s="172"/>
      <c r="IO98" s="172"/>
      <c r="IP98" s="172"/>
      <c r="IQ98" s="172"/>
      <c r="IR98" s="172"/>
      <c r="IS98" s="172"/>
      <c r="IT98" s="172"/>
      <c r="IU98" s="172"/>
      <c r="IV98" s="172"/>
      <c r="IW98" s="172"/>
      <c r="IX98" s="172"/>
      <c r="IY98" s="172"/>
      <c r="IZ98" s="172"/>
      <c r="JA98" s="172"/>
      <c r="JB98" s="172"/>
      <c r="JC98" s="172"/>
      <c r="JD98" s="172"/>
      <c r="JE98" s="172"/>
      <c r="JF98" s="172"/>
      <c r="JG98" s="172"/>
      <c r="JH98" s="172"/>
      <c r="JI98" s="172"/>
      <c r="JJ98" s="172"/>
      <c r="JK98" s="172"/>
      <c r="JL98" s="172"/>
      <c r="JM98" s="172"/>
      <c r="JN98" s="172"/>
      <c r="JO98" s="172"/>
      <c r="JP98" s="172"/>
      <c r="JQ98" s="172"/>
      <c r="JR98" s="172"/>
      <c r="JS98" s="172"/>
      <c r="JT98" s="172"/>
      <c r="JU98" s="172"/>
      <c r="JV98" s="172"/>
      <c r="JW98" s="172"/>
      <c r="JX98" s="172"/>
    </row>
    <row r="99" spans="1:284" s="169" customFormat="1" x14ac:dyDescent="0.2">
      <c r="A99" s="166"/>
      <c r="B99" s="167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8"/>
      <c r="AJ99" s="168"/>
      <c r="AK99" s="168"/>
      <c r="AL99" s="168"/>
      <c r="AM99" s="168"/>
      <c r="AN99" s="168"/>
      <c r="AO99" s="168"/>
      <c r="AP99" s="168"/>
      <c r="AQ99" s="126"/>
      <c r="AR99" s="126"/>
      <c r="AS99" s="168"/>
      <c r="AT99" s="126"/>
      <c r="AU99" s="168"/>
      <c r="AV99" s="168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8"/>
      <c r="BM99" s="168"/>
      <c r="BN99" s="168"/>
      <c r="BO99" s="168"/>
      <c r="BP99" s="168"/>
      <c r="BQ99" s="168"/>
      <c r="BR99" s="168"/>
      <c r="BS99" s="168"/>
      <c r="BT99" s="168"/>
      <c r="BU99" s="168"/>
      <c r="BV99" s="168"/>
      <c r="BW99" s="168"/>
      <c r="BX99" s="168"/>
      <c r="BY99" s="168"/>
      <c r="BZ99" s="168"/>
      <c r="CA99" s="168"/>
      <c r="CB99" s="168"/>
      <c r="CC99" s="168"/>
      <c r="CD99" s="168"/>
      <c r="CE99" s="168"/>
      <c r="CF99" s="168"/>
      <c r="CG99" s="168"/>
      <c r="CH99" s="168"/>
      <c r="CI99" s="168"/>
      <c r="CJ99" s="168"/>
      <c r="CK99" s="168"/>
      <c r="CL99" s="168"/>
      <c r="CM99" s="168"/>
      <c r="CN99" s="168"/>
      <c r="CO99" s="168"/>
      <c r="CP99" s="168"/>
      <c r="CQ99" s="168"/>
      <c r="CR99" s="168"/>
      <c r="CS99" s="168"/>
      <c r="CT99" s="168"/>
      <c r="CU99" s="168"/>
      <c r="CV99" s="168"/>
      <c r="CW99" s="168"/>
      <c r="CX99" s="168"/>
      <c r="CY99" s="168"/>
      <c r="CZ99" s="168"/>
      <c r="DA99" s="168"/>
      <c r="DB99" s="168"/>
      <c r="DC99" s="168"/>
      <c r="DD99" s="168"/>
      <c r="DE99" s="168"/>
      <c r="DF99" s="168"/>
      <c r="DG99" s="168"/>
      <c r="DH99" s="168"/>
      <c r="DI99" s="168"/>
      <c r="DJ99" s="168"/>
      <c r="DK99" s="168"/>
      <c r="DL99" s="168"/>
      <c r="DM99" s="168"/>
      <c r="DN99" s="168"/>
      <c r="DO99" s="168"/>
      <c r="DP99" s="168"/>
      <c r="DQ99" s="168"/>
      <c r="DR99" s="168"/>
      <c r="DS99" s="168"/>
      <c r="DT99" s="168"/>
      <c r="DU99" s="168"/>
      <c r="DV99" s="168"/>
      <c r="DW99" s="168"/>
      <c r="DX99" s="168"/>
      <c r="DY99" s="168"/>
      <c r="DZ99" s="168"/>
      <c r="EA99" s="168"/>
      <c r="EB99" s="168"/>
      <c r="EC99" s="168"/>
      <c r="ED99" s="168"/>
      <c r="EE99" s="168"/>
      <c r="EF99" s="168"/>
      <c r="EG99" s="168"/>
      <c r="EH99" s="168"/>
      <c r="EI99" s="168"/>
      <c r="EJ99" s="168"/>
      <c r="EK99" s="168"/>
      <c r="EL99" s="168"/>
      <c r="EM99" s="168"/>
      <c r="EN99" s="168"/>
      <c r="EO99" s="168"/>
      <c r="EP99" s="168"/>
      <c r="EQ99" s="168"/>
      <c r="ER99" s="168"/>
      <c r="ES99" s="168"/>
      <c r="ET99" s="168"/>
      <c r="EU99" s="168"/>
      <c r="EV99" s="168"/>
      <c r="EW99" s="168"/>
      <c r="EX99" s="168"/>
      <c r="EY99" s="168"/>
      <c r="EZ99" s="168"/>
      <c r="FA99" s="168"/>
      <c r="FB99" s="168"/>
      <c r="FC99" s="168"/>
      <c r="FD99" s="168"/>
      <c r="FE99" s="168"/>
      <c r="FF99" s="168"/>
      <c r="FG99" s="168"/>
      <c r="FH99" s="168"/>
      <c r="FI99" s="168"/>
      <c r="FJ99" s="168"/>
      <c r="FK99" s="168"/>
      <c r="FL99" s="168"/>
      <c r="FM99" s="168"/>
      <c r="FN99" s="168"/>
      <c r="FO99" s="168"/>
      <c r="FP99" s="168"/>
      <c r="FQ99" s="168"/>
      <c r="FR99" s="168"/>
      <c r="FS99" s="168"/>
      <c r="FT99" s="168"/>
      <c r="FU99" s="168"/>
      <c r="FV99" s="168"/>
      <c r="FW99" s="168"/>
      <c r="FX99" s="168"/>
      <c r="FY99" s="168"/>
      <c r="FZ99" s="168"/>
      <c r="GA99" s="168"/>
      <c r="GB99" s="168"/>
      <c r="GC99" s="168"/>
      <c r="GD99" s="168"/>
      <c r="GE99" s="168"/>
      <c r="GF99" s="168"/>
      <c r="GG99" s="168"/>
      <c r="GH99" s="168"/>
      <c r="GI99" s="168"/>
      <c r="GJ99" s="168"/>
      <c r="GK99" s="168"/>
      <c r="GL99" s="168"/>
      <c r="GM99" s="168"/>
      <c r="GN99" s="168"/>
      <c r="GO99" s="168"/>
      <c r="GP99" s="168"/>
      <c r="GQ99" s="168"/>
      <c r="GR99" s="168"/>
      <c r="GS99" s="168"/>
      <c r="GT99" s="168"/>
      <c r="GU99" s="168"/>
      <c r="GV99" s="168"/>
      <c r="GW99" s="168"/>
      <c r="GX99" s="168"/>
      <c r="GY99" s="168"/>
      <c r="GZ99" s="168"/>
      <c r="HA99" s="168"/>
      <c r="HB99" s="168"/>
      <c r="HC99" s="168"/>
      <c r="HD99" s="168"/>
      <c r="HE99" s="168"/>
      <c r="HF99" s="168"/>
      <c r="HG99" s="168"/>
      <c r="HH99" s="168"/>
      <c r="HI99" s="168"/>
      <c r="HJ99" s="168"/>
      <c r="HK99" s="168"/>
      <c r="HL99" s="168"/>
      <c r="HM99" s="168"/>
      <c r="HN99" s="168"/>
      <c r="HO99" s="168"/>
      <c r="HP99" s="168"/>
      <c r="HQ99" s="168"/>
      <c r="HR99" s="168"/>
      <c r="HS99" s="168"/>
      <c r="HT99" s="168"/>
      <c r="HU99" s="168"/>
      <c r="HV99" s="168"/>
      <c r="HW99" s="168"/>
      <c r="HX99" s="168"/>
      <c r="HY99" s="168"/>
      <c r="HZ99" s="168"/>
      <c r="IA99" s="168"/>
      <c r="IB99" s="168"/>
      <c r="IC99" s="168"/>
      <c r="ID99" s="168"/>
      <c r="IE99" s="168"/>
      <c r="IF99" s="168"/>
      <c r="IG99" s="168"/>
      <c r="IH99" s="168"/>
      <c r="II99" s="168"/>
      <c r="IJ99" s="168"/>
      <c r="IK99" s="168"/>
      <c r="IL99" s="168"/>
      <c r="IM99" s="168"/>
      <c r="IN99" s="168"/>
      <c r="IO99" s="168"/>
      <c r="IP99" s="168"/>
      <c r="IQ99" s="168"/>
      <c r="IR99" s="168"/>
      <c r="IS99" s="168"/>
      <c r="IT99" s="168"/>
      <c r="IU99" s="168"/>
      <c r="IV99" s="168"/>
      <c r="IW99" s="168"/>
      <c r="IX99" s="168"/>
      <c r="IY99" s="168"/>
      <c r="IZ99" s="168"/>
      <c r="JA99" s="168"/>
      <c r="JB99" s="168"/>
      <c r="JC99" s="168"/>
      <c r="JD99" s="168"/>
      <c r="JE99" s="168"/>
      <c r="JF99" s="168"/>
      <c r="JG99" s="168"/>
      <c r="JH99" s="168"/>
      <c r="JI99" s="168"/>
      <c r="JJ99" s="168"/>
      <c r="JK99" s="168"/>
      <c r="JL99" s="168"/>
      <c r="JM99" s="168"/>
      <c r="JN99" s="168"/>
      <c r="JO99" s="168"/>
      <c r="JP99" s="168"/>
      <c r="JQ99" s="168"/>
      <c r="JR99" s="168"/>
      <c r="JS99" s="168"/>
      <c r="JT99" s="168"/>
      <c r="JU99" s="168"/>
      <c r="JV99" s="168"/>
      <c r="JW99" s="168"/>
      <c r="JX99" s="168"/>
    </row>
    <row r="100" spans="1:284" s="169" customFormat="1" x14ac:dyDescent="0.2">
      <c r="A100" s="166"/>
      <c r="B100" s="167"/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26"/>
      <c r="AR100" s="126"/>
      <c r="AS100" s="172"/>
      <c r="AT100" s="126"/>
      <c r="AU100" s="172"/>
      <c r="AV100" s="172"/>
      <c r="AW100" s="172"/>
      <c r="AX100" s="172"/>
      <c r="AY100" s="172"/>
      <c r="AZ100" s="172"/>
      <c r="BA100" s="172"/>
      <c r="BB100" s="172"/>
      <c r="BC100" s="172"/>
      <c r="BD100" s="172"/>
      <c r="BE100" s="172"/>
      <c r="BF100" s="172"/>
      <c r="BG100" s="172"/>
      <c r="BH100" s="172"/>
      <c r="BI100" s="168"/>
      <c r="BJ100" s="172"/>
      <c r="BK100" s="172"/>
      <c r="BL100" s="172"/>
      <c r="BM100" s="172"/>
      <c r="BN100" s="172"/>
      <c r="BO100" s="172"/>
      <c r="BP100" s="172"/>
      <c r="BQ100" s="172"/>
      <c r="BR100" s="172"/>
      <c r="BS100" s="172"/>
      <c r="BT100" s="172"/>
      <c r="BU100" s="172"/>
      <c r="BV100" s="172"/>
      <c r="BW100" s="172"/>
      <c r="BX100" s="172"/>
      <c r="BY100" s="172"/>
      <c r="BZ100" s="172"/>
      <c r="CA100" s="172"/>
      <c r="CB100" s="172"/>
      <c r="CC100" s="172"/>
      <c r="CD100" s="172"/>
      <c r="CE100" s="172"/>
      <c r="CF100" s="172"/>
      <c r="CG100" s="172"/>
      <c r="CH100" s="172"/>
      <c r="CI100" s="172"/>
      <c r="CJ100" s="172"/>
      <c r="CK100" s="172"/>
      <c r="CL100" s="172"/>
      <c r="CM100" s="172"/>
      <c r="CN100" s="172"/>
      <c r="CO100" s="172"/>
      <c r="CP100" s="172"/>
      <c r="CQ100" s="172"/>
      <c r="CR100" s="172"/>
      <c r="CS100" s="172"/>
      <c r="CT100" s="172"/>
      <c r="CU100" s="172"/>
      <c r="CV100" s="172"/>
      <c r="CW100" s="172"/>
      <c r="CX100" s="172"/>
      <c r="CY100" s="172"/>
      <c r="CZ100" s="172"/>
      <c r="DA100" s="172"/>
      <c r="DB100" s="172"/>
      <c r="DC100" s="172"/>
      <c r="DD100" s="172"/>
      <c r="DE100" s="172"/>
      <c r="DF100" s="172"/>
      <c r="DG100" s="172"/>
      <c r="DH100" s="172"/>
      <c r="DI100" s="172"/>
      <c r="DJ100" s="172"/>
      <c r="DK100" s="172"/>
      <c r="DL100" s="172"/>
      <c r="DM100" s="172"/>
      <c r="DN100" s="172"/>
      <c r="DO100" s="172"/>
      <c r="DP100" s="172"/>
      <c r="DQ100" s="172"/>
      <c r="DR100" s="172"/>
      <c r="DS100" s="172"/>
      <c r="DT100" s="172"/>
      <c r="DU100" s="172"/>
      <c r="DV100" s="172"/>
      <c r="DW100" s="172"/>
      <c r="DX100" s="172"/>
      <c r="DY100" s="172"/>
      <c r="DZ100" s="172"/>
      <c r="EA100" s="172"/>
      <c r="EB100" s="172"/>
      <c r="EC100" s="172"/>
      <c r="ED100" s="172"/>
      <c r="EE100" s="172"/>
      <c r="EF100" s="172"/>
      <c r="EG100" s="172"/>
      <c r="EH100" s="172"/>
      <c r="EI100" s="172"/>
      <c r="EJ100" s="172"/>
      <c r="EK100" s="172"/>
      <c r="EL100" s="172"/>
      <c r="EM100" s="172"/>
      <c r="EN100" s="172"/>
      <c r="EO100" s="172"/>
      <c r="EP100" s="172"/>
      <c r="EQ100" s="172"/>
      <c r="ER100" s="172"/>
      <c r="ES100" s="172"/>
      <c r="ET100" s="172"/>
      <c r="EU100" s="172"/>
      <c r="EV100" s="172"/>
      <c r="EW100" s="172"/>
      <c r="EX100" s="172"/>
      <c r="EY100" s="172"/>
      <c r="EZ100" s="172"/>
      <c r="FA100" s="172"/>
      <c r="FB100" s="172"/>
      <c r="FC100" s="172"/>
      <c r="FD100" s="172"/>
      <c r="FE100" s="172"/>
      <c r="FF100" s="172"/>
      <c r="FG100" s="172"/>
      <c r="FH100" s="172"/>
      <c r="FI100" s="172"/>
      <c r="FJ100" s="172"/>
      <c r="FK100" s="172"/>
      <c r="FL100" s="172"/>
      <c r="FM100" s="172"/>
      <c r="FN100" s="172"/>
      <c r="FO100" s="172"/>
      <c r="FP100" s="172"/>
      <c r="FQ100" s="172"/>
      <c r="FR100" s="172"/>
      <c r="FS100" s="172"/>
      <c r="FT100" s="172"/>
      <c r="FU100" s="172"/>
      <c r="FV100" s="172"/>
      <c r="FW100" s="172"/>
      <c r="FX100" s="172"/>
      <c r="FY100" s="172"/>
      <c r="FZ100" s="172"/>
      <c r="GA100" s="172"/>
      <c r="GB100" s="172"/>
      <c r="GC100" s="172"/>
      <c r="GD100" s="172"/>
      <c r="GE100" s="172"/>
      <c r="GF100" s="172"/>
      <c r="GG100" s="172"/>
      <c r="GH100" s="172"/>
      <c r="GI100" s="172"/>
      <c r="GJ100" s="172"/>
      <c r="GK100" s="172"/>
      <c r="GL100" s="172"/>
      <c r="GM100" s="172"/>
      <c r="GN100" s="172"/>
      <c r="GO100" s="172"/>
      <c r="GP100" s="172"/>
      <c r="GQ100" s="172"/>
      <c r="GR100" s="172"/>
      <c r="GS100" s="172"/>
      <c r="GT100" s="172"/>
      <c r="GU100" s="172"/>
      <c r="GV100" s="172"/>
      <c r="GW100" s="172"/>
      <c r="GX100" s="172"/>
      <c r="GY100" s="172"/>
      <c r="GZ100" s="172"/>
      <c r="HA100" s="172"/>
      <c r="HB100" s="172"/>
      <c r="HC100" s="172"/>
      <c r="HD100" s="172"/>
      <c r="HE100" s="172"/>
      <c r="HF100" s="172"/>
      <c r="HG100" s="172"/>
      <c r="HH100" s="172"/>
      <c r="HI100" s="172"/>
      <c r="HJ100" s="172"/>
      <c r="HK100" s="172"/>
      <c r="HL100" s="172"/>
      <c r="HM100" s="172"/>
      <c r="HN100" s="172"/>
      <c r="HO100" s="172"/>
      <c r="HP100" s="172"/>
      <c r="HQ100" s="172"/>
      <c r="HR100" s="172"/>
      <c r="HS100" s="172"/>
      <c r="HT100" s="172"/>
      <c r="HU100" s="172"/>
      <c r="HV100" s="172"/>
      <c r="HW100" s="172"/>
      <c r="HX100" s="172"/>
      <c r="HY100" s="172"/>
      <c r="HZ100" s="172"/>
      <c r="IA100" s="172"/>
      <c r="IB100" s="172"/>
      <c r="IC100" s="172"/>
      <c r="ID100" s="172"/>
      <c r="IE100" s="172"/>
      <c r="IF100" s="172"/>
      <c r="IG100" s="172"/>
      <c r="IH100" s="172"/>
      <c r="II100" s="172"/>
      <c r="IJ100" s="172"/>
      <c r="IK100" s="172"/>
      <c r="IL100" s="172"/>
      <c r="IM100" s="172"/>
      <c r="IN100" s="172"/>
      <c r="IO100" s="172"/>
      <c r="IP100" s="172"/>
      <c r="IQ100" s="172"/>
      <c r="IR100" s="172"/>
      <c r="IS100" s="172"/>
      <c r="IT100" s="172"/>
      <c r="IU100" s="172"/>
      <c r="IV100" s="172"/>
      <c r="IW100" s="172"/>
      <c r="IX100" s="172"/>
      <c r="IY100" s="172"/>
      <c r="IZ100" s="172"/>
      <c r="JA100" s="172"/>
      <c r="JB100" s="172"/>
      <c r="JC100" s="172"/>
      <c r="JD100" s="172"/>
      <c r="JE100" s="172"/>
      <c r="JF100" s="172"/>
      <c r="JG100" s="172"/>
      <c r="JH100" s="172"/>
      <c r="JI100" s="172"/>
      <c r="JJ100" s="172"/>
      <c r="JK100" s="172"/>
      <c r="JL100" s="172"/>
      <c r="JM100" s="172"/>
      <c r="JN100" s="172"/>
      <c r="JO100" s="172"/>
      <c r="JP100" s="172"/>
      <c r="JQ100" s="172"/>
      <c r="JR100" s="172"/>
      <c r="JS100" s="172"/>
      <c r="JT100" s="172"/>
      <c r="JU100" s="172"/>
      <c r="JV100" s="172"/>
      <c r="JW100" s="172"/>
      <c r="JX100" s="172"/>
    </row>
    <row r="101" spans="1:284" s="169" customFormat="1" x14ac:dyDescent="0.2">
      <c r="A101" s="166"/>
      <c r="B101" s="171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0"/>
      <c r="AL101" s="170"/>
      <c r="AM101" s="170"/>
      <c r="AN101" s="170"/>
      <c r="AO101" s="170"/>
      <c r="AP101" s="170"/>
      <c r="AQ101" s="126"/>
      <c r="AR101" s="126"/>
      <c r="AS101" s="172"/>
      <c r="AT101" s="126"/>
      <c r="AU101" s="172"/>
      <c r="AV101" s="172"/>
      <c r="AW101" s="172"/>
      <c r="AX101" s="172"/>
      <c r="AY101" s="172"/>
      <c r="AZ101" s="172"/>
      <c r="BA101" s="172"/>
      <c r="BB101" s="172"/>
      <c r="BC101" s="172"/>
      <c r="BD101" s="172"/>
      <c r="BE101" s="172"/>
      <c r="BF101" s="172"/>
      <c r="BG101" s="172"/>
      <c r="BH101" s="172"/>
      <c r="BI101" s="168"/>
      <c r="BJ101" s="172"/>
      <c r="BK101" s="172"/>
      <c r="BL101" s="172"/>
      <c r="BM101" s="172"/>
      <c r="BN101" s="172"/>
      <c r="BO101" s="172"/>
      <c r="BP101" s="172"/>
      <c r="BQ101" s="172"/>
      <c r="BR101" s="172"/>
      <c r="BS101" s="172"/>
      <c r="BT101" s="172"/>
      <c r="BU101" s="172"/>
      <c r="BV101" s="172"/>
      <c r="BW101" s="172"/>
      <c r="BX101" s="172"/>
      <c r="BY101" s="172"/>
      <c r="BZ101" s="172"/>
      <c r="CA101" s="172"/>
      <c r="CB101" s="172"/>
      <c r="CC101" s="172"/>
      <c r="CD101" s="172"/>
      <c r="CE101" s="172"/>
      <c r="CF101" s="172"/>
      <c r="CG101" s="172"/>
      <c r="CH101" s="172"/>
      <c r="CI101" s="172"/>
      <c r="CJ101" s="172"/>
      <c r="CK101" s="172"/>
      <c r="CL101" s="172"/>
      <c r="CM101" s="172"/>
      <c r="CN101" s="172"/>
      <c r="CO101" s="172"/>
      <c r="CP101" s="172"/>
      <c r="CQ101" s="172"/>
      <c r="CR101" s="172"/>
      <c r="CS101" s="172"/>
      <c r="CT101" s="172"/>
      <c r="CU101" s="172"/>
      <c r="CV101" s="172"/>
      <c r="CW101" s="172"/>
      <c r="CX101" s="172"/>
      <c r="CY101" s="172"/>
      <c r="CZ101" s="172"/>
      <c r="DA101" s="172"/>
      <c r="DB101" s="172"/>
      <c r="DC101" s="172"/>
      <c r="DD101" s="172"/>
      <c r="DE101" s="172"/>
      <c r="DF101" s="172"/>
      <c r="DG101" s="172"/>
      <c r="DH101" s="172"/>
      <c r="DI101" s="172"/>
      <c r="DJ101" s="172"/>
      <c r="DK101" s="172"/>
      <c r="DL101" s="172"/>
      <c r="DM101" s="172"/>
      <c r="DN101" s="172"/>
      <c r="DO101" s="172"/>
      <c r="DP101" s="172"/>
      <c r="DQ101" s="172"/>
      <c r="DR101" s="172"/>
      <c r="DS101" s="172"/>
      <c r="DT101" s="172"/>
      <c r="DU101" s="172"/>
      <c r="DV101" s="172"/>
      <c r="DW101" s="172"/>
      <c r="DX101" s="172"/>
      <c r="DY101" s="172"/>
      <c r="DZ101" s="172"/>
      <c r="EA101" s="172"/>
      <c r="EB101" s="172"/>
      <c r="EC101" s="172"/>
      <c r="ED101" s="172"/>
      <c r="EE101" s="172"/>
      <c r="EF101" s="172"/>
      <c r="EG101" s="172"/>
      <c r="EH101" s="172"/>
      <c r="EI101" s="172"/>
      <c r="EJ101" s="172"/>
      <c r="EK101" s="172"/>
      <c r="EL101" s="172"/>
      <c r="EM101" s="172"/>
      <c r="EN101" s="172"/>
      <c r="EO101" s="172"/>
      <c r="EP101" s="172"/>
      <c r="EQ101" s="172"/>
      <c r="ER101" s="172"/>
      <c r="ES101" s="172"/>
      <c r="ET101" s="172"/>
      <c r="EU101" s="172"/>
      <c r="EV101" s="172"/>
      <c r="EW101" s="172"/>
      <c r="EX101" s="172"/>
      <c r="EY101" s="172"/>
      <c r="EZ101" s="172"/>
      <c r="FA101" s="172"/>
      <c r="FB101" s="172"/>
      <c r="FC101" s="172"/>
      <c r="FD101" s="172"/>
      <c r="FE101" s="172"/>
      <c r="FF101" s="172"/>
      <c r="FG101" s="172"/>
      <c r="FH101" s="172"/>
      <c r="FI101" s="172"/>
      <c r="FJ101" s="172"/>
      <c r="FK101" s="172"/>
      <c r="FL101" s="172"/>
      <c r="FM101" s="172"/>
      <c r="FN101" s="172"/>
      <c r="FO101" s="172"/>
      <c r="FP101" s="172"/>
      <c r="FQ101" s="172"/>
      <c r="FR101" s="172"/>
      <c r="FS101" s="172"/>
      <c r="FT101" s="172"/>
      <c r="FU101" s="172"/>
      <c r="FV101" s="172"/>
      <c r="FW101" s="172"/>
      <c r="FX101" s="172"/>
      <c r="FY101" s="172"/>
      <c r="FZ101" s="172"/>
      <c r="GA101" s="172"/>
      <c r="GB101" s="172"/>
      <c r="GC101" s="172"/>
      <c r="GD101" s="172"/>
      <c r="GE101" s="172"/>
      <c r="GF101" s="172"/>
      <c r="GG101" s="172"/>
      <c r="GH101" s="172"/>
      <c r="GI101" s="172"/>
      <c r="GJ101" s="172"/>
      <c r="GK101" s="172"/>
      <c r="GL101" s="172"/>
      <c r="GM101" s="172"/>
      <c r="GN101" s="172"/>
      <c r="GO101" s="172"/>
      <c r="GP101" s="172"/>
      <c r="GQ101" s="172"/>
      <c r="GR101" s="172"/>
      <c r="GS101" s="172"/>
      <c r="GT101" s="172"/>
      <c r="GU101" s="172"/>
      <c r="GV101" s="172"/>
      <c r="GW101" s="172"/>
      <c r="GX101" s="172"/>
      <c r="GY101" s="172"/>
      <c r="GZ101" s="172"/>
      <c r="HA101" s="172"/>
      <c r="HB101" s="172"/>
      <c r="HC101" s="172"/>
      <c r="HD101" s="172"/>
      <c r="HE101" s="172"/>
      <c r="HF101" s="172"/>
      <c r="HG101" s="172"/>
      <c r="HH101" s="172"/>
      <c r="HI101" s="172"/>
      <c r="HJ101" s="172"/>
      <c r="HK101" s="172"/>
      <c r="HL101" s="172"/>
      <c r="HM101" s="172"/>
      <c r="HN101" s="172"/>
      <c r="HO101" s="172"/>
      <c r="HP101" s="172"/>
      <c r="HQ101" s="172"/>
      <c r="HR101" s="172"/>
      <c r="HS101" s="172"/>
      <c r="HT101" s="172"/>
      <c r="HU101" s="172"/>
      <c r="HV101" s="172"/>
      <c r="HW101" s="172"/>
      <c r="HX101" s="172"/>
      <c r="HY101" s="172"/>
      <c r="HZ101" s="172"/>
      <c r="IA101" s="172"/>
      <c r="IB101" s="172"/>
      <c r="IC101" s="172"/>
      <c r="ID101" s="172"/>
      <c r="IE101" s="172"/>
      <c r="IF101" s="172"/>
      <c r="IG101" s="172"/>
      <c r="IH101" s="172"/>
      <c r="II101" s="172"/>
      <c r="IJ101" s="172"/>
      <c r="IK101" s="172"/>
      <c r="IL101" s="172"/>
      <c r="IM101" s="172"/>
      <c r="IN101" s="172"/>
      <c r="IO101" s="172"/>
      <c r="IP101" s="172"/>
      <c r="IQ101" s="172"/>
      <c r="IR101" s="172"/>
      <c r="IS101" s="172"/>
      <c r="IT101" s="172"/>
      <c r="IU101" s="172"/>
      <c r="IV101" s="172"/>
      <c r="IW101" s="172"/>
      <c r="IX101" s="172"/>
      <c r="IY101" s="172"/>
      <c r="IZ101" s="172"/>
      <c r="JA101" s="172"/>
      <c r="JB101" s="172"/>
      <c r="JC101" s="172"/>
      <c r="JD101" s="172"/>
      <c r="JE101" s="172"/>
      <c r="JF101" s="172"/>
      <c r="JG101" s="172"/>
      <c r="JH101" s="172"/>
      <c r="JI101" s="172"/>
      <c r="JJ101" s="172"/>
      <c r="JK101" s="172"/>
      <c r="JL101" s="172"/>
      <c r="JM101" s="172"/>
      <c r="JN101" s="172"/>
      <c r="JO101" s="172"/>
      <c r="JP101" s="172"/>
      <c r="JQ101" s="172"/>
      <c r="JR101" s="172"/>
      <c r="JS101" s="172"/>
      <c r="JT101" s="172"/>
      <c r="JU101" s="172"/>
      <c r="JV101" s="172"/>
      <c r="JW101" s="172"/>
      <c r="JX101" s="172"/>
    </row>
    <row r="102" spans="1:284" s="169" customFormat="1" x14ac:dyDescent="0.2">
      <c r="A102" s="166"/>
      <c r="B102" s="171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26"/>
      <c r="AR102" s="126"/>
      <c r="AS102" s="172"/>
      <c r="AT102" s="126"/>
      <c r="AU102" s="172"/>
      <c r="AV102" s="172"/>
      <c r="AW102" s="172"/>
      <c r="AX102" s="172"/>
      <c r="AY102" s="172"/>
      <c r="AZ102" s="172"/>
      <c r="BA102" s="172"/>
      <c r="BB102" s="172"/>
      <c r="BC102" s="172"/>
      <c r="BD102" s="172"/>
      <c r="BE102" s="172"/>
      <c r="BF102" s="172"/>
      <c r="BG102" s="172"/>
      <c r="BH102" s="172"/>
      <c r="BI102" s="168"/>
      <c r="BJ102" s="172"/>
      <c r="BK102" s="172"/>
      <c r="BL102" s="172"/>
      <c r="BM102" s="172"/>
      <c r="BN102" s="172"/>
      <c r="BO102" s="172"/>
      <c r="BP102" s="172"/>
      <c r="BQ102" s="172"/>
      <c r="BR102" s="172"/>
      <c r="BS102" s="172"/>
      <c r="BT102" s="172"/>
      <c r="BU102" s="172"/>
      <c r="BV102" s="172"/>
      <c r="BW102" s="172"/>
      <c r="BX102" s="172"/>
      <c r="BY102" s="172"/>
      <c r="BZ102" s="172"/>
      <c r="CA102" s="172"/>
      <c r="CB102" s="172"/>
      <c r="CC102" s="172"/>
      <c r="CD102" s="172"/>
      <c r="CE102" s="172"/>
      <c r="CF102" s="172"/>
      <c r="CG102" s="172"/>
      <c r="CH102" s="172"/>
      <c r="CI102" s="172"/>
      <c r="CJ102" s="172"/>
      <c r="CK102" s="172"/>
      <c r="CL102" s="172"/>
      <c r="CM102" s="172"/>
      <c r="CN102" s="172"/>
      <c r="CO102" s="172"/>
      <c r="CP102" s="172"/>
      <c r="CQ102" s="172"/>
      <c r="CR102" s="172"/>
      <c r="CS102" s="172"/>
      <c r="CT102" s="172"/>
      <c r="CU102" s="172"/>
      <c r="CV102" s="172"/>
      <c r="CW102" s="172"/>
      <c r="CX102" s="172"/>
      <c r="CY102" s="172"/>
      <c r="CZ102" s="172"/>
      <c r="DA102" s="172"/>
      <c r="DB102" s="172"/>
      <c r="DC102" s="172"/>
      <c r="DD102" s="172"/>
      <c r="DE102" s="172"/>
      <c r="DF102" s="172"/>
      <c r="DG102" s="172"/>
      <c r="DH102" s="172"/>
      <c r="DI102" s="172"/>
      <c r="DJ102" s="172"/>
      <c r="DK102" s="172"/>
      <c r="DL102" s="172"/>
      <c r="DM102" s="172"/>
      <c r="DN102" s="172"/>
      <c r="DO102" s="172"/>
      <c r="DP102" s="172"/>
      <c r="DQ102" s="172"/>
      <c r="DR102" s="172"/>
      <c r="DS102" s="172"/>
      <c r="DT102" s="172"/>
      <c r="DU102" s="172"/>
      <c r="DV102" s="172"/>
      <c r="DW102" s="172"/>
      <c r="DX102" s="172"/>
      <c r="DY102" s="172"/>
      <c r="DZ102" s="172"/>
      <c r="EA102" s="172"/>
      <c r="EB102" s="172"/>
      <c r="EC102" s="172"/>
      <c r="ED102" s="172"/>
      <c r="EE102" s="172"/>
      <c r="EF102" s="172"/>
      <c r="EG102" s="172"/>
      <c r="EH102" s="172"/>
      <c r="EI102" s="172"/>
      <c r="EJ102" s="172"/>
      <c r="EK102" s="172"/>
      <c r="EL102" s="172"/>
      <c r="EM102" s="172"/>
      <c r="EN102" s="172"/>
      <c r="EO102" s="172"/>
      <c r="EP102" s="172"/>
      <c r="EQ102" s="172"/>
      <c r="ER102" s="172"/>
      <c r="ES102" s="172"/>
      <c r="ET102" s="172"/>
      <c r="EU102" s="172"/>
      <c r="EV102" s="172"/>
      <c r="EW102" s="172"/>
      <c r="EX102" s="172"/>
      <c r="EY102" s="172"/>
      <c r="EZ102" s="172"/>
      <c r="FA102" s="172"/>
      <c r="FB102" s="172"/>
      <c r="FC102" s="172"/>
      <c r="FD102" s="172"/>
      <c r="FE102" s="172"/>
      <c r="FF102" s="172"/>
      <c r="FG102" s="172"/>
      <c r="FH102" s="172"/>
      <c r="FI102" s="172"/>
      <c r="FJ102" s="172"/>
      <c r="FK102" s="172"/>
      <c r="FL102" s="172"/>
      <c r="FM102" s="172"/>
      <c r="FN102" s="172"/>
      <c r="FO102" s="172"/>
      <c r="FP102" s="172"/>
      <c r="FQ102" s="172"/>
      <c r="FR102" s="172"/>
      <c r="FS102" s="172"/>
      <c r="FT102" s="172"/>
      <c r="FU102" s="172"/>
      <c r="FV102" s="172"/>
      <c r="FW102" s="172"/>
      <c r="FX102" s="172"/>
      <c r="FY102" s="172"/>
      <c r="FZ102" s="172"/>
      <c r="GA102" s="172"/>
      <c r="GB102" s="172"/>
      <c r="GC102" s="172"/>
      <c r="GD102" s="172"/>
      <c r="GE102" s="172"/>
      <c r="GF102" s="172"/>
      <c r="GG102" s="172"/>
      <c r="GH102" s="172"/>
      <c r="GI102" s="172"/>
      <c r="GJ102" s="172"/>
      <c r="GK102" s="172"/>
      <c r="GL102" s="172"/>
      <c r="GM102" s="172"/>
      <c r="GN102" s="172"/>
      <c r="GO102" s="172"/>
      <c r="GP102" s="172"/>
      <c r="GQ102" s="172"/>
      <c r="GR102" s="172"/>
      <c r="GS102" s="172"/>
      <c r="GT102" s="172"/>
      <c r="GU102" s="172"/>
      <c r="GV102" s="172"/>
      <c r="GW102" s="172"/>
      <c r="GX102" s="172"/>
      <c r="GY102" s="172"/>
      <c r="GZ102" s="172"/>
      <c r="HA102" s="172"/>
      <c r="HB102" s="172"/>
      <c r="HC102" s="172"/>
      <c r="HD102" s="172"/>
      <c r="HE102" s="172"/>
      <c r="HF102" s="172"/>
      <c r="HG102" s="172"/>
      <c r="HH102" s="172"/>
      <c r="HI102" s="172"/>
      <c r="HJ102" s="172"/>
      <c r="HK102" s="172"/>
      <c r="HL102" s="172"/>
      <c r="HM102" s="172"/>
      <c r="HN102" s="172"/>
      <c r="HO102" s="172"/>
      <c r="HP102" s="172"/>
      <c r="HQ102" s="172"/>
      <c r="HR102" s="172"/>
      <c r="HS102" s="172"/>
      <c r="HT102" s="172"/>
      <c r="HU102" s="172"/>
      <c r="HV102" s="172"/>
      <c r="HW102" s="172"/>
      <c r="HX102" s="172"/>
      <c r="HY102" s="172"/>
      <c r="HZ102" s="172"/>
      <c r="IA102" s="172"/>
      <c r="IB102" s="172"/>
      <c r="IC102" s="172"/>
      <c r="ID102" s="172"/>
      <c r="IE102" s="172"/>
      <c r="IF102" s="172"/>
      <c r="IG102" s="172"/>
      <c r="IH102" s="172"/>
      <c r="II102" s="172"/>
      <c r="IJ102" s="172"/>
      <c r="IK102" s="172"/>
      <c r="IL102" s="172"/>
      <c r="IM102" s="172"/>
      <c r="IN102" s="172"/>
      <c r="IO102" s="172"/>
      <c r="IP102" s="172"/>
      <c r="IQ102" s="172"/>
      <c r="IR102" s="172"/>
      <c r="IS102" s="172"/>
      <c r="IT102" s="172"/>
      <c r="IU102" s="172"/>
      <c r="IV102" s="172"/>
      <c r="IW102" s="172"/>
      <c r="IX102" s="172"/>
      <c r="IY102" s="172"/>
      <c r="IZ102" s="172"/>
      <c r="JA102" s="172"/>
      <c r="JB102" s="172"/>
      <c r="JC102" s="172"/>
      <c r="JD102" s="172"/>
      <c r="JE102" s="172"/>
      <c r="JF102" s="172"/>
      <c r="JG102" s="172"/>
      <c r="JH102" s="172"/>
      <c r="JI102" s="172"/>
      <c r="JJ102" s="172"/>
      <c r="JK102" s="172"/>
      <c r="JL102" s="172"/>
      <c r="JM102" s="172"/>
      <c r="JN102" s="172"/>
      <c r="JO102" s="172"/>
      <c r="JP102" s="172"/>
      <c r="JQ102" s="172"/>
      <c r="JR102" s="172"/>
      <c r="JS102" s="172"/>
      <c r="JT102" s="172"/>
      <c r="JU102" s="172"/>
      <c r="JV102" s="172"/>
      <c r="JW102" s="172"/>
      <c r="JX102" s="172"/>
    </row>
    <row r="103" spans="1:284" s="169" customFormat="1" x14ac:dyDescent="0.2">
      <c r="A103" s="166"/>
      <c r="B103" s="171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0"/>
      <c r="AL103" s="170"/>
      <c r="AM103" s="170"/>
      <c r="AN103" s="170"/>
      <c r="AO103" s="170"/>
      <c r="AP103" s="170"/>
      <c r="AQ103" s="126"/>
      <c r="AR103" s="126"/>
      <c r="AS103" s="172"/>
      <c r="AT103" s="126"/>
      <c r="AU103" s="172"/>
      <c r="AV103" s="172"/>
      <c r="AW103" s="172"/>
      <c r="AX103" s="172"/>
      <c r="AY103" s="172"/>
      <c r="AZ103" s="172"/>
      <c r="BA103" s="172"/>
      <c r="BB103" s="172"/>
      <c r="BC103" s="172"/>
      <c r="BD103" s="172"/>
      <c r="BE103" s="172"/>
      <c r="BF103" s="172"/>
      <c r="BG103" s="172"/>
      <c r="BH103" s="172"/>
      <c r="BI103" s="172"/>
      <c r="BJ103" s="172"/>
      <c r="BK103" s="172"/>
      <c r="BL103" s="172"/>
      <c r="BM103" s="172"/>
      <c r="BN103" s="172"/>
      <c r="BO103" s="172"/>
      <c r="BP103" s="172"/>
      <c r="BQ103" s="172"/>
      <c r="BR103" s="172"/>
      <c r="BS103" s="172"/>
      <c r="BT103" s="172"/>
      <c r="BU103" s="172"/>
      <c r="BV103" s="172"/>
      <c r="BW103" s="172"/>
      <c r="BX103" s="172"/>
      <c r="BY103" s="172"/>
      <c r="BZ103" s="172"/>
      <c r="CA103" s="172"/>
      <c r="CB103" s="172"/>
      <c r="CC103" s="172"/>
      <c r="CD103" s="172"/>
      <c r="CE103" s="172"/>
      <c r="CF103" s="172"/>
      <c r="CG103" s="172"/>
      <c r="CH103" s="172"/>
      <c r="CI103" s="172"/>
      <c r="CJ103" s="172"/>
      <c r="CK103" s="172"/>
      <c r="CL103" s="172"/>
      <c r="CM103" s="172"/>
      <c r="CN103" s="172"/>
      <c r="CO103" s="172"/>
      <c r="CP103" s="172"/>
      <c r="CQ103" s="172"/>
      <c r="CR103" s="172"/>
      <c r="CS103" s="172"/>
      <c r="CT103" s="172"/>
      <c r="CU103" s="172"/>
      <c r="CV103" s="172"/>
      <c r="CW103" s="172"/>
      <c r="CX103" s="172"/>
      <c r="CY103" s="172"/>
      <c r="CZ103" s="172"/>
      <c r="DA103" s="172"/>
      <c r="DB103" s="172"/>
      <c r="DC103" s="172"/>
      <c r="DD103" s="172"/>
      <c r="DE103" s="172"/>
      <c r="DF103" s="172"/>
      <c r="DG103" s="172"/>
      <c r="DH103" s="172"/>
      <c r="DI103" s="172"/>
      <c r="DJ103" s="172"/>
      <c r="DK103" s="172"/>
      <c r="DL103" s="172"/>
      <c r="DM103" s="172"/>
      <c r="DN103" s="172"/>
      <c r="DO103" s="172"/>
      <c r="DP103" s="172"/>
      <c r="DQ103" s="172"/>
      <c r="DR103" s="172"/>
      <c r="DS103" s="172"/>
      <c r="DT103" s="172"/>
      <c r="DU103" s="172"/>
      <c r="DV103" s="172"/>
      <c r="DW103" s="172"/>
      <c r="DX103" s="172"/>
      <c r="DY103" s="172"/>
      <c r="DZ103" s="172"/>
      <c r="EA103" s="172"/>
      <c r="EB103" s="172"/>
      <c r="EC103" s="172"/>
      <c r="ED103" s="172"/>
      <c r="EE103" s="172"/>
      <c r="EF103" s="172"/>
      <c r="EG103" s="172"/>
      <c r="EH103" s="172"/>
      <c r="EI103" s="172"/>
      <c r="EJ103" s="172"/>
      <c r="EK103" s="172"/>
      <c r="EL103" s="172"/>
      <c r="EM103" s="172"/>
      <c r="EN103" s="172"/>
      <c r="EO103" s="172"/>
      <c r="EP103" s="172"/>
      <c r="EQ103" s="172"/>
      <c r="ER103" s="172"/>
      <c r="ES103" s="172"/>
      <c r="ET103" s="172"/>
      <c r="EU103" s="172"/>
      <c r="EV103" s="172"/>
      <c r="EW103" s="172"/>
      <c r="EX103" s="172"/>
      <c r="EY103" s="172"/>
      <c r="EZ103" s="172"/>
      <c r="FA103" s="172"/>
      <c r="FB103" s="172"/>
      <c r="FC103" s="172"/>
      <c r="FD103" s="172"/>
      <c r="FE103" s="172"/>
      <c r="FF103" s="172"/>
      <c r="FG103" s="172"/>
      <c r="FH103" s="172"/>
      <c r="FI103" s="172"/>
      <c r="FJ103" s="172"/>
      <c r="FK103" s="172"/>
      <c r="FL103" s="172"/>
      <c r="FM103" s="172"/>
      <c r="FN103" s="172"/>
      <c r="FO103" s="172"/>
      <c r="FP103" s="172"/>
      <c r="FQ103" s="172"/>
      <c r="FR103" s="172"/>
      <c r="FS103" s="172"/>
      <c r="FT103" s="172"/>
      <c r="FU103" s="172"/>
      <c r="FV103" s="172"/>
      <c r="FW103" s="172"/>
      <c r="FX103" s="172"/>
      <c r="FY103" s="172"/>
      <c r="FZ103" s="172"/>
      <c r="GA103" s="172"/>
      <c r="GB103" s="172"/>
      <c r="GC103" s="172"/>
      <c r="GD103" s="172"/>
      <c r="GE103" s="172"/>
      <c r="GF103" s="172"/>
      <c r="GG103" s="172"/>
      <c r="GH103" s="172"/>
      <c r="GI103" s="172"/>
      <c r="GJ103" s="172"/>
      <c r="GK103" s="172"/>
      <c r="GL103" s="172"/>
      <c r="GM103" s="172"/>
      <c r="GN103" s="172"/>
      <c r="GO103" s="172"/>
      <c r="GP103" s="172"/>
      <c r="GQ103" s="172"/>
      <c r="GR103" s="172"/>
      <c r="GS103" s="172"/>
      <c r="GT103" s="172"/>
      <c r="GU103" s="172"/>
      <c r="GV103" s="172"/>
      <c r="GW103" s="172"/>
      <c r="GX103" s="172"/>
      <c r="GY103" s="172"/>
      <c r="GZ103" s="172"/>
      <c r="HA103" s="172"/>
      <c r="HB103" s="172"/>
      <c r="HC103" s="172"/>
      <c r="HD103" s="172"/>
      <c r="HE103" s="172"/>
      <c r="HF103" s="172"/>
      <c r="HG103" s="172"/>
      <c r="HH103" s="172"/>
      <c r="HI103" s="172"/>
      <c r="HJ103" s="172"/>
      <c r="HK103" s="172"/>
      <c r="HL103" s="172"/>
      <c r="HM103" s="172"/>
      <c r="HN103" s="172"/>
      <c r="HO103" s="172"/>
      <c r="HP103" s="172"/>
      <c r="HQ103" s="172"/>
      <c r="HR103" s="172"/>
      <c r="HS103" s="172"/>
      <c r="HT103" s="172"/>
      <c r="HU103" s="172"/>
      <c r="HV103" s="172"/>
      <c r="HW103" s="172"/>
      <c r="HX103" s="172"/>
      <c r="HY103" s="172"/>
      <c r="HZ103" s="172"/>
      <c r="IA103" s="172"/>
      <c r="IB103" s="172"/>
      <c r="IC103" s="172"/>
      <c r="ID103" s="172"/>
      <c r="IE103" s="172"/>
      <c r="IF103" s="172"/>
      <c r="IG103" s="172"/>
      <c r="IH103" s="172"/>
      <c r="II103" s="172"/>
      <c r="IJ103" s="172"/>
      <c r="IK103" s="172"/>
      <c r="IL103" s="172"/>
      <c r="IM103" s="172"/>
      <c r="IN103" s="172"/>
      <c r="IO103" s="172"/>
      <c r="IP103" s="172"/>
      <c r="IQ103" s="172"/>
      <c r="IR103" s="172"/>
      <c r="IS103" s="172"/>
      <c r="IT103" s="172"/>
      <c r="IU103" s="172"/>
      <c r="IV103" s="172"/>
      <c r="IW103" s="172"/>
      <c r="IX103" s="172"/>
      <c r="IY103" s="172"/>
      <c r="IZ103" s="172"/>
      <c r="JA103" s="172"/>
      <c r="JB103" s="172"/>
      <c r="JC103" s="172"/>
      <c r="JD103" s="172"/>
      <c r="JE103" s="172"/>
      <c r="JF103" s="172"/>
      <c r="JG103" s="172"/>
      <c r="JH103" s="172"/>
      <c r="JI103" s="172"/>
      <c r="JJ103" s="172"/>
      <c r="JK103" s="172"/>
      <c r="JL103" s="172"/>
      <c r="JM103" s="172"/>
      <c r="JN103" s="172"/>
      <c r="JO103" s="172"/>
      <c r="JP103" s="172"/>
      <c r="JQ103" s="172"/>
      <c r="JR103" s="172"/>
      <c r="JS103" s="172"/>
      <c r="JT103" s="172"/>
      <c r="JU103" s="172"/>
      <c r="JV103" s="172"/>
      <c r="JW103" s="172"/>
      <c r="JX103" s="172"/>
    </row>
    <row r="104" spans="1:284" s="169" customFormat="1" x14ac:dyDescent="0.2">
      <c r="A104" s="166"/>
      <c r="B104" s="171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26"/>
      <c r="AR104" s="126"/>
      <c r="AS104" s="172"/>
      <c r="AT104" s="126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  <c r="DX104" s="172"/>
      <c r="DY104" s="172"/>
      <c r="DZ104" s="172"/>
      <c r="EA104" s="172"/>
      <c r="EB104" s="172"/>
      <c r="EC104" s="172"/>
      <c r="ED104" s="172"/>
      <c r="EE104" s="172"/>
      <c r="EF104" s="172"/>
      <c r="EG104" s="172"/>
      <c r="EH104" s="172"/>
      <c r="EI104" s="172"/>
      <c r="EJ104" s="172"/>
      <c r="EK104" s="172"/>
      <c r="EL104" s="172"/>
      <c r="EM104" s="172"/>
      <c r="EN104" s="172"/>
      <c r="EO104" s="172"/>
      <c r="EP104" s="172"/>
      <c r="EQ104" s="172"/>
      <c r="ER104" s="172"/>
      <c r="ES104" s="172"/>
      <c r="ET104" s="172"/>
      <c r="EU104" s="172"/>
      <c r="EV104" s="172"/>
      <c r="EW104" s="172"/>
      <c r="EX104" s="172"/>
      <c r="EY104" s="172"/>
      <c r="EZ104" s="172"/>
      <c r="FA104" s="172"/>
      <c r="FB104" s="172"/>
      <c r="FC104" s="172"/>
      <c r="FD104" s="172"/>
      <c r="FE104" s="172"/>
      <c r="FF104" s="172"/>
      <c r="FG104" s="172"/>
      <c r="FH104" s="172"/>
      <c r="FI104" s="172"/>
      <c r="FJ104" s="172"/>
      <c r="FK104" s="172"/>
      <c r="FL104" s="172"/>
      <c r="FM104" s="172"/>
      <c r="FN104" s="172"/>
      <c r="FO104" s="172"/>
      <c r="FP104" s="172"/>
      <c r="FQ104" s="172"/>
      <c r="FR104" s="172"/>
      <c r="FS104" s="172"/>
      <c r="FT104" s="172"/>
      <c r="FU104" s="172"/>
      <c r="FV104" s="172"/>
      <c r="FW104" s="172"/>
      <c r="FX104" s="172"/>
      <c r="FY104" s="172"/>
      <c r="FZ104" s="172"/>
      <c r="GA104" s="172"/>
      <c r="GB104" s="172"/>
      <c r="GC104" s="172"/>
      <c r="GD104" s="172"/>
      <c r="GE104" s="172"/>
      <c r="GF104" s="172"/>
      <c r="GG104" s="172"/>
      <c r="GH104" s="172"/>
      <c r="GI104" s="172"/>
      <c r="GJ104" s="172"/>
      <c r="GK104" s="172"/>
      <c r="GL104" s="172"/>
      <c r="GM104" s="172"/>
      <c r="GN104" s="172"/>
      <c r="GO104" s="172"/>
      <c r="GP104" s="172"/>
      <c r="GQ104" s="172"/>
      <c r="GR104" s="172"/>
      <c r="GS104" s="172"/>
      <c r="GT104" s="172"/>
      <c r="GU104" s="172"/>
      <c r="GV104" s="172"/>
      <c r="GW104" s="172"/>
      <c r="GX104" s="172"/>
      <c r="GY104" s="172"/>
      <c r="GZ104" s="172"/>
      <c r="HA104" s="172"/>
      <c r="HB104" s="172"/>
      <c r="HC104" s="172"/>
      <c r="HD104" s="172"/>
      <c r="HE104" s="172"/>
      <c r="HF104" s="172"/>
      <c r="HG104" s="172"/>
      <c r="HH104" s="172"/>
      <c r="HI104" s="172"/>
      <c r="HJ104" s="172"/>
      <c r="HK104" s="172"/>
      <c r="HL104" s="172"/>
      <c r="HM104" s="172"/>
      <c r="HN104" s="172"/>
      <c r="HO104" s="172"/>
      <c r="HP104" s="172"/>
      <c r="HQ104" s="172"/>
      <c r="HR104" s="172"/>
      <c r="HS104" s="172"/>
      <c r="HT104" s="172"/>
      <c r="HU104" s="172"/>
      <c r="HV104" s="172"/>
      <c r="HW104" s="172"/>
      <c r="HX104" s="172"/>
      <c r="HY104" s="172"/>
      <c r="HZ104" s="172"/>
      <c r="IA104" s="172"/>
      <c r="IB104" s="172"/>
      <c r="IC104" s="172"/>
      <c r="ID104" s="172"/>
      <c r="IE104" s="172"/>
      <c r="IF104" s="172"/>
      <c r="IG104" s="172"/>
      <c r="IH104" s="172"/>
      <c r="II104" s="172"/>
      <c r="IJ104" s="172"/>
      <c r="IK104" s="172"/>
      <c r="IL104" s="172"/>
      <c r="IM104" s="172"/>
      <c r="IN104" s="172"/>
      <c r="IO104" s="172"/>
      <c r="IP104" s="172"/>
      <c r="IQ104" s="172"/>
      <c r="IR104" s="172"/>
      <c r="IS104" s="172"/>
      <c r="IT104" s="172"/>
      <c r="IU104" s="172"/>
      <c r="IV104" s="172"/>
      <c r="IW104" s="172"/>
      <c r="IX104" s="172"/>
      <c r="IY104" s="172"/>
      <c r="IZ104" s="172"/>
      <c r="JA104" s="172"/>
      <c r="JB104" s="172"/>
      <c r="JC104" s="172"/>
      <c r="JD104" s="172"/>
      <c r="JE104" s="172"/>
      <c r="JF104" s="172"/>
      <c r="JG104" s="172"/>
      <c r="JH104" s="172"/>
      <c r="JI104" s="172"/>
      <c r="JJ104" s="172"/>
      <c r="JK104" s="172"/>
      <c r="JL104" s="172"/>
      <c r="JM104" s="172"/>
      <c r="JN104" s="172"/>
      <c r="JO104" s="172"/>
      <c r="JP104" s="172"/>
      <c r="JQ104" s="172"/>
      <c r="JR104" s="172"/>
      <c r="JS104" s="172"/>
      <c r="JT104" s="172"/>
      <c r="JU104" s="172"/>
      <c r="JV104" s="172"/>
      <c r="JW104" s="172"/>
      <c r="JX104" s="172"/>
    </row>
    <row r="105" spans="1:284" s="169" customFormat="1" x14ac:dyDescent="0.2">
      <c r="A105" s="166"/>
      <c r="B105" s="171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68"/>
      <c r="AL105" s="168"/>
      <c r="AM105" s="168"/>
      <c r="AN105" s="168"/>
      <c r="AO105" s="168"/>
      <c r="AP105" s="168"/>
      <c r="AQ105" s="126"/>
      <c r="AR105" s="126"/>
      <c r="AS105" s="168"/>
      <c r="AT105" s="126"/>
      <c r="AU105" s="168"/>
      <c r="AV105" s="168"/>
      <c r="AW105" s="168"/>
      <c r="AX105" s="168"/>
      <c r="AY105" s="168"/>
      <c r="AZ105" s="168"/>
      <c r="BA105" s="168"/>
      <c r="BB105" s="168"/>
      <c r="BC105" s="168"/>
      <c r="BD105" s="168"/>
      <c r="BE105" s="168"/>
      <c r="BF105" s="168"/>
      <c r="BG105" s="168"/>
      <c r="BH105" s="168"/>
      <c r="BI105" s="168"/>
      <c r="BJ105" s="168"/>
      <c r="BK105" s="168"/>
      <c r="BL105" s="168"/>
      <c r="BM105" s="168"/>
      <c r="BN105" s="168"/>
      <c r="BO105" s="168"/>
      <c r="BP105" s="168"/>
      <c r="BQ105" s="168"/>
      <c r="BR105" s="168"/>
      <c r="BS105" s="168"/>
      <c r="BT105" s="168"/>
      <c r="BU105" s="168"/>
      <c r="BV105" s="168"/>
      <c r="BW105" s="168"/>
      <c r="BX105" s="168"/>
      <c r="BY105" s="168"/>
      <c r="BZ105" s="168"/>
      <c r="CA105" s="168"/>
      <c r="CB105" s="168"/>
      <c r="CC105" s="168"/>
      <c r="CD105" s="168"/>
      <c r="CE105" s="168"/>
      <c r="CF105" s="168"/>
      <c r="CG105" s="168"/>
      <c r="CH105" s="168"/>
      <c r="CI105" s="168"/>
      <c r="CJ105" s="168"/>
      <c r="CK105" s="168"/>
      <c r="CL105" s="168"/>
      <c r="CM105" s="168"/>
      <c r="CN105" s="168"/>
      <c r="CO105" s="168"/>
      <c r="CP105" s="168"/>
      <c r="CQ105" s="168"/>
      <c r="CR105" s="168"/>
      <c r="CS105" s="168"/>
      <c r="CT105" s="168"/>
      <c r="CU105" s="168"/>
      <c r="CV105" s="168"/>
      <c r="CW105" s="168"/>
      <c r="CX105" s="168"/>
      <c r="CY105" s="168"/>
      <c r="CZ105" s="168"/>
      <c r="DA105" s="168"/>
      <c r="DB105" s="168"/>
      <c r="DC105" s="168"/>
      <c r="DD105" s="168"/>
      <c r="DE105" s="168"/>
      <c r="DF105" s="168"/>
      <c r="DG105" s="168"/>
      <c r="DH105" s="168"/>
      <c r="DI105" s="168"/>
      <c r="DJ105" s="168"/>
      <c r="DK105" s="168"/>
      <c r="DL105" s="168"/>
      <c r="DM105" s="168"/>
      <c r="DN105" s="168"/>
      <c r="DO105" s="168"/>
      <c r="DP105" s="168"/>
      <c r="DQ105" s="168"/>
      <c r="DR105" s="168"/>
      <c r="DS105" s="168"/>
      <c r="DT105" s="168"/>
      <c r="DU105" s="168"/>
      <c r="DV105" s="168"/>
      <c r="DW105" s="168"/>
      <c r="DX105" s="168"/>
      <c r="DY105" s="168"/>
      <c r="DZ105" s="168"/>
      <c r="EA105" s="168"/>
      <c r="EB105" s="168"/>
      <c r="EC105" s="168"/>
      <c r="ED105" s="168"/>
      <c r="EE105" s="168"/>
      <c r="EF105" s="168"/>
      <c r="EG105" s="168"/>
      <c r="EH105" s="168"/>
      <c r="EI105" s="168"/>
      <c r="EJ105" s="168"/>
      <c r="EK105" s="168"/>
      <c r="EL105" s="168"/>
      <c r="EM105" s="168"/>
      <c r="EN105" s="168"/>
      <c r="EO105" s="168"/>
      <c r="EP105" s="168"/>
      <c r="EQ105" s="168"/>
      <c r="ER105" s="168"/>
      <c r="ES105" s="168"/>
      <c r="ET105" s="168"/>
      <c r="EU105" s="168"/>
      <c r="EV105" s="168"/>
      <c r="EW105" s="168"/>
      <c r="EX105" s="168"/>
      <c r="EY105" s="168"/>
      <c r="EZ105" s="168"/>
      <c r="FA105" s="168"/>
      <c r="FB105" s="168"/>
      <c r="FC105" s="168"/>
      <c r="FD105" s="168"/>
      <c r="FE105" s="168"/>
      <c r="FF105" s="168"/>
      <c r="FG105" s="168"/>
      <c r="FH105" s="168"/>
      <c r="FI105" s="168"/>
      <c r="FJ105" s="168"/>
      <c r="FK105" s="168"/>
      <c r="FL105" s="168"/>
      <c r="FM105" s="168"/>
      <c r="FN105" s="168"/>
      <c r="FO105" s="168"/>
      <c r="FP105" s="168"/>
      <c r="FQ105" s="168"/>
      <c r="FR105" s="168"/>
      <c r="FS105" s="168"/>
      <c r="FT105" s="168"/>
      <c r="FU105" s="168"/>
      <c r="FV105" s="168"/>
      <c r="FW105" s="168"/>
      <c r="FX105" s="168"/>
      <c r="FY105" s="168"/>
      <c r="FZ105" s="168"/>
      <c r="GA105" s="168"/>
      <c r="GB105" s="168"/>
      <c r="GC105" s="168"/>
      <c r="GD105" s="168"/>
      <c r="GE105" s="168"/>
      <c r="GF105" s="168"/>
      <c r="GG105" s="168"/>
      <c r="GH105" s="168"/>
      <c r="GI105" s="168"/>
      <c r="GJ105" s="168"/>
      <c r="GK105" s="168"/>
      <c r="GL105" s="168"/>
      <c r="GM105" s="168"/>
      <c r="GN105" s="168"/>
      <c r="GO105" s="168"/>
      <c r="GP105" s="168"/>
      <c r="GQ105" s="168"/>
      <c r="GR105" s="168"/>
      <c r="GS105" s="168"/>
      <c r="GT105" s="168"/>
      <c r="GU105" s="168"/>
      <c r="GV105" s="168"/>
      <c r="GW105" s="168"/>
      <c r="GX105" s="168"/>
      <c r="GY105" s="168"/>
      <c r="GZ105" s="168"/>
      <c r="HA105" s="168"/>
      <c r="HB105" s="168"/>
      <c r="HC105" s="168"/>
      <c r="HD105" s="168"/>
      <c r="HE105" s="168"/>
      <c r="HF105" s="168"/>
      <c r="HG105" s="168"/>
      <c r="HH105" s="168"/>
      <c r="HI105" s="168"/>
      <c r="HJ105" s="168"/>
      <c r="HK105" s="168"/>
      <c r="HL105" s="168"/>
      <c r="HM105" s="168"/>
      <c r="HN105" s="168"/>
      <c r="HO105" s="168"/>
      <c r="HP105" s="168"/>
      <c r="HQ105" s="168"/>
      <c r="HR105" s="168"/>
      <c r="HS105" s="168"/>
      <c r="HT105" s="168"/>
      <c r="HU105" s="168"/>
      <c r="HV105" s="168"/>
      <c r="HW105" s="168"/>
      <c r="HX105" s="168"/>
      <c r="HY105" s="168"/>
      <c r="HZ105" s="168"/>
      <c r="IA105" s="168"/>
      <c r="IB105" s="168"/>
      <c r="IC105" s="168"/>
      <c r="ID105" s="168"/>
      <c r="IE105" s="168"/>
      <c r="IF105" s="168"/>
      <c r="IG105" s="168"/>
      <c r="IH105" s="168"/>
      <c r="II105" s="168"/>
      <c r="IJ105" s="168"/>
      <c r="IK105" s="168"/>
      <c r="IL105" s="168"/>
      <c r="IM105" s="168"/>
      <c r="IN105" s="168"/>
      <c r="IO105" s="168"/>
      <c r="IP105" s="168"/>
      <c r="IQ105" s="168"/>
      <c r="IR105" s="168"/>
      <c r="IS105" s="168"/>
      <c r="IT105" s="168"/>
      <c r="IU105" s="168"/>
      <c r="IV105" s="168"/>
      <c r="IW105" s="168"/>
      <c r="IX105" s="168"/>
      <c r="IY105" s="168"/>
      <c r="IZ105" s="168"/>
      <c r="JA105" s="168"/>
      <c r="JB105" s="168"/>
      <c r="JC105" s="168"/>
      <c r="JD105" s="168"/>
      <c r="JE105" s="168"/>
      <c r="JF105" s="168"/>
      <c r="JG105" s="168"/>
      <c r="JH105" s="168"/>
      <c r="JI105" s="168"/>
      <c r="JJ105" s="168"/>
      <c r="JK105" s="168"/>
      <c r="JL105" s="168"/>
      <c r="JM105" s="168"/>
      <c r="JN105" s="168"/>
      <c r="JO105" s="168"/>
      <c r="JP105" s="168"/>
      <c r="JQ105" s="168"/>
      <c r="JR105" s="168"/>
      <c r="JS105" s="168"/>
      <c r="JT105" s="168"/>
      <c r="JU105" s="168"/>
      <c r="JV105" s="168"/>
      <c r="JW105" s="168"/>
      <c r="JX105" s="168"/>
    </row>
  </sheetData>
  <conditionalFormatting sqref="AQ9:BL9 BN9:BV9 CA9:CL9 D9:AJ9">
    <cfRule type="containsErrors" dxfId="163" priority="273">
      <formula>ISERROR(D9)</formula>
    </cfRule>
  </conditionalFormatting>
  <conditionalFormatting sqref="C73 D1:AD1">
    <cfRule type="cellIs" dxfId="162" priority="267" operator="notEqual">
      <formula>0</formula>
    </cfRule>
  </conditionalFormatting>
  <conditionalFormatting sqref="C74">
    <cfRule type="cellIs" dxfId="161" priority="266" operator="notEqual">
      <formula>0</formula>
    </cfRule>
  </conditionalFormatting>
  <conditionalFormatting sqref="AR73">
    <cfRule type="cellIs" dxfId="160" priority="265" operator="notEqual">
      <formula>0</formula>
    </cfRule>
  </conditionalFormatting>
  <conditionalFormatting sqref="AR74">
    <cfRule type="cellIs" dxfId="159" priority="264" operator="notEqual">
      <formula>0</formula>
    </cfRule>
  </conditionalFormatting>
  <conditionalFormatting sqref="CN73">
    <cfRule type="cellIs" dxfId="158" priority="263" operator="notEqual">
      <formula>0</formula>
    </cfRule>
  </conditionalFormatting>
  <conditionalFormatting sqref="CN74">
    <cfRule type="cellIs" dxfId="157" priority="262" operator="notEqual">
      <formula>0</formula>
    </cfRule>
  </conditionalFormatting>
  <conditionalFormatting sqref="EJ73">
    <cfRule type="cellIs" dxfId="156" priority="261" operator="notEqual">
      <formula>0</formula>
    </cfRule>
  </conditionalFormatting>
  <conditionalFormatting sqref="EJ74">
    <cfRule type="cellIs" dxfId="155" priority="260" operator="notEqual">
      <formula>0</formula>
    </cfRule>
  </conditionalFormatting>
  <conditionalFormatting sqref="GF73">
    <cfRule type="cellIs" dxfId="154" priority="259" operator="notEqual">
      <formula>0</formula>
    </cfRule>
  </conditionalFormatting>
  <conditionalFormatting sqref="GF74">
    <cfRule type="cellIs" dxfId="153" priority="258" operator="notEqual">
      <formula>0</formula>
    </cfRule>
  </conditionalFormatting>
  <conditionalFormatting sqref="IB73">
    <cfRule type="cellIs" dxfId="152" priority="257" operator="notEqual">
      <formula>0</formula>
    </cfRule>
  </conditionalFormatting>
  <conditionalFormatting sqref="IB74">
    <cfRule type="cellIs" dxfId="151" priority="256" operator="notEqual">
      <formula>0</formula>
    </cfRule>
  </conditionalFormatting>
  <conditionalFormatting sqref="JX73">
    <cfRule type="cellIs" dxfId="150" priority="255" operator="notEqual">
      <formula>0</formula>
    </cfRule>
  </conditionalFormatting>
  <conditionalFormatting sqref="JX74">
    <cfRule type="cellIs" dxfId="149" priority="254" operator="notEqual">
      <formula>0</formula>
    </cfRule>
  </conditionalFormatting>
  <conditionalFormatting sqref="AK9:AO9">
    <cfRule type="containsErrors" dxfId="148" priority="253">
      <formula>ISERROR(AK9)</formula>
    </cfRule>
  </conditionalFormatting>
  <conditionalFormatting sqref="C9">
    <cfRule type="containsErrors" dxfId="147" priority="251">
      <formula>ISERROR(C9)</formula>
    </cfRule>
  </conditionalFormatting>
  <conditionalFormatting sqref="CO9:DH9 DJ9:DR9 DW9:EH9">
    <cfRule type="containsErrors" dxfId="146" priority="249">
      <formula>ISERROR(CO9)</formula>
    </cfRule>
  </conditionalFormatting>
  <conditionalFormatting sqref="AE1:AJ1 AQ1:AU1 CA1:CF1 CH1 CM1:CQ1 CS1:DH1 DJ1 DL1:DN1 DW1:EB1 EO1:FD1 FF1 FH1:FJ1 FS1:FX1 FZ1 GK1:GZ1 HB1 HD1:HF1 HO1:HT1 HV1 IA1:IE1 IX1 IZ1:JB1 JK1:JP1 JR1 AW1:BL1 IG1:IV1 BN1:BR1 ED1:EM1 AN1:AO1 CJ1:CK1 GB1:GI1 HX1:HY1 JT1:JX1">
    <cfRule type="cellIs" dxfId="145" priority="245" operator="notEqual">
      <formula>0</formula>
    </cfRule>
  </conditionalFormatting>
  <conditionalFormatting sqref="CE1">
    <cfRule type="cellIs" dxfId="144" priority="244" operator="notEqual">
      <formula>0</formula>
    </cfRule>
  </conditionalFormatting>
  <conditionalFormatting sqref="EA1">
    <cfRule type="cellIs" dxfId="143" priority="242" operator="notEqual">
      <formula>0</formula>
    </cfRule>
  </conditionalFormatting>
  <conditionalFormatting sqref="FW1">
    <cfRule type="cellIs" dxfId="142" priority="241" operator="notEqual">
      <formula>0</formula>
    </cfRule>
  </conditionalFormatting>
  <conditionalFormatting sqref="HS1">
    <cfRule type="cellIs" dxfId="141" priority="240" operator="notEqual">
      <formula>0</formula>
    </cfRule>
  </conditionalFormatting>
  <conditionalFormatting sqref="JO1">
    <cfRule type="cellIs" dxfId="140" priority="239" operator="notEqual">
      <formula>0</formula>
    </cfRule>
  </conditionalFormatting>
  <conditionalFormatting sqref="BT1">
    <cfRule type="cellIs" dxfId="139" priority="227" operator="notEqual">
      <formula>0</formula>
    </cfRule>
  </conditionalFormatting>
  <conditionalFormatting sqref="DK1">
    <cfRule type="cellIs" dxfId="138" priority="218" operator="notEqual">
      <formula>0</formula>
    </cfRule>
  </conditionalFormatting>
  <conditionalFormatting sqref="DP1">
    <cfRule type="cellIs" dxfId="137" priority="217" operator="notEqual">
      <formula>0</formula>
    </cfRule>
  </conditionalFormatting>
  <conditionalFormatting sqref="BS1">
    <cfRule type="cellIs" dxfId="136" priority="184" operator="notEqual">
      <formula>0</formula>
    </cfRule>
  </conditionalFormatting>
  <conditionalFormatting sqref="FG1">
    <cfRule type="cellIs" dxfId="135" priority="210" operator="notEqual">
      <formula>0</formula>
    </cfRule>
  </conditionalFormatting>
  <conditionalFormatting sqref="FL1">
    <cfRule type="cellIs" dxfId="134" priority="209" operator="notEqual">
      <formula>0</formula>
    </cfRule>
  </conditionalFormatting>
  <conditionalFormatting sqref="FY1">
    <cfRule type="cellIs" dxfId="133" priority="205" operator="notEqual">
      <formula>0</formula>
    </cfRule>
  </conditionalFormatting>
  <conditionalFormatting sqref="HC1">
    <cfRule type="cellIs" dxfId="132" priority="201" operator="notEqual">
      <formula>0</formula>
    </cfRule>
  </conditionalFormatting>
  <conditionalFormatting sqref="HH1">
    <cfRule type="cellIs" dxfId="131" priority="200" operator="notEqual">
      <formula>0</formula>
    </cfRule>
  </conditionalFormatting>
  <conditionalFormatting sqref="HG1">
    <cfRule type="cellIs" dxfId="130" priority="197" operator="notEqual">
      <formula>0</formula>
    </cfRule>
  </conditionalFormatting>
  <conditionalFormatting sqref="JD1">
    <cfRule type="cellIs" dxfId="129" priority="189" operator="notEqual">
      <formula>0</formula>
    </cfRule>
  </conditionalFormatting>
  <conditionalFormatting sqref="DO1">
    <cfRule type="cellIs" dxfId="128" priority="183" operator="notEqual">
      <formula>0</formula>
    </cfRule>
  </conditionalFormatting>
  <conditionalFormatting sqref="FK1">
    <cfRule type="cellIs" dxfId="127" priority="182" operator="notEqual">
      <formula>0</formula>
    </cfRule>
  </conditionalFormatting>
  <conditionalFormatting sqref="AP9">
    <cfRule type="containsErrors" dxfId="126" priority="180">
      <formula>ISERROR(AP9)</formula>
    </cfRule>
  </conditionalFormatting>
  <conditionalFormatting sqref="B6">
    <cfRule type="cellIs" dxfId="125" priority="179" operator="equal">
      <formula>"NEEDS ATTENTION!!!"</formula>
    </cfRule>
  </conditionalFormatting>
  <conditionalFormatting sqref="CA3:DR3 DW3:FN3 FS3:HJ3 HO3:JF3 JK3:JV3 D3:BV3">
    <cfRule type="containsText" dxfId="124" priority="175" operator="containsText" text="CHECK NEEDED">
      <formula>NOT(ISERROR(SEARCH("CHECK NEEDED",D3)))</formula>
    </cfRule>
  </conditionalFormatting>
  <conditionalFormatting sqref="EK9:FD9 FF9:FN9 FS9:GD9">
    <cfRule type="containsErrors" dxfId="123" priority="173">
      <formula>ISERROR(EK9)</formula>
    </cfRule>
  </conditionalFormatting>
  <conditionalFormatting sqref="GG9:GZ9 HB9:HJ9 HO9:HZ9">
    <cfRule type="containsErrors" dxfId="122" priority="172">
      <formula>ISERROR(GG9)</formula>
    </cfRule>
  </conditionalFormatting>
  <conditionalFormatting sqref="IC9:IV9 IX9:JF9 JK9:JV9">
    <cfRule type="containsErrors" dxfId="121" priority="171">
      <formula>ISERROR(IC9)</formula>
    </cfRule>
  </conditionalFormatting>
  <conditionalFormatting sqref="AK1">
    <cfRule type="cellIs" dxfId="120" priority="170" operator="notEqual">
      <formula>0</formula>
    </cfRule>
  </conditionalFormatting>
  <conditionalFormatting sqref="HU1">
    <cfRule type="cellIs" dxfId="119" priority="169" operator="notEqual">
      <formula>0</formula>
    </cfRule>
  </conditionalFormatting>
  <conditionalFormatting sqref="JQ1">
    <cfRule type="cellIs" dxfId="118" priority="168" operator="notEqual">
      <formula>0</formula>
    </cfRule>
  </conditionalFormatting>
  <conditionalFormatting sqref="EC1">
    <cfRule type="cellIs" dxfId="117" priority="167" operator="notEqual">
      <formula>0</formula>
    </cfRule>
  </conditionalFormatting>
  <conditionalFormatting sqref="CG1">
    <cfRule type="cellIs" dxfId="116" priority="166" operator="notEqual">
      <formula>0</formula>
    </cfRule>
  </conditionalFormatting>
  <conditionalFormatting sqref="AV1">
    <cfRule type="cellIs" dxfId="115" priority="165" operator="notEqual">
      <formula>0</formula>
    </cfRule>
  </conditionalFormatting>
  <conditionalFormatting sqref="CR1">
    <cfRule type="cellIs" dxfId="114" priority="164" operator="notEqual">
      <formula>0</formula>
    </cfRule>
  </conditionalFormatting>
  <conditionalFormatting sqref="EN1">
    <cfRule type="cellIs" dxfId="113" priority="163" operator="notEqual">
      <formula>0</formula>
    </cfRule>
  </conditionalFormatting>
  <conditionalFormatting sqref="GJ1">
    <cfRule type="cellIs" dxfId="112" priority="162" operator="notEqual">
      <formula>0</formula>
    </cfRule>
  </conditionalFormatting>
  <conditionalFormatting sqref="IF1">
    <cfRule type="cellIs" dxfId="111" priority="161" operator="notEqual">
      <formula>0</formula>
    </cfRule>
  </conditionalFormatting>
  <conditionalFormatting sqref="BM9">
    <cfRule type="containsErrors" dxfId="110" priority="159">
      <formula>ISERROR(BM9)</formula>
    </cfRule>
  </conditionalFormatting>
  <conditionalFormatting sqref="DI9">
    <cfRule type="containsErrors" dxfId="109" priority="158">
      <formula>ISERROR(DI9)</formula>
    </cfRule>
  </conditionalFormatting>
  <conditionalFormatting sqref="FE9">
    <cfRule type="containsErrors" dxfId="108" priority="157">
      <formula>ISERROR(FE9)</formula>
    </cfRule>
  </conditionalFormatting>
  <conditionalFormatting sqref="HA9">
    <cfRule type="containsErrors" dxfId="107" priority="156">
      <formula>ISERROR(HA9)</formula>
    </cfRule>
  </conditionalFormatting>
  <conditionalFormatting sqref="IW9">
    <cfRule type="containsErrors" dxfId="106" priority="155">
      <formula>ISERROR(IW9)</formula>
    </cfRule>
  </conditionalFormatting>
  <conditionalFormatting sqref="BX1">
    <cfRule type="cellIs" dxfId="105" priority="99" operator="notEqual">
      <formula>0</formula>
    </cfRule>
  </conditionalFormatting>
  <conditionalFormatting sqref="BY9:BZ9">
    <cfRule type="containsErrors" dxfId="104" priority="150">
      <formula>ISERROR(BY9)</formula>
    </cfRule>
  </conditionalFormatting>
  <conditionalFormatting sqref="BY3:BZ3">
    <cfRule type="containsText" dxfId="103" priority="147" operator="containsText" text="CHECK NEEDED">
      <formula>NOT(ISERROR(SEARCH("CHECK NEEDED",BY3)))</formula>
    </cfRule>
  </conditionalFormatting>
  <conditionalFormatting sqref="BW9:BX9">
    <cfRule type="containsErrors" dxfId="102" priority="146">
      <formula>ISERROR(BW9)</formula>
    </cfRule>
  </conditionalFormatting>
  <conditionalFormatting sqref="BW3:BX3">
    <cfRule type="containsText" dxfId="101" priority="143" operator="containsText" text="CHECK NEEDED">
      <formula>NOT(ISERROR(SEARCH("CHECK NEEDED",BW3)))</formula>
    </cfRule>
  </conditionalFormatting>
  <conditionalFormatting sqref="DS9:DT9">
    <cfRule type="containsErrors" dxfId="100" priority="142">
      <formula>ISERROR(DS9)</formula>
    </cfRule>
  </conditionalFormatting>
  <conditionalFormatting sqref="DS3:DT3">
    <cfRule type="containsText" dxfId="99" priority="139" operator="containsText" text="CHECK NEEDED">
      <formula>NOT(ISERROR(SEARCH("CHECK NEEDED",DS3)))</formula>
    </cfRule>
  </conditionalFormatting>
  <conditionalFormatting sqref="DU9:DV9">
    <cfRule type="containsErrors" dxfId="98" priority="138">
      <formula>ISERROR(DU9)</formula>
    </cfRule>
  </conditionalFormatting>
  <conditionalFormatting sqref="DU3:DV3">
    <cfRule type="containsText" dxfId="97" priority="135" operator="containsText" text="CHECK NEEDED">
      <formula>NOT(ISERROR(SEARCH("CHECK NEEDED",DU3)))</formula>
    </cfRule>
  </conditionalFormatting>
  <conditionalFormatting sqref="BX1">
    <cfRule type="cellIs" dxfId="96" priority="100" operator="notEqual">
      <formula>0</formula>
    </cfRule>
  </conditionalFormatting>
  <conditionalFormatting sqref="FO3:FP3">
    <cfRule type="containsText" dxfId="95" priority="132" operator="containsText" text="CHECK NEEDED">
      <formula>NOT(ISERROR(SEARCH("CHECK NEEDED",FO3)))</formula>
    </cfRule>
  </conditionalFormatting>
  <conditionalFormatting sqref="FO9:FP9">
    <cfRule type="containsErrors" dxfId="94" priority="131">
      <formula>ISERROR(FO9)</formula>
    </cfRule>
  </conditionalFormatting>
  <conditionalFormatting sqref="FQ3:FR3">
    <cfRule type="containsText" dxfId="93" priority="128" operator="containsText" text="CHECK NEEDED">
      <formula>NOT(ISERROR(SEARCH("CHECK NEEDED",FQ3)))</formula>
    </cfRule>
  </conditionalFormatting>
  <conditionalFormatting sqref="FQ9:FR9">
    <cfRule type="containsErrors" dxfId="92" priority="127">
      <formula>ISERROR(FQ9)</formula>
    </cfRule>
  </conditionalFormatting>
  <conditionalFormatting sqref="HK3:HL3">
    <cfRule type="containsText" dxfId="91" priority="124" operator="containsText" text="CHECK NEEDED">
      <formula>NOT(ISERROR(SEARCH("CHECK NEEDED",HK3)))</formula>
    </cfRule>
  </conditionalFormatting>
  <conditionalFormatting sqref="HK9:HL9">
    <cfRule type="containsErrors" dxfId="90" priority="123">
      <formula>ISERROR(HK9)</formula>
    </cfRule>
  </conditionalFormatting>
  <conditionalFormatting sqref="HM3:HN3">
    <cfRule type="containsText" dxfId="89" priority="120" operator="containsText" text="CHECK NEEDED">
      <formula>NOT(ISERROR(SEARCH("CHECK NEEDED",HM3)))</formula>
    </cfRule>
  </conditionalFormatting>
  <conditionalFormatting sqref="HM9:HN9">
    <cfRule type="containsErrors" dxfId="88" priority="119">
      <formula>ISERROR(HM9)</formula>
    </cfRule>
  </conditionalFormatting>
  <conditionalFormatting sqref="JG3:JH3">
    <cfRule type="containsText" dxfId="87" priority="116" operator="containsText" text="CHECK NEEDED">
      <formula>NOT(ISERROR(SEARCH("CHECK NEEDED",JG3)))</formula>
    </cfRule>
  </conditionalFormatting>
  <conditionalFormatting sqref="JG9:JH9">
    <cfRule type="containsErrors" dxfId="86" priority="115">
      <formula>ISERROR(JG9)</formula>
    </cfRule>
  </conditionalFormatting>
  <conditionalFormatting sqref="JI3:JJ3">
    <cfRule type="containsText" dxfId="85" priority="112" operator="containsText" text="CHECK NEEDED">
      <formula>NOT(ISERROR(SEARCH("CHECK NEEDED",JI3)))</formula>
    </cfRule>
  </conditionalFormatting>
  <conditionalFormatting sqref="JI9:JJ9">
    <cfRule type="containsErrors" dxfId="84" priority="111">
      <formula>ISERROR(JI9)</formula>
    </cfRule>
  </conditionalFormatting>
  <conditionalFormatting sqref="BW1">
    <cfRule type="cellIs" dxfId="83" priority="102" operator="notEqual">
      <formula>0</formula>
    </cfRule>
  </conditionalFormatting>
  <conditionalFormatting sqref="BY1">
    <cfRule type="cellIs" dxfId="82" priority="98" operator="notEqual">
      <formula>0</formula>
    </cfRule>
  </conditionalFormatting>
  <conditionalFormatting sqref="BZ1">
    <cfRule type="cellIs" dxfId="81" priority="95" operator="notEqual">
      <formula>0</formula>
    </cfRule>
  </conditionalFormatting>
  <conditionalFormatting sqref="BW1">
    <cfRule type="cellIs" dxfId="80" priority="101" operator="notEqual">
      <formula>0</formula>
    </cfRule>
  </conditionalFormatting>
  <conditionalFormatting sqref="BY1">
    <cfRule type="cellIs" dxfId="79" priority="97" operator="notEqual">
      <formula>0</formula>
    </cfRule>
  </conditionalFormatting>
  <conditionalFormatting sqref="BZ1">
    <cfRule type="cellIs" dxfId="78" priority="96" operator="notEqual">
      <formula>0</formula>
    </cfRule>
  </conditionalFormatting>
  <conditionalFormatting sqref="DS1">
    <cfRule type="cellIs" dxfId="77" priority="94" operator="notEqual">
      <formula>0</formula>
    </cfRule>
  </conditionalFormatting>
  <conditionalFormatting sqref="DS1">
    <cfRule type="cellIs" dxfId="76" priority="93" operator="notEqual">
      <formula>0</formula>
    </cfRule>
  </conditionalFormatting>
  <conditionalFormatting sqref="DT1">
    <cfRule type="cellIs" dxfId="75" priority="92" operator="notEqual">
      <formula>0</formula>
    </cfRule>
  </conditionalFormatting>
  <conditionalFormatting sqref="DT1">
    <cfRule type="cellIs" dxfId="74" priority="91" operator="notEqual">
      <formula>0</formula>
    </cfRule>
  </conditionalFormatting>
  <conditionalFormatting sqref="DU1">
    <cfRule type="cellIs" dxfId="73" priority="90" operator="notEqual">
      <formula>0</formula>
    </cfRule>
  </conditionalFormatting>
  <conditionalFormatting sqref="DU1">
    <cfRule type="cellIs" dxfId="72" priority="89" operator="notEqual">
      <formula>0</formula>
    </cfRule>
  </conditionalFormatting>
  <conditionalFormatting sqref="DV1">
    <cfRule type="cellIs" dxfId="71" priority="88" operator="notEqual">
      <formula>0</formula>
    </cfRule>
  </conditionalFormatting>
  <conditionalFormatting sqref="DV1">
    <cfRule type="cellIs" dxfId="70" priority="87" operator="notEqual">
      <formula>0</formula>
    </cfRule>
  </conditionalFormatting>
  <conditionalFormatting sqref="FR1">
    <cfRule type="cellIs" dxfId="69" priority="80" operator="notEqual">
      <formula>0</formula>
    </cfRule>
  </conditionalFormatting>
  <conditionalFormatting sqref="FR1">
    <cfRule type="cellIs" dxfId="68" priority="79" operator="notEqual">
      <formula>0</formula>
    </cfRule>
  </conditionalFormatting>
  <conditionalFormatting sqref="FO1">
    <cfRule type="cellIs" dxfId="67" priority="86" operator="notEqual">
      <formula>0</formula>
    </cfRule>
  </conditionalFormatting>
  <conditionalFormatting sqref="FO1">
    <cfRule type="cellIs" dxfId="66" priority="85" operator="notEqual">
      <formula>0</formula>
    </cfRule>
  </conditionalFormatting>
  <conditionalFormatting sqref="FP1">
    <cfRule type="cellIs" dxfId="65" priority="84" operator="notEqual">
      <formula>0</formula>
    </cfRule>
  </conditionalFormatting>
  <conditionalFormatting sqref="FP1">
    <cfRule type="cellIs" dxfId="64" priority="83" operator="notEqual">
      <formula>0</formula>
    </cfRule>
  </conditionalFormatting>
  <conditionalFormatting sqref="FQ1">
    <cfRule type="cellIs" dxfId="63" priority="82" operator="notEqual">
      <formula>0</formula>
    </cfRule>
  </conditionalFormatting>
  <conditionalFormatting sqref="FQ1">
    <cfRule type="cellIs" dxfId="62" priority="81" operator="notEqual">
      <formula>0</formula>
    </cfRule>
  </conditionalFormatting>
  <conditionalFormatting sqref="JJ1">
    <cfRule type="cellIs" dxfId="61" priority="63" operator="notEqual">
      <formula>0</formula>
    </cfRule>
  </conditionalFormatting>
  <conditionalFormatting sqref="HN1">
    <cfRule type="cellIs" dxfId="60" priority="72" operator="notEqual">
      <formula>0</formula>
    </cfRule>
  </conditionalFormatting>
  <conditionalFormatting sqref="HN1">
    <cfRule type="cellIs" dxfId="59" priority="71" operator="notEqual">
      <formula>0</formula>
    </cfRule>
  </conditionalFormatting>
  <conditionalFormatting sqref="HK1">
    <cfRule type="cellIs" dxfId="58" priority="78" operator="notEqual">
      <formula>0</formula>
    </cfRule>
  </conditionalFormatting>
  <conditionalFormatting sqref="HK1">
    <cfRule type="cellIs" dxfId="57" priority="77" operator="notEqual">
      <formula>0</formula>
    </cfRule>
  </conditionalFormatting>
  <conditionalFormatting sqref="HL1">
    <cfRule type="cellIs" dxfId="56" priority="76" operator="notEqual">
      <formula>0</formula>
    </cfRule>
  </conditionalFormatting>
  <conditionalFormatting sqref="HL1">
    <cfRule type="cellIs" dxfId="55" priority="75" operator="notEqual">
      <formula>0</formula>
    </cfRule>
  </conditionalFormatting>
  <conditionalFormatting sqref="HM1">
    <cfRule type="cellIs" dxfId="54" priority="74" operator="notEqual">
      <formula>0</formula>
    </cfRule>
  </conditionalFormatting>
  <conditionalFormatting sqref="HM1">
    <cfRule type="cellIs" dxfId="53" priority="73" operator="notEqual">
      <formula>0</formula>
    </cfRule>
  </conditionalFormatting>
  <conditionalFormatting sqref="JJ1">
    <cfRule type="cellIs" dxfId="52" priority="64" operator="notEqual">
      <formula>0</formula>
    </cfRule>
  </conditionalFormatting>
  <conditionalFormatting sqref="JG1">
    <cfRule type="cellIs" dxfId="51" priority="70" operator="notEqual">
      <formula>0</formula>
    </cfRule>
  </conditionalFormatting>
  <conditionalFormatting sqref="JG1">
    <cfRule type="cellIs" dxfId="50" priority="69" operator="notEqual">
      <formula>0</formula>
    </cfRule>
  </conditionalFormatting>
  <conditionalFormatting sqref="JH1">
    <cfRule type="cellIs" dxfId="49" priority="68" operator="notEqual">
      <formula>0</formula>
    </cfRule>
  </conditionalFormatting>
  <conditionalFormatting sqref="JH1">
    <cfRule type="cellIs" dxfId="48" priority="67" operator="notEqual">
      <formula>0</formula>
    </cfRule>
  </conditionalFormatting>
  <conditionalFormatting sqref="JI1">
    <cfRule type="cellIs" dxfId="47" priority="66" operator="notEqual">
      <formula>0</formula>
    </cfRule>
  </conditionalFormatting>
  <conditionalFormatting sqref="JI1">
    <cfRule type="cellIs" dxfId="46" priority="65" operator="notEqual">
      <formula>0</formula>
    </cfRule>
  </conditionalFormatting>
  <conditionalFormatting sqref="BU1">
    <cfRule type="cellIs" dxfId="45" priority="62" operator="notEqual">
      <formula>0</formula>
    </cfRule>
  </conditionalFormatting>
  <conditionalFormatting sqref="BU1">
    <cfRule type="cellIs" dxfId="44" priority="61" operator="notEqual">
      <formula>0</formula>
    </cfRule>
  </conditionalFormatting>
  <conditionalFormatting sqref="BV1">
    <cfRule type="cellIs" dxfId="43" priority="46" operator="notEqual">
      <formula>0</formula>
    </cfRule>
  </conditionalFormatting>
  <conditionalFormatting sqref="BV1">
    <cfRule type="cellIs" dxfId="42" priority="45" operator="notEqual">
      <formula>0</formula>
    </cfRule>
  </conditionalFormatting>
  <conditionalFormatting sqref="DR1">
    <cfRule type="cellIs" dxfId="41" priority="44" operator="notEqual">
      <formula>0</formula>
    </cfRule>
  </conditionalFormatting>
  <conditionalFormatting sqref="DR1">
    <cfRule type="cellIs" dxfId="40" priority="43" operator="notEqual">
      <formula>0</formula>
    </cfRule>
  </conditionalFormatting>
  <conditionalFormatting sqref="FN1">
    <cfRule type="cellIs" dxfId="39" priority="42" operator="notEqual">
      <formula>0</formula>
    </cfRule>
  </conditionalFormatting>
  <conditionalFormatting sqref="FN1">
    <cfRule type="cellIs" dxfId="38" priority="41" operator="notEqual">
      <formula>0</formula>
    </cfRule>
  </conditionalFormatting>
  <conditionalFormatting sqref="HJ1">
    <cfRule type="cellIs" dxfId="37" priority="40" operator="notEqual">
      <formula>0</formula>
    </cfRule>
  </conditionalFormatting>
  <conditionalFormatting sqref="HJ1">
    <cfRule type="cellIs" dxfId="36" priority="39" operator="notEqual">
      <formula>0</formula>
    </cfRule>
  </conditionalFormatting>
  <conditionalFormatting sqref="JF1">
    <cfRule type="cellIs" dxfId="35" priority="38" operator="notEqual">
      <formula>0</formula>
    </cfRule>
  </conditionalFormatting>
  <conditionalFormatting sqref="JF1">
    <cfRule type="cellIs" dxfId="34" priority="37" operator="notEqual">
      <formula>0</formula>
    </cfRule>
  </conditionalFormatting>
  <conditionalFormatting sqref="BM1">
    <cfRule type="cellIs" dxfId="33" priority="36" operator="notEqual">
      <formula>0</formula>
    </cfRule>
  </conditionalFormatting>
  <conditionalFormatting sqref="DI1">
    <cfRule type="cellIs" dxfId="32" priority="35" operator="notEqual">
      <formula>0</formula>
    </cfRule>
  </conditionalFormatting>
  <conditionalFormatting sqref="FM1">
    <cfRule type="cellIs" dxfId="31" priority="27" operator="notEqual">
      <formula>0</formula>
    </cfRule>
  </conditionalFormatting>
  <conditionalFormatting sqref="FM1">
    <cfRule type="cellIs" dxfId="30" priority="26" operator="notEqual">
      <formula>0</formula>
    </cfRule>
  </conditionalFormatting>
  <conditionalFormatting sqref="DQ1">
    <cfRule type="cellIs" dxfId="29" priority="30" operator="notEqual">
      <formula>0</formula>
    </cfRule>
  </conditionalFormatting>
  <conditionalFormatting sqref="DQ1">
    <cfRule type="cellIs" dxfId="28" priority="29" operator="notEqual">
      <formula>0</formula>
    </cfRule>
  </conditionalFormatting>
  <conditionalFormatting sqref="FE1">
    <cfRule type="cellIs" dxfId="27" priority="28" operator="notEqual">
      <formula>0</formula>
    </cfRule>
  </conditionalFormatting>
  <conditionalFormatting sqref="HA1">
    <cfRule type="cellIs" dxfId="26" priority="25" operator="notEqual">
      <formula>0</formula>
    </cfRule>
  </conditionalFormatting>
  <conditionalFormatting sqref="HI1">
    <cfRule type="cellIs" dxfId="25" priority="24" operator="notEqual">
      <formula>0</formula>
    </cfRule>
  </conditionalFormatting>
  <conditionalFormatting sqref="HI1">
    <cfRule type="cellIs" dxfId="24" priority="23" operator="notEqual">
      <formula>0</formula>
    </cfRule>
  </conditionalFormatting>
  <conditionalFormatting sqref="IW1">
    <cfRule type="cellIs" dxfId="23" priority="22" operator="notEqual">
      <formula>0</formula>
    </cfRule>
  </conditionalFormatting>
  <conditionalFormatting sqref="JE1">
    <cfRule type="cellIs" dxfId="22" priority="21" operator="notEqual">
      <formula>0</formula>
    </cfRule>
  </conditionalFormatting>
  <conditionalFormatting sqref="JE1">
    <cfRule type="cellIs" dxfId="21" priority="20" operator="notEqual">
      <formula>0</formula>
    </cfRule>
  </conditionalFormatting>
  <conditionalFormatting sqref="AM1">
    <cfRule type="cellIs" dxfId="20" priority="19" operator="notEqual">
      <formula>0</formula>
    </cfRule>
  </conditionalFormatting>
  <conditionalFormatting sqref="CI1">
    <cfRule type="cellIs" dxfId="19" priority="18" operator="notEqual">
      <formula>0</formula>
    </cfRule>
  </conditionalFormatting>
  <conditionalFormatting sqref="GA1">
    <cfRule type="cellIs" dxfId="18" priority="17" operator="notEqual">
      <formula>0</formula>
    </cfRule>
  </conditionalFormatting>
  <conditionalFormatting sqref="HW1">
    <cfRule type="cellIs" dxfId="17" priority="16" operator="notEqual">
      <formula>0</formula>
    </cfRule>
  </conditionalFormatting>
  <conditionalFormatting sqref="JS1">
    <cfRule type="cellIs" dxfId="16" priority="15" operator="notEqual">
      <formula>0</formula>
    </cfRule>
  </conditionalFormatting>
  <conditionalFormatting sqref="AL1">
    <cfRule type="cellIs" dxfId="15" priority="14" operator="notEqual">
      <formula>0</formula>
    </cfRule>
  </conditionalFormatting>
  <conditionalFormatting sqref="AP1">
    <cfRule type="cellIs" dxfId="14" priority="13" operator="notEqual">
      <formula>0</formula>
    </cfRule>
  </conditionalFormatting>
  <conditionalFormatting sqref="CL1">
    <cfRule type="cellIs" dxfId="13" priority="12" operator="notEqual">
      <formula>0</formula>
    </cfRule>
  </conditionalFormatting>
  <conditionalFormatting sqref="HZ1">
    <cfRule type="cellIs" dxfId="12" priority="11" operator="notEqual">
      <formula>0</formula>
    </cfRule>
  </conditionalFormatting>
  <conditionalFormatting sqref="IY1">
    <cfRule type="cellIs" dxfId="11" priority="10" operator="notEqual">
      <formula>0</formula>
    </cfRule>
  </conditionalFormatting>
  <conditionalFormatting sqref="JC1">
    <cfRule type="cellIs" dxfId="10" priority="9" operator="notEqual">
      <formula>0</formula>
    </cfRule>
  </conditionalFormatting>
  <conditionalFormatting sqref="C72">
    <cfRule type="cellIs" dxfId="9" priority="8" operator="notEqual">
      <formula>0</formula>
    </cfRule>
  </conditionalFormatting>
  <conditionalFormatting sqref="AR72">
    <cfRule type="cellIs" dxfId="8" priority="7" operator="notEqual">
      <formula>0</formula>
    </cfRule>
  </conditionalFormatting>
  <conditionalFormatting sqref="CN72">
    <cfRule type="cellIs" dxfId="7" priority="6" operator="notEqual">
      <formula>0</formula>
    </cfRule>
  </conditionalFormatting>
  <conditionalFormatting sqref="EJ72">
    <cfRule type="cellIs" dxfId="6" priority="5" operator="notEqual">
      <formula>0</formula>
    </cfRule>
  </conditionalFormatting>
  <conditionalFormatting sqref="GF72">
    <cfRule type="cellIs" dxfId="5" priority="4" operator="notEqual">
      <formula>0</formula>
    </cfRule>
  </conditionalFormatting>
  <conditionalFormatting sqref="IB72">
    <cfRule type="cellIs" dxfId="4" priority="3" operator="notEqual">
      <formula>0</formula>
    </cfRule>
  </conditionalFormatting>
  <conditionalFormatting sqref="JX72">
    <cfRule type="cellIs" dxfId="3" priority="2" operator="notEqual">
      <formula>0</formula>
    </cfRule>
  </conditionalFormatting>
  <conditionalFormatting sqref="C72:JX72">
    <cfRule type="cellIs" dxfId="2" priority="1" operator="notEqual">
      <formula>0</formula>
    </cfRule>
  </conditionalFormatting>
  <pageMargins left="0.7" right="0.7" top="0.75" bottom="0.75" header="0.3" footer="0.3"/>
  <pageSetup scale="57" fitToWidth="0" orientation="landscape" horizontalDpi="300" verticalDpi="300" r:id="rId1"/>
  <colBreaks count="34" manualBreakCount="34">
    <brk id="10" max="65" man="1"/>
    <brk id="19" max="65" man="1"/>
    <brk id="28" max="65" man="1"/>
    <brk id="37" max="65" man="1"/>
    <brk id="44" max="65" man="1"/>
    <brk id="52" max="65" man="1"/>
    <brk id="60" max="65" man="1"/>
    <brk id="68" max="65" man="1"/>
    <brk id="76" max="65" man="1"/>
    <brk id="84" max="65" man="1"/>
    <brk id="92" max="65" man="1"/>
    <brk id="100" max="65" man="1"/>
    <brk id="108" max="65" man="1"/>
    <brk id="116" max="65" man="1"/>
    <brk id="124" max="65" man="1"/>
    <brk id="132" max="65" man="1"/>
    <brk id="140" max="65" man="1"/>
    <brk id="148" max="65" man="1"/>
    <brk id="156" max="65" man="1"/>
    <brk id="164" max="65" man="1"/>
    <brk id="172" max="65" man="1"/>
    <brk id="180" max="65" man="1"/>
    <brk id="188" max="65" man="1"/>
    <brk id="196" max="65" man="1"/>
    <brk id="204" max="65" man="1"/>
    <brk id="212" max="65" man="1"/>
    <brk id="220" max="65" man="1"/>
    <brk id="228" max="65" man="1"/>
    <brk id="236" max="65" man="1"/>
    <brk id="244" max="65" man="1"/>
    <brk id="252" max="65" man="1"/>
    <brk id="260" max="65" man="1"/>
    <brk id="268" max="65" man="1"/>
    <brk id="276" max="65" man="1"/>
  </col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B147"/>
  <sheetViews>
    <sheetView topLeftCell="B1" zoomScale="70" zoomScaleNormal="70" workbookViewId="0">
      <pane ySplit="14" topLeftCell="A15" activePane="bottomLeft" state="frozen"/>
      <selection activeCell="B51" sqref="B51"/>
      <selection pane="bottomLeft" activeCell="C15" sqref="C15:SC147"/>
    </sheetView>
  </sheetViews>
  <sheetFormatPr defaultColWidth="9.28515625" defaultRowHeight="15" outlineLevelCol="1" x14ac:dyDescent="0.25"/>
  <cols>
    <col min="1" max="1" width="5.42578125" style="126" bestFit="1" customWidth="1"/>
    <col min="2" max="2" width="66.28515625" style="126" bestFit="1" customWidth="1"/>
    <col min="3" max="3" width="10.7109375" style="126" customWidth="1"/>
    <col min="4" max="4" width="15.7109375" style="126" bestFit="1" customWidth="1"/>
    <col min="5" max="5" width="15.5703125" style="126" bestFit="1" customWidth="1"/>
    <col min="6" max="6" width="13.7109375" style="126" customWidth="1"/>
    <col min="7" max="7" width="14.28515625" style="126" customWidth="1"/>
    <col min="8" max="16" width="13.7109375" style="126" customWidth="1"/>
    <col min="17" max="17" width="5.42578125" style="126" bestFit="1" customWidth="1"/>
    <col min="18" max="18" width="66" style="126" customWidth="1"/>
    <col min="19" max="19" width="9" style="126" customWidth="1"/>
    <col min="20" max="21" width="15.5703125" style="126" bestFit="1" customWidth="1"/>
    <col min="22" max="22" width="14.5703125" style="126" bestFit="1" customWidth="1"/>
    <col min="23" max="23" width="14" style="126" customWidth="1" outlineLevel="1"/>
    <col min="24" max="24" width="16.42578125" style="126" customWidth="1" outlineLevel="1"/>
    <col min="25" max="32" width="13.7109375" style="126" customWidth="1" outlineLevel="1"/>
    <col min="33" max="33" width="5.42578125" style="126" bestFit="1" customWidth="1"/>
    <col min="34" max="34" width="55.42578125" style="126" customWidth="1"/>
    <col min="35" max="35" width="11.28515625" style="126" customWidth="1"/>
    <col min="36" max="36" width="16.28515625" style="126" bestFit="1" customWidth="1"/>
    <col min="37" max="37" width="15.28515625" style="126" bestFit="1" customWidth="1"/>
    <col min="38" max="38" width="21.28515625" style="126" bestFit="1" customWidth="1"/>
    <col min="39" max="39" width="15.28515625" style="126" hidden="1" customWidth="1" outlineLevel="1"/>
    <col min="40" max="40" width="16.28515625" style="126" hidden="1" customWidth="1" outlineLevel="1"/>
    <col min="41" max="41" width="15.42578125" style="126" hidden="1" customWidth="1" outlineLevel="1"/>
    <col min="42" max="42" width="20.7109375" style="126" hidden="1" customWidth="1" outlineLevel="1"/>
    <col min="43" max="43" width="15.42578125" style="126" hidden="1" customWidth="1" outlineLevel="1"/>
    <col min="44" max="44" width="16.28515625" style="126" hidden="1" customWidth="1" outlineLevel="1"/>
    <col min="45" max="45" width="15.42578125" style="126" hidden="1" customWidth="1" outlineLevel="1"/>
    <col min="46" max="46" width="16.28515625" style="126" hidden="1" customWidth="1" outlineLevel="1"/>
    <col min="47" max="47" width="15.42578125" style="126" hidden="1" customWidth="1" outlineLevel="1"/>
    <col min="48" max="48" width="21.28515625" style="126" hidden="1" customWidth="1" outlineLevel="1"/>
    <col min="49" max="49" width="5.42578125" style="126" bestFit="1" customWidth="1" collapsed="1"/>
    <col min="50" max="50" width="39.5703125" style="126" customWidth="1"/>
    <col min="51" max="51" width="7.28515625" style="126" bestFit="1" customWidth="1"/>
    <col min="52" max="54" width="17.5703125" style="126" customWidth="1"/>
    <col min="55" max="55" width="18.7109375" style="126" customWidth="1"/>
    <col min="56" max="64" width="16.28515625" style="126" customWidth="1"/>
    <col min="65" max="65" width="5.42578125" style="126" bestFit="1" customWidth="1"/>
    <col min="66" max="66" width="37.7109375" style="126" customWidth="1"/>
    <col min="67" max="67" width="4.7109375" style="126" bestFit="1" customWidth="1"/>
    <col min="68" max="72" width="18.5703125" style="126" customWidth="1"/>
    <col min="73" max="73" width="15" bestFit="1" customWidth="1"/>
    <col min="74" max="74" width="14.5703125" bestFit="1" customWidth="1"/>
    <col min="75" max="75" width="15.5703125" bestFit="1" customWidth="1"/>
    <col min="76" max="76" width="14.5703125" bestFit="1" customWidth="1"/>
    <col min="77" max="77" width="15.5703125" bestFit="1" customWidth="1"/>
    <col min="78" max="78" width="14.5703125" bestFit="1" customWidth="1"/>
    <col min="79" max="79" width="15.5703125" bestFit="1" customWidth="1"/>
    <col min="80" max="80" width="22.7109375" bestFit="1" customWidth="1"/>
    <col min="81" max="81" width="5.28515625" bestFit="1" customWidth="1"/>
    <col min="82" max="82" width="51.42578125" bestFit="1" customWidth="1"/>
    <col min="83" max="83" width="8.28515625" bestFit="1" customWidth="1"/>
    <col min="84" max="84" width="15.7109375" bestFit="1" customWidth="1"/>
    <col min="85" max="85" width="14.7109375" bestFit="1" customWidth="1"/>
    <col min="86" max="86" width="13.7109375" bestFit="1" customWidth="1"/>
    <col min="87" max="87" width="14.7109375" bestFit="1" customWidth="1"/>
    <col min="88" max="88" width="13.7109375" bestFit="1" customWidth="1"/>
    <col min="89" max="89" width="15" bestFit="1" customWidth="1"/>
    <col min="90" max="90" width="12.7109375" bestFit="1" customWidth="1"/>
    <col min="91" max="91" width="15" bestFit="1" customWidth="1"/>
    <col min="92" max="92" width="12.7109375" bestFit="1" customWidth="1"/>
    <col min="93" max="93" width="15" bestFit="1" customWidth="1"/>
    <col min="94" max="94" width="12.7109375" bestFit="1" customWidth="1"/>
    <col min="95" max="95" width="15" bestFit="1" customWidth="1"/>
    <col min="96" max="96" width="12.7109375" bestFit="1" customWidth="1"/>
    <col min="97" max="97" width="5.42578125" bestFit="1" customWidth="1"/>
    <col min="98" max="98" width="53.85546875" bestFit="1" customWidth="1"/>
    <col min="99" max="99" width="4.7109375" bestFit="1" customWidth="1"/>
    <col min="100" max="102" width="12.7109375" customWidth="1"/>
    <col min="103" max="112" width="12.7109375" customWidth="1" outlineLevel="1"/>
    <col min="113" max="113" width="5.42578125" bestFit="1" customWidth="1"/>
    <col min="114" max="114" width="43.140625" bestFit="1" customWidth="1"/>
    <col min="115" max="115" width="4.7109375" bestFit="1" customWidth="1"/>
    <col min="116" max="116" width="15.7109375" bestFit="1" customWidth="1"/>
    <col min="117" max="117" width="12.7109375" customWidth="1"/>
    <col min="118" max="118" width="21.28515625" bestFit="1" customWidth="1"/>
    <col min="119" max="119" width="14.7109375" bestFit="1" customWidth="1"/>
    <col min="120" max="120" width="13.7109375" bestFit="1" customWidth="1"/>
    <col min="121" max="121" width="15" bestFit="1" customWidth="1"/>
    <col min="122" max="122" width="13.42578125" bestFit="1" customWidth="1"/>
    <col min="123" max="123" width="15" bestFit="1" customWidth="1"/>
    <col min="124" max="124" width="13.42578125" bestFit="1" customWidth="1"/>
    <col min="125" max="125" width="15" bestFit="1" customWidth="1"/>
    <col min="126" max="126" width="13.42578125" bestFit="1" customWidth="1"/>
    <col min="127" max="127" width="15" bestFit="1" customWidth="1"/>
    <col min="128" max="128" width="15.85546875" customWidth="1"/>
    <col min="129" max="129" width="7.42578125" customWidth="1"/>
    <col min="130" max="130" width="31.42578125" bestFit="1" customWidth="1"/>
    <col min="131" max="131" width="6.140625" bestFit="1" customWidth="1"/>
    <col min="132" max="132" width="12.7109375" customWidth="1"/>
    <col min="133" max="133" width="14.7109375" bestFit="1" customWidth="1"/>
    <col min="134" max="135" width="12.7109375" customWidth="1"/>
    <col min="136" max="136" width="14.28515625" bestFit="1" customWidth="1"/>
    <col min="137" max="144" width="12.7109375" customWidth="1"/>
    <col min="145" max="145" width="5.42578125" bestFit="1" customWidth="1"/>
    <col min="146" max="146" width="55.28515625" bestFit="1" customWidth="1"/>
    <col min="147" max="147" width="4.5703125" bestFit="1" customWidth="1"/>
    <col min="148" max="148" width="15.7109375" bestFit="1" customWidth="1"/>
    <col min="149" max="149" width="12.7109375" customWidth="1"/>
    <col min="150" max="150" width="13.28515625" bestFit="1" customWidth="1"/>
    <col min="151" max="159" width="12.7109375" customWidth="1"/>
    <col min="160" max="160" width="22.85546875" style="126" bestFit="1" customWidth="1"/>
    <col min="161" max="161" width="5.42578125" style="126" bestFit="1" customWidth="1"/>
    <col min="162" max="162" width="41.28515625" style="126" bestFit="1" customWidth="1"/>
    <col min="163" max="163" width="4.28515625" style="126" customWidth="1"/>
    <col min="164" max="164" width="16.28515625" style="126" customWidth="1"/>
    <col min="165" max="165" width="16.7109375" style="126" customWidth="1"/>
    <col min="166" max="166" width="17.7109375" style="126" customWidth="1"/>
    <col min="167" max="167" width="17.28515625" style="126" customWidth="1"/>
    <col min="168" max="176" width="14.7109375" style="126" customWidth="1"/>
    <col min="177" max="177" width="5.42578125" style="126" bestFit="1" customWidth="1"/>
    <col min="178" max="178" width="50.42578125" style="126" bestFit="1" customWidth="1"/>
    <col min="179" max="192" width="14.7109375" style="126" customWidth="1"/>
    <col min="193" max="193" width="5.42578125" style="126" bestFit="1" customWidth="1"/>
    <col min="194" max="208" width="14.7109375" style="126" customWidth="1"/>
    <col min="209" max="209" width="5.42578125" style="126" bestFit="1" customWidth="1"/>
    <col min="210" max="210" width="31.7109375" style="126" bestFit="1" customWidth="1"/>
    <col min="211" max="211" width="4.5703125" style="126" bestFit="1" customWidth="1"/>
    <col min="212" max="224" width="14.7109375" style="126" customWidth="1"/>
    <col min="225" max="225" width="9" style="126" customWidth="1"/>
    <col min="226" max="226" width="60.7109375" style="126" customWidth="1"/>
    <col min="227" max="227" width="4.5703125" style="126" bestFit="1" customWidth="1"/>
    <col min="228" max="240" width="14.7109375" style="126" customWidth="1"/>
    <col min="241" max="241" width="5.42578125" style="126" bestFit="1" customWidth="1"/>
    <col min="242" max="242" width="50.28515625" style="126" bestFit="1" customWidth="1"/>
    <col min="243" max="243" width="6" style="126" customWidth="1"/>
    <col min="244" max="256" width="17.5703125" style="126" customWidth="1"/>
    <col min="257" max="257" width="5.42578125" style="126" bestFit="1" customWidth="1"/>
    <col min="258" max="258" width="46.28515625" style="126" bestFit="1" customWidth="1"/>
    <col min="259" max="259" width="5.5703125" style="126" customWidth="1"/>
    <col min="260" max="272" width="14.5703125" style="126" customWidth="1"/>
    <col min="273" max="273" width="5" style="126" bestFit="1" customWidth="1"/>
    <col min="274" max="274" width="33.5703125" style="126" customWidth="1"/>
    <col min="275" max="275" width="9.7109375" style="126" customWidth="1"/>
    <col min="276" max="276" width="17.7109375" style="126" customWidth="1"/>
    <col min="277" max="277" width="18.7109375" style="126" customWidth="1"/>
    <col min="278" max="278" width="15.28515625" style="126" customWidth="1"/>
    <col min="279" max="279" width="14" style="126" bestFit="1" customWidth="1"/>
    <col min="280" max="288" width="18.28515625" style="126" customWidth="1"/>
    <col min="289" max="289" width="5.5703125" style="126" bestFit="1" customWidth="1"/>
    <col min="290" max="290" width="41.5703125" style="126" customWidth="1"/>
    <col min="291" max="291" width="5" style="126" bestFit="1" customWidth="1"/>
    <col min="292" max="295" width="19.28515625" style="126" customWidth="1"/>
    <col min="296" max="296" width="16.42578125" style="126" bestFit="1" customWidth="1"/>
    <col min="297" max="297" width="14.5703125" style="126" customWidth="1"/>
    <col min="298" max="298" width="15.42578125" style="126" bestFit="1" customWidth="1"/>
    <col min="299" max="299" width="15.5703125" style="126" bestFit="1" customWidth="1"/>
    <col min="300" max="300" width="15.42578125" style="126" bestFit="1" customWidth="1"/>
    <col min="301" max="301" width="15.5703125" style="126" bestFit="1" customWidth="1"/>
    <col min="302" max="302" width="15.42578125" style="126" bestFit="1" customWidth="1"/>
    <col min="303" max="303" width="15.5703125" style="126" bestFit="1" customWidth="1"/>
    <col min="304" max="304" width="22.85546875" style="126" bestFit="1" customWidth="1"/>
    <col min="305" max="305" width="5.5703125" style="126" bestFit="1" customWidth="1"/>
    <col min="306" max="306" width="58.7109375" style="126" customWidth="1"/>
    <col min="307" max="307" width="6.5703125" style="126" customWidth="1"/>
    <col min="308" max="311" width="16.7109375" style="126" customWidth="1"/>
    <col min="312" max="312" width="14" style="126" bestFit="1" customWidth="1"/>
    <col min="313" max="320" width="13.42578125" style="126" customWidth="1"/>
    <col min="321" max="321" width="5.42578125" style="126" bestFit="1" customWidth="1"/>
    <col min="322" max="322" width="26" style="126" customWidth="1"/>
    <col min="323" max="323" width="5.7109375" style="126" customWidth="1"/>
    <col min="324" max="336" width="13.42578125" style="126" customWidth="1"/>
    <col min="337" max="337" width="5.42578125" style="126" bestFit="1" customWidth="1"/>
    <col min="338" max="338" width="42.7109375" style="126" bestFit="1" customWidth="1"/>
    <col min="339" max="339" width="4.5703125" style="126" bestFit="1" customWidth="1"/>
    <col min="340" max="352" width="13.42578125" style="126" customWidth="1"/>
    <col min="353" max="353" width="5.42578125" style="126" bestFit="1" customWidth="1"/>
    <col min="354" max="354" width="43.85546875" style="126" bestFit="1" customWidth="1"/>
    <col min="355" max="355" width="13.42578125" style="126" customWidth="1"/>
    <col min="356" max="356" width="15.5703125" style="126" bestFit="1" customWidth="1"/>
    <col min="357" max="357" width="13.42578125" style="126" customWidth="1"/>
    <col min="358" max="358" width="15.42578125" style="126" bestFit="1" customWidth="1"/>
    <col min="359" max="359" width="13.42578125" style="126" customWidth="1"/>
    <col min="360" max="360" width="15.42578125" style="126" bestFit="1" customWidth="1"/>
    <col min="361" max="361" width="13.42578125" style="126" customWidth="1"/>
    <col min="362" max="362" width="15.42578125" style="126" bestFit="1" customWidth="1"/>
    <col min="363" max="363" width="16" style="126" bestFit="1" customWidth="1"/>
    <col min="364" max="364" width="15.42578125" style="126" bestFit="1" customWidth="1"/>
    <col min="365" max="365" width="16" style="126" bestFit="1" customWidth="1"/>
    <col min="366" max="366" width="15.42578125" style="126" bestFit="1" customWidth="1"/>
    <col min="367" max="367" width="15.5703125" style="126" bestFit="1" customWidth="1"/>
    <col min="368" max="368" width="15.42578125" style="126" customWidth="1"/>
    <col min="369" max="369" width="6.85546875" style="126" bestFit="1" customWidth="1"/>
    <col min="370" max="370" width="71.7109375" style="126" bestFit="1" customWidth="1"/>
    <col min="371" max="371" width="4.5703125" style="126" bestFit="1" customWidth="1"/>
    <col min="372" max="372" width="15.85546875" style="126" bestFit="1" customWidth="1"/>
    <col min="373" max="373" width="18.7109375" style="126" bestFit="1" customWidth="1"/>
    <col min="374" max="374" width="13.42578125" style="126" customWidth="1"/>
    <col min="375" max="375" width="18.7109375" style="126" bestFit="1" customWidth="1"/>
    <col min="376" max="376" width="16.7109375" style="126" bestFit="1" customWidth="1"/>
    <col min="377" max="377" width="13.42578125" style="126" customWidth="1"/>
    <col min="378" max="378" width="16.42578125" style="126" bestFit="1" customWidth="1"/>
    <col min="379" max="379" width="13.42578125" style="126" customWidth="1"/>
    <col min="380" max="380" width="16.42578125" style="126" bestFit="1" customWidth="1"/>
    <col min="381" max="381" width="13.42578125" style="126" customWidth="1"/>
    <col min="382" max="382" width="16.7109375" style="126" bestFit="1" customWidth="1"/>
    <col min="383" max="383" width="13.42578125" style="126" customWidth="1"/>
    <col min="384" max="384" width="28.140625" style="126" bestFit="1" customWidth="1"/>
    <col min="385" max="385" width="5.42578125" style="126" bestFit="1" customWidth="1"/>
    <col min="386" max="386" width="52.42578125" style="126" bestFit="1" customWidth="1"/>
    <col min="387" max="387" width="4.5703125" style="126" bestFit="1" customWidth="1"/>
    <col min="388" max="400" width="13.42578125" style="126" customWidth="1"/>
    <col min="401" max="401" width="5.42578125" style="126" bestFit="1" customWidth="1"/>
    <col min="402" max="402" width="87.28515625" style="126" customWidth="1"/>
    <col min="403" max="403" width="4.5703125" style="126" bestFit="1" customWidth="1"/>
    <col min="404" max="404" width="14.28515625" style="126" bestFit="1" customWidth="1"/>
    <col min="405" max="405" width="12.7109375" style="126" bestFit="1" customWidth="1"/>
    <col min="406" max="406" width="14.28515625" style="126" bestFit="1" customWidth="1"/>
    <col min="407" max="407" width="12.7109375" style="126" bestFit="1" customWidth="1"/>
    <col min="408" max="410" width="14.28515625" style="126" customWidth="1"/>
    <col min="411" max="411" width="15.5703125" style="126" bestFit="1" customWidth="1"/>
    <col min="412" max="416" width="14.28515625" style="126" customWidth="1"/>
    <col min="417" max="417" width="5.42578125" style="126" bestFit="1" customWidth="1"/>
    <col min="418" max="418" width="65.42578125" style="126" customWidth="1"/>
    <col min="419" max="419" width="8" style="126" customWidth="1"/>
    <col min="420" max="422" width="16.7109375" style="126" customWidth="1"/>
    <col min="423" max="423" width="17.28515625" style="126" customWidth="1"/>
    <col min="424" max="432" width="16.7109375" style="126" customWidth="1"/>
    <col min="433" max="433" width="6" bestFit="1" customWidth="1"/>
    <col min="434" max="434" width="60.7109375" bestFit="1" customWidth="1"/>
    <col min="435" max="435" width="4.5703125" bestFit="1" customWidth="1"/>
    <col min="436" max="436" width="17.7109375" bestFit="1" customWidth="1"/>
    <col min="437" max="437" width="16.140625" bestFit="1" customWidth="1"/>
    <col min="438" max="438" width="14.5703125" bestFit="1" customWidth="1"/>
    <col min="439" max="439" width="16.140625" bestFit="1" customWidth="1"/>
    <col min="440" max="440" width="16" bestFit="1" customWidth="1"/>
    <col min="441" max="447" width="17.140625" bestFit="1" customWidth="1"/>
    <col min="448" max="448" width="25.28515625" bestFit="1" customWidth="1"/>
    <col min="449" max="449" width="9.42578125" bestFit="1" customWidth="1"/>
    <col min="450" max="450" width="66.28515625" bestFit="1" customWidth="1"/>
    <col min="451" max="451" width="5" bestFit="1" customWidth="1"/>
    <col min="452" max="452" width="17.7109375" bestFit="1" customWidth="1"/>
    <col min="453" max="453" width="16.140625" bestFit="1" customWidth="1"/>
    <col min="454" max="454" width="17.28515625" bestFit="1" customWidth="1"/>
    <col min="455" max="455" width="16.7109375" bestFit="1" customWidth="1"/>
    <col min="456" max="456" width="17.28515625" bestFit="1" customWidth="1"/>
    <col min="457" max="457" width="16.7109375" bestFit="1" customWidth="1"/>
    <col min="458" max="458" width="17.28515625" bestFit="1" customWidth="1"/>
    <col min="459" max="459" width="16.7109375" bestFit="1" customWidth="1"/>
    <col min="460" max="460" width="18.28515625" bestFit="1" customWidth="1"/>
    <col min="461" max="461" width="16.7109375" bestFit="1" customWidth="1"/>
    <col min="462" max="462" width="18.28515625" bestFit="1" customWidth="1"/>
    <col min="463" max="463" width="16.7109375" bestFit="1" customWidth="1"/>
    <col min="464" max="464" width="18.140625" customWidth="1"/>
    <col min="465" max="465" width="6" bestFit="1" customWidth="1"/>
    <col min="466" max="466" width="66.28515625" bestFit="1" customWidth="1"/>
    <col min="467" max="467" width="4.5703125" bestFit="1" customWidth="1"/>
    <col min="468" max="468" width="17.7109375" bestFit="1" customWidth="1"/>
    <col min="469" max="469" width="16.140625" bestFit="1" customWidth="1"/>
    <col min="470" max="470" width="14.5703125" style="126" bestFit="1" customWidth="1"/>
    <col min="471" max="471" width="16.140625" style="126" bestFit="1" customWidth="1"/>
    <col min="472" max="472" width="14.5703125" style="126" bestFit="1" customWidth="1"/>
    <col min="473" max="473" width="16.140625" style="126" bestFit="1" customWidth="1"/>
    <col min="474" max="474" width="14.85546875" style="126" bestFit="1" customWidth="1"/>
    <col min="475" max="475" width="16.140625" style="126" bestFit="1" customWidth="1"/>
    <col min="476" max="476" width="16" style="126" bestFit="1" customWidth="1"/>
    <col min="477" max="477" width="16.140625" style="126" bestFit="1" customWidth="1"/>
    <col min="478" max="478" width="16" style="126" bestFit="1" customWidth="1"/>
    <col min="479" max="479" width="16.140625" style="126" bestFit="1" customWidth="1"/>
    <col min="480" max="480" width="14.7109375" style="126" customWidth="1"/>
    <col min="481" max="481" width="6" bestFit="1" customWidth="1"/>
    <col min="482" max="482" width="54.28515625" bestFit="1" customWidth="1"/>
    <col min="483" max="483" width="5" bestFit="1" customWidth="1"/>
    <col min="484" max="484" width="17.7109375" bestFit="1" customWidth="1"/>
    <col min="485" max="485" width="16.140625" bestFit="1" customWidth="1"/>
    <col min="486" max="486" width="14.5703125" bestFit="1" customWidth="1"/>
    <col min="487" max="491" width="16.42578125" bestFit="1" customWidth="1"/>
    <col min="492" max="492" width="18" bestFit="1" customWidth="1"/>
    <col min="493" max="493" width="16.42578125" bestFit="1" customWidth="1"/>
    <col min="494" max="494" width="18" bestFit="1" customWidth="1"/>
    <col min="495" max="495" width="17.140625" bestFit="1" customWidth="1"/>
    <col min="496" max="496" width="18" customWidth="1"/>
    <col min="497" max="16384" width="9.28515625" style="126"/>
  </cols>
  <sheetData>
    <row r="1" spans="1:496" s="146" customFormat="1" ht="15.75" thickBot="1" x14ac:dyDescent="0.3">
      <c r="T1" s="600">
        <f>T65+T76</f>
        <v>0</v>
      </c>
      <c r="U1" s="600">
        <f>U65+U76+U77</f>
        <v>0</v>
      </c>
      <c r="V1" s="600">
        <f>V65+V76</f>
        <v>0</v>
      </c>
      <c r="PQ1" s="753"/>
      <c r="PR1" s="753"/>
      <c r="PS1" s="753"/>
      <c r="PT1" s="753"/>
      <c r="PU1" s="753"/>
      <c r="PV1" s="753"/>
      <c r="PW1" s="753"/>
      <c r="PX1" s="753"/>
      <c r="PY1" s="753"/>
      <c r="PZ1" s="753"/>
      <c r="QA1" s="753"/>
      <c r="QB1" s="753"/>
      <c r="QC1" s="753"/>
      <c r="QD1" s="753"/>
      <c r="QE1" s="753"/>
      <c r="QF1" s="753"/>
      <c r="QG1" s="753"/>
      <c r="QH1" s="753"/>
      <c r="QI1" s="753"/>
      <c r="QJ1" s="753"/>
      <c r="QK1" s="753"/>
      <c r="QL1" s="753"/>
      <c r="QM1" s="753"/>
      <c r="QN1" s="753"/>
      <c r="QO1" s="753"/>
      <c r="QP1" s="753"/>
      <c r="QQ1" s="753"/>
      <c r="QR1" s="753"/>
      <c r="QS1" s="753"/>
      <c r="QT1" s="753"/>
      <c r="QU1" s="753"/>
      <c r="QV1" s="753"/>
      <c r="QW1" s="753"/>
      <c r="QX1" s="753"/>
      <c r="QY1" s="753"/>
      <c r="QZ1" s="753"/>
      <c r="RA1" s="753"/>
      <c r="RB1" s="753"/>
      <c r="RC1" s="753"/>
      <c r="RD1" s="753"/>
      <c r="RE1" s="753"/>
      <c r="RF1" s="753"/>
      <c r="RG1" s="753"/>
      <c r="RH1" s="753"/>
      <c r="RI1" s="753"/>
      <c r="RJ1" s="753"/>
      <c r="RK1" s="753"/>
      <c r="RL1" s="753"/>
      <c r="RM1" s="753"/>
      <c r="RN1" s="753"/>
      <c r="RO1" s="753"/>
      <c r="RP1" s="753"/>
      <c r="RQ1" s="753"/>
      <c r="RR1" s="753"/>
      <c r="RS1" s="753"/>
      <c r="RT1" s="753"/>
      <c r="RU1" s="753"/>
      <c r="RV1" s="753"/>
      <c r="RW1" s="753"/>
      <c r="RX1" s="753"/>
      <c r="RY1" s="753"/>
      <c r="RZ1" s="753"/>
      <c r="SA1" s="753"/>
      <c r="SB1" s="753"/>
    </row>
    <row r="2" spans="1:496" customFormat="1" x14ac:dyDescent="0.25">
      <c r="A2" s="126"/>
      <c r="B2" s="126"/>
      <c r="C2" s="126"/>
      <c r="D2" s="126"/>
      <c r="E2" s="126"/>
      <c r="F2" s="126"/>
      <c r="G2" s="126"/>
      <c r="H2" s="126"/>
      <c r="I2" s="214"/>
      <c r="J2" s="214"/>
      <c r="K2" s="214"/>
      <c r="L2" s="214"/>
      <c r="M2" s="214"/>
      <c r="N2" s="214"/>
      <c r="O2" s="212"/>
      <c r="P2" s="213" t="s">
        <v>1282</v>
      </c>
      <c r="Q2" s="126"/>
      <c r="R2" s="126"/>
      <c r="S2" s="126"/>
      <c r="U2" s="212"/>
      <c r="V2" s="213" t="s">
        <v>1282</v>
      </c>
      <c r="W2" s="126"/>
      <c r="X2" s="126"/>
      <c r="AE2" s="212"/>
      <c r="AF2" s="213" t="s">
        <v>1282</v>
      </c>
      <c r="AK2" s="212"/>
      <c r="AL2" s="213" t="s">
        <v>1282</v>
      </c>
      <c r="AM2" s="126"/>
      <c r="AN2" s="126"/>
      <c r="AU2" s="212"/>
      <c r="AV2" s="213" t="s">
        <v>1282</v>
      </c>
      <c r="BK2" s="212"/>
      <c r="BL2" s="213" t="s">
        <v>1282</v>
      </c>
      <c r="CA2" s="212"/>
      <c r="CB2" s="213" t="s">
        <v>1282</v>
      </c>
      <c r="CG2" s="212"/>
      <c r="CH2" s="213" t="s">
        <v>1282</v>
      </c>
      <c r="CQ2" s="212"/>
      <c r="CR2" s="213" t="s">
        <v>1282</v>
      </c>
      <c r="CW2" s="212"/>
      <c r="CX2" s="213" t="s">
        <v>1282</v>
      </c>
      <c r="DG2" s="212"/>
      <c r="DH2" s="213" t="s">
        <v>1282</v>
      </c>
      <c r="DM2" s="212"/>
      <c r="DN2" s="213" t="s">
        <v>1282</v>
      </c>
      <c r="DW2" s="212"/>
      <c r="DX2" s="213" t="s">
        <v>1282</v>
      </c>
      <c r="EC2" s="212"/>
      <c r="ED2" s="213" t="s">
        <v>1282</v>
      </c>
      <c r="EM2" s="212"/>
      <c r="EN2" s="213" t="s">
        <v>1282</v>
      </c>
      <c r="ES2" s="212"/>
      <c r="ET2" s="213" t="s">
        <v>1282</v>
      </c>
      <c r="FC2" s="212"/>
      <c r="FD2" s="213" t="s">
        <v>1282</v>
      </c>
      <c r="FS2" s="212"/>
      <c r="FT2" s="213" t="s">
        <v>1282</v>
      </c>
      <c r="FY2" s="212"/>
      <c r="FZ2" s="213" t="s">
        <v>1282</v>
      </c>
      <c r="GI2" s="212"/>
      <c r="GJ2" s="213" t="s">
        <v>1282</v>
      </c>
      <c r="GO2" s="212"/>
      <c r="GP2" s="213" t="s">
        <v>1282</v>
      </c>
      <c r="GY2" s="212"/>
      <c r="GZ2" s="213" t="s">
        <v>1282</v>
      </c>
      <c r="HE2" s="126"/>
      <c r="HF2" s="126"/>
      <c r="HG2" s="212"/>
      <c r="HH2" s="213" t="s">
        <v>1282</v>
      </c>
      <c r="HO2" s="212"/>
      <c r="HP2" s="213" t="s">
        <v>1282</v>
      </c>
      <c r="IA2" s="212"/>
      <c r="IB2" s="213" t="s">
        <v>1282</v>
      </c>
      <c r="IE2" s="212"/>
      <c r="IF2" s="213" t="s">
        <v>1282</v>
      </c>
      <c r="IK2" s="212"/>
      <c r="IL2" s="213" t="s">
        <v>1282</v>
      </c>
      <c r="IU2" s="212"/>
      <c r="IV2" s="213" t="s">
        <v>1282</v>
      </c>
      <c r="JK2" s="212"/>
      <c r="JL2" s="213" t="s">
        <v>1282</v>
      </c>
      <c r="JQ2" s="212"/>
      <c r="JR2" s="213" t="s">
        <v>1282</v>
      </c>
      <c r="KA2" s="212"/>
      <c r="KB2" s="213" t="s">
        <v>1282</v>
      </c>
      <c r="KG2" s="212"/>
      <c r="KH2" s="213" t="s">
        <v>1282</v>
      </c>
      <c r="KQ2" s="212"/>
      <c r="KR2" s="213" t="s">
        <v>1282</v>
      </c>
      <c r="KW2" s="212"/>
      <c r="KX2" s="213" t="s">
        <v>1282</v>
      </c>
      <c r="LG2" s="212"/>
      <c r="LH2" s="213" t="s">
        <v>1282</v>
      </c>
      <c r="LW2" s="212"/>
      <c r="LX2" s="213" t="s">
        <v>1282</v>
      </c>
      <c r="MM2" s="212"/>
      <c r="MN2" s="213" t="s">
        <v>1282</v>
      </c>
      <c r="NC2" s="212"/>
      <c r="ND2" s="213" t="s">
        <v>1282</v>
      </c>
      <c r="NS2" s="212"/>
      <c r="NT2" s="213" t="s">
        <v>1282</v>
      </c>
      <c r="OI2" s="212"/>
      <c r="OJ2" s="213" t="s">
        <v>1282</v>
      </c>
      <c r="OY2" s="212"/>
      <c r="OZ2" s="213" t="s">
        <v>1282</v>
      </c>
      <c r="PO2" s="212"/>
      <c r="PP2" s="213" t="s">
        <v>1282</v>
      </c>
      <c r="PQ2" s="753"/>
      <c r="PR2" s="753"/>
      <c r="PS2" s="753"/>
      <c r="PT2" s="753"/>
      <c r="PU2" s="753"/>
      <c r="PV2" s="753"/>
      <c r="PW2" s="753"/>
      <c r="PX2" s="753"/>
      <c r="PY2" s="753"/>
      <c r="PZ2" s="753"/>
      <c r="QA2" s="753"/>
      <c r="QB2" s="753"/>
      <c r="QC2" s="753"/>
      <c r="QE2" s="212"/>
      <c r="QF2" s="213" t="s">
        <v>1282</v>
      </c>
      <c r="QG2" s="753"/>
      <c r="QH2" s="753"/>
      <c r="QI2" s="753"/>
      <c r="QJ2" s="753"/>
      <c r="QK2" s="753"/>
      <c r="QL2" s="753"/>
      <c r="QM2" s="753"/>
      <c r="QN2" s="753"/>
      <c r="QO2" s="753"/>
      <c r="QP2" s="753"/>
      <c r="QQ2" s="753"/>
      <c r="QR2" s="753"/>
      <c r="QS2" s="753"/>
      <c r="QT2" s="753"/>
      <c r="QU2" s="212"/>
      <c r="QV2" s="213" t="s">
        <v>1282</v>
      </c>
      <c r="QW2" s="753"/>
      <c r="QX2" s="753"/>
      <c r="QY2" s="753"/>
      <c r="QZ2" s="753"/>
      <c r="RA2" s="753"/>
      <c r="RB2" s="753"/>
      <c r="RC2" s="753"/>
      <c r="RD2" s="753"/>
      <c r="RE2" s="753"/>
      <c r="RF2" s="753"/>
      <c r="RG2" s="753"/>
      <c r="RH2" s="753"/>
      <c r="RI2" s="753"/>
      <c r="RJ2" s="126"/>
      <c r="RK2" s="212"/>
      <c r="RL2" s="213" t="s">
        <v>1282</v>
      </c>
      <c r="RM2" s="753"/>
      <c r="RN2" s="753"/>
      <c r="RO2" s="753"/>
      <c r="RP2" s="753"/>
      <c r="RQ2" s="753"/>
      <c r="RR2" s="753"/>
      <c r="RS2" s="753"/>
      <c r="RT2" s="753"/>
      <c r="RU2" s="753"/>
      <c r="RV2" s="753"/>
      <c r="RW2" s="753"/>
      <c r="RX2" s="753"/>
      <c r="RY2" s="753"/>
      <c r="RZ2" s="753"/>
      <c r="SA2" s="212"/>
      <c r="SB2" s="213" t="s">
        <v>1282</v>
      </c>
    </row>
    <row r="3" spans="1:496" customFormat="1" x14ac:dyDescent="0.25">
      <c r="A3" s="126"/>
      <c r="B3" s="126"/>
      <c r="C3" s="126"/>
      <c r="D3" s="126"/>
      <c r="E3" s="126"/>
      <c r="F3" s="126"/>
      <c r="H3" s="126"/>
      <c r="I3" s="402"/>
      <c r="J3" s="402"/>
      <c r="K3" s="402"/>
      <c r="L3" s="402"/>
      <c r="M3" s="402"/>
      <c r="N3" s="402"/>
      <c r="O3" s="814"/>
      <c r="P3" s="815" t="str">
        <f>CONCATENATE("Exh. CRM-4 page "&amp;VLOOKUP(A6,'Adj List'!$A:$E,5,FALSE)&amp;" of "&amp;'Adj List'!$E$1)</f>
        <v>Exh. CRM-4 page 1 of 42</v>
      </c>
      <c r="Q3" s="126"/>
      <c r="R3" s="126"/>
      <c r="S3" s="126"/>
      <c r="U3" s="814"/>
      <c r="V3" s="815" t="str">
        <f>CONCATENATE("Exh. CRM-4 page "&amp;VLOOKUP(Q6,'Adj List'!$A:$E,5,FALSE)&amp;" of "&amp;'Adj List'!$E$1)</f>
        <v>Exh. CRM-4 page 2 of 42</v>
      </c>
      <c r="W3" s="126"/>
      <c r="X3" s="126"/>
      <c r="AE3" s="814"/>
      <c r="AF3" s="815" t="str">
        <f>CONCATENATE("Exh. CRM-4 page "&amp;VLOOKUP(Q6,'Adj List'!$A:$E,5,FALSE)&amp;" of "&amp;'Adj List'!$E$1)</f>
        <v>Exh. CRM-4 page 2 of 42</v>
      </c>
      <c r="AK3" s="814"/>
      <c r="AL3" s="815" t="str">
        <f>CONCATENATE("Exh. CRM-4 page "&amp;VLOOKUP(AG6,'Adj List'!$A:$E,5,FALSE)&amp;" of "&amp;'Adj List'!$E$1)</f>
        <v>Exh. CRM-4 page 3 of 42</v>
      </c>
      <c r="AM3" s="126"/>
      <c r="AN3" s="126"/>
      <c r="AU3" s="814"/>
      <c r="AV3" s="815" t="str">
        <f>CONCATENATE("Exh. CRM-4 page "&amp;VLOOKUP(AG6,'Adj List'!$A:$E,5,FALSE)&amp;" of "&amp;'Adj List'!$E$1)</f>
        <v>Exh. CRM-4 page 3 of 42</v>
      </c>
      <c r="BK3" s="814"/>
      <c r="BL3" s="815" t="str">
        <f>CONCATENATE("Exh. CRM-4 page "&amp;VLOOKUP(AW6,'Adj List'!$A:$E,5,FALSE)&amp;" of "&amp;'Adj List'!$E$1)</f>
        <v>Exh. CRM-4 page 4 of 42</v>
      </c>
      <c r="CA3" s="814"/>
      <c r="CB3" s="815" t="str">
        <f>CONCATENATE("Exh. CRM-4 page "&amp;VLOOKUP(BM6,'Adj List'!$A:$E,5,FALSE)&amp;" of "&amp;'Adj List'!$E$1)</f>
        <v>Exh. CRM-4 page 5 of 42</v>
      </c>
      <c r="CG3" s="814"/>
      <c r="CH3" s="815" t="str">
        <f>CONCATENATE("Exh. CRM-4 page "&amp;VLOOKUP(CC6,'Adj List'!$A:$E,5,FALSE)&amp;" of "&amp;'Adj List'!$E$1)</f>
        <v>Exh. CRM-4 page 6 of 42</v>
      </c>
      <c r="CQ3" s="814"/>
      <c r="CR3" s="815" t="str">
        <f>CONCATENATE("Exh. CRM-4 page "&amp;VLOOKUP(CC6,'Adj List'!$A:$E,5,FALSE)&amp;" of "&amp;'Adj List'!$E$1)</f>
        <v>Exh. CRM-4 page 6 of 42</v>
      </c>
      <c r="CW3" s="814"/>
      <c r="CX3" s="815" t="str">
        <f>CONCATENATE("Exh. CRM-4 page "&amp;VLOOKUP(CS6,'Adj List'!$A:$E,5,FALSE)&amp;" of "&amp;'Adj List'!$E$1)</f>
        <v>Exh. CRM-4 page 7 of 42</v>
      </c>
      <c r="DG3" s="814"/>
      <c r="DH3" s="815" t="str">
        <f>CONCATENATE("Exh. CRM-4 page "&amp;VLOOKUP(CS6,'Adj List'!$A:$E,5,FALSE)&amp;" of "&amp;'Adj List'!$E$1)</f>
        <v>Exh. CRM-4 page 7 of 42</v>
      </c>
      <c r="DM3" s="814"/>
      <c r="DN3" s="815" t="str">
        <f>CONCATENATE("Exh. CRM-4 page "&amp;VLOOKUP(DI6,'Adj List'!$A:$E,5,FALSE)&amp;" of "&amp;'Adj List'!$E$1)</f>
        <v>Exh. CRM-4 page 8 of 42</v>
      </c>
      <c r="DW3" s="814"/>
      <c r="DX3" s="815" t="str">
        <f>CONCATENATE("Exh. CRM-4 page "&amp;VLOOKUP(DI6,'Adj List'!$A:$E,5,FALSE)&amp;" of "&amp;'Adj List'!$E$1)</f>
        <v>Exh. CRM-4 page 8 of 42</v>
      </c>
      <c r="EC3" s="814"/>
      <c r="ED3" s="815" t="str">
        <f>CONCATENATE("Exh. CRM-4 page "&amp;VLOOKUP(DY6,'Adj List'!$A:$E,5,FALSE)&amp;" of "&amp;'Adj List'!$E$1)</f>
        <v>Exh. CRM-4 page 9 of 42</v>
      </c>
      <c r="EM3" s="814"/>
      <c r="EN3" s="815" t="str">
        <f>CONCATENATE("Exh. CRM-4 page "&amp;VLOOKUP(DY6,'Adj List'!$A:$E,5,FALSE)&amp;" of "&amp;'Adj List'!$E$1)</f>
        <v>Exh. CRM-4 page 9 of 42</v>
      </c>
      <c r="ES3" s="814"/>
      <c r="ET3" s="815" t="str">
        <f>CONCATENATE("Exh. CRM-4 page "&amp;VLOOKUP(EO6,'Adj List'!$A:$E,5,FALSE)&amp;" of "&amp;'Adj List'!$E$1)</f>
        <v>Exh. CRM-4 page 10 of 42</v>
      </c>
      <c r="FC3" s="814"/>
      <c r="FD3" s="815" t="str">
        <f>CONCATENATE("Exh. CRM-4 page "&amp;VLOOKUP(EO6,'Adj List'!$A:$E,5,FALSE)&amp;" of "&amp;'Adj List'!$E$1)</f>
        <v>Exh. CRM-4 page 10 of 42</v>
      </c>
      <c r="FS3" s="814"/>
      <c r="FT3" s="815" t="str">
        <f>CONCATENATE("Exh. CRM-4 page "&amp;VLOOKUP(FE6,'Adj List'!$A:$E,5,FALSE)&amp;" of "&amp;'Adj List'!$E$1)</f>
        <v>Exh. CRM-4 page 11 of 42</v>
      </c>
      <c r="FY3" s="814"/>
      <c r="FZ3" s="815" t="str">
        <f>CONCATENATE("Exh. CRM-4 page "&amp;VLOOKUP(FU6,'Adj List'!$A:$E,5,FALSE)&amp;" of "&amp;'Adj List'!$E$1)</f>
        <v>Exh. CRM-4 page 12 of 42</v>
      </c>
      <c r="GI3" s="814"/>
      <c r="GJ3" s="815" t="str">
        <f>CONCATENATE("Exh. CRM-4 page "&amp;VLOOKUP(FU6,'Adj List'!$A:$E,5,FALSE)&amp;" of "&amp;'Adj List'!$E$1)</f>
        <v>Exh. CRM-4 page 12 of 42</v>
      </c>
      <c r="GO3" s="814"/>
      <c r="GP3" s="815" t="str">
        <f>CONCATENATE("Exh. CRM-4 page "&amp;VLOOKUP(GK6,'Adj List'!$A:$E,5,FALSE)&amp;" of "&amp;'Adj List'!$E$1)</f>
        <v>Exh. CRM-4 page 13 of 42</v>
      </c>
      <c r="GY3" s="814"/>
      <c r="GZ3" s="815" t="str">
        <f>CONCATENATE("Exh. CRM-4 page "&amp;VLOOKUP(GK6,'Adj List'!$A:$E,5,FALSE)&amp;" of "&amp;'Adj List'!$E$1)</f>
        <v>Exh. CRM-4 page 13 of 42</v>
      </c>
      <c r="HE3" s="126"/>
      <c r="HF3" s="126"/>
      <c r="HG3" s="814"/>
      <c r="HH3" s="815" t="str">
        <f>CONCATENATE("Exh. CRM-4 page "&amp;VLOOKUP(HA6,'Adj List'!$A:$E,5,FALSE)&amp;" of "&amp;'Adj List'!$E$1)</f>
        <v>Exh. CRM-4 page 14 of 42</v>
      </c>
      <c r="HO3" s="814"/>
      <c r="HP3" s="815" t="str">
        <f>CONCATENATE("Exh. CRM-4 page "&amp;VLOOKUP(HA6,'Adj List'!$A:$E,5,FALSE)&amp;" of "&amp;'Adj List'!$E$1)</f>
        <v>Exh. CRM-4 page 14 of 42</v>
      </c>
      <c r="IA3" s="814"/>
      <c r="IB3" s="815" t="str">
        <f>CONCATENATE("Exh. CRM-4 page "&amp;VLOOKUP(HQ6,'Adj List'!$A:$E,5,FALSE)&amp;" of "&amp;'Adj List'!$E$1)</f>
        <v>Exh. CRM-4 page 15 of 42</v>
      </c>
      <c r="IE3" s="814"/>
      <c r="IF3" s="815" t="str">
        <f>CONCATENATE("Exh. CRM-4 page "&amp;VLOOKUP(HQ6,'Adj List'!$A:$E,5,FALSE)&amp;" of "&amp;'Adj List'!$E$1)</f>
        <v>Exh. CRM-4 page 15 of 42</v>
      </c>
      <c r="IK3" s="814"/>
      <c r="IL3" s="815" t="str">
        <f>CONCATENATE("Exh. CRM-4 page "&amp;VLOOKUP(IG6,'Adj List'!$A:$E,5,FALSE)&amp;" of "&amp;'Adj List'!$E$1)</f>
        <v>Exh. CRM-4 page 16 of 42</v>
      </c>
      <c r="IU3" s="814"/>
      <c r="IV3" s="815" t="str">
        <f>CONCATENATE("Exh. CRM-4 page "&amp;VLOOKUP(IG6,'Adj List'!$A:$E,5,FALSE)&amp;" of "&amp;'Adj List'!$E$1)</f>
        <v>Exh. CRM-4 page 16 of 42</v>
      </c>
      <c r="JK3" s="814"/>
      <c r="JL3" s="815" t="str">
        <f>CONCATENATE("Exh. CRM-4 page "&amp;VLOOKUP(IW6,'Adj List'!$A:$E,5,FALSE)&amp;" of "&amp;'Adj List'!$E$1)</f>
        <v>Exh. CRM-4 page 17 of 42</v>
      </c>
      <c r="JQ3" s="814"/>
      <c r="JR3" s="815" t="str">
        <f>CONCATENATE("Exh. CRM-4 page "&amp;VLOOKUP(JM6,'Adj List'!$A:$E,5,FALSE)&amp;" of "&amp;'Adj List'!$E$1)</f>
        <v>Exh. CRM-4 page 18 of 42</v>
      </c>
      <c r="KA3" s="814"/>
      <c r="KB3" s="815" t="str">
        <f>CONCATENATE("Exh. CRM-4 page "&amp;VLOOKUP(JM6,'Adj List'!$A:$E,5,FALSE)&amp;" of "&amp;'Adj List'!$E$1)</f>
        <v>Exh. CRM-4 page 18 of 42</v>
      </c>
      <c r="KG3" s="814"/>
      <c r="KH3" s="815" t="str">
        <f>CONCATENATE("Exh. CRM-4 page "&amp;VLOOKUP(KC6,'Adj List'!$A:$E,5,FALSE)&amp;" of "&amp;'Adj List'!$E$1)</f>
        <v>Exh. CRM-4 page 19 of 42</v>
      </c>
      <c r="KQ3" s="814"/>
      <c r="KR3" s="815" t="str">
        <f>CONCATENATE("Exh. CRM-4 page "&amp;VLOOKUP(KC6,'Adj List'!$A:$E,5,FALSE)&amp;" of "&amp;'Adj List'!$E$1)</f>
        <v>Exh. CRM-4 page 19 of 42</v>
      </c>
      <c r="KW3" s="814"/>
      <c r="KX3" s="815" t="str">
        <f>CONCATENATE("Exh. CRM-4 page "&amp;VLOOKUP(KS6,'Adj List'!$A:$E,5,FALSE)&amp;" of "&amp;'Adj List'!$E$1)</f>
        <v>Exh. CRM-4 page 20 of 42</v>
      </c>
      <c r="LG3" s="814"/>
      <c r="LH3" s="815" t="str">
        <f>CONCATENATE("Exh. CRM-4 page "&amp;VLOOKUP(KS6,'Adj List'!$A:$E,5,FALSE)&amp;" of "&amp;'Adj List'!$E$1)</f>
        <v>Exh. CRM-4 page 20 of 42</v>
      </c>
      <c r="LW3" s="814"/>
      <c r="LX3" s="815" t="str">
        <f>CONCATENATE("Exh. CRM-4 page "&amp;VLOOKUP(LI6,'Adj List'!$A:$E,5,FALSE)&amp;" of "&amp;'Adj List'!$E$1)</f>
        <v>Exh. CRM-4 page 21 of 42</v>
      </c>
      <c r="MM3" s="814"/>
      <c r="MN3" s="815" t="str">
        <f>CONCATENATE("Exh. CRM-4 page "&amp;VLOOKUP(LY6,'Adj List'!$A:$E,5,FALSE)&amp;" of "&amp;'Adj List'!$E$1)</f>
        <v>Exh. CRM-4 page 22 of 42</v>
      </c>
      <c r="NC3" s="814"/>
      <c r="ND3" s="815" t="str">
        <f>CONCATENATE("Exh. CRM-4 page "&amp;VLOOKUP(MO6,'Adj List'!$A:$E,5,FALSE)&amp;" of "&amp;'Adj List'!$E$1)</f>
        <v>Exh. CRM-4 page 23 of 42</v>
      </c>
      <c r="NS3" s="814"/>
      <c r="NT3" s="815" t="str">
        <f>CONCATENATE("Exh. CRM-4 page "&amp;VLOOKUP(NE6,'Adj List'!$A:$E,5,FALSE)&amp;" of "&amp;'Adj List'!$E$1)</f>
        <v>Exh. CRM-4 page 24 of 42</v>
      </c>
      <c r="OI3" s="814"/>
      <c r="OJ3" s="815" t="str">
        <f>CONCATENATE("Exh. CRM-4 page "&amp;VLOOKUP(NU6,'Adj List'!$A:$E,5,FALSE)&amp;" of "&amp;'Adj List'!$E$1)</f>
        <v>Exh. CRM-4 page 25 of 42</v>
      </c>
      <c r="OY3" s="814"/>
      <c r="OZ3" s="815" t="str">
        <f>CONCATENATE("Exh. CRM-4 page "&amp;VLOOKUP(OK6,'Adj List'!$A:$E,5,FALSE)&amp;" of "&amp;'Adj List'!$E$1)</f>
        <v>Exh. CRM-4 page 26 of 42</v>
      </c>
      <c r="PO3" s="814"/>
      <c r="PP3" s="815" t="str">
        <f>CONCATENATE("Exh. CRM-4 page "&amp;VLOOKUP(PA6,'Adj List'!$A:$E,5,FALSE)&amp;" of "&amp;'Adj List'!$E$1)</f>
        <v>Exh. CRM-4 page 27 of 42</v>
      </c>
      <c r="PQ3" s="753"/>
      <c r="PR3" s="753"/>
      <c r="PS3" s="753"/>
      <c r="PT3" s="753"/>
      <c r="PU3" s="753"/>
      <c r="PV3" s="753"/>
      <c r="PW3" s="753"/>
      <c r="PX3" s="753"/>
      <c r="PY3" s="753"/>
      <c r="PZ3" s="753"/>
      <c r="QA3" s="753"/>
      <c r="QB3" s="753"/>
      <c r="QC3" s="753"/>
      <c r="QE3" s="814"/>
      <c r="QF3" s="815" t="str">
        <f>CONCATENATE("Exh. CRM-4 page "&amp;VLOOKUP(PQ6,'Adj List'!$A:$E,5,FALSE)&amp;" of "&amp;'Adj List'!$E$1)</f>
        <v>Exh. CRM-4 page 28 of 42</v>
      </c>
      <c r="QG3" s="753"/>
      <c r="QH3" s="753"/>
      <c r="QI3" s="753"/>
      <c r="QJ3" s="753"/>
      <c r="QK3" s="753"/>
      <c r="QL3" s="753"/>
      <c r="QM3" s="753"/>
      <c r="QN3" s="753"/>
      <c r="QO3" s="753"/>
      <c r="QP3" s="753"/>
      <c r="QQ3" s="753"/>
      <c r="QR3" s="753"/>
      <c r="QS3" s="753"/>
      <c r="QT3" s="753"/>
      <c r="QU3" s="814"/>
      <c r="QV3" s="815" t="str">
        <f>CONCATENATE("Exh. CRM-4 page "&amp;VLOOKUP(QG6,'Adj List'!$A:$E,5,FALSE)&amp;" of "&amp;'Adj List'!$E$1)</f>
        <v>Exh. CRM-4 page 29 of 42</v>
      </c>
      <c r="QW3" s="753"/>
      <c r="QX3" s="753"/>
      <c r="QY3" s="753"/>
      <c r="QZ3" s="753"/>
      <c r="RA3" s="753"/>
      <c r="RB3" s="753"/>
      <c r="RC3" s="753"/>
      <c r="RD3" s="753"/>
      <c r="RE3" s="753"/>
      <c r="RF3" s="753"/>
      <c r="RG3" s="753"/>
      <c r="RH3" s="753"/>
      <c r="RI3" s="753"/>
      <c r="RJ3" s="126"/>
      <c r="RK3" s="814"/>
      <c r="RL3" s="815" t="str">
        <f>CONCATENATE("Exh. CRM-4 page "&amp;VLOOKUP(QW6,'Adj List'!$A:$E,5,FALSE)&amp;" of "&amp;'Adj List'!$E$1)</f>
        <v>Exh. CRM-4 page 30 of 42</v>
      </c>
      <c r="RM3" s="753"/>
      <c r="RN3" s="753"/>
      <c r="RO3" s="753"/>
      <c r="RP3" s="753"/>
      <c r="RQ3" s="753"/>
      <c r="RR3" s="753"/>
      <c r="RS3" s="753"/>
      <c r="RT3" s="753"/>
      <c r="RU3" s="753"/>
      <c r="RV3" s="753"/>
      <c r="RW3" s="753"/>
      <c r="RX3" s="753"/>
      <c r="RY3" s="753"/>
      <c r="RZ3" s="753"/>
      <c r="SA3" s="814"/>
      <c r="SB3" s="815" t="str">
        <f>CONCATENATE("Exh. CRM-4 page "&amp;VLOOKUP("PROGRAMMATIC PROVISIONAL PROFORMA",'Adj List'!$A:$E,5,FALSE)&amp;" of "&amp;'Adj List'!$E$1)</f>
        <v>Exh. CRM-4 page 31 of 42</v>
      </c>
    </row>
    <row r="4" spans="1:496" customFormat="1" ht="15.75" thickBot="1" x14ac:dyDescent="0.3">
      <c r="A4" s="214"/>
      <c r="B4" s="214"/>
      <c r="C4" s="214"/>
      <c r="D4" s="214"/>
      <c r="E4" s="214"/>
      <c r="F4" s="214"/>
      <c r="H4" s="126"/>
      <c r="I4" s="126"/>
      <c r="J4" s="126"/>
      <c r="K4" s="126"/>
      <c r="L4" s="126"/>
      <c r="M4" s="126"/>
      <c r="N4" s="126"/>
      <c r="O4" s="816" t="s">
        <v>1130</v>
      </c>
      <c r="P4" s="817">
        <f>VLOOKUP(A6,'Adj List'!$A$6:$C$470,2,FALSE)</f>
        <v>6.01</v>
      </c>
      <c r="Q4" s="126"/>
      <c r="R4" s="126"/>
      <c r="S4" s="126"/>
      <c r="U4" s="816" t="s">
        <v>1130</v>
      </c>
      <c r="V4" s="817">
        <f>VLOOKUP(Q6,'Adj List'!$A$6:$C$470,2,FALSE)</f>
        <v>6.02</v>
      </c>
      <c r="AE4" s="816" t="s">
        <v>1130</v>
      </c>
      <c r="AF4" s="817">
        <f>VLOOKUP(Q6,'Adj List'!$A$6:$C$470,2,FALSE)</f>
        <v>6.02</v>
      </c>
      <c r="AK4" s="816" t="s">
        <v>1130</v>
      </c>
      <c r="AL4" s="817">
        <f>VLOOKUP(AG6,'Adj List'!$A$6:$C$470,2,FALSE)</f>
        <v>6.0299999999999994</v>
      </c>
      <c r="AM4" s="126"/>
      <c r="AN4" s="126"/>
      <c r="AU4" s="816" t="s">
        <v>1130</v>
      </c>
      <c r="AV4" s="817">
        <f>VLOOKUP(AG6,'Adj List'!$A$6:$C$470,2,FALSE)</f>
        <v>6.0299999999999994</v>
      </c>
      <c r="BK4" s="816" t="s">
        <v>1130</v>
      </c>
      <c r="BL4" s="817">
        <f>VLOOKUP(AW6,'Adj List'!$A$6:$C$470,2,FALSE)</f>
        <v>6.0399999999999991</v>
      </c>
      <c r="CA4" s="816" t="s">
        <v>1130</v>
      </c>
      <c r="CB4" s="817">
        <f>VLOOKUP(BM6,'Adj List'!$A$6:$C$470,2,FALSE)</f>
        <v>6.0499999999999989</v>
      </c>
      <c r="CG4" s="816" t="s">
        <v>1130</v>
      </c>
      <c r="CH4" s="817">
        <f>VLOOKUP(CC6,'Adj List'!$A$6:$C$470,2,FALSE)</f>
        <v>6.0599999999999987</v>
      </c>
      <c r="CQ4" s="816" t="s">
        <v>1130</v>
      </c>
      <c r="CR4" s="817">
        <f>VLOOKUP(CC6,'Adj List'!$A$6:$C$470,2,FALSE)</f>
        <v>6.0599999999999987</v>
      </c>
      <c r="CW4" s="816" t="s">
        <v>1130</v>
      </c>
      <c r="CX4" s="817">
        <f>VLOOKUP(CS6,'Adj List'!$A$6:$C$470,2,FALSE)</f>
        <v>6.0699999999999985</v>
      </c>
      <c r="DG4" s="816" t="s">
        <v>1130</v>
      </c>
      <c r="DH4" s="817">
        <f>VLOOKUP(CS6,'Adj List'!$A$6:$C$470,2,FALSE)</f>
        <v>6.0699999999999985</v>
      </c>
      <c r="DM4" s="816" t="s">
        <v>1130</v>
      </c>
      <c r="DN4" s="817">
        <f>VLOOKUP(DI6,'Adj List'!$A$6:$C$470,2,FALSE)</f>
        <v>6.0799999999999983</v>
      </c>
      <c r="DW4" s="816" t="s">
        <v>1130</v>
      </c>
      <c r="DX4" s="817">
        <f>VLOOKUP(DI6,'Adj List'!$A$6:$C$470,2,FALSE)</f>
        <v>6.0799999999999983</v>
      </c>
      <c r="EC4" s="816" t="s">
        <v>1130</v>
      </c>
      <c r="ED4" s="817">
        <f>VLOOKUP(DY6,'Adj List'!$A$6:$C$470,2,FALSE)</f>
        <v>6.0899999999999981</v>
      </c>
      <c r="EM4" s="816" t="s">
        <v>1130</v>
      </c>
      <c r="EN4" s="817">
        <f>VLOOKUP(DY6,'Adj List'!$A$6:$C$470,2,FALSE)</f>
        <v>6.0899999999999981</v>
      </c>
      <c r="ES4" s="816" t="s">
        <v>1130</v>
      </c>
      <c r="ET4" s="817">
        <f>VLOOKUP(EO6,'Adj List'!$A$6:$C$470,2,FALSE)</f>
        <v>6.0999999999999979</v>
      </c>
      <c r="FC4" s="816" t="s">
        <v>1130</v>
      </c>
      <c r="FD4" s="817">
        <f>VLOOKUP(EO6,'Adj List'!$A$6:$C$470,2,FALSE)</f>
        <v>6.0999999999999979</v>
      </c>
      <c r="FS4" s="816" t="s">
        <v>1130</v>
      </c>
      <c r="FT4" s="817">
        <f>VLOOKUP(FE6,'Adj List'!$A$6:$C$470,2,FALSE)</f>
        <v>6.1099999999999977</v>
      </c>
      <c r="FY4" s="816" t="s">
        <v>1130</v>
      </c>
      <c r="FZ4" s="817">
        <f>VLOOKUP(FU6,'Adj List'!$A$6:$C$470,2,FALSE)</f>
        <v>6.1199999999999974</v>
      </c>
      <c r="GI4" s="816" t="s">
        <v>1130</v>
      </c>
      <c r="GJ4" s="817">
        <f>VLOOKUP(FU6,'Adj List'!$A$6:$C$470,2,FALSE)</f>
        <v>6.1199999999999974</v>
      </c>
      <c r="GO4" s="816" t="s">
        <v>1130</v>
      </c>
      <c r="GP4" s="817">
        <f>VLOOKUP(GK6,'Adj List'!$A$6:$C$470,2,FALSE)</f>
        <v>6.1299999999999972</v>
      </c>
      <c r="GY4" s="816" t="s">
        <v>1130</v>
      </c>
      <c r="GZ4" s="817">
        <f>VLOOKUP(GK6,'Adj List'!$A$6:$C$470,2,FALSE)</f>
        <v>6.1299999999999972</v>
      </c>
      <c r="HE4" s="126"/>
      <c r="HF4" s="126"/>
      <c r="HG4" s="816" t="s">
        <v>1130</v>
      </c>
      <c r="HH4" s="817">
        <f>VLOOKUP(HA6,'Adj List'!$A$6:$C$470,2,FALSE)</f>
        <v>6.139999999999997</v>
      </c>
      <c r="HO4" s="816" t="s">
        <v>1130</v>
      </c>
      <c r="HP4" s="817">
        <f>VLOOKUP(HA6,'Adj List'!$A$6:$C$470,2,FALSE)</f>
        <v>6.139999999999997</v>
      </c>
      <c r="IA4" s="816" t="s">
        <v>1130</v>
      </c>
      <c r="IB4" s="817">
        <f>VLOOKUP(HQ6,'Adj List'!$A$6:$C$470,2,FALSE)</f>
        <v>6.1499999999999968</v>
      </c>
      <c r="IE4" s="816" t="s">
        <v>1130</v>
      </c>
      <c r="IF4" s="817">
        <f>VLOOKUP(HQ6,'Adj List'!$A$6:$C$470,2,FALSE)</f>
        <v>6.1499999999999968</v>
      </c>
      <c r="IK4" s="816" t="s">
        <v>1130</v>
      </c>
      <c r="IL4" s="817">
        <f>VLOOKUP(IG6,'Adj List'!$A$6:$C$470,2,FALSE)</f>
        <v>6.1599999999999966</v>
      </c>
      <c r="IU4" s="816" t="s">
        <v>1130</v>
      </c>
      <c r="IV4" s="817">
        <f>VLOOKUP(IG6,'Adj List'!$A$6:$C$470,2,FALSE)</f>
        <v>6.1599999999999966</v>
      </c>
      <c r="JK4" s="816" t="s">
        <v>1130</v>
      </c>
      <c r="JL4" s="817">
        <f>VLOOKUP(IW6,'Adj List'!$A$6:$C$470,2,FALSE)</f>
        <v>6.1699999999999964</v>
      </c>
      <c r="JQ4" s="816" t="s">
        <v>1130</v>
      </c>
      <c r="JR4" s="817">
        <f>VLOOKUP(JM6,'Adj List'!$A$6:$C$470,2,FALSE)</f>
        <v>6.1799999999999962</v>
      </c>
      <c r="KA4" s="816" t="s">
        <v>1130</v>
      </c>
      <c r="KB4" s="817">
        <f>VLOOKUP(JM6,'Adj List'!$A$6:$C$470,2,FALSE)</f>
        <v>6.1799999999999962</v>
      </c>
      <c r="KG4" s="816" t="s">
        <v>1130</v>
      </c>
      <c r="KH4" s="817">
        <f>VLOOKUP(KC6,'Adj List'!$A$6:$C$470,2,FALSE)</f>
        <v>6.1899999999999959</v>
      </c>
      <c r="KQ4" s="816" t="s">
        <v>1130</v>
      </c>
      <c r="KR4" s="817">
        <f>VLOOKUP(KC6,'Adj List'!$A$6:$C$470,2,FALSE)</f>
        <v>6.1899999999999959</v>
      </c>
      <c r="KW4" s="816" t="s">
        <v>1130</v>
      </c>
      <c r="KX4" s="817">
        <f>VLOOKUP(KS6,'Adj List'!$A$6:$C$470,2,FALSE)</f>
        <v>6.1999999999999957</v>
      </c>
      <c r="LG4" s="816" t="s">
        <v>1130</v>
      </c>
      <c r="LH4" s="817">
        <f>VLOOKUP(KS6,'Adj List'!$A$6:$C$470,2,FALSE)</f>
        <v>6.1999999999999957</v>
      </c>
      <c r="LW4" s="816" t="s">
        <v>1130</v>
      </c>
      <c r="LX4" s="817">
        <f>VLOOKUP(LI6,'Adj List'!$A$6:$C$470,2,FALSE)</f>
        <v>6.2099999999999955</v>
      </c>
      <c r="MM4" s="816" t="s">
        <v>1130</v>
      </c>
      <c r="MN4" s="817">
        <f>VLOOKUP(LY6,'Adj List'!$A$6:$C$470,2,FALSE)</f>
        <v>6.2199999999999953</v>
      </c>
      <c r="NC4" s="816" t="s">
        <v>1130</v>
      </c>
      <c r="ND4" s="817">
        <f>VLOOKUP(MO6,'Adj List'!$A$6:$C$470,2,FALSE)</f>
        <v>6.2299999999999951</v>
      </c>
      <c r="NS4" s="816" t="s">
        <v>1130</v>
      </c>
      <c r="NT4" s="817">
        <f>VLOOKUP(NE6,'Adj List'!$A$6:$C$470,2,FALSE)</f>
        <v>6.2399999999999949</v>
      </c>
      <c r="OI4" s="816" t="s">
        <v>1130</v>
      </c>
      <c r="OJ4" s="817">
        <f>VLOOKUP(NU6,'Adj List'!$A$6:$C$470,2,FALSE)</f>
        <v>6.2499999999999947</v>
      </c>
      <c r="OY4" s="816" t="s">
        <v>1130</v>
      </c>
      <c r="OZ4" s="817">
        <f>VLOOKUP(OK6,'Adj List'!$A$6:$C$470,2,FALSE)</f>
        <v>6.2599999999999945</v>
      </c>
      <c r="PO4" s="816" t="s">
        <v>1130</v>
      </c>
      <c r="PP4" s="817">
        <f>VLOOKUP(PA6,'Adj List'!$A$6:$C$470,2,FALSE)</f>
        <v>6.2699999999999942</v>
      </c>
      <c r="PQ4" s="753"/>
      <c r="PR4" s="753"/>
      <c r="PS4" s="753"/>
      <c r="PT4" s="753"/>
      <c r="PU4" s="753"/>
      <c r="PV4" s="753"/>
      <c r="PW4" s="753"/>
      <c r="PX4" s="753"/>
      <c r="PY4" s="753"/>
      <c r="PZ4" s="753"/>
      <c r="QA4" s="753"/>
      <c r="QB4" s="753"/>
      <c r="QC4" s="753"/>
      <c r="QE4" s="816" t="s">
        <v>1132</v>
      </c>
      <c r="QF4" s="817">
        <f>VLOOKUP(PQ6,'Adj List'!$A$6:$C$470,2,FALSE)</f>
        <v>6.279999999999994</v>
      </c>
      <c r="QG4" s="753"/>
      <c r="QH4" s="753"/>
      <c r="QI4" s="753"/>
      <c r="QJ4" s="753"/>
      <c r="QK4" s="753"/>
      <c r="QL4" s="753"/>
      <c r="QM4" s="753"/>
      <c r="QN4" s="753"/>
      <c r="QO4" s="753"/>
      <c r="QP4" s="753"/>
      <c r="QQ4" s="753"/>
      <c r="QR4" s="753"/>
      <c r="QS4" s="753"/>
      <c r="QT4" s="753"/>
      <c r="QU4" s="816" t="s">
        <v>1130</v>
      </c>
      <c r="QV4" s="817">
        <f>VLOOKUP(QG6,'Adj List'!$A$6:$C$470,2,FALSE)</f>
        <v>6.2899999999999938</v>
      </c>
      <c r="QW4" s="753"/>
      <c r="QX4" s="753"/>
      <c r="QY4" s="753"/>
      <c r="QZ4" s="753"/>
      <c r="RA4" s="753"/>
      <c r="RB4" s="753"/>
      <c r="RC4" s="753"/>
      <c r="RD4" s="753"/>
      <c r="RE4" s="753"/>
      <c r="RF4" s="753"/>
      <c r="RG4" s="753"/>
      <c r="RH4" s="753"/>
      <c r="RI4" s="753"/>
      <c r="RJ4" s="126"/>
      <c r="RK4" s="816" t="s">
        <v>1132</v>
      </c>
      <c r="RL4" s="817">
        <f>VLOOKUP(QW6,'Adj List'!$A$6:$C$470,2,FALSE)</f>
        <v>6.2999999999999936</v>
      </c>
      <c r="RM4" s="753"/>
      <c r="RN4" s="753"/>
      <c r="RO4" s="753"/>
      <c r="RP4" s="753"/>
      <c r="RQ4" s="753"/>
      <c r="RR4" s="753"/>
      <c r="RS4" s="753"/>
      <c r="RT4" s="753"/>
      <c r="RU4" s="753"/>
      <c r="RV4" s="753"/>
      <c r="RW4" s="753"/>
      <c r="RX4" s="753"/>
      <c r="RY4" s="753"/>
      <c r="RZ4" s="753"/>
      <c r="SA4" s="816" t="s">
        <v>1130</v>
      </c>
      <c r="SB4" s="820" t="s">
        <v>1140</v>
      </c>
    </row>
    <row r="5" spans="1:496" s="125" customFormat="1" x14ac:dyDescent="0.25">
      <c r="A5" s="182" t="str">
        <f>Company</f>
        <v>PUGET SOUND ENERGY - ELECTRIC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 t="str">
        <f>Company</f>
        <v>PUGET SOUND ENERGY - ELECTRIC</v>
      </c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 t="str">
        <f>Company</f>
        <v>PUGET SOUND ENERGY - ELECTRIC</v>
      </c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 t="str">
        <f>Company</f>
        <v>PUGET SOUND ENERGY - ELECTRIC</v>
      </c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 t="str">
        <f>Company</f>
        <v>PUGET SOUND ENERGY - ELECTRIC</v>
      </c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 t="str">
        <f>Company</f>
        <v>PUGET SOUND ENERGY - ELECTRIC</v>
      </c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 t="str">
        <f>Company</f>
        <v>PUGET SOUND ENERGY - ELECTRIC</v>
      </c>
      <c r="CT5" s="182"/>
      <c r="CU5" s="182"/>
      <c r="CV5" s="182"/>
      <c r="CW5" s="182"/>
      <c r="CX5" s="182"/>
      <c r="CY5" s="182"/>
      <c r="CZ5" s="182"/>
      <c r="DA5" s="182"/>
      <c r="DB5" s="182"/>
      <c r="DC5" s="182"/>
      <c r="DD5" s="182"/>
      <c r="DE5" s="182"/>
      <c r="DF5" s="182"/>
      <c r="DG5" s="182"/>
      <c r="DH5" s="182"/>
      <c r="DI5" s="182" t="str">
        <f>Company</f>
        <v>PUGET SOUND ENERGY - ELECTRIC</v>
      </c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82"/>
      <c r="DY5" s="182" t="str">
        <f>Company</f>
        <v>PUGET SOUND ENERGY - ELECTRIC</v>
      </c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 t="str">
        <f>Company</f>
        <v>PUGET SOUND ENERGY - ELECTRIC</v>
      </c>
      <c r="EP5" s="182"/>
      <c r="EQ5" s="182"/>
      <c r="ER5" s="182"/>
      <c r="ES5" s="182"/>
      <c r="ET5" s="182"/>
      <c r="EU5" s="182"/>
      <c r="EV5" s="182"/>
      <c r="EW5" s="182"/>
      <c r="EX5" s="182"/>
      <c r="EY5" s="182"/>
      <c r="EZ5" s="182"/>
      <c r="FA5" s="182"/>
      <c r="FB5" s="182"/>
      <c r="FC5" s="182"/>
      <c r="FE5" s="182" t="str">
        <f>Company</f>
        <v>PUGET SOUND ENERGY - ELECTRIC</v>
      </c>
      <c r="FF5" s="182"/>
      <c r="FG5" s="182"/>
      <c r="FH5" s="182"/>
      <c r="FI5" s="182"/>
      <c r="FJ5" s="182"/>
      <c r="FK5" s="182"/>
      <c r="FL5" s="182"/>
      <c r="FM5" s="182"/>
      <c r="FN5" s="182"/>
      <c r="FO5" s="182"/>
      <c r="FP5" s="182"/>
      <c r="FQ5" s="182"/>
      <c r="FR5" s="182"/>
      <c r="FS5" s="182"/>
      <c r="FT5" s="182"/>
      <c r="FU5" s="182" t="str">
        <f>Company</f>
        <v>PUGET SOUND ENERGY - ELECTRIC</v>
      </c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82"/>
      <c r="GJ5" s="182"/>
      <c r="GK5" s="182" t="str">
        <f>Company</f>
        <v>PUGET SOUND ENERGY - ELECTRIC</v>
      </c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 t="str">
        <f>Company</f>
        <v>PUGET SOUND ENERGY - ELECTRIC</v>
      </c>
      <c r="HB5" s="182"/>
      <c r="HC5" s="182"/>
      <c r="HD5" s="182"/>
      <c r="HE5" s="182"/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 t="str">
        <f>Company</f>
        <v>PUGET SOUND ENERGY - ELECTRIC</v>
      </c>
      <c r="HR5" s="182"/>
      <c r="HS5" s="182"/>
      <c r="HT5" s="182"/>
      <c r="HU5" s="182"/>
      <c r="HV5" s="182"/>
      <c r="HW5" s="182"/>
      <c r="HX5" s="182"/>
      <c r="HY5" s="182"/>
      <c r="HZ5" s="182"/>
      <c r="IA5" s="182"/>
      <c r="IB5" s="182"/>
      <c r="IC5" s="182"/>
      <c r="ID5" s="182"/>
      <c r="IE5" s="182"/>
      <c r="IF5" s="182"/>
      <c r="IG5" s="182" t="str">
        <f>Company</f>
        <v>PUGET SOUND ENERGY - ELECTRIC</v>
      </c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82"/>
      <c r="IU5" s="182"/>
      <c r="IV5" s="182"/>
      <c r="IW5" s="182" t="str">
        <f>Company</f>
        <v>PUGET SOUND ENERGY - ELECTRIC</v>
      </c>
      <c r="IX5" s="182"/>
      <c r="IY5" s="182"/>
      <c r="IZ5" s="182"/>
      <c r="JA5" s="182"/>
      <c r="JB5" s="182"/>
      <c r="JC5" s="182"/>
      <c r="JD5" s="182"/>
      <c r="JE5" s="182"/>
      <c r="JF5" s="182"/>
      <c r="JG5" s="182"/>
      <c r="JH5" s="182"/>
      <c r="JI5" s="182"/>
      <c r="JJ5" s="182"/>
      <c r="JK5" s="182"/>
      <c r="JL5" s="182"/>
      <c r="JM5" s="182" t="str">
        <f>Company</f>
        <v>PUGET SOUND ENERGY - ELECTRIC</v>
      </c>
      <c r="JN5" s="182"/>
      <c r="JO5" s="182"/>
      <c r="JP5" s="182"/>
      <c r="JQ5" s="182"/>
      <c r="JR5" s="182"/>
      <c r="JS5" s="182"/>
      <c r="JT5" s="182"/>
      <c r="JU5" s="182"/>
      <c r="JV5" s="182"/>
      <c r="JW5" s="182"/>
      <c r="JX5" s="182"/>
      <c r="JY5" s="182"/>
      <c r="JZ5" s="182"/>
      <c r="KA5" s="182"/>
      <c r="KB5" s="182"/>
      <c r="KC5" s="182" t="str">
        <f>Company</f>
        <v>PUGET SOUND ENERGY - ELECTRIC</v>
      </c>
      <c r="KD5" s="182"/>
      <c r="KE5" s="182"/>
      <c r="KF5" s="182"/>
      <c r="KG5" s="182"/>
      <c r="KH5" s="182"/>
      <c r="KI5" s="182"/>
      <c r="KJ5" s="182"/>
      <c r="KK5" s="182"/>
      <c r="KL5" s="182"/>
      <c r="KM5" s="182"/>
      <c r="KN5" s="182"/>
      <c r="KO5" s="182"/>
      <c r="KP5" s="182"/>
      <c r="KQ5" s="182"/>
      <c r="KR5" s="182"/>
      <c r="KS5" s="182" t="str">
        <f>Company</f>
        <v>PUGET SOUND ENERGY - ELECTRIC</v>
      </c>
      <c r="KT5" s="182"/>
      <c r="KU5" s="182"/>
      <c r="KV5" s="182"/>
      <c r="KW5" s="182"/>
      <c r="KX5" s="182"/>
      <c r="KY5" s="182"/>
      <c r="KZ5" s="182"/>
      <c r="LA5" s="182"/>
      <c r="LB5" s="182"/>
      <c r="LC5" s="182"/>
      <c r="LD5" s="182"/>
      <c r="LE5" s="182"/>
      <c r="LF5" s="182"/>
      <c r="LG5" s="182"/>
      <c r="LH5" s="182"/>
      <c r="LI5" s="182" t="str">
        <f>Company</f>
        <v>PUGET SOUND ENERGY - ELECTRIC</v>
      </c>
      <c r="LJ5" s="182"/>
      <c r="LK5" s="182"/>
      <c r="LL5" s="182"/>
      <c r="LM5" s="182"/>
      <c r="LN5" s="182"/>
      <c r="LO5" s="182"/>
      <c r="LP5" s="182"/>
      <c r="LQ5" s="182"/>
      <c r="LR5" s="182"/>
      <c r="LS5" s="182"/>
      <c r="LT5" s="182"/>
      <c r="LU5" s="182"/>
      <c r="LV5" s="182"/>
      <c r="LW5" s="182"/>
      <c r="LX5" s="182"/>
      <c r="LY5" s="182" t="str">
        <f>Company</f>
        <v>PUGET SOUND ENERGY - ELECTRIC</v>
      </c>
      <c r="LZ5" s="182"/>
      <c r="MA5" s="182"/>
      <c r="MB5" s="182"/>
      <c r="MC5" s="182"/>
      <c r="MD5" s="182"/>
      <c r="ME5" s="182"/>
      <c r="MF5" s="182"/>
      <c r="MG5" s="182"/>
      <c r="MH5" s="182"/>
      <c r="MI5" s="182"/>
      <c r="MJ5" s="182"/>
      <c r="MK5" s="182"/>
      <c r="ML5" s="182"/>
      <c r="MM5" s="182"/>
      <c r="MN5" s="182"/>
      <c r="MO5" s="182" t="str">
        <f>Company</f>
        <v>PUGET SOUND ENERGY - ELECTRIC</v>
      </c>
      <c r="MP5" s="182"/>
      <c r="MQ5" s="182"/>
      <c r="MR5" s="182"/>
      <c r="MS5" s="182"/>
      <c r="MT5" s="182"/>
      <c r="MU5" s="182"/>
      <c r="MV5" s="182"/>
      <c r="MW5" s="182"/>
      <c r="MX5" s="182"/>
      <c r="MY5" s="182"/>
      <c r="MZ5" s="182"/>
      <c r="NA5" s="182"/>
      <c r="NB5" s="182"/>
      <c r="NC5" s="182"/>
      <c r="ND5" s="182"/>
      <c r="NE5" s="182" t="str">
        <f>Company</f>
        <v>PUGET SOUND ENERGY - ELECTRIC</v>
      </c>
      <c r="NF5" s="182"/>
      <c r="NG5" s="182"/>
      <c r="NH5" s="182"/>
      <c r="NI5" s="182"/>
      <c r="NJ5" s="182"/>
      <c r="NK5" s="182"/>
      <c r="NL5" s="182"/>
      <c r="NM5" s="182"/>
      <c r="NN5" s="182"/>
      <c r="NO5" s="182"/>
      <c r="NP5" s="182"/>
      <c r="NQ5" s="182"/>
      <c r="NR5" s="182"/>
      <c r="NS5" s="182"/>
      <c r="NT5" s="182"/>
      <c r="NU5" s="182" t="str">
        <f>Company</f>
        <v>PUGET SOUND ENERGY - ELECTRIC</v>
      </c>
      <c r="NV5" s="182"/>
      <c r="NW5" s="182"/>
      <c r="NX5" s="182"/>
      <c r="NY5" s="182"/>
      <c r="NZ5" s="182"/>
      <c r="OA5" s="182"/>
      <c r="OB5" s="182"/>
      <c r="OC5" s="182"/>
      <c r="OD5" s="182"/>
      <c r="OE5" s="182"/>
      <c r="OF5" s="182"/>
      <c r="OG5" s="182"/>
      <c r="OH5" s="182"/>
      <c r="OI5" s="182"/>
      <c r="OJ5" s="182"/>
      <c r="OK5" s="182" t="str">
        <f>Company</f>
        <v>PUGET SOUND ENERGY - ELECTRIC</v>
      </c>
      <c r="OL5" s="182"/>
      <c r="OM5" s="182"/>
      <c r="ON5" s="182"/>
      <c r="OO5" s="182"/>
      <c r="OP5" s="182"/>
      <c r="OQ5" s="182"/>
      <c r="OR5" s="182"/>
      <c r="OS5" s="182"/>
      <c r="OT5" s="182"/>
      <c r="OU5" s="182"/>
      <c r="OV5" s="182"/>
      <c r="OW5" s="182"/>
      <c r="OX5" s="182"/>
      <c r="OY5" s="182"/>
      <c r="OZ5" s="182"/>
      <c r="PA5" s="182" t="str">
        <f>Company</f>
        <v>PUGET SOUND ENERGY - ELECTRIC</v>
      </c>
      <c r="PB5" s="182"/>
      <c r="PC5" s="182"/>
      <c r="PD5" s="182"/>
      <c r="PE5" s="182"/>
      <c r="PF5" s="182"/>
      <c r="PG5" s="182"/>
      <c r="PH5" s="182"/>
      <c r="PI5" s="182"/>
      <c r="PJ5" s="182"/>
      <c r="PK5" s="182"/>
      <c r="PL5" s="182"/>
      <c r="PM5" s="182"/>
      <c r="PN5" s="182"/>
      <c r="PO5" s="182"/>
      <c r="PP5" s="182"/>
      <c r="PQ5" s="182" t="str">
        <f>Company</f>
        <v>PUGET SOUND ENERGY - ELECTRIC</v>
      </c>
      <c r="PR5" s="754"/>
      <c r="PS5" s="754"/>
      <c r="PT5" s="754"/>
      <c r="PU5" s="754"/>
      <c r="PV5" s="754"/>
      <c r="PW5" s="754"/>
      <c r="PX5" s="754"/>
      <c r="PY5" s="754"/>
      <c r="PZ5" s="754"/>
      <c r="QA5" s="754"/>
      <c r="QB5" s="754"/>
      <c r="QC5" s="754"/>
      <c r="QD5" s="754"/>
      <c r="QE5" s="754"/>
      <c r="QF5" s="754"/>
      <c r="QG5" s="182" t="str">
        <f>Company</f>
        <v>PUGET SOUND ENERGY - ELECTRIC</v>
      </c>
      <c r="QH5" s="754"/>
      <c r="QI5" s="754"/>
      <c r="QJ5" s="754"/>
      <c r="QK5" s="754"/>
      <c r="QL5" s="754"/>
      <c r="QM5" s="754"/>
      <c r="QN5" s="754"/>
      <c r="QO5" s="754"/>
      <c r="QP5" s="754"/>
      <c r="QQ5" s="754"/>
      <c r="QR5" s="754"/>
      <c r="QS5" s="754"/>
      <c r="QT5" s="754"/>
      <c r="QU5" s="754"/>
      <c r="QV5" s="754"/>
      <c r="QW5" s="754" t="str">
        <f>Company</f>
        <v>PUGET SOUND ENERGY - ELECTRIC</v>
      </c>
      <c r="QX5" s="754"/>
      <c r="QY5" s="754"/>
      <c r="QZ5" s="754"/>
      <c r="RA5" s="754"/>
      <c r="RB5" s="754"/>
      <c r="RC5" s="754"/>
      <c r="RD5" s="754"/>
      <c r="RE5" s="754"/>
      <c r="RF5" s="754"/>
      <c r="RG5" s="754"/>
      <c r="RH5" s="754"/>
      <c r="RI5" s="754"/>
      <c r="RJ5" s="754"/>
      <c r="RK5" s="754"/>
      <c r="RL5" s="754"/>
      <c r="RM5" s="182" t="str">
        <f>Company</f>
        <v>PUGET SOUND ENERGY - ELECTRIC</v>
      </c>
      <c r="RN5" s="755"/>
      <c r="RO5" s="755"/>
      <c r="RP5" s="755"/>
      <c r="RQ5" s="755"/>
      <c r="RR5" s="755"/>
      <c r="RS5" s="755"/>
      <c r="RT5" s="755"/>
      <c r="RU5" s="755"/>
      <c r="RV5" s="755"/>
      <c r="RW5" s="755"/>
      <c r="RX5" s="755"/>
      <c r="RY5" s="755"/>
      <c r="RZ5" s="755"/>
      <c r="SA5" s="755"/>
      <c r="SB5" s="755"/>
    </row>
    <row r="6" spans="1:496" s="431" customFormat="1" ht="15" customHeight="1" x14ac:dyDescent="0.25">
      <c r="A6" s="429" t="str">
        <f>'Adj List'!A6</f>
        <v>REVENUES AND EXPENSES</v>
      </c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 t="str">
        <f>'Adj List'!A7</f>
        <v>PASS-THROUGH REVENUE &amp; EXPENSE</v>
      </c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 t="str">
        <f>'Adj List'!A8</f>
        <v>TEMPERATURE NORMALIZATION</v>
      </c>
      <c r="AH6" s="429"/>
      <c r="AI6" s="429"/>
      <c r="AJ6" s="429"/>
      <c r="AK6" s="429"/>
      <c r="AL6" s="429"/>
      <c r="AM6" s="429"/>
      <c r="AN6" s="429"/>
      <c r="AO6" s="429"/>
      <c r="AP6" s="429"/>
      <c r="AQ6" s="429"/>
      <c r="AR6" s="429"/>
      <c r="AS6" s="429"/>
      <c r="AT6" s="429"/>
      <c r="AU6" s="429"/>
      <c r="AV6" s="429"/>
      <c r="AW6" s="429" t="str">
        <f>'Adj List'!A9</f>
        <v>FEDERAL INCOME TAX</v>
      </c>
      <c r="AX6" s="429"/>
      <c r="AY6" s="429"/>
      <c r="AZ6" s="429"/>
      <c r="BA6" s="429"/>
      <c r="BB6" s="429"/>
      <c r="BC6" s="429"/>
      <c r="BD6" s="429"/>
      <c r="BE6" s="429"/>
      <c r="BF6" s="429"/>
      <c r="BG6" s="429"/>
      <c r="BH6" s="429"/>
      <c r="BI6" s="429"/>
      <c r="BJ6" s="429"/>
      <c r="BK6" s="429"/>
      <c r="BL6" s="429"/>
      <c r="BM6" s="429" t="str">
        <f>'Adj List'!A10</f>
        <v>TAX BENEFIT OF INTEREST</v>
      </c>
      <c r="BN6" s="429"/>
      <c r="BO6" s="429"/>
      <c r="BP6" s="429"/>
      <c r="BQ6" s="429"/>
      <c r="BR6" s="429"/>
      <c r="BS6" s="429"/>
      <c r="BT6" s="429"/>
      <c r="BU6" s="429"/>
      <c r="BV6" s="429"/>
      <c r="BW6" s="429"/>
      <c r="BX6" s="429"/>
      <c r="BY6" s="429"/>
      <c r="BZ6" s="429"/>
      <c r="CA6" s="429"/>
      <c r="CB6" s="429"/>
      <c r="CC6" s="429" t="str">
        <f>'Adj List'!A11</f>
        <v>BAD DEBT EXPENSE</v>
      </c>
      <c r="CD6" s="429"/>
      <c r="CE6" s="429"/>
      <c r="CF6" s="429"/>
      <c r="CG6" s="429"/>
      <c r="CH6" s="429"/>
      <c r="CI6" s="429"/>
      <c r="CJ6" s="429"/>
      <c r="CK6" s="429"/>
      <c r="CL6" s="429"/>
      <c r="CM6" s="429"/>
      <c r="CN6" s="429"/>
      <c r="CO6" s="429"/>
      <c r="CP6" s="429"/>
      <c r="CQ6" s="429"/>
      <c r="CR6" s="429"/>
      <c r="CS6" s="429" t="str">
        <f>'Adj List'!A12</f>
        <v>RATE CASE EXPENSE</v>
      </c>
      <c r="CT6" s="429"/>
      <c r="CU6" s="429"/>
      <c r="CV6" s="429"/>
      <c r="CW6" s="429"/>
      <c r="CX6" s="429"/>
      <c r="CY6" s="429"/>
      <c r="CZ6" s="429"/>
      <c r="DA6" s="429"/>
      <c r="DB6" s="429"/>
      <c r="DC6" s="429"/>
      <c r="DD6" s="429"/>
      <c r="DE6" s="429"/>
      <c r="DF6" s="429"/>
      <c r="DG6" s="429"/>
      <c r="DH6" s="429"/>
      <c r="DI6" s="429" t="str">
        <f>'Adj List'!A13</f>
        <v xml:space="preserve">EXCISE TAX </v>
      </c>
      <c r="DJ6" s="429"/>
      <c r="DK6" s="429"/>
      <c r="DL6" s="429"/>
      <c r="DM6" s="429"/>
      <c r="DN6" s="429"/>
      <c r="DO6" s="429"/>
      <c r="DP6" s="429"/>
      <c r="DQ6" s="429"/>
      <c r="DR6" s="429"/>
      <c r="DS6" s="429"/>
      <c r="DT6" s="429"/>
      <c r="DU6" s="429"/>
      <c r="DV6" s="429"/>
      <c r="DW6" s="429"/>
      <c r="DX6" s="429"/>
      <c r="DY6" s="429" t="str">
        <f>'Adj List'!A14</f>
        <v>EMPLOYEE INSURANCE</v>
      </c>
      <c r="DZ6" s="429"/>
      <c r="EA6" s="429"/>
      <c r="EB6" s="429"/>
      <c r="EC6" s="429"/>
      <c r="ED6" s="429"/>
      <c r="EE6" s="430"/>
      <c r="EF6" s="429"/>
      <c r="EG6" s="429"/>
      <c r="EH6" s="429"/>
      <c r="EI6" s="429"/>
      <c r="EJ6" s="429"/>
      <c r="EK6" s="429"/>
      <c r="EL6" s="429"/>
      <c r="EM6" s="429"/>
      <c r="EN6" s="429"/>
      <c r="EO6" s="429" t="str">
        <f>'Adj List'!A15</f>
        <v>INJURIES &amp; DAMAGES</v>
      </c>
      <c r="EP6" s="429"/>
      <c r="EQ6" s="429"/>
      <c r="ER6" s="429"/>
      <c r="ES6" s="429"/>
      <c r="ET6" s="429"/>
      <c r="EU6" s="429"/>
      <c r="EV6" s="429"/>
      <c r="EW6" s="429"/>
      <c r="EX6" s="429"/>
      <c r="EY6" s="429"/>
      <c r="EZ6" s="429"/>
      <c r="FA6" s="429"/>
      <c r="FB6" s="429"/>
      <c r="FC6" s="429"/>
      <c r="FE6" s="429" t="str">
        <f>'Adj List'!A16</f>
        <v>INCENTIVE PAY</v>
      </c>
      <c r="FF6" s="429"/>
      <c r="FG6" s="429"/>
      <c r="FH6" s="429"/>
      <c r="FI6" s="429"/>
      <c r="FJ6" s="429"/>
      <c r="FK6" s="429"/>
      <c r="FL6" s="429"/>
      <c r="FM6" s="429"/>
      <c r="FN6" s="429"/>
      <c r="FO6" s="429"/>
      <c r="FP6" s="429"/>
      <c r="FQ6" s="429"/>
      <c r="FR6" s="429"/>
      <c r="FS6" s="429"/>
      <c r="FT6" s="429"/>
      <c r="FU6" s="429" t="str">
        <f>'Adj List'!A17</f>
        <v>INVESTMENT PLAN</v>
      </c>
      <c r="FV6" s="429"/>
      <c r="FW6" s="429"/>
      <c r="FX6" s="429"/>
      <c r="FY6" s="429"/>
      <c r="FZ6" s="429"/>
      <c r="GA6" s="430"/>
      <c r="GB6" s="429"/>
      <c r="GC6" s="429"/>
      <c r="GD6" s="429"/>
      <c r="GE6" s="429"/>
      <c r="GF6" s="429"/>
      <c r="GG6" s="429"/>
      <c r="GH6" s="429"/>
      <c r="GI6" s="429"/>
      <c r="GJ6" s="429"/>
      <c r="GK6" s="429" t="str">
        <f>'Adj List'!A18</f>
        <v>INTEREST ON  CUSTOMER DEPOSITS</v>
      </c>
      <c r="GL6" s="429"/>
      <c r="GM6" s="429"/>
      <c r="GN6" s="429"/>
      <c r="GO6" s="429"/>
      <c r="GP6" s="429"/>
      <c r="GQ6" s="429"/>
      <c r="GR6" s="429"/>
      <c r="GS6" s="429"/>
      <c r="GT6" s="429"/>
      <c r="GU6" s="429"/>
      <c r="GV6" s="429"/>
      <c r="GW6" s="429"/>
      <c r="GX6" s="429"/>
      <c r="GY6" s="429"/>
      <c r="GZ6" s="429"/>
      <c r="HA6" s="429" t="str">
        <f>'Adj List'!A19</f>
        <v>PROPERTY AND LIAB INSURANCE</v>
      </c>
      <c r="HB6" s="429"/>
      <c r="HC6" s="429"/>
      <c r="HD6" s="429"/>
      <c r="HE6" s="429"/>
      <c r="HF6" s="429"/>
      <c r="HG6" s="430"/>
      <c r="HH6" s="429"/>
      <c r="HI6" s="429"/>
      <c r="HJ6" s="429"/>
      <c r="HK6" s="429"/>
      <c r="HL6" s="429"/>
      <c r="HM6" s="429"/>
      <c r="HN6" s="429"/>
      <c r="HO6" s="429"/>
      <c r="HP6" s="429"/>
      <c r="HQ6" s="429" t="str">
        <f>'Adj List'!A20</f>
        <v>DEFERRED GAINS AND LOSSES ON PROPERTY SALES</v>
      </c>
      <c r="HR6" s="430"/>
      <c r="HS6" s="430"/>
      <c r="HT6" s="430"/>
      <c r="HU6" s="430"/>
      <c r="HV6" s="429"/>
      <c r="HW6" s="429"/>
      <c r="HX6" s="430"/>
      <c r="HY6" s="429"/>
      <c r="HZ6" s="429"/>
      <c r="IA6" s="429"/>
      <c r="IB6" s="429"/>
      <c r="IC6" s="429"/>
      <c r="ID6" s="429"/>
      <c r="IE6" s="429"/>
      <c r="IF6" s="429"/>
      <c r="IG6" s="429" t="str">
        <f>'Adj List'!A21</f>
        <v>D&amp;O INSURANCE</v>
      </c>
      <c r="IH6" s="429"/>
      <c r="II6" s="429"/>
      <c r="IJ6" s="429"/>
      <c r="IK6" s="429"/>
      <c r="IL6" s="429"/>
      <c r="IM6" s="429"/>
      <c r="IN6" s="429"/>
      <c r="IO6" s="429"/>
      <c r="IP6" s="429"/>
      <c r="IQ6" s="429"/>
      <c r="IR6" s="429"/>
      <c r="IS6" s="429"/>
      <c r="IT6" s="429"/>
      <c r="IU6" s="429"/>
      <c r="IV6" s="429"/>
      <c r="IW6" s="429" t="str">
        <f>'Adj List'!A22</f>
        <v>PENSION PLAN</v>
      </c>
      <c r="IX6" s="429"/>
      <c r="IY6" s="429"/>
      <c r="IZ6" s="429"/>
      <c r="JA6" s="429"/>
      <c r="JB6" s="429"/>
      <c r="JC6" s="430"/>
      <c r="JD6" s="429"/>
      <c r="JE6" s="429"/>
      <c r="JF6" s="429"/>
      <c r="JG6" s="429"/>
      <c r="JH6" s="429"/>
      <c r="JI6" s="429"/>
      <c r="JJ6" s="429"/>
      <c r="JK6" s="429"/>
      <c r="JL6" s="429"/>
      <c r="JM6" s="429" t="str">
        <f>'Adj List'!A23</f>
        <v>WAGE INCREASE</v>
      </c>
      <c r="JN6" s="429"/>
      <c r="JO6" s="429"/>
      <c r="JP6" s="429"/>
      <c r="JQ6" s="429"/>
      <c r="JR6" s="429"/>
      <c r="JS6" s="430"/>
      <c r="JT6" s="429"/>
      <c r="JU6" s="429"/>
      <c r="JV6" s="429"/>
      <c r="JW6" s="429"/>
      <c r="JX6" s="429"/>
      <c r="JY6" s="429"/>
      <c r="JZ6" s="429"/>
      <c r="KA6" s="429"/>
      <c r="KB6" s="429"/>
      <c r="KC6" s="429" t="str">
        <f>'Adj List'!A24</f>
        <v>AMA TO EOP RATE BASE</v>
      </c>
      <c r="KD6" s="430"/>
      <c r="KE6" s="430"/>
      <c r="KF6" s="430"/>
      <c r="KG6" s="430"/>
      <c r="KH6" s="429"/>
      <c r="KI6" s="429"/>
      <c r="KJ6" s="430"/>
      <c r="KK6" s="430"/>
      <c r="KL6" s="430"/>
      <c r="KM6" s="430"/>
      <c r="KN6" s="430"/>
      <c r="KO6" s="430"/>
      <c r="KP6" s="430"/>
      <c r="KQ6" s="430"/>
      <c r="KR6" s="430"/>
      <c r="KS6" s="429" t="str">
        <f>'Adj List'!A25</f>
        <v>AMA TO EOP DEPRECIATION</v>
      </c>
      <c r="KT6" s="430"/>
      <c r="KU6" s="430"/>
      <c r="KV6" s="430"/>
      <c r="KW6" s="430"/>
      <c r="KX6" s="430"/>
      <c r="KY6" s="430"/>
      <c r="KZ6" s="430"/>
      <c r="LA6" s="430"/>
      <c r="LB6" s="430"/>
      <c r="LC6" s="430"/>
      <c r="LD6" s="430"/>
      <c r="LE6" s="430"/>
      <c r="LF6" s="430"/>
      <c r="LG6" s="430"/>
      <c r="LH6" s="430"/>
      <c r="LI6" s="429" t="str">
        <f>'Adj List'!A26</f>
        <v>WUTC FILING FEE</v>
      </c>
      <c r="LJ6" s="430"/>
      <c r="LK6" s="430"/>
      <c r="LL6" s="430"/>
      <c r="LM6" s="430"/>
      <c r="LN6" s="430"/>
      <c r="LO6" s="430"/>
      <c r="LP6" s="430"/>
      <c r="LQ6" s="430"/>
      <c r="LR6" s="430"/>
      <c r="LS6" s="430"/>
      <c r="LT6" s="430"/>
      <c r="LU6" s="430"/>
      <c r="LV6" s="430"/>
      <c r="LW6" s="430"/>
      <c r="LX6" s="430"/>
      <c r="LY6" s="429" t="str">
        <f>'Adj List'!A27</f>
        <v>PRO FORMA O&amp;M</v>
      </c>
      <c r="LZ6" s="430"/>
      <c r="MA6" s="430"/>
      <c r="MB6" s="430"/>
      <c r="MC6" s="430"/>
      <c r="MD6" s="430"/>
      <c r="ME6" s="430"/>
      <c r="MF6" s="430"/>
      <c r="MG6" s="430"/>
      <c r="MH6" s="430"/>
      <c r="MI6" s="430"/>
      <c r="MJ6" s="430"/>
      <c r="MK6" s="430"/>
      <c r="ML6" s="430"/>
      <c r="MM6" s="430"/>
      <c r="MN6" s="430"/>
      <c r="MO6" s="430" t="str">
        <f>'Adj List'!A28</f>
        <v>AMR REGULATORY ASSET</v>
      </c>
      <c r="MP6" s="430"/>
      <c r="MQ6" s="430"/>
      <c r="MR6" s="430"/>
      <c r="MS6" s="430"/>
      <c r="MT6" s="430"/>
      <c r="MU6" s="430"/>
      <c r="MV6" s="430"/>
      <c r="MW6" s="430"/>
      <c r="MX6" s="430"/>
      <c r="MY6" s="430"/>
      <c r="MZ6" s="430"/>
      <c r="NA6" s="430"/>
      <c r="NB6" s="430"/>
      <c r="NC6" s="430"/>
      <c r="ND6" s="430"/>
      <c r="NE6" s="430" t="str">
        <f>'Adj List'!A29</f>
        <v>AMI PLANT AND DEFERRAL</v>
      </c>
      <c r="NF6" s="430"/>
      <c r="NG6" s="430"/>
      <c r="NH6" s="430"/>
      <c r="NI6" s="430"/>
      <c r="NJ6" s="430"/>
      <c r="NK6" s="430"/>
      <c r="NL6" s="430"/>
      <c r="NM6" s="430"/>
      <c r="NN6" s="430"/>
      <c r="NO6" s="430"/>
      <c r="NP6" s="430"/>
      <c r="NQ6" s="430"/>
      <c r="NR6" s="430"/>
      <c r="NS6" s="430"/>
      <c r="NT6" s="430"/>
      <c r="NU6" s="430" t="str">
        <f>'Adj List'!A30</f>
        <v>GTZ DEFERRAL</v>
      </c>
      <c r="NV6" s="430"/>
      <c r="NW6" s="430"/>
      <c r="NX6" s="430"/>
      <c r="NY6" s="430"/>
      <c r="NZ6" s="430"/>
      <c r="OA6" s="430"/>
      <c r="OB6" s="430"/>
      <c r="OC6" s="430"/>
      <c r="OD6" s="430"/>
      <c r="OE6" s="430"/>
      <c r="OF6" s="430"/>
      <c r="OG6" s="430"/>
      <c r="OH6" s="430"/>
      <c r="OI6" s="430"/>
      <c r="OJ6" s="430"/>
      <c r="OK6" s="430" t="str">
        <f>'Adj List'!A31</f>
        <v>ENVIRONMENTAL REMEDIATION</v>
      </c>
      <c r="OL6" s="429"/>
      <c r="OM6" s="429"/>
      <c r="ON6" s="429"/>
      <c r="OO6" s="429"/>
      <c r="OP6" s="429"/>
      <c r="OQ6" s="429"/>
      <c r="OR6" s="429"/>
      <c r="OS6" s="429"/>
      <c r="OT6" s="429"/>
      <c r="OU6" s="429"/>
      <c r="OV6" s="429"/>
      <c r="OW6" s="429"/>
      <c r="OX6" s="429"/>
      <c r="OY6" s="429"/>
      <c r="OZ6" s="429"/>
      <c r="PA6" s="430" t="str">
        <f>'Adj List'!A32</f>
        <v>COVID DEFERRAL</v>
      </c>
      <c r="PB6" s="429"/>
      <c r="PC6" s="429"/>
      <c r="PD6" s="429"/>
      <c r="PE6" s="429"/>
      <c r="PF6" s="429"/>
      <c r="PG6" s="429"/>
      <c r="PH6" s="429"/>
      <c r="PI6" s="429"/>
      <c r="PJ6" s="429"/>
      <c r="PK6" s="429"/>
      <c r="PL6" s="429"/>
      <c r="PM6" s="429"/>
      <c r="PN6" s="429"/>
      <c r="PO6" s="429"/>
      <c r="PP6" s="429"/>
      <c r="PQ6" s="756" t="str">
        <f>'Adj List'!A33</f>
        <v>ESTIMATED PLANT RETIREMENTS RATE BASE</v>
      </c>
      <c r="PR6" s="798"/>
      <c r="PS6" s="798"/>
      <c r="PT6" s="798"/>
      <c r="PU6" s="798"/>
      <c r="PV6" s="798"/>
      <c r="PW6" s="798"/>
      <c r="PX6" s="798"/>
      <c r="PY6" s="798"/>
      <c r="PZ6" s="798"/>
      <c r="QA6" s="798"/>
      <c r="QB6" s="798"/>
      <c r="QC6" s="798"/>
      <c r="QD6" s="798"/>
      <c r="QE6" s="798"/>
      <c r="QF6" s="798"/>
      <c r="QG6" s="756" t="str">
        <f>'Adj List'!A34</f>
        <v>TEST YEAR PLANT ROLL FORWARD</v>
      </c>
      <c r="QH6" s="798"/>
      <c r="QI6" s="798"/>
      <c r="QJ6" s="798"/>
      <c r="QK6" s="798"/>
      <c r="QL6" s="798"/>
      <c r="QM6" s="798"/>
      <c r="QN6" s="798"/>
      <c r="QO6" s="798"/>
      <c r="QP6" s="798"/>
      <c r="QQ6" s="798"/>
      <c r="QR6" s="798"/>
      <c r="QS6" s="798"/>
      <c r="QT6" s="798"/>
      <c r="QU6" s="798"/>
      <c r="QV6" s="798"/>
      <c r="QW6" s="756" t="str">
        <f>'Adj List'!A35</f>
        <v>PROVISIONAL PROFORMA RETIREMENTS DEPRECIATION</v>
      </c>
      <c r="QX6" s="798"/>
      <c r="QY6" s="798"/>
      <c r="QZ6" s="798"/>
      <c r="RA6" s="798"/>
      <c r="RB6" s="798"/>
      <c r="RC6" s="798"/>
      <c r="RD6" s="798"/>
      <c r="RE6" s="798"/>
      <c r="RF6" s="798"/>
      <c r="RG6" s="798"/>
      <c r="RH6" s="798"/>
      <c r="RI6" s="798"/>
      <c r="RJ6" s="798"/>
      <c r="RK6" s="798"/>
      <c r="RL6" s="798"/>
      <c r="RM6" s="756" t="s">
        <v>1139</v>
      </c>
      <c r="RN6" s="755"/>
      <c r="RO6" s="755"/>
      <c r="RP6" s="755"/>
      <c r="RQ6" s="755"/>
      <c r="RR6" s="755"/>
      <c r="RS6" s="755"/>
      <c r="RT6" s="755"/>
      <c r="RU6" s="755"/>
      <c r="RV6" s="755"/>
      <c r="RW6" s="755"/>
      <c r="RX6" s="755"/>
      <c r="RY6" s="755"/>
      <c r="RZ6" s="755"/>
      <c r="SA6" s="755"/>
      <c r="SB6" s="755"/>
    </row>
    <row r="7" spans="1:496" s="125" customFormat="1" x14ac:dyDescent="0.25">
      <c r="A7" s="182" t="str">
        <f>TestYear</f>
        <v>12 MONTHS ENDED JUNE 30, 2021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 t="str">
        <f>TestYear</f>
        <v>12 MONTHS ENDED JUNE 30, 2021</v>
      </c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 t="str">
        <f>TestYear</f>
        <v>12 MONTHS ENDED JUNE 30, 2021</v>
      </c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 t="str">
        <f>TestYear</f>
        <v>12 MONTHS ENDED JUNE 30, 2021</v>
      </c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 t="str">
        <f>TestYear</f>
        <v>12 MONTHS ENDED JUNE 30, 2021</v>
      </c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 t="str">
        <f>TestYear</f>
        <v>12 MONTHS ENDED JUNE 30, 2021</v>
      </c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 t="str">
        <f>TestYear</f>
        <v>12 MONTHS ENDED JUNE 30, 2021</v>
      </c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 t="str">
        <f>TestYear</f>
        <v>12 MONTHS ENDED JUNE 30, 2021</v>
      </c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 t="str">
        <f>TestYear</f>
        <v>12 MONTHS ENDED JUNE 30, 2021</v>
      </c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 t="str">
        <f>TestYear</f>
        <v>12 MONTHS ENDED JUNE 30, 2021</v>
      </c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E7" s="182" t="str">
        <f>TestYear</f>
        <v>12 MONTHS ENDED JUNE 30, 2021</v>
      </c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 t="str">
        <f>TestYear</f>
        <v>12 MONTHS ENDED JUNE 30, 2021</v>
      </c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GF7" s="182"/>
      <c r="GG7" s="182"/>
      <c r="GH7" s="182"/>
      <c r="GI7" s="182"/>
      <c r="GJ7" s="182"/>
      <c r="GK7" s="182" t="str">
        <f>TestYear</f>
        <v>12 MONTHS ENDED JUNE 30, 2021</v>
      </c>
      <c r="GL7" s="182"/>
      <c r="GM7" s="182"/>
      <c r="GN7" s="182"/>
      <c r="GO7" s="182"/>
      <c r="GP7" s="182"/>
      <c r="GQ7" s="182"/>
      <c r="GR7" s="182"/>
      <c r="GS7" s="182"/>
      <c r="GT7" s="182"/>
      <c r="GU7" s="182"/>
      <c r="GV7" s="182"/>
      <c r="GW7" s="182"/>
      <c r="GX7" s="182"/>
      <c r="GY7" s="182"/>
      <c r="GZ7" s="182"/>
      <c r="HA7" s="182" t="str">
        <f>TestYear</f>
        <v>12 MONTHS ENDED JUNE 30, 2021</v>
      </c>
      <c r="HB7" s="182"/>
      <c r="HC7" s="182"/>
      <c r="HD7" s="182"/>
      <c r="HE7" s="182"/>
      <c r="HF7" s="182"/>
      <c r="HG7" s="182"/>
      <c r="HH7" s="182"/>
      <c r="HI7" s="182"/>
      <c r="HJ7" s="182"/>
      <c r="HK7" s="182"/>
      <c r="HL7" s="182"/>
      <c r="HM7" s="182"/>
      <c r="HN7" s="182"/>
      <c r="HO7" s="182"/>
      <c r="HP7" s="182"/>
      <c r="HQ7" s="182" t="str">
        <f>TestYear</f>
        <v>12 MONTHS ENDED JUNE 30, 2021</v>
      </c>
      <c r="HR7" s="182"/>
      <c r="HS7" s="182"/>
      <c r="HT7" s="182"/>
      <c r="HU7" s="182"/>
      <c r="HV7" s="182"/>
      <c r="HW7" s="182"/>
      <c r="HX7" s="182"/>
      <c r="HY7" s="182"/>
      <c r="HZ7" s="182"/>
      <c r="IA7" s="182"/>
      <c r="IB7" s="182"/>
      <c r="IC7" s="182"/>
      <c r="ID7" s="182"/>
      <c r="IE7" s="182"/>
      <c r="IF7" s="182"/>
      <c r="IG7" s="182" t="str">
        <f>TestYear</f>
        <v>12 MONTHS ENDED JUNE 30, 2021</v>
      </c>
      <c r="IH7" s="182"/>
      <c r="II7" s="182"/>
      <c r="IJ7" s="182"/>
      <c r="IK7" s="182"/>
      <c r="IL7" s="182"/>
      <c r="IM7" s="182"/>
      <c r="IN7" s="182"/>
      <c r="IO7" s="182"/>
      <c r="IP7" s="182"/>
      <c r="IQ7" s="182"/>
      <c r="IR7" s="182"/>
      <c r="IS7" s="182"/>
      <c r="IT7" s="182"/>
      <c r="IU7" s="182"/>
      <c r="IV7" s="182"/>
      <c r="IW7" s="182" t="str">
        <f>TestYear</f>
        <v>12 MONTHS ENDED JUNE 30, 2021</v>
      </c>
      <c r="IX7" s="182"/>
      <c r="IY7" s="182"/>
      <c r="IZ7" s="182"/>
      <c r="JA7" s="182"/>
      <c r="JB7" s="182"/>
      <c r="JC7" s="182"/>
      <c r="JD7" s="182"/>
      <c r="JE7" s="182"/>
      <c r="JF7" s="182"/>
      <c r="JG7" s="182"/>
      <c r="JH7" s="182"/>
      <c r="JI7" s="182"/>
      <c r="JJ7" s="182"/>
      <c r="JK7" s="182"/>
      <c r="JL7" s="182"/>
      <c r="JM7" s="182" t="str">
        <f>TestYear</f>
        <v>12 MONTHS ENDED JUNE 30, 2021</v>
      </c>
      <c r="JN7" s="182"/>
      <c r="JO7" s="182"/>
      <c r="JP7" s="182"/>
      <c r="JQ7" s="182"/>
      <c r="JR7" s="182"/>
      <c r="JS7" s="182"/>
      <c r="JT7" s="182"/>
      <c r="JU7" s="182"/>
      <c r="JV7" s="182"/>
      <c r="JW7" s="182"/>
      <c r="JX7" s="182"/>
      <c r="JY7" s="182"/>
      <c r="JZ7" s="182"/>
      <c r="KA7" s="182"/>
      <c r="KB7" s="182"/>
      <c r="KC7" s="182" t="str">
        <f>TestYear</f>
        <v>12 MONTHS ENDED JUNE 30, 2021</v>
      </c>
      <c r="KD7" s="182"/>
      <c r="KE7" s="182"/>
      <c r="KF7" s="182"/>
      <c r="KG7" s="182"/>
      <c r="KH7" s="182"/>
      <c r="KI7" s="182"/>
      <c r="KJ7" s="182"/>
      <c r="KK7" s="182"/>
      <c r="KL7" s="182"/>
      <c r="KM7" s="182"/>
      <c r="KN7" s="182"/>
      <c r="KO7" s="182"/>
      <c r="KP7" s="182"/>
      <c r="KQ7" s="182"/>
      <c r="KR7" s="182"/>
      <c r="KS7" s="182" t="str">
        <f>TestYear</f>
        <v>12 MONTHS ENDED JUNE 30, 2021</v>
      </c>
      <c r="KT7" s="182"/>
      <c r="KU7" s="182"/>
      <c r="KV7" s="182"/>
      <c r="KW7" s="182"/>
      <c r="KX7" s="182"/>
      <c r="KY7" s="182"/>
      <c r="KZ7" s="182"/>
      <c r="LA7" s="182"/>
      <c r="LB7" s="182"/>
      <c r="LC7" s="182"/>
      <c r="LD7" s="182"/>
      <c r="LE7" s="182"/>
      <c r="LF7" s="182"/>
      <c r="LG7" s="182"/>
      <c r="LH7" s="182"/>
      <c r="LI7" s="182" t="str">
        <f>TestYear</f>
        <v>12 MONTHS ENDED JUNE 30, 2021</v>
      </c>
      <c r="LJ7" s="182"/>
      <c r="LK7" s="182"/>
      <c r="LL7" s="182"/>
      <c r="LM7" s="182"/>
      <c r="LN7" s="182"/>
      <c r="LO7" s="182"/>
      <c r="LP7" s="182"/>
      <c r="LQ7" s="182"/>
      <c r="LR7" s="182"/>
      <c r="LS7" s="182"/>
      <c r="LT7" s="182"/>
      <c r="LU7" s="182"/>
      <c r="LV7" s="182"/>
      <c r="LW7" s="182"/>
      <c r="LX7" s="182"/>
      <c r="LY7" s="182" t="str">
        <f>TestYear</f>
        <v>12 MONTHS ENDED JUNE 30, 2021</v>
      </c>
      <c r="LZ7" s="182"/>
      <c r="MA7" s="182"/>
      <c r="MB7" s="182"/>
      <c r="MC7" s="182"/>
      <c r="MD7" s="182"/>
      <c r="ME7" s="182"/>
      <c r="MF7" s="182"/>
      <c r="MG7" s="182"/>
      <c r="MH7" s="182"/>
      <c r="MI7" s="182"/>
      <c r="MJ7" s="182"/>
      <c r="MK7" s="182"/>
      <c r="ML7" s="182"/>
      <c r="MM7" s="182"/>
      <c r="MN7" s="182"/>
      <c r="MO7" s="182" t="str">
        <f>TestYear</f>
        <v>12 MONTHS ENDED JUNE 30, 2021</v>
      </c>
      <c r="MP7" s="182"/>
      <c r="MQ7" s="182"/>
      <c r="MR7" s="182"/>
      <c r="MS7" s="182"/>
      <c r="MT7" s="182"/>
      <c r="MU7" s="182"/>
      <c r="MV7" s="182"/>
      <c r="MW7" s="182"/>
      <c r="MX7" s="182"/>
      <c r="MY7" s="182"/>
      <c r="MZ7" s="182"/>
      <c r="NA7" s="182"/>
      <c r="NB7" s="182"/>
      <c r="NC7" s="182"/>
      <c r="ND7" s="182"/>
      <c r="NE7" s="182" t="str">
        <f>TestYear</f>
        <v>12 MONTHS ENDED JUNE 30, 2021</v>
      </c>
      <c r="NF7" s="182"/>
      <c r="NG7" s="182"/>
      <c r="NH7" s="182"/>
      <c r="NI7" s="182"/>
      <c r="NJ7" s="182"/>
      <c r="NK7" s="182"/>
      <c r="NL7" s="182"/>
      <c r="NM7" s="182"/>
      <c r="NN7" s="182"/>
      <c r="NO7" s="182"/>
      <c r="NP7" s="182"/>
      <c r="NQ7" s="182"/>
      <c r="NR7" s="182"/>
      <c r="NS7" s="182"/>
      <c r="NT7" s="182"/>
      <c r="NU7" s="182" t="str">
        <f>TestYear</f>
        <v>12 MONTHS ENDED JUNE 30, 2021</v>
      </c>
      <c r="NV7" s="182"/>
      <c r="NW7" s="182"/>
      <c r="NX7" s="182"/>
      <c r="NY7" s="182"/>
      <c r="NZ7" s="182"/>
      <c r="OA7" s="182"/>
      <c r="OB7" s="182"/>
      <c r="OC7" s="182"/>
      <c r="OD7" s="182"/>
      <c r="OE7" s="182"/>
      <c r="OF7" s="182"/>
      <c r="OG7" s="182"/>
      <c r="OH7" s="182"/>
      <c r="OI7" s="182"/>
      <c r="OJ7" s="182"/>
      <c r="OK7" s="182" t="str">
        <f>TestYear</f>
        <v>12 MONTHS ENDED JUNE 30, 2021</v>
      </c>
      <c r="OL7" s="182"/>
      <c r="OM7" s="182"/>
      <c r="ON7" s="182"/>
      <c r="OO7" s="182"/>
      <c r="OP7" s="182"/>
      <c r="OQ7" s="182"/>
      <c r="OR7" s="182"/>
      <c r="OS7" s="182"/>
      <c r="OT7" s="182"/>
      <c r="OU7" s="182"/>
      <c r="OV7" s="182"/>
      <c r="OW7" s="182"/>
      <c r="OX7" s="182"/>
      <c r="OY7" s="182"/>
      <c r="OZ7" s="182"/>
      <c r="PA7" s="182" t="str">
        <f>TestYear</f>
        <v>12 MONTHS ENDED JUNE 30, 2021</v>
      </c>
      <c r="PB7" s="182"/>
      <c r="PC7" s="182"/>
      <c r="PD7" s="182"/>
      <c r="PE7" s="182"/>
      <c r="PF7" s="182"/>
      <c r="PG7" s="182"/>
      <c r="PH7" s="182"/>
      <c r="PI7" s="182"/>
      <c r="PJ7" s="182"/>
      <c r="PK7" s="182"/>
      <c r="PL7" s="182"/>
      <c r="PM7" s="182"/>
      <c r="PN7" s="182"/>
      <c r="PO7" s="182"/>
      <c r="PP7" s="182"/>
      <c r="PQ7" s="754" t="str">
        <f>TestYear</f>
        <v>12 MONTHS ENDED JUNE 30, 2021</v>
      </c>
      <c r="PR7" s="754"/>
      <c r="PS7" s="754"/>
      <c r="PT7" s="754"/>
      <c r="PU7" s="754"/>
      <c r="PV7" s="754"/>
      <c r="PW7" s="754"/>
      <c r="PX7" s="754"/>
      <c r="PY7" s="754"/>
      <c r="PZ7" s="754"/>
      <c r="QA7" s="754"/>
      <c r="QB7" s="754"/>
      <c r="QC7" s="754"/>
      <c r="QD7" s="754"/>
      <c r="QE7" s="754"/>
      <c r="QF7" s="754"/>
      <c r="QG7" s="754" t="str">
        <f>TestYear</f>
        <v>12 MONTHS ENDED JUNE 30, 2021</v>
      </c>
      <c r="QH7" s="754"/>
      <c r="QI7" s="754"/>
      <c r="QJ7" s="754"/>
      <c r="QK7" s="754"/>
      <c r="QL7" s="754"/>
      <c r="QM7" s="754"/>
      <c r="QN7" s="754"/>
      <c r="QO7" s="754"/>
      <c r="QP7" s="754"/>
      <c r="QQ7" s="754"/>
      <c r="QR7" s="754"/>
      <c r="QS7" s="754"/>
      <c r="QT7" s="754"/>
      <c r="QU7" s="754"/>
      <c r="QV7" s="754"/>
      <c r="QW7" s="754" t="str">
        <f>TestYear</f>
        <v>12 MONTHS ENDED JUNE 30, 2021</v>
      </c>
      <c r="QX7" s="754"/>
      <c r="QY7" s="754"/>
      <c r="QZ7" s="754"/>
      <c r="RA7" s="754"/>
      <c r="RB7" s="754"/>
      <c r="RC7" s="754"/>
      <c r="RD7" s="754"/>
      <c r="RE7" s="754"/>
      <c r="RF7" s="754"/>
      <c r="RG7" s="754"/>
      <c r="RH7" s="754"/>
      <c r="RI7" s="754"/>
      <c r="RJ7" s="754"/>
      <c r="RK7" s="754"/>
      <c r="RL7" s="754"/>
      <c r="RM7" s="754" t="str">
        <f>TestYear</f>
        <v>12 MONTHS ENDED JUNE 30, 2021</v>
      </c>
      <c r="RN7" s="755"/>
      <c r="RO7" s="755"/>
      <c r="RP7" s="755"/>
      <c r="RQ7" s="755"/>
      <c r="RR7" s="755"/>
      <c r="RS7" s="755"/>
      <c r="RT7" s="755"/>
      <c r="RU7" s="755"/>
      <c r="RV7" s="755"/>
      <c r="RW7" s="755"/>
      <c r="RX7" s="755"/>
      <c r="RY7" s="755"/>
      <c r="RZ7" s="755"/>
      <c r="SA7" s="755"/>
      <c r="SB7" s="755"/>
    </row>
    <row r="8" spans="1:496" s="125" customFormat="1" x14ac:dyDescent="0.25">
      <c r="A8" s="182" t="str">
        <f>RateCase</f>
        <v>2022 GENERAL RATE CASE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 t="str">
        <f>RateCase</f>
        <v>2022 GENERAL RATE CASE</v>
      </c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 t="str">
        <f>RateCase</f>
        <v>2022 GENERAL RATE CASE</v>
      </c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 t="str">
        <f>RateCase</f>
        <v>2022 GENERAL RATE CASE</v>
      </c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 t="str">
        <f>RateCase</f>
        <v>2022 GENERAL RATE CASE</v>
      </c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 t="str">
        <f>RateCase</f>
        <v>2022 GENERAL RATE CASE</v>
      </c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 t="str">
        <f>RateCase</f>
        <v>2022 GENERAL RATE CASE</v>
      </c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 t="str">
        <f>RateCase</f>
        <v>2022 GENERAL RATE CASE</v>
      </c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182"/>
      <c r="DW8" s="182"/>
      <c r="DX8" s="182"/>
      <c r="DY8" s="182" t="str">
        <f>RateCase</f>
        <v>2022 GENERAL RATE CASE</v>
      </c>
      <c r="DZ8" s="182"/>
      <c r="EA8" s="182"/>
      <c r="EB8" s="182"/>
      <c r="EC8" s="182"/>
      <c r="ED8" s="182"/>
      <c r="EE8" s="182"/>
      <c r="EF8" s="182"/>
      <c r="EG8" s="182"/>
      <c r="EH8" s="182"/>
      <c r="EI8" s="182"/>
      <c r="EJ8" s="182"/>
      <c r="EK8" s="182"/>
      <c r="EL8" s="182"/>
      <c r="EM8" s="182"/>
      <c r="EN8" s="182"/>
      <c r="EO8" s="182" t="str">
        <f>RateCase</f>
        <v>2022 GENERAL RATE CASE</v>
      </c>
      <c r="EP8" s="182"/>
      <c r="EQ8" s="182"/>
      <c r="ER8" s="182"/>
      <c r="ES8" s="182"/>
      <c r="ET8" s="182"/>
      <c r="EU8" s="182"/>
      <c r="EV8" s="182"/>
      <c r="EW8" s="182"/>
      <c r="EX8" s="182"/>
      <c r="EY8" s="182"/>
      <c r="EZ8" s="182"/>
      <c r="FA8" s="182"/>
      <c r="FB8" s="182"/>
      <c r="FC8" s="182"/>
      <c r="FE8" s="182" t="str">
        <f>RateCase</f>
        <v>2022 GENERAL RATE CASE</v>
      </c>
      <c r="FF8" s="182"/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182"/>
      <c r="FT8" s="182"/>
      <c r="FU8" s="182" t="str">
        <f>RateCase</f>
        <v>2022 GENERAL RATE CASE</v>
      </c>
      <c r="FV8" s="182"/>
      <c r="FW8" s="182"/>
      <c r="FX8" s="182"/>
      <c r="FY8" s="182"/>
      <c r="FZ8" s="182"/>
      <c r="GA8" s="182"/>
      <c r="GB8" s="182"/>
      <c r="GC8" s="182"/>
      <c r="GD8" s="182"/>
      <c r="GE8" s="182"/>
      <c r="GF8" s="182"/>
      <c r="GG8" s="182"/>
      <c r="GH8" s="182"/>
      <c r="GI8" s="182"/>
      <c r="GJ8" s="182"/>
      <c r="GK8" s="182" t="str">
        <f>RateCase</f>
        <v>2022 GENERAL RATE CASE</v>
      </c>
      <c r="GL8" s="182"/>
      <c r="GM8" s="182"/>
      <c r="GN8" s="182"/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 t="str">
        <f>RateCase</f>
        <v>2022 GENERAL RATE CASE</v>
      </c>
      <c r="HB8" s="182"/>
      <c r="HC8" s="182"/>
      <c r="HD8" s="182"/>
      <c r="HE8" s="182"/>
      <c r="HF8" s="182"/>
      <c r="HG8" s="182"/>
      <c r="HH8" s="182"/>
      <c r="HI8" s="182"/>
      <c r="HJ8" s="182"/>
      <c r="HK8" s="182"/>
      <c r="HL8" s="182"/>
      <c r="HM8" s="182"/>
      <c r="HN8" s="182"/>
      <c r="HO8" s="182"/>
      <c r="HP8" s="182"/>
      <c r="HQ8" s="182" t="str">
        <f>RateCase</f>
        <v>2022 GENERAL RATE CASE</v>
      </c>
      <c r="HR8" s="182"/>
      <c r="HS8" s="182"/>
      <c r="HT8" s="182"/>
      <c r="HU8" s="182"/>
      <c r="HV8" s="182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 t="str">
        <f>RateCase</f>
        <v>2022 GENERAL RATE CASE</v>
      </c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  <c r="IU8" s="182"/>
      <c r="IV8" s="182"/>
      <c r="IW8" s="182" t="str">
        <f>RateCase</f>
        <v>2022 GENERAL RATE CASE</v>
      </c>
      <c r="IX8" s="182"/>
      <c r="IY8" s="182"/>
      <c r="IZ8" s="182"/>
      <c r="JA8" s="182"/>
      <c r="JB8" s="182"/>
      <c r="JC8" s="182"/>
      <c r="JD8" s="182"/>
      <c r="JE8" s="182"/>
      <c r="JF8" s="182"/>
      <c r="JG8" s="182"/>
      <c r="JH8" s="182"/>
      <c r="JI8" s="182"/>
      <c r="JJ8" s="182"/>
      <c r="JK8" s="182"/>
      <c r="JL8" s="182"/>
      <c r="JM8" s="182" t="str">
        <f>RateCase</f>
        <v>2022 GENERAL RATE CASE</v>
      </c>
      <c r="JN8" s="182"/>
      <c r="JO8" s="182"/>
      <c r="JP8" s="182"/>
      <c r="JQ8" s="182"/>
      <c r="JR8" s="182"/>
      <c r="JS8" s="182"/>
      <c r="JT8" s="182"/>
      <c r="JU8" s="182"/>
      <c r="JV8" s="182"/>
      <c r="JW8" s="182"/>
      <c r="JX8" s="182"/>
      <c r="JY8" s="182"/>
      <c r="JZ8" s="182"/>
      <c r="KA8" s="182"/>
      <c r="KB8" s="182"/>
      <c r="KC8" s="182" t="str">
        <f>RateCase</f>
        <v>2022 GENERAL RATE CASE</v>
      </c>
      <c r="KD8" s="182"/>
      <c r="KE8" s="182"/>
      <c r="KF8" s="182"/>
      <c r="KG8" s="182"/>
      <c r="KH8" s="182"/>
      <c r="KI8" s="182"/>
      <c r="KJ8" s="182"/>
      <c r="KK8" s="182"/>
      <c r="KL8" s="182"/>
      <c r="KM8" s="182"/>
      <c r="KN8" s="182"/>
      <c r="KO8" s="182"/>
      <c r="KP8" s="182"/>
      <c r="KQ8" s="182"/>
      <c r="KR8" s="182"/>
      <c r="KS8" s="182" t="str">
        <f>RateCase</f>
        <v>2022 GENERAL RATE CASE</v>
      </c>
      <c r="KT8" s="182"/>
      <c r="KU8" s="182"/>
      <c r="KV8" s="182"/>
      <c r="KW8" s="182"/>
      <c r="KX8" s="182"/>
      <c r="KY8" s="182"/>
      <c r="KZ8" s="182"/>
      <c r="LA8" s="182"/>
      <c r="LB8" s="182"/>
      <c r="LC8" s="182"/>
      <c r="LD8" s="182"/>
      <c r="LE8" s="182"/>
      <c r="LF8" s="182"/>
      <c r="LG8" s="182"/>
      <c r="LH8" s="182"/>
      <c r="LI8" s="182" t="str">
        <f>RateCase</f>
        <v>2022 GENERAL RATE CASE</v>
      </c>
      <c r="LJ8" s="182"/>
      <c r="LK8" s="182"/>
      <c r="LL8" s="182"/>
      <c r="LM8" s="182"/>
      <c r="LN8" s="182"/>
      <c r="LO8" s="182"/>
      <c r="LP8" s="182"/>
      <c r="LQ8" s="182"/>
      <c r="LR8" s="182"/>
      <c r="LS8" s="182"/>
      <c r="LT8" s="182"/>
      <c r="LU8" s="182"/>
      <c r="LV8" s="182"/>
      <c r="LW8" s="182"/>
      <c r="LX8" s="182"/>
      <c r="LY8" s="182" t="str">
        <f>RateCase</f>
        <v>2022 GENERAL RATE CASE</v>
      </c>
      <c r="LZ8" s="182"/>
      <c r="MA8" s="182"/>
      <c r="MB8" s="182"/>
      <c r="MC8" s="182"/>
      <c r="MD8" s="182"/>
      <c r="ME8" s="182"/>
      <c r="MF8" s="182"/>
      <c r="MG8" s="182"/>
      <c r="MH8" s="182"/>
      <c r="MI8" s="182"/>
      <c r="MJ8" s="182"/>
      <c r="MK8" s="182"/>
      <c r="ML8" s="182"/>
      <c r="MM8" s="182"/>
      <c r="MN8" s="182"/>
      <c r="MO8" s="182" t="str">
        <f>RateCase</f>
        <v>2022 GENERAL RATE CASE</v>
      </c>
      <c r="MP8" s="182"/>
      <c r="MQ8" s="182"/>
      <c r="MR8" s="182"/>
      <c r="MS8" s="182"/>
      <c r="MT8" s="182"/>
      <c r="MU8" s="182"/>
      <c r="MV8" s="182"/>
      <c r="MW8" s="182"/>
      <c r="MX8" s="182"/>
      <c r="MY8" s="182"/>
      <c r="MZ8" s="182"/>
      <c r="NA8" s="182"/>
      <c r="NB8" s="182"/>
      <c r="NC8" s="182"/>
      <c r="ND8" s="182"/>
      <c r="NE8" s="182" t="str">
        <f>RateCase</f>
        <v>2022 GENERAL RATE CASE</v>
      </c>
      <c r="NF8" s="182"/>
      <c r="NG8" s="182"/>
      <c r="NH8" s="182"/>
      <c r="NI8" s="182"/>
      <c r="NJ8" s="182"/>
      <c r="NK8" s="182"/>
      <c r="NL8" s="182"/>
      <c r="NM8" s="182"/>
      <c r="NN8" s="182"/>
      <c r="NO8" s="182"/>
      <c r="NP8" s="182"/>
      <c r="NQ8" s="182"/>
      <c r="NR8" s="182"/>
      <c r="NS8" s="182"/>
      <c r="NT8" s="182"/>
      <c r="NU8" s="182" t="str">
        <f>RateCase</f>
        <v>2022 GENERAL RATE CASE</v>
      </c>
      <c r="NV8" s="182"/>
      <c r="NW8" s="182"/>
      <c r="NX8" s="182"/>
      <c r="NY8" s="182"/>
      <c r="NZ8" s="182"/>
      <c r="OA8" s="182"/>
      <c r="OB8" s="182"/>
      <c r="OC8" s="182"/>
      <c r="OD8" s="182"/>
      <c r="OE8" s="182"/>
      <c r="OF8" s="182"/>
      <c r="OG8" s="182"/>
      <c r="OH8" s="182"/>
      <c r="OI8" s="182"/>
      <c r="OJ8" s="182"/>
      <c r="OK8" s="182" t="str">
        <f>RateCase</f>
        <v>2022 GENERAL RATE CASE</v>
      </c>
      <c r="OL8" s="182"/>
      <c r="OM8" s="182"/>
      <c r="ON8" s="182"/>
      <c r="OO8" s="182"/>
      <c r="OP8" s="182"/>
      <c r="OQ8" s="182"/>
      <c r="OR8" s="182"/>
      <c r="OS8" s="182"/>
      <c r="OT8" s="182"/>
      <c r="OU8" s="182"/>
      <c r="OV8" s="182"/>
      <c r="OW8" s="182"/>
      <c r="OX8" s="182"/>
      <c r="OY8" s="182"/>
      <c r="OZ8" s="182"/>
      <c r="PA8" s="182" t="str">
        <f>RateCase</f>
        <v>2022 GENERAL RATE CASE</v>
      </c>
      <c r="PB8" s="182"/>
      <c r="PC8" s="182"/>
      <c r="PD8" s="182"/>
      <c r="PE8" s="182"/>
      <c r="PF8" s="182"/>
      <c r="PG8" s="182"/>
      <c r="PH8" s="182"/>
      <c r="PI8" s="182"/>
      <c r="PJ8" s="182"/>
      <c r="PK8" s="182"/>
      <c r="PL8" s="182"/>
      <c r="PM8" s="182"/>
      <c r="PN8" s="182"/>
      <c r="PO8" s="182"/>
      <c r="PP8" s="182"/>
      <c r="PQ8" s="754" t="str">
        <f>RateCase</f>
        <v>2022 GENERAL RATE CASE</v>
      </c>
      <c r="PR8" s="754"/>
      <c r="PS8" s="754"/>
      <c r="PT8" s="754"/>
      <c r="PU8" s="754"/>
      <c r="PV8" s="754"/>
      <c r="PW8" s="754"/>
      <c r="PX8" s="754"/>
      <c r="PY8" s="754"/>
      <c r="PZ8" s="754"/>
      <c r="QA8" s="754"/>
      <c r="QB8" s="754"/>
      <c r="QC8" s="754"/>
      <c r="QD8" s="754"/>
      <c r="QE8" s="754"/>
      <c r="QF8" s="754"/>
      <c r="QG8" s="754" t="str">
        <f>RateCase</f>
        <v>2022 GENERAL RATE CASE</v>
      </c>
      <c r="QH8" s="754"/>
      <c r="QI8" s="754"/>
      <c r="QJ8" s="754"/>
      <c r="QK8" s="754"/>
      <c r="QL8" s="754"/>
      <c r="QM8" s="754"/>
      <c r="QN8" s="754"/>
      <c r="QO8" s="754"/>
      <c r="QP8" s="754"/>
      <c r="QQ8" s="754"/>
      <c r="QR8" s="754"/>
      <c r="QS8" s="754"/>
      <c r="QT8" s="754"/>
      <c r="QU8" s="754"/>
      <c r="QV8" s="754"/>
      <c r="QW8" s="754" t="str">
        <f>RateCase</f>
        <v>2022 GENERAL RATE CASE</v>
      </c>
      <c r="QX8" s="754"/>
      <c r="QY8" s="754"/>
      <c r="QZ8" s="754"/>
      <c r="RA8" s="754"/>
      <c r="RB8" s="754"/>
      <c r="RC8" s="754"/>
      <c r="RD8" s="754"/>
      <c r="RE8" s="754"/>
      <c r="RF8" s="754"/>
      <c r="RG8" s="754"/>
      <c r="RH8" s="754"/>
      <c r="RI8" s="754"/>
      <c r="RJ8" s="754"/>
      <c r="RK8" s="754"/>
      <c r="RL8" s="754"/>
      <c r="RM8" s="754" t="str">
        <f>RateCase</f>
        <v>2022 GENERAL RATE CASE</v>
      </c>
      <c r="RN8" s="755"/>
      <c r="RO8" s="755"/>
      <c r="RP8" s="755"/>
      <c r="RQ8" s="755"/>
      <c r="RR8" s="755"/>
      <c r="RS8" s="755"/>
      <c r="RT8" s="755"/>
      <c r="RU8" s="755"/>
      <c r="RV8" s="755"/>
      <c r="RW8" s="755"/>
      <c r="RX8" s="755"/>
      <c r="RY8" s="755"/>
      <c r="RZ8" s="755"/>
      <c r="SA8" s="755"/>
      <c r="SB8" s="755"/>
    </row>
    <row r="9" spans="1:496" s="125" customFormat="1" x14ac:dyDescent="0.25">
      <c r="A9" s="182"/>
      <c r="B9" s="182"/>
      <c r="C9" s="182"/>
      <c r="D9" s="95" t="s">
        <v>46</v>
      </c>
      <c r="E9" s="126"/>
      <c r="F9" s="130" t="s">
        <v>45</v>
      </c>
      <c r="G9" s="126"/>
      <c r="H9" s="95" t="s">
        <v>45</v>
      </c>
      <c r="I9" s="1"/>
      <c r="J9" s="95" t="s">
        <v>45</v>
      </c>
      <c r="K9" s="1"/>
      <c r="L9" s="95" t="s">
        <v>46</v>
      </c>
      <c r="M9" s="1"/>
      <c r="N9" s="95" t="s">
        <v>46</v>
      </c>
      <c r="O9" s="1"/>
      <c r="P9" s="95" t="s">
        <v>46</v>
      </c>
      <c r="Q9" s="182"/>
      <c r="R9" s="182"/>
      <c r="S9" s="182"/>
      <c r="T9" s="95" t="s">
        <v>46</v>
      </c>
      <c r="U9" s="1"/>
      <c r="V9" s="95" t="s">
        <v>45</v>
      </c>
      <c r="W9" s="1"/>
      <c r="X9" s="95" t="s">
        <v>45</v>
      </c>
      <c r="Y9" s="1"/>
      <c r="Z9" s="95" t="s">
        <v>45</v>
      </c>
      <c r="AA9" s="1"/>
      <c r="AB9" s="95" t="s">
        <v>46</v>
      </c>
      <c r="AC9" s="1"/>
      <c r="AD9" s="95" t="s">
        <v>46</v>
      </c>
      <c r="AE9" s="1"/>
      <c r="AF9" s="95" t="s">
        <v>46</v>
      </c>
      <c r="AG9" s="182"/>
      <c r="AH9" s="182"/>
      <c r="AI9" s="182"/>
      <c r="AJ9" s="95" t="s">
        <v>46</v>
      </c>
      <c r="AK9" s="1"/>
      <c r="AL9" s="95" t="s">
        <v>45</v>
      </c>
      <c r="AM9" s="1"/>
      <c r="AN9" s="95" t="s">
        <v>45</v>
      </c>
      <c r="AO9" s="1"/>
      <c r="AP9" s="95" t="s">
        <v>45</v>
      </c>
      <c r="AQ9" s="1"/>
      <c r="AR9" s="95" t="s">
        <v>46</v>
      </c>
      <c r="AS9" s="1"/>
      <c r="AT9" s="95" t="s">
        <v>46</v>
      </c>
      <c r="AU9" s="1"/>
      <c r="AV9" s="95" t="s">
        <v>46</v>
      </c>
      <c r="AW9" s="182"/>
      <c r="AX9" s="182"/>
      <c r="AY9" s="182"/>
      <c r="AZ9" s="95" t="s">
        <v>46</v>
      </c>
      <c r="BA9" s="1"/>
      <c r="BB9" s="95" t="s">
        <v>45</v>
      </c>
      <c r="BC9" s="1"/>
      <c r="BD9" s="95" t="s">
        <v>45</v>
      </c>
      <c r="BE9" s="1"/>
      <c r="BF9" s="95" t="s">
        <v>45</v>
      </c>
      <c r="BG9" s="1"/>
      <c r="BH9" s="95" t="s">
        <v>46</v>
      </c>
      <c r="BI9" s="1"/>
      <c r="BJ9" s="95" t="s">
        <v>46</v>
      </c>
      <c r="BK9" s="1"/>
      <c r="BL9" s="95" t="s">
        <v>46</v>
      </c>
      <c r="BM9" s="182"/>
      <c r="BN9" s="182"/>
      <c r="BO9" s="182"/>
      <c r="BP9" s="95" t="s">
        <v>46</v>
      </c>
      <c r="BQ9" s="1"/>
      <c r="BR9" s="95" t="s">
        <v>45</v>
      </c>
      <c r="BS9" s="1"/>
      <c r="BT9" s="95" t="s">
        <v>45</v>
      </c>
      <c r="BU9" s="1"/>
      <c r="BV9" s="95" t="s">
        <v>45</v>
      </c>
      <c r="BW9" s="1"/>
      <c r="BX9" s="95" t="s">
        <v>46</v>
      </c>
      <c r="BY9" s="1"/>
      <c r="BZ9" s="95" t="s">
        <v>46</v>
      </c>
      <c r="CA9" s="1"/>
      <c r="CB9" s="95" t="s">
        <v>46</v>
      </c>
      <c r="CC9" s="182"/>
      <c r="CD9" s="182"/>
      <c r="CE9" s="182"/>
      <c r="CF9" s="95" t="s">
        <v>46</v>
      </c>
      <c r="CG9" s="1"/>
      <c r="CH9" s="95" t="s">
        <v>45</v>
      </c>
      <c r="CI9" s="1"/>
      <c r="CJ9" s="95" t="s">
        <v>45</v>
      </c>
      <c r="CK9" s="1"/>
      <c r="CL9" s="95" t="s">
        <v>45</v>
      </c>
      <c r="CM9" s="1"/>
      <c r="CN9" s="95" t="s">
        <v>46</v>
      </c>
      <c r="CO9" s="1"/>
      <c r="CP9" s="95" t="s">
        <v>46</v>
      </c>
      <c r="CQ9" s="1"/>
      <c r="CR9" s="95" t="s">
        <v>46</v>
      </c>
      <c r="CS9" s="182"/>
      <c r="CT9" s="182"/>
      <c r="CU9" s="182"/>
      <c r="CV9" s="95" t="s">
        <v>46</v>
      </c>
      <c r="CW9" s="1"/>
      <c r="CX9" s="95" t="s">
        <v>45</v>
      </c>
      <c r="CY9" s="1"/>
      <c r="CZ9" s="95" t="s">
        <v>45</v>
      </c>
      <c r="DA9" s="1"/>
      <c r="DB9" s="95" t="s">
        <v>45</v>
      </c>
      <c r="DC9" s="1"/>
      <c r="DD9" s="95" t="s">
        <v>46</v>
      </c>
      <c r="DE9" s="1"/>
      <c r="DF9" s="95" t="s">
        <v>46</v>
      </c>
      <c r="DG9" s="1"/>
      <c r="DH9" s="95" t="s">
        <v>46</v>
      </c>
      <c r="DI9" s="182"/>
      <c r="DJ9" s="182"/>
      <c r="DK9" s="182"/>
      <c r="DL9" s="95" t="s">
        <v>46</v>
      </c>
      <c r="DM9" s="1"/>
      <c r="DN9" s="95" t="s">
        <v>45</v>
      </c>
      <c r="DO9" s="1"/>
      <c r="DP9" s="95" t="s">
        <v>45</v>
      </c>
      <c r="DQ9" s="1"/>
      <c r="DR9" s="95" t="s">
        <v>45</v>
      </c>
      <c r="DS9" s="1"/>
      <c r="DT9" s="95" t="s">
        <v>46</v>
      </c>
      <c r="DU9" s="1"/>
      <c r="DV9" s="95" t="s">
        <v>46</v>
      </c>
      <c r="DW9" s="1"/>
      <c r="DX9" s="95" t="s">
        <v>46</v>
      </c>
      <c r="DY9" s="182"/>
      <c r="DZ9" s="182"/>
      <c r="EA9" s="182"/>
      <c r="EB9" s="95" t="s">
        <v>46</v>
      </c>
      <c r="EC9" s="1"/>
      <c r="ED9" s="95" t="s">
        <v>45</v>
      </c>
      <c r="EE9" s="1"/>
      <c r="EF9" s="95" t="s">
        <v>45</v>
      </c>
      <c r="EG9" s="1"/>
      <c r="EH9" s="95" t="s">
        <v>45</v>
      </c>
      <c r="EI9" s="1"/>
      <c r="EJ9" s="95" t="s">
        <v>46</v>
      </c>
      <c r="EK9" s="1"/>
      <c r="EL9" s="95" t="s">
        <v>46</v>
      </c>
      <c r="EM9" s="1"/>
      <c r="EN9" s="95" t="s">
        <v>46</v>
      </c>
      <c r="EO9" s="182"/>
      <c r="EP9" s="182"/>
      <c r="EQ9" s="182"/>
      <c r="ER9" s="95" t="s">
        <v>46</v>
      </c>
      <c r="ES9" s="1"/>
      <c r="ET9" s="95" t="s">
        <v>45</v>
      </c>
      <c r="EU9" s="1"/>
      <c r="EV9" s="95" t="s">
        <v>45</v>
      </c>
      <c r="EW9" s="1"/>
      <c r="EX9" s="95" t="s">
        <v>45</v>
      </c>
      <c r="EY9" s="1"/>
      <c r="EZ9" s="95" t="s">
        <v>46</v>
      </c>
      <c r="FA9" s="1"/>
      <c r="FB9" s="95" t="s">
        <v>46</v>
      </c>
      <c r="FC9" s="1"/>
      <c r="FD9" s="95" t="s">
        <v>46</v>
      </c>
      <c r="FE9" s="182"/>
      <c r="FF9" s="182"/>
      <c r="FG9" s="182"/>
      <c r="FH9" s="95" t="s">
        <v>46</v>
      </c>
      <c r="FI9" s="1"/>
      <c r="FJ9" s="95" t="s">
        <v>45</v>
      </c>
      <c r="FK9" s="1"/>
      <c r="FL9" s="95" t="s">
        <v>45</v>
      </c>
      <c r="FM9" s="1"/>
      <c r="FN9" s="95" t="s">
        <v>45</v>
      </c>
      <c r="FO9" s="1"/>
      <c r="FP9" s="95" t="s">
        <v>46</v>
      </c>
      <c r="FQ9" s="1"/>
      <c r="FR9" s="95" t="s">
        <v>46</v>
      </c>
      <c r="FS9" s="1"/>
      <c r="FT9" s="95" t="s">
        <v>46</v>
      </c>
      <c r="FU9" s="182"/>
      <c r="FV9" s="182"/>
      <c r="FW9" s="182"/>
      <c r="FX9" s="95" t="s">
        <v>46</v>
      </c>
      <c r="FY9" s="1"/>
      <c r="FZ9" s="95" t="s">
        <v>45</v>
      </c>
      <c r="GA9" s="1"/>
      <c r="GB9" s="95" t="s">
        <v>45</v>
      </c>
      <c r="GC9" s="1"/>
      <c r="GD9" s="95" t="s">
        <v>45</v>
      </c>
      <c r="GE9" s="1"/>
      <c r="GF9" s="95" t="s">
        <v>46</v>
      </c>
      <c r="GG9" s="1"/>
      <c r="GH9" s="95" t="s">
        <v>46</v>
      </c>
      <c r="GI9" s="1"/>
      <c r="GJ9" s="95" t="s">
        <v>46</v>
      </c>
      <c r="GK9" s="182"/>
      <c r="GL9" s="182"/>
      <c r="GM9" s="182"/>
      <c r="GN9" s="95" t="s">
        <v>46</v>
      </c>
      <c r="GO9" s="1"/>
      <c r="GP9" s="95" t="s">
        <v>45</v>
      </c>
      <c r="GQ9" s="1"/>
      <c r="GR9" s="95" t="s">
        <v>45</v>
      </c>
      <c r="GS9" s="1"/>
      <c r="GT9" s="95" t="s">
        <v>45</v>
      </c>
      <c r="GU9" s="1"/>
      <c r="GV9" s="95" t="s">
        <v>46</v>
      </c>
      <c r="GW9" s="1"/>
      <c r="GX9" s="95" t="s">
        <v>46</v>
      </c>
      <c r="GY9" s="1"/>
      <c r="GZ9" s="95" t="s">
        <v>46</v>
      </c>
      <c r="HA9" s="182"/>
      <c r="HB9" s="182"/>
      <c r="HC9" s="182"/>
      <c r="HD9" s="95" t="s">
        <v>46</v>
      </c>
      <c r="HE9" s="1"/>
      <c r="HF9" s="95" t="s">
        <v>45</v>
      </c>
      <c r="HG9" s="1"/>
      <c r="HH9" s="95" t="s">
        <v>45</v>
      </c>
      <c r="HI9" s="1"/>
      <c r="HJ9" s="95" t="s">
        <v>45</v>
      </c>
      <c r="HK9" s="1"/>
      <c r="HL9" s="95" t="s">
        <v>46</v>
      </c>
      <c r="HM9" s="1"/>
      <c r="HN9" s="95" t="s">
        <v>46</v>
      </c>
      <c r="HO9" s="1"/>
      <c r="HP9" s="95" t="s">
        <v>46</v>
      </c>
      <c r="HQ9" s="182"/>
      <c r="HR9" s="182"/>
      <c r="HS9" s="182"/>
      <c r="HT9" s="95" t="s">
        <v>46</v>
      </c>
      <c r="HU9" s="1"/>
      <c r="HV9" s="95" t="s">
        <v>45</v>
      </c>
      <c r="HW9" s="1"/>
      <c r="HX9" s="95" t="s">
        <v>45</v>
      </c>
      <c r="HY9" s="1"/>
      <c r="HZ9" s="95" t="s">
        <v>45</v>
      </c>
      <c r="IA9" s="1"/>
      <c r="IB9" s="95" t="s">
        <v>46</v>
      </c>
      <c r="IC9" s="1"/>
      <c r="ID9" s="95" t="s">
        <v>46</v>
      </c>
      <c r="IE9" s="1"/>
      <c r="IF9" s="95" t="s">
        <v>46</v>
      </c>
      <c r="IG9" s="182"/>
      <c r="IH9" s="182"/>
      <c r="II9" s="182"/>
      <c r="IJ9" s="95" t="s">
        <v>46</v>
      </c>
      <c r="IK9" s="1"/>
      <c r="IL9" s="95" t="s">
        <v>45</v>
      </c>
      <c r="IM9" s="1"/>
      <c r="IN9" s="95" t="s">
        <v>45</v>
      </c>
      <c r="IO9" s="1"/>
      <c r="IP9" s="95" t="s">
        <v>45</v>
      </c>
      <c r="IQ9" s="1"/>
      <c r="IR9" s="95" t="s">
        <v>46</v>
      </c>
      <c r="IS9" s="1"/>
      <c r="IT9" s="95" t="s">
        <v>46</v>
      </c>
      <c r="IU9" s="1"/>
      <c r="IV9" s="95" t="s">
        <v>46</v>
      </c>
      <c r="IW9" s="182"/>
      <c r="IX9" s="182"/>
      <c r="IY9" s="182"/>
      <c r="IZ9" s="95"/>
      <c r="JA9" s="1"/>
      <c r="JB9" s="95"/>
      <c r="JC9" s="1"/>
      <c r="JD9" s="95"/>
      <c r="JE9" s="1"/>
      <c r="JF9" s="95"/>
      <c r="JG9" s="1"/>
      <c r="JH9" s="95"/>
      <c r="JI9" s="1"/>
      <c r="JJ9" s="95"/>
      <c r="JK9" s="1"/>
      <c r="JL9" s="95"/>
      <c r="JM9" s="182"/>
      <c r="JN9" s="182"/>
      <c r="JO9" s="182"/>
      <c r="JP9" s="95" t="s">
        <v>46</v>
      </c>
      <c r="JQ9" s="1"/>
      <c r="JR9" s="95" t="s">
        <v>45</v>
      </c>
      <c r="JS9" s="1"/>
      <c r="JT9" s="95" t="s">
        <v>45</v>
      </c>
      <c r="JU9" s="1"/>
      <c r="JV9" s="95" t="s">
        <v>45</v>
      </c>
      <c r="JW9" s="1"/>
      <c r="JX9" s="95" t="s">
        <v>46</v>
      </c>
      <c r="JY9" s="1"/>
      <c r="JZ9" s="95" t="s">
        <v>46</v>
      </c>
      <c r="KA9" s="1"/>
      <c r="KB9" s="95" t="s">
        <v>46</v>
      </c>
      <c r="KC9" s="182"/>
      <c r="KD9" s="182"/>
      <c r="KE9" s="182"/>
      <c r="KF9" s="95" t="s">
        <v>46</v>
      </c>
      <c r="KG9" s="95" t="s">
        <v>45</v>
      </c>
      <c r="KH9" s="95" t="s">
        <v>45</v>
      </c>
      <c r="KI9" s="1"/>
      <c r="KJ9" s="95" t="s">
        <v>45</v>
      </c>
      <c r="KK9" s="1"/>
      <c r="KL9" s="95" t="s">
        <v>45</v>
      </c>
      <c r="KM9" s="1"/>
      <c r="KN9" s="95" t="s">
        <v>46</v>
      </c>
      <c r="KO9" s="1"/>
      <c r="KP9" s="95" t="s">
        <v>46</v>
      </c>
      <c r="KQ9" s="1"/>
      <c r="KR9" s="95" t="s">
        <v>46</v>
      </c>
      <c r="KS9" s="182"/>
      <c r="KT9" s="182"/>
      <c r="KU9" s="182"/>
      <c r="KV9" s="95" t="s">
        <v>46</v>
      </c>
      <c r="KW9" s="1"/>
      <c r="KX9" s="95" t="s">
        <v>45</v>
      </c>
      <c r="KY9" s="1"/>
      <c r="KZ9" s="95" t="s">
        <v>45</v>
      </c>
      <c r="LA9" s="1"/>
      <c r="LB9" s="95" t="s">
        <v>45</v>
      </c>
      <c r="LC9" s="1"/>
      <c r="LD9" s="95" t="s">
        <v>46</v>
      </c>
      <c r="LE9" s="1"/>
      <c r="LF9" s="95" t="s">
        <v>46</v>
      </c>
      <c r="LG9" s="1"/>
      <c r="LH9" s="95" t="s">
        <v>46</v>
      </c>
      <c r="LI9" s="182"/>
      <c r="LJ9" s="182"/>
      <c r="LK9" s="182"/>
      <c r="LL9" s="95" t="s">
        <v>46</v>
      </c>
      <c r="LM9" s="1"/>
      <c r="LN9" s="95" t="s">
        <v>45</v>
      </c>
      <c r="LO9" s="1"/>
      <c r="LP9" s="95" t="s">
        <v>45</v>
      </c>
      <c r="LQ9" s="1"/>
      <c r="LR9" s="95" t="s">
        <v>45</v>
      </c>
      <c r="LS9" s="1"/>
      <c r="LT9" s="95" t="s">
        <v>46</v>
      </c>
      <c r="LU9" s="1"/>
      <c r="LV9" s="95" t="s">
        <v>46</v>
      </c>
      <c r="LW9" s="1"/>
      <c r="LX9" s="95" t="s">
        <v>46</v>
      </c>
      <c r="LY9" s="182"/>
      <c r="LZ9" s="182"/>
      <c r="MA9" s="182"/>
      <c r="MB9" s="95" t="s">
        <v>46</v>
      </c>
      <c r="MC9" s="1"/>
      <c r="MD9" s="95" t="s">
        <v>45</v>
      </c>
      <c r="ME9" s="1"/>
      <c r="MF9" s="95" t="s">
        <v>45</v>
      </c>
      <c r="MG9" s="1"/>
      <c r="MH9" s="95" t="s">
        <v>45</v>
      </c>
      <c r="MI9" s="1"/>
      <c r="MJ9" s="95" t="s">
        <v>46</v>
      </c>
      <c r="MK9" s="1"/>
      <c r="ML9" s="95" t="s">
        <v>46</v>
      </c>
      <c r="MM9" s="1"/>
      <c r="MN9" s="95" t="s">
        <v>46</v>
      </c>
      <c r="MO9" s="182"/>
      <c r="MP9" s="182"/>
      <c r="MQ9" s="182"/>
      <c r="MR9" s="95" t="s">
        <v>46</v>
      </c>
      <c r="MS9" s="1"/>
      <c r="MT9" s="95" t="s">
        <v>45</v>
      </c>
      <c r="MU9" s="1"/>
      <c r="MV9" s="95" t="s">
        <v>45</v>
      </c>
      <c r="MW9" s="1"/>
      <c r="MX9" s="95" t="s">
        <v>45</v>
      </c>
      <c r="MY9" s="1"/>
      <c r="MZ9" s="95" t="s">
        <v>46</v>
      </c>
      <c r="NA9" s="1"/>
      <c r="NB9" s="95" t="s">
        <v>46</v>
      </c>
      <c r="NC9" s="1"/>
      <c r="ND9" s="95" t="s">
        <v>46</v>
      </c>
      <c r="NE9" s="182"/>
      <c r="NF9" s="182"/>
      <c r="NG9" s="182"/>
      <c r="NH9" s="95" t="s">
        <v>46</v>
      </c>
      <c r="NI9" s="1"/>
      <c r="NJ9" s="95" t="s">
        <v>45</v>
      </c>
      <c r="NK9" s="1"/>
      <c r="NL9" s="95" t="s">
        <v>45</v>
      </c>
      <c r="NM9" s="1"/>
      <c r="NN9" s="95" t="s">
        <v>45</v>
      </c>
      <c r="NO9" s="1"/>
      <c r="NP9" s="95" t="s">
        <v>46</v>
      </c>
      <c r="NQ9" s="1"/>
      <c r="NR9" s="95" t="s">
        <v>46</v>
      </c>
      <c r="NS9" s="1"/>
      <c r="NT9" s="95" t="s">
        <v>46</v>
      </c>
      <c r="NU9" s="182"/>
      <c r="NV9" s="182"/>
      <c r="NW9" s="182"/>
      <c r="NX9" s="95" t="s">
        <v>46</v>
      </c>
      <c r="NY9" s="1"/>
      <c r="NZ9" s="95" t="s">
        <v>45</v>
      </c>
      <c r="OA9" s="1"/>
      <c r="OB9" s="95" t="s">
        <v>45</v>
      </c>
      <c r="OC9" s="1"/>
      <c r="OD9" s="95" t="s">
        <v>45</v>
      </c>
      <c r="OE9" s="1"/>
      <c r="OF9" s="95" t="s">
        <v>46</v>
      </c>
      <c r="OG9" s="1"/>
      <c r="OH9" s="95" t="s">
        <v>46</v>
      </c>
      <c r="OI9" s="1"/>
      <c r="OJ9" s="95" t="s">
        <v>46</v>
      </c>
      <c r="OK9" s="182"/>
      <c r="OL9" s="182"/>
      <c r="OM9" s="182"/>
      <c r="ON9" s="95" t="s">
        <v>46</v>
      </c>
      <c r="OO9" s="1"/>
      <c r="OP9" s="95" t="s">
        <v>45</v>
      </c>
      <c r="OQ9" s="1"/>
      <c r="OR9" s="95" t="s">
        <v>45</v>
      </c>
      <c r="OS9" s="1"/>
      <c r="OT9" s="95" t="s">
        <v>45</v>
      </c>
      <c r="OU9" s="126"/>
      <c r="OV9" s="95" t="s">
        <v>46</v>
      </c>
      <c r="OW9" s="1"/>
      <c r="OX9" s="95" t="s">
        <v>46</v>
      </c>
      <c r="OY9" s="1"/>
      <c r="OZ9" s="95" t="s">
        <v>46</v>
      </c>
      <c r="PA9" s="182"/>
      <c r="PB9" s="182"/>
      <c r="PC9" s="182"/>
      <c r="PD9" s="95" t="s">
        <v>46</v>
      </c>
      <c r="PE9" s="1"/>
      <c r="PF9" s="95" t="s">
        <v>45</v>
      </c>
      <c r="PG9" s="1"/>
      <c r="PH9" s="95" t="s">
        <v>45</v>
      </c>
      <c r="PI9" s="1"/>
      <c r="PJ9" s="95" t="s">
        <v>45</v>
      </c>
      <c r="PK9" s="1"/>
      <c r="PL9" s="95" t="s">
        <v>46</v>
      </c>
      <c r="PM9" s="1"/>
      <c r="PN9" s="95" t="s">
        <v>46</v>
      </c>
      <c r="PO9" s="1"/>
      <c r="PP9" s="95" t="s">
        <v>46</v>
      </c>
      <c r="PQ9" s="754"/>
      <c r="PR9" s="754"/>
      <c r="PS9" s="754"/>
      <c r="PT9" s="757" t="s">
        <v>46</v>
      </c>
      <c r="PU9" s="758"/>
      <c r="PV9" s="757" t="s">
        <v>45</v>
      </c>
      <c r="PW9" s="758"/>
      <c r="PX9" s="757" t="s">
        <v>45</v>
      </c>
      <c r="PY9" s="758"/>
      <c r="PZ9" s="757" t="s">
        <v>45</v>
      </c>
      <c r="QA9" s="758"/>
      <c r="QB9" s="757" t="s">
        <v>46</v>
      </c>
      <c r="QC9" s="758"/>
      <c r="QD9" s="757" t="s">
        <v>46</v>
      </c>
      <c r="QE9" s="758"/>
      <c r="QF9" s="757" t="s">
        <v>46</v>
      </c>
      <c r="QG9" s="754"/>
      <c r="QH9" s="754"/>
      <c r="QI9" s="754"/>
      <c r="QJ9" s="757" t="s">
        <v>46</v>
      </c>
      <c r="QK9" s="758"/>
      <c r="QL9" s="757" t="s">
        <v>45</v>
      </c>
      <c r="QM9" s="758"/>
      <c r="QN9" s="757" t="s">
        <v>45</v>
      </c>
      <c r="QO9" s="758"/>
      <c r="QP9" s="757" t="s">
        <v>45</v>
      </c>
      <c r="QQ9" s="758"/>
      <c r="QR9" s="757" t="s">
        <v>46</v>
      </c>
      <c r="QS9" s="758"/>
      <c r="QT9" s="757" t="s">
        <v>46</v>
      </c>
      <c r="QU9" s="758"/>
      <c r="QV9" s="757" t="s">
        <v>46</v>
      </c>
      <c r="QW9" s="754"/>
      <c r="QX9" s="754"/>
      <c r="QY9" s="754"/>
      <c r="QZ9" s="757" t="s">
        <v>46</v>
      </c>
      <c r="RA9" s="758"/>
      <c r="RB9" s="757" t="s">
        <v>45</v>
      </c>
      <c r="RC9" s="758"/>
      <c r="RD9" s="757" t="s">
        <v>45</v>
      </c>
      <c r="RE9" s="758"/>
      <c r="RF9" s="757" t="s">
        <v>45</v>
      </c>
      <c r="RG9" s="758"/>
      <c r="RH9" s="757" t="s">
        <v>46</v>
      </c>
      <c r="RI9" s="758"/>
      <c r="RJ9" s="757" t="s">
        <v>46</v>
      </c>
      <c r="RK9" s="758"/>
      <c r="RL9" s="757" t="s">
        <v>46</v>
      </c>
      <c r="RM9" s="754"/>
      <c r="RN9" s="754"/>
      <c r="RO9" s="754"/>
      <c r="RP9" s="757" t="s">
        <v>46</v>
      </c>
      <c r="RQ9" s="758"/>
      <c r="RR9" s="757" t="s">
        <v>45</v>
      </c>
      <c r="RS9" s="758"/>
      <c r="RT9" s="757" t="s">
        <v>45</v>
      </c>
      <c r="RU9" s="758"/>
      <c r="RV9" s="757" t="s">
        <v>45</v>
      </c>
      <c r="RW9" s="758"/>
      <c r="RX9" s="757" t="s">
        <v>46</v>
      </c>
      <c r="RY9" s="758"/>
      <c r="RZ9" s="757" t="s">
        <v>46</v>
      </c>
      <c r="SA9" s="758"/>
      <c r="SB9" s="757" t="s">
        <v>46</v>
      </c>
    </row>
    <row r="10" spans="1:496" x14ac:dyDescent="0.25">
      <c r="A10" s="183"/>
      <c r="B10" s="183"/>
      <c r="C10" s="183"/>
      <c r="D10" s="4"/>
      <c r="E10" s="677"/>
      <c r="F10" s="677"/>
      <c r="G10" s="677"/>
      <c r="H10" s="6"/>
      <c r="I10" s="4"/>
      <c r="J10" s="5"/>
      <c r="K10" s="5"/>
      <c r="L10" s="5"/>
      <c r="M10" s="5"/>
      <c r="N10" s="5"/>
      <c r="O10" s="5"/>
      <c r="P10" s="6"/>
      <c r="Q10" s="183"/>
      <c r="R10" s="183"/>
      <c r="S10" s="183"/>
      <c r="T10" s="4"/>
      <c r="U10" s="5"/>
      <c r="V10" s="6"/>
      <c r="W10" s="5"/>
      <c r="X10" s="6"/>
      <c r="Y10" s="4"/>
      <c r="Z10" s="5"/>
      <c r="AA10" s="5"/>
      <c r="AB10" s="5"/>
      <c r="AC10" s="5"/>
      <c r="AD10" s="5"/>
      <c r="AE10" s="5"/>
      <c r="AF10" s="6"/>
      <c r="AG10" s="183"/>
      <c r="AH10" s="183"/>
      <c r="AI10" s="183"/>
      <c r="AJ10" s="4"/>
      <c r="AK10" s="5"/>
      <c r="AL10" s="5"/>
      <c r="AM10" s="5"/>
      <c r="AN10" s="6"/>
      <c r="AO10" s="4"/>
      <c r="AP10" s="5"/>
      <c r="AQ10" s="5"/>
      <c r="AR10" s="5"/>
      <c r="AS10" s="5"/>
      <c r="AT10" s="5"/>
      <c r="AU10" s="5"/>
      <c r="AV10" s="6"/>
      <c r="AW10" s="183"/>
      <c r="AX10" s="183"/>
      <c r="AY10" s="183"/>
      <c r="AZ10" s="4"/>
      <c r="BA10" s="5"/>
      <c r="BB10" s="5"/>
      <c r="BC10" s="5"/>
      <c r="BD10" s="6"/>
      <c r="BE10" s="4"/>
      <c r="BF10" s="5"/>
      <c r="BG10" s="5"/>
      <c r="BH10" s="5"/>
      <c r="BI10" s="5"/>
      <c r="BJ10" s="5"/>
      <c r="BK10" s="5"/>
      <c r="BL10" s="6"/>
      <c r="BM10" s="183"/>
      <c r="BN10" s="183"/>
      <c r="BO10" s="183"/>
      <c r="BP10" s="4"/>
      <c r="BQ10" s="5"/>
      <c r="BR10" s="5"/>
      <c r="BS10" s="5"/>
      <c r="BT10" s="6"/>
      <c r="BU10" s="4"/>
      <c r="BV10" s="5"/>
      <c r="BW10" s="5"/>
      <c r="BX10" s="5"/>
      <c r="BY10" s="5"/>
      <c r="BZ10" s="5"/>
      <c r="CA10" s="5"/>
      <c r="CB10" s="6"/>
      <c r="CC10" s="183"/>
      <c r="CD10" s="183"/>
      <c r="CE10" s="183"/>
      <c r="CF10" s="4"/>
      <c r="CG10" s="5"/>
      <c r="CH10" s="5"/>
      <c r="CI10" s="5"/>
      <c r="CJ10" s="6"/>
      <c r="CK10" s="4"/>
      <c r="CL10" s="5"/>
      <c r="CM10" s="5"/>
      <c r="CN10" s="5"/>
      <c r="CO10" s="5"/>
      <c r="CP10" s="5"/>
      <c r="CQ10" s="5"/>
      <c r="CR10" s="6"/>
      <c r="CS10" s="183"/>
      <c r="CT10" s="183"/>
      <c r="CU10" s="183"/>
      <c r="CV10" s="4"/>
      <c r="CW10" s="5"/>
      <c r="CX10" s="5"/>
      <c r="CY10" s="5"/>
      <c r="CZ10" s="6"/>
      <c r="DA10" s="4"/>
      <c r="DB10" s="5"/>
      <c r="DC10" s="5"/>
      <c r="DD10" s="5"/>
      <c r="DE10" s="5"/>
      <c r="DF10" s="5"/>
      <c r="DG10" s="5"/>
      <c r="DH10" s="6"/>
      <c r="DI10" s="183"/>
      <c r="DJ10" s="183"/>
      <c r="DK10" s="183"/>
      <c r="DL10" s="4"/>
      <c r="DM10" s="5"/>
      <c r="DN10" s="5"/>
      <c r="DO10" s="5"/>
      <c r="DP10" s="6"/>
      <c r="DQ10" s="4"/>
      <c r="DR10" s="5"/>
      <c r="DS10" s="5"/>
      <c r="DT10" s="5"/>
      <c r="DU10" s="5"/>
      <c r="DV10" s="5"/>
      <c r="DW10" s="5"/>
      <c r="DX10" s="6"/>
      <c r="DY10" s="183"/>
      <c r="DZ10" s="183"/>
      <c r="EA10" s="183"/>
      <c r="EB10" s="4"/>
      <c r="EC10" s="5"/>
      <c r="ED10" s="5"/>
      <c r="EE10" s="5"/>
      <c r="EF10" s="6"/>
      <c r="EG10" s="4"/>
      <c r="EH10" s="5"/>
      <c r="EI10" s="5"/>
      <c r="EJ10" s="5"/>
      <c r="EK10" s="5"/>
      <c r="EL10" s="5"/>
      <c r="EM10" s="5"/>
      <c r="EN10" s="6"/>
      <c r="EO10" s="183"/>
      <c r="EP10" s="183"/>
      <c r="EQ10" s="183"/>
      <c r="ER10" s="4"/>
      <c r="ES10" s="5"/>
      <c r="ET10" s="5"/>
      <c r="EU10" s="5"/>
      <c r="EV10" s="6"/>
      <c r="EW10" s="4"/>
      <c r="EX10" s="5"/>
      <c r="EY10" s="5"/>
      <c r="EZ10" s="5"/>
      <c r="FA10" s="5"/>
      <c r="FB10" s="5"/>
      <c r="FC10" s="5"/>
      <c r="FD10" s="6"/>
      <c r="FE10" s="183"/>
      <c r="FF10" s="183"/>
      <c r="FG10" s="183"/>
      <c r="FH10" s="4"/>
      <c r="FI10" s="5"/>
      <c r="FJ10" s="5"/>
      <c r="FK10" s="5"/>
      <c r="FL10" s="6"/>
      <c r="FM10" s="4"/>
      <c r="FN10" s="5"/>
      <c r="FO10" s="5"/>
      <c r="FP10" s="5"/>
      <c r="FQ10" s="5"/>
      <c r="FR10" s="5"/>
      <c r="FS10" s="5"/>
      <c r="FT10" s="6"/>
      <c r="FU10" s="183"/>
      <c r="FV10" s="183"/>
      <c r="FW10" s="183"/>
      <c r="FX10" s="4"/>
      <c r="FY10" s="5"/>
      <c r="FZ10" s="5"/>
      <c r="GA10" s="5"/>
      <c r="GB10" s="6"/>
      <c r="GC10" s="4"/>
      <c r="GD10" s="5"/>
      <c r="GE10" s="5"/>
      <c r="GF10" s="5"/>
      <c r="GG10" s="5"/>
      <c r="GH10" s="5"/>
      <c r="GI10" s="5"/>
      <c r="GJ10" s="6"/>
      <c r="GK10" s="183"/>
      <c r="GL10" s="183"/>
      <c r="GM10" s="183"/>
      <c r="GN10" s="4"/>
      <c r="GO10" s="5"/>
      <c r="GP10" s="5"/>
      <c r="GQ10" s="5"/>
      <c r="GR10" s="6"/>
      <c r="GS10" s="4"/>
      <c r="GT10" s="5"/>
      <c r="GU10" s="5"/>
      <c r="GV10" s="5"/>
      <c r="GW10" s="5"/>
      <c r="GX10" s="5"/>
      <c r="GY10" s="5"/>
      <c r="GZ10" s="6"/>
      <c r="HA10" s="183"/>
      <c r="HB10" s="183"/>
      <c r="HC10" s="183"/>
      <c r="HD10" s="4"/>
      <c r="HE10" s="5"/>
      <c r="HF10" s="5"/>
      <c r="HG10" s="5"/>
      <c r="HH10" s="6"/>
      <c r="HI10" s="4"/>
      <c r="HJ10" s="5"/>
      <c r="HK10" s="5"/>
      <c r="HL10" s="5"/>
      <c r="HM10" s="5"/>
      <c r="HN10" s="5"/>
      <c r="HO10" s="5"/>
      <c r="HP10" s="6"/>
      <c r="HQ10" s="183"/>
      <c r="HR10" s="183"/>
      <c r="HS10" s="183"/>
      <c r="HT10" s="4"/>
      <c r="HU10" s="5"/>
      <c r="HV10" s="5"/>
      <c r="HW10" s="5"/>
      <c r="HX10" s="6"/>
      <c r="HY10" s="4"/>
      <c r="HZ10" s="5"/>
      <c r="IA10" s="5"/>
      <c r="IB10" s="5"/>
      <c r="IC10" s="5"/>
      <c r="ID10" s="5"/>
      <c r="IE10" s="5"/>
      <c r="IF10" s="6"/>
      <c r="IG10" s="183"/>
      <c r="IH10" s="183"/>
      <c r="II10" s="183"/>
      <c r="IJ10" s="4"/>
      <c r="IK10" s="5"/>
      <c r="IL10" s="5"/>
      <c r="IM10" s="5"/>
      <c r="IN10" s="6"/>
      <c r="IO10" s="4"/>
      <c r="IP10" s="5"/>
      <c r="IQ10" s="5"/>
      <c r="IR10" s="5"/>
      <c r="IS10" s="5"/>
      <c r="IT10" s="5"/>
      <c r="IU10" s="5"/>
      <c r="IV10" s="6"/>
      <c r="IW10" s="183"/>
      <c r="IX10" s="183"/>
      <c r="IY10" s="183"/>
      <c r="IZ10" s="4"/>
      <c r="JA10" s="5"/>
      <c r="JB10" s="5"/>
      <c r="JC10" s="5"/>
      <c r="JD10" s="6"/>
      <c r="JE10" s="4"/>
      <c r="JF10" s="5"/>
      <c r="JG10" s="5"/>
      <c r="JH10" s="5"/>
      <c r="JI10" s="5"/>
      <c r="JJ10" s="5"/>
      <c r="JK10" s="5"/>
      <c r="JL10" s="6"/>
      <c r="JM10" s="183"/>
      <c r="JN10" s="183"/>
      <c r="JO10" s="183"/>
      <c r="JP10" s="4"/>
      <c r="JQ10" s="5"/>
      <c r="JR10" s="5"/>
      <c r="JS10" s="5"/>
      <c r="JT10" s="6"/>
      <c r="JU10" s="4"/>
      <c r="JV10" s="5"/>
      <c r="JW10" s="5"/>
      <c r="JX10" s="5"/>
      <c r="JY10" s="5"/>
      <c r="JZ10" s="5"/>
      <c r="KA10" s="5"/>
      <c r="KB10" s="6"/>
      <c r="KF10" s="4"/>
      <c r="KG10" s="5"/>
      <c r="KH10" s="5"/>
      <c r="KI10" s="5"/>
      <c r="KJ10" s="6"/>
      <c r="KK10" s="4"/>
      <c r="KL10" s="5"/>
      <c r="KM10" s="5"/>
      <c r="KN10" s="5"/>
      <c r="KO10" s="5"/>
      <c r="KP10" s="5"/>
      <c r="KQ10" s="5"/>
      <c r="KR10" s="6"/>
      <c r="KV10" s="4"/>
      <c r="KW10" s="5"/>
      <c r="KX10" s="5"/>
      <c r="KY10" s="5"/>
      <c r="KZ10" s="6"/>
      <c r="LA10" s="4"/>
      <c r="LB10" s="5"/>
      <c r="LC10" s="5"/>
      <c r="LD10" s="5"/>
      <c r="LE10" s="5"/>
      <c r="LF10" s="5"/>
      <c r="LG10" s="5"/>
      <c r="LH10" s="6"/>
      <c r="LL10" s="4"/>
      <c r="LM10" s="5"/>
      <c r="LN10" s="5"/>
      <c r="LO10" s="5"/>
      <c r="LP10" s="6"/>
      <c r="LQ10" s="4"/>
      <c r="LR10" s="5"/>
      <c r="LS10" s="5"/>
      <c r="LT10" s="5"/>
      <c r="LU10" s="5"/>
      <c r="LV10" s="5"/>
      <c r="LW10" s="5"/>
      <c r="LX10" s="6"/>
      <c r="MB10" s="4"/>
      <c r="MC10" s="5"/>
      <c r="MD10" s="5"/>
      <c r="ME10" s="5"/>
      <c r="MF10" s="6"/>
      <c r="MG10" s="4"/>
      <c r="MH10" s="5"/>
      <c r="MI10" s="5"/>
      <c r="MJ10" s="5"/>
      <c r="MK10" s="5"/>
      <c r="ML10" s="5"/>
      <c r="MM10" s="5"/>
      <c r="MN10" s="6"/>
      <c r="MR10" s="4"/>
      <c r="MS10" s="5"/>
      <c r="MT10" s="5"/>
      <c r="MU10" s="5"/>
      <c r="MV10" s="6"/>
      <c r="MW10" s="4"/>
      <c r="MX10" s="5"/>
      <c r="MY10" s="5"/>
      <c r="MZ10" s="5"/>
      <c r="NA10" s="5"/>
      <c r="NB10" s="5"/>
      <c r="NC10" s="5"/>
      <c r="ND10" s="6"/>
      <c r="NH10" s="4"/>
      <c r="NI10" s="5"/>
      <c r="NJ10" s="5"/>
      <c r="NK10" s="5"/>
      <c r="NL10" s="6"/>
      <c r="NM10" s="4"/>
      <c r="NN10" s="5"/>
      <c r="NO10" s="5"/>
      <c r="NP10" s="5"/>
      <c r="NQ10" s="5"/>
      <c r="NR10" s="5"/>
      <c r="NS10" s="5"/>
      <c r="NT10" s="6"/>
      <c r="NX10" s="4"/>
      <c r="NY10" s="5"/>
      <c r="NZ10" s="5"/>
      <c r="OA10" s="5"/>
      <c r="OB10" s="6"/>
      <c r="OC10" s="4"/>
      <c r="OD10" s="5"/>
      <c r="OE10" s="5"/>
      <c r="OF10" s="5"/>
      <c r="OG10" s="5"/>
      <c r="OH10" s="5"/>
      <c r="OI10" s="5"/>
      <c r="OJ10" s="6"/>
      <c r="OK10" s="183"/>
      <c r="OL10" s="183"/>
      <c r="OM10" s="183"/>
      <c r="ON10" s="4"/>
      <c r="OO10" s="5"/>
      <c r="OP10" s="5"/>
      <c r="OQ10" s="5"/>
      <c r="OR10" s="6"/>
      <c r="OS10" s="4"/>
      <c r="OT10" s="5"/>
      <c r="OU10" s="677"/>
      <c r="OV10" s="5"/>
      <c r="OW10" s="5"/>
      <c r="OX10" s="5"/>
      <c r="OY10" s="5"/>
      <c r="OZ10" s="6"/>
      <c r="PA10" s="183"/>
      <c r="PB10" s="183"/>
      <c r="PC10" s="183"/>
      <c r="PD10" s="4"/>
      <c r="PE10" s="5"/>
      <c r="PF10" s="5"/>
      <c r="PG10" s="5"/>
      <c r="PH10" s="6"/>
      <c r="PI10" s="4"/>
      <c r="PJ10" s="5"/>
      <c r="PK10" s="5"/>
      <c r="PL10" s="5"/>
      <c r="PM10" s="5"/>
      <c r="PN10" s="5"/>
      <c r="PO10" s="5"/>
      <c r="PP10" s="6"/>
      <c r="PQ10" s="759"/>
      <c r="PR10" s="759"/>
      <c r="PS10" s="759"/>
      <c r="PT10" s="760"/>
      <c r="PU10" s="761"/>
      <c r="PV10" s="761"/>
      <c r="PW10" s="761"/>
      <c r="PX10" s="762"/>
      <c r="PY10" s="760"/>
      <c r="PZ10" s="761"/>
      <c r="QA10" s="761"/>
      <c r="QB10" s="761"/>
      <c r="QC10" s="761"/>
      <c r="QD10" s="761"/>
      <c r="QE10" s="761"/>
      <c r="QF10" s="762"/>
      <c r="QG10" s="759"/>
      <c r="QH10" s="759"/>
      <c r="QI10" s="759"/>
      <c r="QJ10" s="760"/>
      <c r="QK10" s="761"/>
      <c r="QL10" s="761"/>
      <c r="QM10" s="761"/>
      <c r="QN10" s="762"/>
      <c r="QO10" s="760"/>
      <c r="QP10" s="761"/>
      <c r="QQ10" s="761"/>
      <c r="QR10" s="761"/>
      <c r="QS10" s="761"/>
      <c r="QT10" s="761"/>
      <c r="QU10" s="761"/>
      <c r="QV10" s="762"/>
      <c r="QW10" s="759"/>
      <c r="QX10" s="759"/>
      <c r="QY10" s="759"/>
      <c r="QZ10" s="760"/>
      <c r="RA10" s="761"/>
      <c r="RB10" s="761"/>
      <c r="RC10" s="761"/>
      <c r="RD10" s="762"/>
      <c r="RE10" s="760"/>
      <c r="RF10" s="761"/>
      <c r="RG10" s="761"/>
      <c r="RH10" s="761"/>
      <c r="RI10" s="761"/>
      <c r="RJ10" s="761"/>
      <c r="RK10" s="761"/>
      <c r="RL10" s="762"/>
      <c r="RM10" s="759"/>
      <c r="RN10" s="759"/>
      <c r="RO10" s="759"/>
      <c r="RP10" s="760"/>
      <c r="RQ10" s="761"/>
      <c r="RR10" s="761"/>
      <c r="RS10" s="761"/>
      <c r="RT10" s="762"/>
      <c r="RU10" s="760"/>
      <c r="RV10" s="761"/>
      <c r="RW10" s="761"/>
      <c r="RX10" s="761"/>
      <c r="RY10" s="761"/>
      <c r="RZ10" s="761"/>
      <c r="SA10" s="761"/>
      <c r="SB10" s="762"/>
    </row>
    <row r="11" spans="1:496" x14ac:dyDescent="0.25">
      <c r="A11" s="183"/>
      <c r="B11" s="183"/>
      <c r="C11" s="183"/>
      <c r="D11" s="21"/>
      <c r="E11" s="55"/>
      <c r="F11" s="55"/>
      <c r="G11" s="736"/>
      <c r="H11" s="112" t="s">
        <v>60</v>
      </c>
      <c r="I11" s="113">
        <v>2022</v>
      </c>
      <c r="J11" s="75" t="s">
        <v>12</v>
      </c>
      <c r="K11" s="77">
        <v>2023</v>
      </c>
      <c r="L11" s="75" t="s">
        <v>12</v>
      </c>
      <c r="M11" s="77">
        <v>2024</v>
      </c>
      <c r="N11" s="75" t="s">
        <v>12</v>
      </c>
      <c r="O11" s="77">
        <v>2025</v>
      </c>
      <c r="P11" s="7" t="s">
        <v>12</v>
      </c>
      <c r="Q11" s="183"/>
      <c r="R11" s="183"/>
      <c r="S11" s="183"/>
      <c r="T11" s="21"/>
      <c r="U11" s="47"/>
      <c r="V11" s="560"/>
      <c r="W11" s="557"/>
      <c r="X11" s="112" t="s">
        <v>60</v>
      </c>
      <c r="Y11" s="113">
        <v>2022</v>
      </c>
      <c r="Z11" s="75" t="s">
        <v>12</v>
      </c>
      <c r="AA11" s="77">
        <v>2023</v>
      </c>
      <c r="AB11" s="75" t="s">
        <v>12</v>
      </c>
      <c r="AC11" s="77">
        <v>2024</v>
      </c>
      <c r="AD11" s="75" t="s">
        <v>12</v>
      </c>
      <c r="AE11" s="77">
        <v>2025</v>
      </c>
      <c r="AF11" s="7" t="s">
        <v>12</v>
      </c>
      <c r="AG11" s="183"/>
      <c r="AH11" s="183"/>
      <c r="AI11" s="183"/>
      <c r="AJ11" s="21"/>
      <c r="AK11" s="47"/>
      <c r="AL11" s="62"/>
      <c r="AM11" s="111"/>
      <c r="AN11" s="112" t="s">
        <v>60</v>
      </c>
      <c r="AO11" s="113">
        <v>2022</v>
      </c>
      <c r="AP11" s="75" t="s">
        <v>12</v>
      </c>
      <c r="AQ11" s="77">
        <v>2023</v>
      </c>
      <c r="AR11" s="75" t="s">
        <v>12</v>
      </c>
      <c r="AS11" s="77">
        <v>2024</v>
      </c>
      <c r="AT11" s="75" t="s">
        <v>12</v>
      </c>
      <c r="AU11" s="77">
        <v>2025</v>
      </c>
      <c r="AV11" s="7" t="s">
        <v>12</v>
      </c>
      <c r="AW11" s="183"/>
      <c r="AX11" s="183"/>
      <c r="AY11" s="183"/>
      <c r="AZ11" s="21"/>
      <c r="BA11" s="47"/>
      <c r="BB11" s="62"/>
      <c r="BC11" s="111"/>
      <c r="BD11" s="112" t="s">
        <v>60</v>
      </c>
      <c r="BE11" s="113">
        <v>2022</v>
      </c>
      <c r="BF11" s="75" t="s">
        <v>12</v>
      </c>
      <c r="BG11" s="77">
        <v>2023</v>
      </c>
      <c r="BH11" s="75" t="s">
        <v>12</v>
      </c>
      <c r="BI11" s="77">
        <v>2024</v>
      </c>
      <c r="BJ11" s="75" t="s">
        <v>12</v>
      </c>
      <c r="BK11" s="77">
        <v>2025</v>
      </c>
      <c r="BL11" s="7" t="s">
        <v>12</v>
      </c>
      <c r="BM11" s="183"/>
      <c r="BN11" s="183"/>
      <c r="BO11" s="183"/>
      <c r="BP11" s="21"/>
      <c r="BQ11" s="47"/>
      <c r="BR11" s="62"/>
      <c r="BS11" s="111"/>
      <c r="BT11" s="112" t="s">
        <v>60</v>
      </c>
      <c r="BU11" s="113">
        <v>2022</v>
      </c>
      <c r="BV11" s="75" t="s">
        <v>12</v>
      </c>
      <c r="BW11" s="77">
        <v>2023</v>
      </c>
      <c r="BX11" s="75" t="s">
        <v>12</v>
      </c>
      <c r="BY11" s="77">
        <v>2024</v>
      </c>
      <c r="BZ11" s="75" t="s">
        <v>12</v>
      </c>
      <c r="CA11" s="77">
        <v>2025</v>
      </c>
      <c r="CB11" s="7" t="s">
        <v>12</v>
      </c>
      <c r="CC11" s="183"/>
      <c r="CD11" s="183"/>
      <c r="CE11" s="183"/>
      <c r="CF11" s="21"/>
      <c r="CG11" s="47"/>
      <c r="CH11" s="62"/>
      <c r="CI11" s="111"/>
      <c r="CJ11" s="112" t="s">
        <v>60</v>
      </c>
      <c r="CK11" s="113">
        <v>2022</v>
      </c>
      <c r="CL11" s="75" t="s">
        <v>12</v>
      </c>
      <c r="CM11" s="77">
        <v>2023</v>
      </c>
      <c r="CN11" s="75" t="s">
        <v>12</v>
      </c>
      <c r="CO11" s="77">
        <v>2024</v>
      </c>
      <c r="CP11" s="75" t="s">
        <v>12</v>
      </c>
      <c r="CQ11" s="77">
        <v>2025</v>
      </c>
      <c r="CR11" s="7" t="s">
        <v>12</v>
      </c>
      <c r="CS11" s="183"/>
      <c r="CT11" s="183"/>
      <c r="CU11" s="183"/>
      <c r="CV11" s="21"/>
      <c r="CW11" s="47"/>
      <c r="CX11" s="62"/>
      <c r="CY11" s="111"/>
      <c r="CZ11" s="112" t="s">
        <v>60</v>
      </c>
      <c r="DA11" s="113">
        <v>2022</v>
      </c>
      <c r="DB11" s="75" t="s">
        <v>12</v>
      </c>
      <c r="DC11" s="77">
        <v>2023</v>
      </c>
      <c r="DD11" s="75" t="s">
        <v>12</v>
      </c>
      <c r="DE11" s="77">
        <v>2024</v>
      </c>
      <c r="DF11" s="75" t="s">
        <v>12</v>
      </c>
      <c r="DG11" s="77">
        <v>2025</v>
      </c>
      <c r="DH11" s="7" t="s">
        <v>12</v>
      </c>
      <c r="DI11" s="183"/>
      <c r="DJ11" s="183"/>
      <c r="DK11" s="183"/>
      <c r="DL11" s="21"/>
      <c r="DM11" s="47"/>
      <c r="DN11" s="62"/>
      <c r="DO11" s="111"/>
      <c r="DP11" s="112" t="s">
        <v>60</v>
      </c>
      <c r="DQ11" s="113">
        <v>2022</v>
      </c>
      <c r="DR11" s="75" t="s">
        <v>12</v>
      </c>
      <c r="DS11" s="77">
        <v>2023</v>
      </c>
      <c r="DT11" s="75" t="s">
        <v>12</v>
      </c>
      <c r="DU11" s="77">
        <v>2024</v>
      </c>
      <c r="DV11" s="75" t="s">
        <v>12</v>
      </c>
      <c r="DW11" s="77">
        <v>2025</v>
      </c>
      <c r="DX11" s="7" t="s">
        <v>12</v>
      </c>
      <c r="DY11" s="183"/>
      <c r="DZ11" s="183"/>
      <c r="EA11" s="183"/>
      <c r="EB11" s="21"/>
      <c r="EC11" s="47"/>
      <c r="ED11" s="62"/>
      <c r="EE11" s="111"/>
      <c r="EF11" s="75" t="s">
        <v>60</v>
      </c>
      <c r="EG11" s="111">
        <v>2022</v>
      </c>
      <c r="EH11" s="75" t="s">
        <v>12</v>
      </c>
      <c r="EI11" s="77">
        <v>2023</v>
      </c>
      <c r="EJ11" s="75" t="s">
        <v>12</v>
      </c>
      <c r="EK11" s="77">
        <v>2024</v>
      </c>
      <c r="EL11" s="75" t="s">
        <v>12</v>
      </c>
      <c r="EM11" s="77">
        <v>2025</v>
      </c>
      <c r="EN11" s="7" t="s">
        <v>12</v>
      </c>
      <c r="EO11" s="183"/>
      <c r="EP11" s="183"/>
      <c r="EQ11" s="183"/>
      <c r="ER11" s="21"/>
      <c r="ES11" s="47"/>
      <c r="ET11" s="62"/>
      <c r="EU11" s="111"/>
      <c r="EV11" s="112" t="s">
        <v>60</v>
      </c>
      <c r="EW11" s="113">
        <v>2022</v>
      </c>
      <c r="EX11" s="75" t="s">
        <v>12</v>
      </c>
      <c r="EY11" s="77">
        <v>2023</v>
      </c>
      <c r="EZ11" s="75" t="s">
        <v>12</v>
      </c>
      <c r="FA11" s="77">
        <v>2024</v>
      </c>
      <c r="FB11" s="75" t="s">
        <v>12</v>
      </c>
      <c r="FC11" s="77">
        <v>2025</v>
      </c>
      <c r="FD11" s="7" t="s">
        <v>12</v>
      </c>
      <c r="FE11" s="183"/>
      <c r="FF11" s="183"/>
      <c r="FG11" s="183"/>
      <c r="FH11" s="21"/>
      <c r="FI11" s="47"/>
      <c r="FJ11" s="62"/>
      <c r="FK11" s="111"/>
      <c r="FL11" s="112" t="s">
        <v>60</v>
      </c>
      <c r="FM11" s="113">
        <v>2022</v>
      </c>
      <c r="FN11" s="75" t="s">
        <v>12</v>
      </c>
      <c r="FO11" s="77">
        <v>2023</v>
      </c>
      <c r="FP11" s="75" t="s">
        <v>12</v>
      </c>
      <c r="FQ11" s="77">
        <v>2024</v>
      </c>
      <c r="FR11" s="75" t="s">
        <v>12</v>
      </c>
      <c r="FS11" s="77">
        <v>2025</v>
      </c>
      <c r="FT11" s="7" t="s">
        <v>12</v>
      </c>
      <c r="FU11" s="183"/>
      <c r="FV11" s="183"/>
      <c r="FW11" s="183"/>
      <c r="FX11" s="21"/>
      <c r="FY11" s="47"/>
      <c r="FZ11" s="62"/>
      <c r="GA11" s="111"/>
      <c r="GB11" s="112" t="s">
        <v>60</v>
      </c>
      <c r="GC11" s="113">
        <v>2022</v>
      </c>
      <c r="GD11" s="75" t="s">
        <v>12</v>
      </c>
      <c r="GE11" s="77">
        <v>2023</v>
      </c>
      <c r="GF11" s="75" t="s">
        <v>12</v>
      </c>
      <c r="GG11" s="77">
        <v>2024</v>
      </c>
      <c r="GH11" s="75" t="s">
        <v>12</v>
      </c>
      <c r="GI11" s="77">
        <v>2025</v>
      </c>
      <c r="GJ11" s="7" t="s">
        <v>12</v>
      </c>
      <c r="GK11" s="183"/>
      <c r="GL11" s="183"/>
      <c r="GM11" s="183"/>
      <c r="GN11" s="21"/>
      <c r="GO11" s="47"/>
      <c r="GP11" s="62"/>
      <c r="GQ11" s="111"/>
      <c r="GR11" s="112" t="s">
        <v>60</v>
      </c>
      <c r="GS11" s="113">
        <v>2022</v>
      </c>
      <c r="GT11" s="75" t="s">
        <v>12</v>
      </c>
      <c r="GU11" s="77">
        <v>2023</v>
      </c>
      <c r="GV11" s="75" t="s">
        <v>12</v>
      </c>
      <c r="GW11" s="77">
        <v>2024</v>
      </c>
      <c r="GX11" s="75" t="s">
        <v>12</v>
      </c>
      <c r="GY11" s="77">
        <v>2025</v>
      </c>
      <c r="GZ11" s="7" t="s">
        <v>12</v>
      </c>
      <c r="HA11" s="183"/>
      <c r="HB11" s="183"/>
      <c r="HC11" s="183"/>
      <c r="HD11" s="21"/>
      <c r="HE11" s="47"/>
      <c r="HF11" s="62"/>
      <c r="HG11" s="111"/>
      <c r="HH11" s="112" t="s">
        <v>60</v>
      </c>
      <c r="HI11" s="113">
        <v>2022</v>
      </c>
      <c r="HJ11" s="75" t="s">
        <v>12</v>
      </c>
      <c r="HK11" s="77">
        <v>2023</v>
      </c>
      <c r="HL11" s="75" t="s">
        <v>12</v>
      </c>
      <c r="HM11" s="77">
        <v>2024</v>
      </c>
      <c r="HN11" s="75" t="s">
        <v>12</v>
      </c>
      <c r="HO11" s="77">
        <v>2025</v>
      </c>
      <c r="HP11" s="7" t="s">
        <v>12</v>
      </c>
      <c r="HQ11" s="183"/>
      <c r="HR11" s="183"/>
      <c r="HS11" s="183"/>
      <c r="HT11" s="21"/>
      <c r="HU11" s="47"/>
      <c r="HV11" s="62"/>
      <c r="HW11" s="111"/>
      <c r="HX11" s="112" t="s">
        <v>60</v>
      </c>
      <c r="HY11" s="113">
        <v>2022</v>
      </c>
      <c r="HZ11" s="75" t="s">
        <v>12</v>
      </c>
      <c r="IA11" s="77">
        <v>2023</v>
      </c>
      <c r="IB11" s="75" t="s">
        <v>12</v>
      </c>
      <c r="IC11" s="77">
        <v>2024</v>
      </c>
      <c r="ID11" s="75" t="s">
        <v>12</v>
      </c>
      <c r="IE11" s="77">
        <v>2025</v>
      </c>
      <c r="IF11" s="7" t="s">
        <v>12</v>
      </c>
      <c r="IG11" s="183"/>
      <c r="IH11" s="183"/>
      <c r="II11" s="183"/>
      <c r="IJ11" s="21"/>
      <c r="IK11" s="47"/>
      <c r="IL11" s="62"/>
      <c r="IM11" s="111"/>
      <c r="IN11" s="112" t="s">
        <v>60</v>
      </c>
      <c r="IO11" s="113">
        <v>2022</v>
      </c>
      <c r="IP11" s="75" t="s">
        <v>12</v>
      </c>
      <c r="IQ11" s="77">
        <v>2023</v>
      </c>
      <c r="IR11" s="75" t="s">
        <v>12</v>
      </c>
      <c r="IS11" s="77">
        <v>2024</v>
      </c>
      <c r="IT11" s="75" t="s">
        <v>12</v>
      </c>
      <c r="IU11" s="77">
        <v>2025</v>
      </c>
      <c r="IV11" s="7" t="s">
        <v>12</v>
      </c>
      <c r="IW11" s="183"/>
      <c r="IX11" s="183"/>
      <c r="IY11" s="183"/>
      <c r="IZ11" s="21"/>
      <c r="JA11" s="47"/>
      <c r="JB11" s="62"/>
      <c r="JC11" s="111"/>
      <c r="JD11" s="112" t="s">
        <v>60</v>
      </c>
      <c r="JE11" s="113">
        <v>2022</v>
      </c>
      <c r="JF11" s="75" t="s">
        <v>12</v>
      </c>
      <c r="JG11" s="77">
        <v>2023</v>
      </c>
      <c r="JH11" s="75" t="s">
        <v>12</v>
      </c>
      <c r="JI11" s="77">
        <v>2024</v>
      </c>
      <c r="JJ11" s="75" t="s">
        <v>12</v>
      </c>
      <c r="JK11" s="77">
        <v>2025</v>
      </c>
      <c r="JL11" s="7" t="s">
        <v>12</v>
      </c>
      <c r="JM11" s="183"/>
      <c r="JN11" s="183"/>
      <c r="JO11" s="183"/>
      <c r="JP11" s="21"/>
      <c r="JQ11" s="47"/>
      <c r="JR11" s="62"/>
      <c r="JS11" s="111"/>
      <c r="JT11" s="112" t="s">
        <v>60</v>
      </c>
      <c r="JU11" s="113">
        <v>2022</v>
      </c>
      <c r="JV11" s="75" t="s">
        <v>12</v>
      </c>
      <c r="JW11" s="77">
        <v>2023</v>
      </c>
      <c r="JX11" s="75" t="s">
        <v>12</v>
      </c>
      <c r="JY11" s="77">
        <v>2024</v>
      </c>
      <c r="JZ11" s="75" t="s">
        <v>12</v>
      </c>
      <c r="KA11" s="77">
        <v>2025</v>
      </c>
      <c r="KB11" s="7" t="s">
        <v>12</v>
      </c>
      <c r="KF11" s="21"/>
      <c r="KG11" s="47"/>
      <c r="KH11" s="62"/>
      <c r="KI11" s="111"/>
      <c r="KJ11" s="112" t="s">
        <v>60</v>
      </c>
      <c r="KK11" s="113">
        <v>2022</v>
      </c>
      <c r="KL11" s="75" t="s">
        <v>12</v>
      </c>
      <c r="KM11" s="77">
        <v>2023</v>
      </c>
      <c r="KN11" s="75" t="s">
        <v>12</v>
      </c>
      <c r="KO11" s="77">
        <v>2024</v>
      </c>
      <c r="KP11" s="75" t="s">
        <v>12</v>
      </c>
      <c r="KQ11" s="77">
        <v>2025</v>
      </c>
      <c r="KR11" s="7" t="s">
        <v>12</v>
      </c>
      <c r="KV11" s="21"/>
      <c r="KW11" s="47"/>
      <c r="KX11" s="62"/>
      <c r="KY11" s="111"/>
      <c r="KZ11" s="112" t="s">
        <v>60</v>
      </c>
      <c r="LA11" s="113">
        <v>2022</v>
      </c>
      <c r="LB11" s="75" t="s">
        <v>12</v>
      </c>
      <c r="LC11" s="77">
        <v>2023</v>
      </c>
      <c r="LD11" s="75" t="s">
        <v>12</v>
      </c>
      <c r="LE11" s="77">
        <v>2024</v>
      </c>
      <c r="LF11" s="75" t="s">
        <v>12</v>
      </c>
      <c r="LG11" s="77">
        <v>2025</v>
      </c>
      <c r="LH11" s="7" t="s">
        <v>12</v>
      </c>
      <c r="LL11" s="21"/>
      <c r="LM11" s="47"/>
      <c r="LN11" s="62"/>
      <c r="LO11" s="111"/>
      <c r="LP11" s="112" t="s">
        <v>60</v>
      </c>
      <c r="LQ11" s="113">
        <v>2022</v>
      </c>
      <c r="LR11" s="75" t="s">
        <v>12</v>
      </c>
      <c r="LS11" s="77">
        <v>2023</v>
      </c>
      <c r="LT11" s="75" t="s">
        <v>12</v>
      </c>
      <c r="LU11" s="77">
        <v>2024</v>
      </c>
      <c r="LV11" s="75" t="s">
        <v>12</v>
      </c>
      <c r="LW11" s="77">
        <v>2025</v>
      </c>
      <c r="LX11" s="7" t="s">
        <v>12</v>
      </c>
      <c r="MB11" s="21"/>
      <c r="MC11" s="47"/>
      <c r="MD11" s="62"/>
      <c r="ME11" s="111"/>
      <c r="MF11" s="112" t="s">
        <v>60</v>
      </c>
      <c r="MG11" s="113">
        <v>2022</v>
      </c>
      <c r="MH11" s="75" t="s">
        <v>12</v>
      </c>
      <c r="MI11" s="77">
        <v>2023</v>
      </c>
      <c r="MJ11" s="75" t="s">
        <v>12</v>
      </c>
      <c r="MK11" s="77">
        <v>2024</v>
      </c>
      <c r="ML11" s="75" t="s">
        <v>12</v>
      </c>
      <c r="MM11" s="77">
        <v>2025</v>
      </c>
      <c r="MN11" s="7" t="s">
        <v>12</v>
      </c>
      <c r="MR11" s="21"/>
      <c r="MS11" s="47"/>
      <c r="MT11" s="62"/>
      <c r="MU11" s="111"/>
      <c r="MV11" s="112" t="s">
        <v>60</v>
      </c>
      <c r="MW11" s="113">
        <v>2022</v>
      </c>
      <c r="MX11" s="75" t="s">
        <v>12</v>
      </c>
      <c r="MY11" s="77">
        <v>2023</v>
      </c>
      <c r="MZ11" s="75" t="s">
        <v>12</v>
      </c>
      <c r="NA11" s="77">
        <v>2024</v>
      </c>
      <c r="NB11" s="75" t="s">
        <v>12</v>
      </c>
      <c r="NC11" s="77">
        <v>2025</v>
      </c>
      <c r="ND11" s="7" t="s">
        <v>12</v>
      </c>
      <c r="NH11" s="21"/>
      <c r="NI11" s="47"/>
      <c r="NJ11" s="62"/>
      <c r="NK11" s="111"/>
      <c r="NL11" s="112" t="s">
        <v>60</v>
      </c>
      <c r="NM11" s="113">
        <v>2022</v>
      </c>
      <c r="NN11" s="75" t="s">
        <v>12</v>
      </c>
      <c r="NO11" s="77">
        <v>2023</v>
      </c>
      <c r="NP11" s="75" t="s">
        <v>12</v>
      </c>
      <c r="NQ11" s="77">
        <v>2024</v>
      </c>
      <c r="NR11" s="75" t="s">
        <v>12</v>
      </c>
      <c r="NS11" s="77">
        <v>2025</v>
      </c>
      <c r="NT11" s="7" t="s">
        <v>12</v>
      </c>
      <c r="NX11" s="21"/>
      <c r="NY11" s="47"/>
      <c r="NZ11" s="62"/>
      <c r="OA11" s="111"/>
      <c r="OB11" s="112" t="s">
        <v>60</v>
      </c>
      <c r="OC11" s="113">
        <v>2022</v>
      </c>
      <c r="OD11" s="75" t="s">
        <v>12</v>
      </c>
      <c r="OE11" s="77">
        <v>2023</v>
      </c>
      <c r="OF11" s="75" t="s">
        <v>12</v>
      </c>
      <c r="OG11" s="77">
        <v>2024</v>
      </c>
      <c r="OH11" s="75" t="s">
        <v>12</v>
      </c>
      <c r="OI11" s="77">
        <v>2025</v>
      </c>
      <c r="OJ11" s="7" t="s">
        <v>12</v>
      </c>
      <c r="OK11" s="183"/>
      <c r="OL11" s="183"/>
      <c r="OM11" s="183"/>
      <c r="ON11" s="21"/>
      <c r="OO11" s="47"/>
      <c r="OP11" s="62"/>
      <c r="OQ11" s="111"/>
      <c r="OR11" s="112" t="s">
        <v>60</v>
      </c>
      <c r="OS11" s="113">
        <v>2022</v>
      </c>
      <c r="OT11" s="75" t="s">
        <v>12</v>
      </c>
      <c r="OU11" s="534">
        <v>2023</v>
      </c>
      <c r="OV11" s="75" t="s">
        <v>12</v>
      </c>
      <c r="OW11" s="77">
        <v>2024</v>
      </c>
      <c r="OX11" s="75" t="s">
        <v>12</v>
      </c>
      <c r="OY11" s="77">
        <v>2025</v>
      </c>
      <c r="OZ11" s="7" t="s">
        <v>12</v>
      </c>
      <c r="PA11" s="183"/>
      <c r="PB11" s="183"/>
      <c r="PC11" s="183"/>
      <c r="PD11" s="21"/>
      <c r="PE11" s="47"/>
      <c r="PF11" s="62"/>
      <c r="PG11" s="111"/>
      <c r="PH11" s="112" t="s">
        <v>60</v>
      </c>
      <c r="PI11" s="113">
        <v>2022</v>
      </c>
      <c r="PJ11" s="75" t="s">
        <v>12</v>
      </c>
      <c r="PK11" s="77">
        <v>2023</v>
      </c>
      <c r="PL11" s="75" t="s">
        <v>12</v>
      </c>
      <c r="PM11" s="77">
        <v>2024</v>
      </c>
      <c r="PN11" s="75" t="s">
        <v>12</v>
      </c>
      <c r="PO11" s="77">
        <v>2025</v>
      </c>
      <c r="PP11" s="7" t="s">
        <v>12</v>
      </c>
      <c r="PQ11" s="759"/>
      <c r="PR11" s="759"/>
      <c r="PS11" s="759"/>
      <c r="PT11" s="763"/>
      <c r="PU11" s="764"/>
      <c r="PV11" s="765"/>
      <c r="PW11" s="766"/>
      <c r="PX11" s="767" t="s">
        <v>60</v>
      </c>
      <c r="PY11" s="768">
        <v>2022</v>
      </c>
      <c r="PZ11" s="769" t="s">
        <v>12</v>
      </c>
      <c r="QA11" s="770">
        <v>2023</v>
      </c>
      <c r="QB11" s="769" t="s">
        <v>12</v>
      </c>
      <c r="QC11" s="770">
        <v>2024</v>
      </c>
      <c r="QD11" s="769" t="s">
        <v>12</v>
      </c>
      <c r="QE11" s="770">
        <v>2025</v>
      </c>
      <c r="QF11" s="771" t="s">
        <v>12</v>
      </c>
      <c r="QG11" s="759"/>
      <c r="QH11" s="759"/>
      <c r="QI11" s="759"/>
      <c r="QJ11" s="763"/>
      <c r="QK11" s="764"/>
      <c r="QL11" s="765"/>
      <c r="QM11" s="766"/>
      <c r="QN11" s="767" t="s">
        <v>60</v>
      </c>
      <c r="QO11" s="768">
        <v>2022</v>
      </c>
      <c r="QP11" s="769" t="s">
        <v>12</v>
      </c>
      <c r="QQ11" s="770">
        <v>2023</v>
      </c>
      <c r="QR11" s="769" t="s">
        <v>12</v>
      </c>
      <c r="QS11" s="770">
        <v>2024</v>
      </c>
      <c r="QT11" s="769" t="s">
        <v>12</v>
      </c>
      <c r="QU11" s="770">
        <v>2025</v>
      </c>
      <c r="QV11" s="771" t="s">
        <v>12</v>
      </c>
      <c r="QW11" s="759"/>
      <c r="QX11" s="759"/>
      <c r="QY11" s="759"/>
      <c r="QZ11" s="763"/>
      <c r="RA11" s="764"/>
      <c r="RB11" s="765"/>
      <c r="RC11" s="766"/>
      <c r="RD11" s="767" t="s">
        <v>60</v>
      </c>
      <c r="RE11" s="768">
        <v>2022</v>
      </c>
      <c r="RF11" s="769" t="s">
        <v>12</v>
      </c>
      <c r="RG11" s="770">
        <v>2023</v>
      </c>
      <c r="RH11" s="769" t="s">
        <v>12</v>
      </c>
      <c r="RI11" s="770">
        <v>2024</v>
      </c>
      <c r="RJ11" s="769" t="s">
        <v>12</v>
      </c>
      <c r="RK11" s="770">
        <v>2025</v>
      </c>
      <c r="RL11" s="771" t="s">
        <v>12</v>
      </c>
      <c r="RM11" s="759"/>
      <c r="RN11" s="759"/>
      <c r="RO11" s="759"/>
      <c r="RP11" s="763"/>
      <c r="RQ11" s="764"/>
      <c r="RR11" s="765"/>
      <c r="RS11" s="766"/>
      <c r="RT11" s="767" t="s">
        <v>60</v>
      </c>
      <c r="RU11" s="768">
        <v>2022</v>
      </c>
      <c r="RV11" s="769" t="s">
        <v>12</v>
      </c>
      <c r="RW11" s="770">
        <v>2023</v>
      </c>
      <c r="RX11" s="769" t="s">
        <v>12</v>
      </c>
      <c r="RY11" s="770">
        <v>2024</v>
      </c>
      <c r="RZ11" s="769" t="s">
        <v>12</v>
      </c>
      <c r="SA11" s="770">
        <v>2025</v>
      </c>
      <c r="SB11" s="771" t="s">
        <v>12</v>
      </c>
    </row>
    <row r="12" spans="1:496" x14ac:dyDescent="0.25">
      <c r="C12" s="216"/>
      <c r="D12" s="22" t="s">
        <v>52</v>
      </c>
      <c r="E12" s="737"/>
      <c r="F12" s="535" t="s">
        <v>11</v>
      </c>
      <c r="G12" s="535" t="s">
        <v>14</v>
      </c>
      <c r="H12" s="7" t="s">
        <v>12</v>
      </c>
      <c r="I12" s="34" t="s">
        <v>36</v>
      </c>
      <c r="J12" s="63" t="s">
        <v>31</v>
      </c>
      <c r="K12" s="49" t="s">
        <v>33</v>
      </c>
      <c r="L12" s="63" t="s">
        <v>31</v>
      </c>
      <c r="M12" s="49" t="s">
        <v>37</v>
      </c>
      <c r="N12" s="63" t="s">
        <v>31</v>
      </c>
      <c r="O12" s="49" t="s">
        <v>39</v>
      </c>
      <c r="P12" s="7" t="s">
        <v>31</v>
      </c>
      <c r="S12" s="216"/>
      <c r="T12" s="22" t="s">
        <v>52</v>
      </c>
      <c r="U12" s="48"/>
      <c r="V12" s="561" t="s">
        <v>11</v>
      </c>
      <c r="W12" s="558" t="s">
        <v>14</v>
      </c>
      <c r="X12" s="7" t="s">
        <v>12</v>
      </c>
      <c r="Y12" s="34" t="s">
        <v>36</v>
      </c>
      <c r="Z12" s="63" t="s">
        <v>31</v>
      </c>
      <c r="AA12" s="49" t="s">
        <v>33</v>
      </c>
      <c r="AB12" s="63" t="s">
        <v>31</v>
      </c>
      <c r="AC12" s="49" t="s">
        <v>37</v>
      </c>
      <c r="AD12" s="63" t="s">
        <v>31</v>
      </c>
      <c r="AE12" s="49" t="s">
        <v>39</v>
      </c>
      <c r="AF12" s="7" t="s">
        <v>31</v>
      </c>
      <c r="AG12" s="215"/>
      <c r="AH12" s="216"/>
      <c r="AI12" s="216"/>
      <c r="AJ12" s="22" t="s">
        <v>52</v>
      </c>
      <c r="AK12" s="48"/>
      <c r="AL12" s="63" t="s">
        <v>11</v>
      </c>
      <c r="AM12" s="49" t="s">
        <v>14</v>
      </c>
      <c r="AN12" s="7" t="s">
        <v>12</v>
      </c>
      <c r="AO12" s="34" t="s">
        <v>36</v>
      </c>
      <c r="AP12" s="63" t="s">
        <v>31</v>
      </c>
      <c r="AQ12" s="49" t="s">
        <v>33</v>
      </c>
      <c r="AR12" s="63" t="s">
        <v>31</v>
      </c>
      <c r="AS12" s="49" t="s">
        <v>37</v>
      </c>
      <c r="AT12" s="63" t="s">
        <v>31</v>
      </c>
      <c r="AU12" s="49" t="s">
        <v>39</v>
      </c>
      <c r="AV12" s="7" t="s">
        <v>31</v>
      </c>
      <c r="AY12" s="216"/>
      <c r="AZ12" s="22" t="s">
        <v>52</v>
      </c>
      <c r="BA12" s="48"/>
      <c r="BB12" s="63" t="s">
        <v>11</v>
      </c>
      <c r="BC12" s="49" t="s">
        <v>14</v>
      </c>
      <c r="BD12" s="7" t="s">
        <v>12</v>
      </c>
      <c r="BE12" s="34" t="s">
        <v>36</v>
      </c>
      <c r="BF12" s="63" t="s">
        <v>31</v>
      </c>
      <c r="BG12" s="49" t="s">
        <v>33</v>
      </c>
      <c r="BH12" s="63" t="s">
        <v>31</v>
      </c>
      <c r="BI12" s="49" t="s">
        <v>37</v>
      </c>
      <c r="BJ12" s="63" t="s">
        <v>31</v>
      </c>
      <c r="BK12" s="49" t="s">
        <v>39</v>
      </c>
      <c r="BL12" s="7" t="s">
        <v>31</v>
      </c>
      <c r="BM12" s="215"/>
      <c r="BN12" s="216"/>
      <c r="BO12" s="216"/>
      <c r="BP12" s="22" t="s">
        <v>52</v>
      </c>
      <c r="BQ12" s="48"/>
      <c r="BR12" s="63" t="s">
        <v>11</v>
      </c>
      <c r="BS12" s="49" t="s">
        <v>14</v>
      </c>
      <c r="BT12" s="7" t="s">
        <v>12</v>
      </c>
      <c r="BU12" s="34" t="s">
        <v>36</v>
      </c>
      <c r="BV12" s="63" t="s">
        <v>31</v>
      </c>
      <c r="BW12" s="49" t="s">
        <v>33</v>
      </c>
      <c r="BX12" s="63" t="s">
        <v>31</v>
      </c>
      <c r="BY12" s="49" t="s">
        <v>37</v>
      </c>
      <c r="BZ12" s="63" t="s">
        <v>31</v>
      </c>
      <c r="CA12" s="49" t="s">
        <v>39</v>
      </c>
      <c r="CB12" s="7" t="s">
        <v>31</v>
      </c>
      <c r="CC12" s="126"/>
      <c r="CD12" s="219"/>
      <c r="CE12" s="216"/>
      <c r="CF12" s="22" t="s">
        <v>52</v>
      </c>
      <c r="CG12" s="48"/>
      <c r="CH12" s="63" t="s">
        <v>11</v>
      </c>
      <c r="CI12" s="49" t="s">
        <v>14</v>
      </c>
      <c r="CJ12" s="7" t="s">
        <v>12</v>
      </c>
      <c r="CK12" s="34" t="s">
        <v>36</v>
      </c>
      <c r="CL12" s="63" t="s">
        <v>31</v>
      </c>
      <c r="CM12" s="49" t="s">
        <v>33</v>
      </c>
      <c r="CN12" s="63" t="s">
        <v>31</v>
      </c>
      <c r="CO12" s="49" t="s">
        <v>37</v>
      </c>
      <c r="CP12" s="63" t="s">
        <v>31</v>
      </c>
      <c r="CQ12" s="49" t="s">
        <v>39</v>
      </c>
      <c r="CR12" s="7" t="s">
        <v>31</v>
      </c>
      <c r="CS12" s="126"/>
      <c r="CT12" s="126"/>
      <c r="CU12" s="220"/>
      <c r="CV12" s="22" t="s">
        <v>52</v>
      </c>
      <c r="CW12" s="48"/>
      <c r="CX12" s="63" t="s">
        <v>11</v>
      </c>
      <c r="CY12" s="49" t="s">
        <v>14</v>
      </c>
      <c r="CZ12" s="7" t="s">
        <v>12</v>
      </c>
      <c r="DA12" s="34" t="s">
        <v>36</v>
      </c>
      <c r="DB12" s="63" t="s">
        <v>31</v>
      </c>
      <c r="DC12" s="49" t="s">
        <v>33</v>
      </c>
      <c r="DD12" s="63" t="s">
        <v>31</v>
      </c>
      <c r="DE12" s="49" t="s">
        <v>37</v>
      </c>
      <c r="DF12" s="63" t="s">
        <v>31</v>
      </c>
      <c r="DG12" s="49" t="s">
        <v>39</v>
      </c>
      <c r="DH12" s="7" t="s">
        <v>31</v>
      </c>
      <c r="DI12" s="221"/>
      <c r="DJ12" s="220"/>
      <c r="DK12" s="220"/>
      <c r="DL12" s="22" t="s">
        <v>52</v>
      </c>
      <c r="DM12" s="48"/>
      <c r="DN12" s="63" t="s">
        <v>11</v>
      </c>
      <c r="DO12" s="49" t="s">
        <v>14</v>
      </c>
      <c r="DP12" s="7" t="s">
        <v>12</v>
      </c>
      <c r="DQ12" s="34" t="s">
        <v>36</v>
      </c>
      <c r="DR12" s="63" t="s">
        <v>31</v>
      </c>
      <c r="DS12" s="49" t="s">
        <v>33</v>
      </c>
      <c r="DT12" s="63" t="s">
        <v>31</v>
      </c>
      <c r="DU12" s="49" t="s">
        <v>37</v>
      </c>
      <c r="DV12" s="63" t="s">
        <v>31</v>
      </c>
      <c r="DW12" s="49" t="s">
        <v>39</v>
      </c>
      <c r="DX12" s="7" t="s">
        <v>31</v>
      </c>
      <c r="DY12" s="126"/>
      <c r="DZ12" s="126"/>
      <c r="EA12" s="126"/>
      <c r="EB12" s="22" t="s">
        <v>52</v>
      </c>
      <c r="EC12" s="48"/>
      <c r="ED12" s="63" t="s">
        <v>11</v>
      </c>
      <c r="EE12" s="49" t="s">
        <v>14</v>
      </c>
      <c r="EF12" s="63" t="s">
        <v>12</v>
      </c>
      <c r="EG12" s="49" t="s">
        <v>36</v>
      </c>
      <c r="EH12" s="63" t="s">
        <v>31</v>
      </c>
      <c r="EI12" s="49" t="s">
        <v>33</v>
      </c>
      <c r="EJ12" s="63" t="s">
        <v>31</v>
      </c>
      <c r="EK12" s="49" t="s">
        <v>37</v>
      </c>
      <c r="EL12" s="63" t="s">
        <v>31</v>
      </c>
      <c r="EM12" s="49" t="s">
        <v>39</v>
      </c>
      <c r="EN12" s="7" t="s">
        <v>31</v>
      </c>
      <c r="EO12" s="215"/>
      <c r="EP12" s="216"/>
      <c r="EQ12" s="216"/>
      <c r="ER12" s="22" t="s">
        <v>52</v>
      </c>
      <c r="ES12" s="48"/>
      <c r="ET12" s="63" t="s">
        <v>11</v>
      </c>
      <c r="EU12" s="49" t="s">
        <v>14</v>
      </c>
      <c r="EV12" s="7" t="s">
        <v>12</v>
      </c>
      <c r="EW12" s="34" t="s">
        <v>36</v>
      </c>
      <c r="EX12" s="63" t="s">
        <v>31</v>
      </c>
      <c r="EY12" s="49" t="s">
        <v>33</v>
      </c>
      <c r="EZ12" s="63" t="s">
        <v>31</v>
      </c>
      <c r="FA12" s="49" t="s">
        <v>37</v>
      </c>
      <c r="FB12" s="63" t="s">
        <v>31</v>
      </c>
      <c r="FC12" s="49" t="s">
        <v>39</v>
      </c>
      <c r="FD12" s="7" t="s">
        <v>31</v>
      </c>
      <c r="FG12" s="220"/>
      <c r="FH12" s="22" t="s">
        <v>52</v>
      </c>
      <c r="FI12" s="48"/>
      <c r="FJ12" s="63" t="s">
        <v>11</v>
      </c>
      <c r="FK12" s="49" t="s">
        <v>14</v>
      </c>
      <c r="FL12" s="7" t="s">
        <v>12</v>
      </c>
      <c r="FM12" s="34" t="s">
        <v>36</v>
      </c>
      <c r="FN12" s="63" t="s">
        <v>31</v>
      </c>
      <c r="FO12" s="49" t="s">
        <v>33</v>
      </c>
      <c r="FP12" s="63" t="s">
        <v>31</v>
      </c>
      <c r="FQ12" s="49" t="s">
        <v>37</v>
      </c>
      <c r="FR12" s="63" t="s">
        <v>31</v>
      </c>
      <c r="FS12" s="49" t="s">
        <v>39</v>
      </c>
      <c r="FT12" s="7" t="s">
        <v>31</v>
      </c>
      <c r="FU12" s="222"/>
      <c r="FV12" s="223"/>
      <c r="FW12" s="220"/>
      <c r="FX12" s="22" t="s">
        <v>52</v>
      </c>
      <c r="FY12" s="48"/>
      <c r="FZ12" s="63" t="s">
        <v>11</v>
      </c>
      <c r="GA12" s="49" t="s">
        <v>14</v>
      </c>
      <c r="GB12" s="7" t="s">
        <v>12</v>
      </c>
      <c r="GC12" s="34" t="s">
        <v>36</v>
      </c>
      <c r="GD12" s="63" t="s">
        <v>31</v>
      </c>
      <c r="GE12" s="49" t="s">
        <v>33</v>
      </c>
      <c r="GF12" s="63" t="s">
        <v>31</v>
      </c>
      <c r="GG12" s="49" t="s">
        <v>37</v>
      </c>
      <c r="GH12" s="63" t="s">
        <v>31</v>
      </c>
      <c r="GI12" s="49" t="s">
        <v>39</v>
      </c>
      <c r="GJ12" s="7" t="s">
        <v>31</v>
      </c>
      <c r="GM12" s="220"/>
      <c r="GN12" s="22" t="s">
        <v>52</v>
      </c>
      <c r="GO12" s="48"/>
      <c r="GP12" s="63" t="s">
        <v>11</v>
      </c>
      <c r="GQ12" s="49" t="s">
        <v>14</v>
      </c>
      <c r="GR12" s="7" t="s">
        <v>12</v>
      </c>
      <c r="GS12" s="34" t="s">
        <v>36</v>
      </c>
      <c r="GT12" s="63" t="s">
        <v>31</v>
      </c>
      <c r="GU12" s="49" t="s">
        <v>33</v>
      </c>
      <c r="GV12" s="63" t="s">
        <v>31</v>
      </c>
      <c r="GW12" s="49" t="s">
        <v>37</v>
      </c>
      <c r="GX12" s="63" t="s">
        <v>31</v>
      </c>
      <c r="GY12" s="49" t="s">
        <v>39</v>
      </c>
      <c r="GZ12" s="7" t="s">
        <v>31</v>
      </c>
      <c r="HC12" s="220"/>
      <c r="HD12" s="22" t="s">
        <v>52</v>
      </c>
      <c r="HE12" s="48"/>
      <c r="HF12" s="63" t="s">
        <v>11</v>
      </c>
      <c r="HG12" s="49" t="s">
        <v>14</v>
      </c>
      <c r="HH12" s="7" t="s">
        <v>12</v>
      </c>
      <c r="HI12" s="34" t="s">
        <v>36</v>
      </c>
      <c r="HJ12" s="63" t="s">
        <v>31</v>
      </c>
      <c r="HK12" s="49" t="s">
        <v>33</v>
      </c>
      <c r="HL12" s="63" t="s">
        <v>31</v>
      </c>
      <c r="HM12" s="49" t="s">
        <v>37</v>
      </c>
      <c r="HN12" s="63" t="s">
        <v>31</v>
      </c>
      <c r="HO12" s="49" t="s">
        <v>39</v>
      </c>
      <c r="HP12" s="7" t="s">
        <v>31</v>
      </c>
      <c r="HS12" s="220"/>
      <c r="HT12" s="22" t="s">
        <v>52</v>
      </c>
      <c r="HU12" s="48"/>
      <c r="HV12" s="63" t="s">
        <v>11</v>
      </c>
      <c r="HW12" s="49" t="s">
        <v>14</v>
      </c>
      <c r="HX12" s="7" t="s">
        <v>12</v>
      </c>
      <c r="HY12" s="34" t="s">
        <v>36</v>
      </c>
      <c r="HZ12" s="63" t="s">
        <v>31</v>
      </c>
      <c r="IA12" s="49" t="s">
        <v>33</v>
      </c>
      <c r="IB12" s="63" t="s">
        <v>31</v>
      </c>
      <c r="IC12" s="49" t="s">
        <v>37</v>
      </c>
      <c r="ID12" s="63" t="s">
        <v>31</v>
      </c>
      <c r="IE12" s="49" t="s">
        <v>39</v>
      </c>
      <c r="IF12" s="7" t="s">
        <v>31</v>
      </c>
      <c r="II12" s="220"/>
      <c r="IJ12" s="22" t="s">
        <v>52</v>
      </c>
      <c r="IK12" s="48"/>
      <c r="IL12" s="63" t="s">
        <v>11</v>
      </c>
      <c r="IM12" s="49" t="s">
        <v>14</v>
      </c>
      <c r="IN12" s="7" t="s">
        <v>12</v>
      </c>
      <c r="IO12" s="34" t="s">
        <v>36</v>
      </c>
      <c r="IP12" s="63" t="s">
        <v>31</v>
      </c>
      <c r="IQ12" s="49" t="s">
        <v>33</v>
      </c>
      <c r="IR12" s="63" t="s">
        <v>31</v>
      </c>
      <c r="IS12" s="49" t="s">
        <v>37</v>
      </c>
      <c r="IT12" s="63" t="s">
        <v>31</v>
      </c>
      <c r="IU12" s="49" t="s">
        <v>39</v>
      </c>
      <c r="IV12" s="7" t="s">
        <v>31</v>
      </c>
      <c r="IY12" s="220"/>
      <c r="IZ12" s="22" t="s">
        <v>52</v>
      </c>
      <c r="JA12" s="48"/>
      <c r="JB12" s="63" t="s">
        <v>11</v>
      </c>
      <c r="JC12" s="49" t="s">
        <v>14</v>
      </c>
      <c r="JD12" s="7" t="s">
        <v>12</v>
      </c>
      <c r="JE12" s="34" t="s">
        <v>36</v>
      </c>
      <c r="JF12" s="63" t="s">
        <v>31</v>
      </c>
      <c r="JG12" s="49" t="s">
        <v>33</v>
      </c>
      <c r="JH12" s="63" t="s">
        <v>31</v>
      </c>
      <c r="JI12" s="49" t="s">
        <v>37</v>
      </c>
      <c r="JJ12" s="63" t="s">
        <v>31</v>
      </c>
      <c r="JK12" s="49" t="s">
        <v>39</v>
      </c>
      <c r="JL12" s="7" t="s">
        <v>31</v>
      </c>
      <c r="JM12" s="222"/>
      <c r="JN12" s="223"/>
      <c r="JO12" s="220"/>
      <c r="JP12" s="22" t="s">
        <v>52</v>
      </c>
      <c r="JQ12" s="48"/>
      <c r="JR12" s="63" t="s">
        <v>11</v>
      </c>
      <c r="JS12" s="49" t="s">
        <v>14</v>
      </c>
      <c r="JT12" s="7" t="s">
        <v>12</v>
      </c>
      <c r="JU12" s="34" t="s">
        <v>36</v>
      </c>
      <c r="JV12" s="63" t="s">
        <v>31</v>
      </c>
      <c r="JW12" s="49" t="s">
        <v>33</v>
      </c>
      <c r="JX12" s="63" t="s">
        <v>31</v>
      </c>
      <c r="JY12" s="49" t="s">
        <v>37</v>
      </c>
      <c r="JZ12" s="63" t="s">
        <v>31</v>
      </c>
      <c r="KA12" s="49" t="s">
        <v>39</v>
      </c>
      <c r="KB12" s="7" t="s">
        <v>31</v>
      </c>
      <c r="KC12" s="169"/>
      <c r="KF12" s="22" t="s">
        <v>52</v>
      </c>
      <c r="KG12" s="48"/>
      <c r="KH12" s="63" t="s">
        <v>11</v>
      </c>
      <c r="KI12" s="49" t="s">
        <v>14</v>
      </c>
      <c r="KJ12" s="7" t="s">
        <v>12</v>
      </c>
      <c r="KK12" s="34" t="s">
        <v>36</v>
      </c>
      <c r="KL12" s="63" t="s">
        <v>31</v>
      </c>
      <c r="KM12" s="49" t="s">
        <v>33</v>
      </c>
      <c r="KN12" s="63" t="s">
        <v>31</v>
      </c>
      <c r="KO12" s="49" t="s">
        <v>37</v>
      </c>
      <c r="KP12" s="63" t="s">
        <v>31</v>
      </c>
      <c r="KQ12" s="49" t="s">
        <v>39</v>
      </c>
      <c r="KR12" s="7" t="s">
        <v>31</v>
      </c>
      <c r="KV12" s="22" t="s">
        <v>52</v>
      </c>
      <c r="KW12" s="48"/>
      <c r="KX12" s="63" t="s">
        <v>11</v>
      </c>
      <c r="KY12" s="49" t="s">
        <v>14</v>
      </c>
      <c r="KZ12" s="7" t="s">
        <v>12</v>
      </c>
      <c r="LA12" s="34" t="s">
        <v>36</v>
      </c>
      <c r="LB12" s="63" t="s">
        <v>31</v>
      </c>
      <c r="LC12" s="49" t="s">
        <v>33</v>
      </c>
      <c r="LD12" s="63" t="s">
        <v>31</v>
      </c>
      <c r="LE12" s="49" t="s">
        <v>37</v>
      </c>
      <c r="LF12" s="63" t="s">
        <v>31</v>
      </c>
      <c r="LG12" s="49" t="s">
        <v>39</v>
      </c>
      <c r="LH12" s="7" t="s">
        <v>31</v>
      </c>
      <c r="LL12" s="22" t="s">
        <v>52</v>
      </c>
      <c r="LM12" s="48"/>
      <c r="LN12" s="63" t="s">
        <v>11</v>
      </c>
      <c r="LO12" s="49" t="s">
        <v>14</v>
      </c>
      <c r="LP12" s="7" t="s">
        <v>12</v>
      </c>
      <c r="LQ12" s="34" t="s">
        <v>36</v>
      </c>
      <c r="LR12" s="63" t="s">
        <v>31</v>
      </c>
      <c r="LS12" s="49" t="s">
        <v>33</v>
      </c>
      <c r="LT12" s="63" t="s">
        <v>31</v>
      </c>
      <c r="LU12" s="49" t="s">
        <v>37</v>
      </c>
      <c r="LV12" s="63" t="s">
        <v>31</v>
      </c>
      <c r="LW12" s="49" t="s">
        <v>39</v>
      </c>
      <c r="LX12" s="7" t="s">
        <v>31</v>
      </c>
      <c r="MA12" s="220"/>
      <c r="MB12" s="22" t="s">
        <v>52</v>
      </c>
      <c r="MC12" s="48"/>
      <c r="MD12" s="63" t="s">
        <v>11</v>
      </c>
      <c r="ME12" s="49" t="s">
        <v>14</v>
      </c>
      <c r="MF12" s="7" t="s">
        <v>12</v>
      </c>
      <c r="MG12" s="34" t="s">
        <v>36</v>
      </c>
      <c r="MH12" s="63" t="s">
        <v>31</v>
      </c>
      <c r="MI12" s="49" t="s">
        <v>33</v>
      </c>
      <c r="MJ12" s="63" t="s">
        <v>31</v>
      </c>
      <c r="MK12" s="49" t="s">
        <v>37</v>
      </c>
      <c r="ML12" s="63" t="s">
        <v>31</v>
      </c>
      <c r="MM12" s="49" t="s">
        <v>39</v>
      </c>
      <c r="MN12" s="7" t="s">
        <v>31</v>
      </c>
      <c r="MQ12" s="220"/>
      <c r="MR12" s="22" t="s">
        <v>52</v>
      </c>
      <c r="MS12" s="48"/>
      <c r="MT12" s="63" t="s">
        <v>11</v>
      </c>
      <c r="MU12" s="49" t="s">
        <v>14</v>
      </c>
      <c r="MV12" s="7" t="s">
        <v>12</v>
      </c>
      <c r="MW12" s="34" t="s">
        <v>36</v>
      </c>
      <c r="MX12" s="63" t="s">
        <v>31</v>
      </c>
      <c r="MY12" s="49" t="s">
        <v>33</v>
      </c>
      <c r="MZ12" s="63" t="s">
        <v>31</v>
      </c>
      <c r="NA12" s="49" t="s">
        <v>37</v>
      </c>
      <c r="NB12" s="63" t="s">
        <v>31</v>
      </c>
      <c r="NC12" s="49" t="s">
        <v>39</v>
      </c>
      <c r="ND12" s="7" t="s">
        <v>31</v>
      </c>
      <c r="NG12" s="220"/>
      <c r="NH12" s="22" t="s">
        <v>52</v>
      </c>
      <c r="NI12" s="48"/>
      <c r="NJ12" s="63" t="s">
        <v>11</v>
      </c>
      <c r="NK12" s="49" t="s">
        <v>14</v>
      </c>
      <c r="NL12" s="7" t="s">
        <v>12</v>
      </c>
      <c r="NM12" s="34" t="s">
        <v>36</v>
      </c>
      <c r="NN12" s="63" t="s">
        <v>31</v>
      </c>
      <c r="NO12" s="49" t="s">
        <v>33</v>
      </c>
      <c r="NP12" s="63" t="s">
        <v>31</v>
      </c>
      <c r="NQ12" s="49" t="s">
        <v>37</v>
      </c>
      <c r="NR12" s="63" t="s">
        <v>31</v>
      </c>
      <c r="NS12" s="49" t="s">
        <v>39</v>
      </c>
      <c r="NT12" s="7" t="s">
        <v>31</v>
      </c>
      <c r="NW12" s="220"/>
      <c r="NX12" s="22" t="s">
        <v>52</v>
      </c>
      <c r="NY12" s="48"/>
      <c r="NZ12" s="63" t="s">
        <v>11</v>
      </c>
      <c r="OA12" s="49" t="s">
        <v>14</v>
      </c>
      <c r="OB12" s="7" t="s">
        <v>12</v>
      </c>
      <c r="OC12" s="34" t="s">
        <v>36</v>
      </c>
      <c r="OD12" s="63" t="s">
        <v>31</v>
      </c>
      <c r="OE12" s="49" t="s">
        <v>33</v>
      </c>
      <c r="OF12" s="63" t="s">
        <v>31</v>
      </c>
      <c r="OG12" s="49" t="s">
        <v>37</v>
      </c>
      <c r="OH12" s="63" t="s">
        <v>31</v>
      </c>
      <c r="OI12" s="49" t="s">
        <v>39</v>
      </c>
      <c r="OJ12" s="7" t="s">
        <v>31</v>
      </c>
      <c r="OK12" s="169"/>
      <c r="OL12" s="169"/>
      <c r="ON12" s="22" t="s">
        <v>52</v>
      </c>
      <c r="OO12" s="48"/>
      <c r="OP12" s="63" t="s">
        <v>11</v>
      </c>
      <c r="OQ12" s="49" t="s">
        <v>14</v>
      </c>
      <c r="OR12" s="7" t="s">
        <v>12</v>
      </c>
      <c r="OS12" s="34" t="s">
        <v>36</v>
      </c>
      <c r="OT12" s="63" t="s">
        <v>31</v>
      </c>
      <c r="OU12" s="535" t="s">
        <v>33</v>
      </c>
      <c r="OV12" s="63" t="s">
        <v>31</v>
      </c>
      <c r="OW12" s="49" t="s">
        <v>37</v>
      </c>
      <c r="OX12" s="63" t="s">
        <v>31</v>
      </c>
      <c r="OY12" s="49" t="s">
        <v>39</v>
      </c>
      <c r="OZ12" s="7" t="s">
        <v>31</v>
      </c>
      <c r="PC12" s="220"/>
      <c r="PD12" s="22" t="s">
        <v>52</v>
      </c>
      <c r="PE12" s="48"/>
      <c r="PF12" s="63" t="s">
        <v>11</v>
      </c>
      <c r="PG12" s="49" t="s">
        <v>14</v>
      </c>
      <c r="PH12" s="7" t="s">
        <v>12</v>
      </c>
      <c r="PI12" s="34" t="s">
        <v>36</v>
      </c>
      <c r="PJ12" s="63" t="s">
        <v>31</v>
      </c>
      <c r="PK12" s="49" t="s">
        <v>33</v>
      </c>
      <c r="PL12" s="63" t="s">
        <v>31</v>
      </c>
      <c r="PM12" s="49" t="s">
        <v>37</v>
      </c>
      <c r="PN12" s="63" t="s">
        <v>31</v>
      </c>
      <c r="PO12" s="49" t="s">
        <v>39</v>
      </c>
      <c r="PP12" s="7" t="s">
        <v>31</v>
      </c>
      <c r="PQ12" s="772"/>
      <c r="PR12" s="772"/>
      <c r="PS12" s="773"/>
      <c r="PT12" s="774" t="s">
        <v>52</v>
      </c>
      <c r="PU12" s="775"/>
      <c r="PV12" s="776" t="s">
        <v>11</v>
      </c>
      <c r="PW12" s="777" t="s">
        <v>14</v>
      </c>
      <c r="PX12" s="771" t="s">
        <v>12</v>
      </c>
      <c r="PY12" s="778" t="s">
        <v>36</v>
      </c>
      <c r="PZ12" s="776" t="s">
        <v>31</v>
      </c>
      <c r="QA12" s="777" t="s">
        <v>33</v>
      </c>
      <c r="QB12" s="776" t="s">
        <v>31</v>
      </c>
      <c r="QC12" s="777" t="s">
        <v>37</v>
      </c>
      <c r="QD12" s="776" t="s">
        <v>31</v>
      </c>
      <c r="QE12" s="777" t="s">
        <v>39</v>
      </c>
      <c r="QF12" s="771" t="s">
        <v>31</v>
      </c>
      <c r="QG12" s="772"/>
      <c r="QH12" s="772"/>
      <c r="QI12" s="773"/>
      <c r="QJ12" s="774" t="s">
        <v>52</v>
      </c>
      <c r="QK12" s="775"/>
      <c r="QL12" s="776" t="s">
        <v>11</v>
      </c>
      <c r="QM12" s="777" t="s">
        <v>14</v>
      </c>
      <c r="QN12" s="771" t="s">
        <v>12</v>
      </c>
      <c r="QO12" s="778" t="s">
        <v>36</v>
      </c>
      <c r="QP12" s="776" t="s">
        <v>31</v>
      </c>
      <c r="QQ12" s="777" t="s">
        <v>33</v>
      </c>
      <c r="QR12" s="776" t="s">
        <v>31</v>
      </c>
      <c r="QS12" s="777" t="s">
        <v>37</v>
      </c>
      <c r="QT12" s="776" t="s">
        <v>31</v>
      </c>
      <c r="QU12" s="777" t="s">
        <v>39</v>
      </c>
      <c r="QV12" s="771" t="s">
        <v>31</v>
      </c>
      <c r="QW12" s="772"/>
      <c r="QX12" s="772"/>
      <c r="QY12" s="773"/>
      <c r="QZ12" s="774" t="s">
        <v>52</v>
      </c>
      <c r="RA12" s="775"/>
      <c r="RB12" s="776" t="s">
        <v>11</v>
      </c>
      <c r="RC12" s="777" t="s">
        <v>14</v>
      </c>
      <c r="RD12" s="771" t="s">
        <v>12</v>
      </c>
      <c r="RE12" s="778" t="s">
        <v>36</v>
      </c>
      <c r="RF12" s="776" t="s">
        <v>31</v>
      </c>
      <c r="RG12" s="777" t="s">
        <v>33</v>
      </c>
      <c r="RH12" s="776" t="s">
        <v>31</v>
      </c>
      <c r="RI12" s="777" t="s">
        <v>37</v>
      </c>
      <c r="RJ12" s="776" t="s">
        <v>31</v>
      </c>
      <c r="RK12" s="777" t="s">
        <v>39</v>
      </c>
      <c r="RL12" s="771" t="s">
        <v>31</v>
      </c>
      <c r="RM12" s="772"/>
      <c r="RN12" s="772"/>
      <c r="RO12" s="773"/>
      <c r="RP12" s="774" t="s">
        <v>52</v>
      </c>
      <c r="RQ12" s="775"/>
      <c r="RR12" s="776" t="s">
        <v>11</v>
      </c>
      <c r="RS12" s="777" t="s">
        <v>14</v>
      </c>
      <c r="RT12" s="771" t="s">
        <v>12</v>
      </c>
      <c r="RU12" s="778" t="s">
        <v>36</v>
      </c>
      <c r="RV12" s="776" t="s">
        <v>31</v>
      </c>
      <c r="RW12" s="777" t="s">
        <v>33</v>
      </c>
      <c r="RX12" s="776" t="s">
        <v>31</v>
      </c>
      <c r="RY12" s="777" t="s">
        <v>37</v>
      </c>
      <c r="RZ12" s="776" t="s">
        <v>31</v>
      </c>
      <c r="SA12" s="777" t="s">
        <v>39</v>
      </c>
      <c r="SB12" s="771" t="s">
        <v>31</v>
      </c>
    </row>
    <row r="13" spans="1:496" ht="14.25" x14ac:dyDescent="0.2">
      <c r="A13" s="224" t="s">
        <v>7</v>
      </c>
      <c r="C13" s="219"/>
      <c r="D13" s="22" t="s">
        <v>5</v>
      </c>
      <c r="E13" s="535" t="s">
        <v>9</v>
      </c>
      <c r="F13" s="535" t="s">
        <v>13</v>
      </c>
      <c r="G13" s="535" t="s">
        <v>1189</v>
      </c>
      <c r="H13" s="7" t="s">
        <v>13</v>
      </c>
      <c r="I13" s="34" t="s">
        <v>35</v>
      </c>
      <c r="J13" s="63" t="s">
        <v>32</v>
      </c>
      <c r="K13" s="49" t="s">
        <v>35</v>
      </c>
      <c r="L13" s="63" t="s">
        <v>40</v>
      </c>
      <c r="M13" s="49" t="s">
        <v>35</v>
      </c>
      <c r="N13" s="63" t="s">
        <v>40</v>
      </c>
      <c r="O13" s="49" t="s">
        <v>35</v>
      </c>
      <c r="P13" s="7" t="s">
        <v>40</v>
      </c>
      <c r="Q13" s="224" t="s">
        <v>7</v>
      </c>
      <c r="S13" s="219"/>
      <c r="T13" s="22" t="s">
        <v>5</v>
      </c>
      <c r="U13" s="49" t="s">
        <v>9</v>
      </c>
      <c r="V13" s="561" t="s">
        <v>13</v>
      </c>
      <c r="W13" s="558" t="s">
        <v>1189</v>
      </c>
      <c r="X13" s="7" t="s">
        <v>13</v>
      </c>
      <c r="Y13" s="34" t="s">
        <v>35</v>
      </c>
      <c r="Z13" s="63" t="s">
        <v>32</v>
      </c>
      <c r="AA13" s="49" t="s">
        <v>35</v>
      </c>
      <c r="AB13" s="63" t="s">
        <v>40</v>
      </c>
      <c r="AC13" s="49" t="s">
        <v>35</v>
      </c>
      <c r="AD13" s="63" t="s">
        <v>40</v>
      </c>
      <c r="AE13" s="49" t="s">
        <v>35</v>
      </c>
      <c r="AF13" s="7" t="s">
        <v>40</v>
      </c>
      <c r="AG13" s="224" t="s">
        <v>7</v>
      </c>
      <c r="AH13" s="219"/>
      <c r="AI13" s="219"/>
      <c r="AJ13" s="22" t="s">
        <v>5</v>
      </c>
      <c r="AK13" s="49" t="s">
        <v>9</v>
      </c>
      <c r="AL13" s="63" t="s">
        <v>13</v>
      </c>
      <c r="AM13" s="49" t="s">
        <v>1189</v>
      </c>
      <c r="AN13" s="7" t="s">
        <v>13</v>
      </c>
      <c r="AO13" s="34" t="s">
        <v>35</v>
      </c>
      <c r="AP13" s="63" t="s">
        <v>32</v>
      </c>
      <c r="AQ13" s="49" t="s">
        <v>35</v>
      </c>
      <c r="AR13" s="63" t="s">
        <v>40</v>
      </c>
      <c r="AS13" s="49" t="s">
        <v>35</v>
      </c>
      <c r="AT13" s="63" t="s">
        <v>40</v>
      </c>
      <c r="AU13" s="49" t="s">
        <v>35</v>
      </c>
      <c r="AV13" s="7" t="s">
        <v>40</v>
      </c>
      <c r="AW13" s="224" t="s">
        <v>7</v>
      </c>
      <c r="AY13" s="219"/>
      <c r="AZ13" s="22" t="s">
        <v>5</v>
      </c>
      <c r="BA13" s="49" t="s">
        <v>9</v>
      </c>
      <c r="BB13" s="63" t="s">
        <v>13</v>
      </c>
      <c r="BC13" s="49" t="s">
        <v>1189</v>
      </c>
      <c r="BD13" s="7" t="s">
        <v>13</v>
      </c>
      <c r="BE13" s="34" t="s">
        <v>35</v>
      </c>
      <c r="BF13" s="63" t="s">
        <v>32</v>
      </c>
      <c r="BG13" s="49" t="s">
        <v>35</v>
      </c>
      <c r="BH13" s="63" t="s">
        <v>40</v>
      </c>
      <c r="BI13" s="49" t="s">
        <v>35</v>
      </c>
      <c r="BJ13" s="63" t="s">
        <v>40</v>
      </c>
      <c r="BK13" s="49" t="s">
        <v>35</v>
      </c>
      <c r="BL13" s="7" t="s">
        <v>40</v>
      </c>
      <c r="BM13" s="224" t="s">
        <v>7</v>
      </c>
      <c r="BN13" s="219"/>
      <c r="BO13" s="219"/>
      <c r="BP13" s="22" t="s">
        <v>5</v>
      </c>
      <c r="BQ13" s="49" t="s">
        <v>9</v>
      </c>
      <c r="BR13" s="63" t="s">
        <v>13</v>
      </c>
      <c r="BS13" s="49" t="s">
        <v>1189</v>
      </c>
      <c r="BT13" s="7" t="s">
        <v>13</v>
      </c>
      <c r="BU13" s="34" t="s">
        <v>35</v>
      </c>
      <c r="BV13" s="63" t="s">
        <v>32</v>
      </c>
      <c r="BW13" s="49" t="s">
        <v>35</v>
      </c>
      <c r="BX13" s="63" t="s">
        <v>40</v>
      </c>
      <c r="BY13" s="49" t="s">
        <v>35</v>
      </c>
      <c r="BZ13" s="63" t="s">
        <v>40</v>
      </c>
      <c r="CA13" s="49" t="s">
        <v>35</v>
      </c>
      <c r="CB13" s="7" t="s">
        <v>40</v>
      </c>
      <c r="CC13" s="179" t="s">
        <v>7</v>
      </c>
      <c r="CD13" s="179"/>
      <c r="CE13" s="219"/>
      <c r="CF13" s="22" t="s">
        <v>5</v>
      </c>
      <c r="CG13" s="49" t="s">
        <v>9</v>
      </c>
      <c r="CH13" s="63" t="s">
        <v>13</v>
      </c>
      <c r="CI13" s="49" t="s">
        <v>1189</v>
      </c>
      <c r="CJ13" s="7" t="s">
        <v>13</v>
      </c>
      <c r="CK13" s="34" t="s">
        <v>35</v>
      </c>
      <c r="CL13" s="63" t="s">
        <v>32</v>
      </c>
      <c r="CM13" s="49" t="s">
        <v>35</v>
      </c>
      <c r="CN13" s="63" t="s">
        <v>40</v>
      </c>
      <c r="CO13" s="49" t="s">
        <v>35</v>
      </c>
      <c r="CP13" s="63" t="s">
        <v>40</v>
      </c>
      <c r="CQ13" s="49" t="s">
        <v>35</v>
      </c>
      <c r="CR13" s="7" t="s">
        <v>40</v>
      </c>
      <c r="CS13" s="224" t="s">
        <v>7</v>
      </c>
      <c r="CT13" s="219"/>
      <c r="CU13" s="221"/>
      <c r="CV13" s="22" t="s">
        <v>5</v>
      </c>
      <c r="CW13" s="49" t="s">
        <v>9</v>
      </c>
      <c r="CX13" s="63" t="s">
        <v>13</v>
      </c>
      <c r="CY13" s="49" t="s">
        <v>1189</v>
      </c>
      <c r="CZ13" s="7" t="s">
        <v>13</v>
      </c>
      <c r="DA13" s="34" t="s">
        <v>35</v>
      </c>
      <c r="DB13" s="63" t="s">
        <v>32</v>
      </c>
      <c r="DC13" s="49" t="s">
        <v>35</v>
      </c>
      <c r="DD13" s="63" t="s">
        <v>40</v>
      </c>
      <c r="DE13" s="49" t="s">
        <v>35</v>
      </c>
      <c r="DF13" s="63" t="s">
        <v>40</v>
      </c>
      <c r="DG13" s="49" t="s">
        <v>35</v>
      </c>
      <c r="DH13" s="7" t="s">
        <v>40</v>
      </c>
      <c r="DI13" s="225" t="s">
        <v>7</v>
      </c>
      <c r="DJ13" s="221"/>
      <c r="DK13" s="221"/>
      <c r="DL13" s="22" t="s">
        <v>5</v>
      </c>
      <c r="DM13" s="49" t="s">
        <v>9</v>
      </c>
      <c r="DN13" s="63" t="s">
        <v>13</v>
      </c>
      <c r="DO13" s="49" t="s">
        <v>1189</v>
      </c>
      <c r="DP13" s="7" t="s">
        <v>13</v>
      </c>
      <c r="DQ13" s="34" t="s">
        <v>35</v>
      </c>
      <c r="DR13" s="63" t="s">
        <v>32</v>
      </c>
      <c r="DS13" s="49" t="s">
        <v>35</v>
      </c>
      <c r="DT13" s="63" t="s">
        <v>40</v>
      </c>
      <c r="DU13" s="49" t="s">
        <v>35</v>
      </c>
      <c r="DV13" s="63" t="s">
        <v>40</v>
      </c>
      <c r="DW13" s="49" t="s">
        <v>35</v>
      </c>
      <c r="DX13" s="7" t="s">
        <v>40</v>
      </c>
      <c r="DY13" s="131" t="s">
        <v>7</v>
      </c>
      <c r="DZ13" s="219"/>
      <c r="EA13" s="219"/>
      <c r="EB13" s="22" t="s">
        <v>5</v>
      </c>
      <c r="EC13" s="49" t="s">
        <v>9</v>
      </c>
      <c r="ED13" s="63" t="s">
        <v>13</v>
      </c>
      <c r="EE13" s="49" t="s">
        <v>1189</v>
      </c>
      <c r="EF13" s="63" t="s">
        <v>13</v>
      </c>
      <c r="EG13" s="49" t="s">
        <v>35</v>
      </c>
      <c r="EH13" s="63" t="s">
        <v>32</v>
      </c>
      <c r="EI13" s="49" t="s">
        <v>35</v>
      </c>
      <c r="EJ13" s="63" t="s">
        <v>40</v>
      </c>
      <c r="EK13" s="49" t="s">
        <v>35</v>
      </c>
      <c r="EL13" s="63" t="s">
        <v>40</v>
      </c>
      <c r="EM13" s="49" t="s">
        <v>35</v>
      </c>
      <c r="EN13" s="7" t="s">
        <v>40</v>
      </c>
      <c r="EO13" s="224" t="s">
        <v>7</v>
      </c>
      <c r="EP13" s="219"/>
      <c r="EQ13" s="219"/>
      <c r="ER13" s="22" t="s">
        <v>5</v>
      </c>
      <c r="ES13" s="49" t="s">
        <v>9</v>
      </c>
      <c r="ET13" s="63" t="s">
        <v>13</v>
      </c>
      <c r="EU13" s="49" t="s">
        <v>1189</v>
      </c>
      <c r="EV13" s="7" t="s">
        <v>13</v>
      </c>
      <c r="EW13" s="34" t="s">
        <v>35</v>
      </c>
      <c r="EX13" s="63" t="s">
        <v>32</v>
      </c>
      <c r="EY13" s="49" t="s">
        <v>35</v>
      </c>
      <c r="EZ13" s="63" t="s">
        <v>40</v>
      </c>
      <c r="FA13" s="49" t="s">
        <v>35</v>
      </c>
      <c r="FB13" s="63" t="s">
        <v>40</v>
      </c>
      <c r="FC13" s="49" t="s">
        <v>35</v>
      </c>
      <c r="FD13" s="7" t="s">
        <v>40</v>
      </c>
      <c r="FE13" s="179" t="s">
        <v>7</v>
      </c>
      <c r="FF13" s="179"/>
      <c r="FG13" s="221"/>
      <c r="FH13" s="22" t="s">
        <v>5</v>
      </c>
      <c r="FI13" s="49" t="s">
        <v>9</v>
      </c>
      <c r="FJ13" s="63" t="s">
        <v>13</v>
      </c>
      <c r="FK13" s="49" t="s">
        <v>1189</v>
      </c>
      <c r="FL13" s="7" t="s">
        <v>13</v>
      </c>
      <c r="FM13" s="34" t="s">
        <v>35</v>
      </c>
      <c r="FN13" s="63" t="s">
        <v>32</v>
      </c>
      <c r="FO13" s="49" t="s">
        <v>35</v>
      </c>
      <c r="FP13" s="63" t="s">
        <v>40</v>
      </c>
      <c r="FQ13" s="49" t="s">
        <v>35</v>
      </c>
      <c r="FR13" s="63" t="s">
        <v>40</v>
      </c>
      <c r="FS13" s="49" t="s">
        <v>35</v>
      </c>
      <c r="FT13" s="7" t="s">
        <v>40</v>
      </c>
      <c r="FU13" s="179" t="s">
        <v>7</v>
      </c>
      <c r="FV13" s="222"/>
      <c r="FW13" s="221"/>
      <c r="FX13" s="22" t="s">
        <v>5</v>
      </c>
      <c r="FY13" s="49" t="s">
        <v>9</v>
      </c>
      <c r="FZ13" s="63" t="s">
        <v>13</v>
      </c>
      <c r="GA13" s="49" t="s">
        <v>1189</v>
      </c>
      <c r="GB13" s="7" t="s">
        <v>13</v>
      </c>
      <c r="GC13" s="34" t="s">
        <v>35</v>
      </c>
      <c r="GD13" s="63" t="s">
        <v>32</v>
      </c>
      <c r="GE13" s="49" t="s">
        <v>35</v>
      </c>
      <c r="GF13" s="63" t="s">
        <v>40</v>
      </c>
      <c r="GG13" s="49" t="s">
        <v>35</v>
      </c>
      <c r="GH13" s="63" t="s">
        <v>40</v>
      </c>
      <c r="GI13" s="49" t="s">
        <v>35</v>
      </c>
      <c r="GJ13" s="7" t="s">
        <v>40</v>
      </c>
      <c r="GK13" s="224" t="s">
        <v>7</v>
      </c>
      <c r="GL13" s="226"/>
      <c r="GM13" s="221"/>
      <c r="GN13" s="22" t="s">
        <v>5</v>
      </c>
      <c r="GO13" s="49" t="s">
        <v>9</v>
      </c>
      <c r="GP13" s="63" t="s">
        <v>13</v>
      </c>
      <c r="GQ13" s="49" t="s">
        <v>1189</v>
      </c>
      <c r="GR13" s="7" t="s">
        <v>13</v>
      </c>
      <c r="GS13" s="34" t="s">
        <v>35</v>
      </c>
      <c r="GT13" s="63" t="s">
        <v>32</v>
      </c>
      <c r="GU13" s="49" t="s">
        <v>35</v>
      </c>
      <c r="GV13" s="63" t="s">
        <v>40</v>
      </c>
      <c r="GW13" s="49" t="s">
        <v>35</v>
      </c>
      <c r="GX13" s="63" t="s">
        <v>40</v>
      </c>
      <c r="GY13" s="49" t="s">
        <v>35</v>
      </c>
      <c r="GZ13" s="7" t="s">
        <v>40</v>
      </c>
      <c r="HA13" s="227" t="s">
        <v>7</v>
      </c>
      <c r="HB13" s="228"/>
      <c r="HC13" s="221"/>
      <c r="HD13" s="22" t="s">
        <v>5</v>
      </c>
      <c r="HE13" s="49" t="s">
        <v>9</v>
      </c>
      <c r="HF13" s="63" t="s">
        <v>13</v>
      </c>
      <c r="HG13" s="49" t="s">
        <v>1189</v>
      </c>
      <c r="HH13" s="7" t="s">
        <v>13</v>
      </c>
      <c r="HI13" s="34" t="s">
        <v>35</v>
      </c>
      <c r="HJ13" s="63" t="s">
        <v>32</v>
      </c>
      <c r="HK13" s="49" t="s">
        <v>35</v>
      </c>
      <c r="HL13" s="63" t="s">
        <v>40</v>
      </c>
      <c r="HM13" s="49" t="s">
        <v>35</v>
      </c>
      <c r="HN13" s="63" t="s">
        <v>40</v>
      </c>
      <c r="HO13" s="49" t="s">
        <v>35</v>
      </c>
      <c r="HP13" s="7" t="s">
        <v>40</v>
      </c>
      <c r="HQ13" s="224" t="s">
        <v>7</v>
      </c>
      <c r="HR13" s="219"/>
      <c r="HS13" s="221"/>
      <c r="HT13" s="22" t="s">
        <v>5</v>
      </c>
      <c r="HU13" s="49" t="s">
        <v>9</v>
      </c>
      <c r="HV13" s="63" t="s">
        <v>13</v>
      </c>
      <c r="HW13" s="49" t="s">
        <v>1189</v>
      </c>
      <c r="HX13" s="7" t="s">
        <v>13</v>
      </c>
      <c r="HY13" s="34" t="s">
        <v>35</v>
      </c>
      <c r="HZ13" s="63" t="s">
        <v>32</v>
      </c>
      <c r="IA13" s="49" t="s">
        <v>35</v>
      </c>
      <c r="IB13" s="63" t="s">
        <v>40</v>
      </c>
      <c r="IC13" s="49" t="s">
        <v>35</v>
      </c>
      <c r="ID13" s="63" t="s">
        <v>40</v>
      </c>
      <c r="IE13" s="49" t="s">
        <v>35</v>
      </c>
      <c r="IF13" s="7" t="s">
        <v>40</v>
      </c>
      <c r="IG13" s="224" t="s">
        <v>7</v>
      </c>
      <c r="II13" s="221"/>
      <c r="IJ13" s="22" t="s">
        <v>5</v>
      </c>
      <c r="IK13" s="49" t="s">
        <v>9</v>
      </c>
      <c r="IL13" s="63" t="s">
        <v>13</v>
      </c>
      <c r="IM13" s="49" t="s">
        <v>1189</v>
      </c>
      <c r="IN13" s="7" t="s">
        <v>13</v>
      </c>
      <c r="IO13" s="34" t="s">
        <v>35</v>
      </c>
      <c r="IP13" s="63" t="s">
        <v>32</v>
      </c>
      <c r="IQ13" s="49" t="s">
        <v>35</v>
      </c>
      <c r="IR13" s="63" t="s">
        <v>40</v>
      </c>
      <c r="IS13" s="49" t="s">
        <v>35</v>
      </c>
      <c r="IT13" s="63" t="s">
        <v>40</v>
      </c>
      <c r="IU13" s="49" t="s">
        <v>35</v>
      </c>
      <c r="IV13" s="7" t="s">
        <v>40</v>
      </c>
      <c r="IW13" s="224" t="s">
        <v>7</v>
      </c>
      <c r="IX13" s="219"/>
      <c r="IY13" s="221"/>
      <c r="IZ13" s="22" t="s">
        <v>5</v>
      </c>
      <c r="JA13" s="49" t="s">
        <v>9</v>
      </c>
      <c r="JB13" s="63" t="s">
        <v>13</v>
      </c>
      <c r="JC13" s="49" t="s">
        <v>1189</v>
      </c>
      <c r="JD13" s="7" t="s">
        <v>13</v>
      </c>
      <c r="JE13" s="34" t="s">
        <v>35</v>
      </c>
      <c r="JF13" s="63" t="s">
        <v>32</v>
      </c>
      <c r="JG13" s="49" t="s">
        <v>35</v>
      </c>
      <c r="JH13" s="63" t="s">
        <v>40</v>
      </c>
      <c r="JI13" s="49" t="s">
        <v>35</v>
      </c>
      <c r="JJ13" s="63" t="s">
        <v>40</v>
      </c>
      <c r="JK13" s="49" t="s">
        <v>35</v>
      </c>
      <c r="JL13" s="7" t="s">
        <v>40</v>
      </c>
      <c r="JM13" s="179" t="s">
        <v>7</v>
      </c>
      <c r="JN13" s="222"/>
      <c r="JO13" s="221"/>
      <c r="JP13" s="22" t="s">
        <v>5</v>
      </c>
      <c r="JQ13" s="49" t="s">
        <v>9</v>
      </c>
      <c r="JR13" s="63" t="s">
        <v>13</v>
      </c>
      <c r="JS13" s="49" t="s">
        <v>1189</v>
      </c>
      <c r="JT13" s="7" t="s">
        <v>13</v>
      </c>
      <c r="JU13" s="34" t="s">
        <v>35</v>
      </c>
      <c r="JV13" s="63" t="s">
        <v>32</v>
      </c>
      <c r="JW13" s="49" t="s">
        <v>35</v>
      </c>
      <c r="JX13" s="63" t="s">
        <v>40</v>
      </c>
      <c r="JY13" s="49" t="s">
        <v>35</v>
      </c>
      <c r="JZ13" s="63" t="s">
        <v>40</v>
      </c>
      <c r="KA13" s="49" t="s">
        <v>35</v>
      </c>
      <c r="KB13" s="7" t="s">
        <v>40</v>
      </c>
      <c r="KC13" s="218" t="s">
        <v>7</v>
      </c>
      <c r="KD13" s="228"/>
      <c r="KE13" s="228"/>
      <c r="KF13" s="22" t="s">
        <v>5</v>
      </c>
      <c r="KG13" s="49" t="s">
        <v>9</v>
      </c>
      <c r="KH13" s="63" t="s">
        <v>13</v>
      </c>
      <c r="KI13" s="49" t="s">
        <v>1189</v>
      </c>
      <c r="KJ13" s="7" t="s">
        <v>45</v>
      </c>
      <c r="KK13" s="34" t="s">
        <v>35</v>
      </c>
      <c r="KL13" s="63" t="s">
        <v>32</v>
      </c>
      <c r="KM13" s="49" t="s">
        <v>35</v>
      </c>
      <c r="KN13" s="63" t="s">
        <v>40</v>
      </c>
      <c r="KO13" s="49" t="s">
        <v>35</v>
      </c>
      <c r="KP13" s="63" t="s">
        <v>40</v>
      </c>
      <c r="KQ13" s="49" t="s">
        <v>35</v>
      </c>
      <c r="KR13" s="7" t="s">
        <v>40</v>
      </c>
      <c r="KS13" s="218" t="s">
        <v>7</v>
      </c>
      <c r="KU13" s="228"/>
      <c r="KV13" s="22" t="s">
        <v>5</v>
      </c>
      <c r="KW13" s="49" t="s">
        <v>9</v>
      </c>
      <c r="KX13" s="63" t="s">
        <v>13</v>
      </c>
      <c r="KY13" s="49" t="s">
        <v>1189</v>
      </c>
      <c r="KZ13" s="7" t="s">
        <v>13</v>
      </c>
      <c r="LA13" s="34" t="s">
        <v>35</v>
      </c>
      <c r="LB13" s="63" t="s">
        <v>32</v>
      </c>
      <c r="LC13" s="49" t="s">
        <v>35</v>
      </c>
      <c r="LD13" s="63" t="s">
        <v>40</v>
      </c>
      <c r="LE13" s="49" t="s">
        <v>35</v>
      </c>
      <c r="LF13" s="63" t="s">
        <v>40</v>
      </c>
      <c r="LG13" s="49" t="s">
        <v>35</v>
      </c>
      <c r="LH13" s="7" t="s">
        <v>40</v>
      </c>
      <c r="LI13" s="218" t="s">
        <v>7</v>
      </c>
      <c r="LK13" s="228"/>
      <c r="LL13" s="22" t="s">
        <v>5</v>
      </c>
      <c r="LM13" s="49" t="s">
        <v>9</v>
      </c>
      <c r="LN13" s="63" t="s">
        <v>13</v>
      </c>
      <c r="LO13" s="49" t="s">
        <v>1189</v>
      </c>
      <c r="LP13" s="7" t="s">
        <v>13</v>
      </c>
      <c r="LQ13" s="34" t="s">
        <v>35</v>
      </c>
      <c r="LR13" s="63" t="s">
        <v>32</v>
      </c>
      <c r="LS13" s="49" t="s">
        <v>35</v>
      </c>
      <c r="LT13" s="63" t="s">
        <v>40</v>
      </c>
      <c r="LU13" s="49" t="s">
        <v>35</v>
      </c>
      <c r="LV13" s="63" t="s">
        <v>40</v>
      </c>
      <c r="LW13" s="49" t="s">
        <v>35</v>
      </c>
      <c r="LX13" s="7" t="s">
        <v>40</v>
      </c>
      <c r="LY13" s="224" t="s">
        <v>7</v>
      </c>
      <c r="LZ13" s="219"/>
      <c r="MA13" s="221"/>
      <c r="MB13" s="22" t="s">
        <v>5</v>
      </c>
      <c r="MC13" s="49" t="s">
        <v>9</v>
      </c>
      <c r="MD13" s="63" t="s">
        <v>13</v>
      </c>
      <c r="ME13" s="49" t="s">
        <v>1189</v>
      </c>
      <c r="MF13" s="7" t="s">
        <v>13</v>
      </c>
      <c r="MG13" s="34" t="s">
        <v>35</v>
      </c>
      <c r="MH13" s="63" t="s">
        <v>32</v>
      </c>
      <c r="MI13" s="49" t="s">
        <v>35</v>
      </c>
      <c r="MJ13" s="63" t="s">
        <v>40</v>
      </c>
      <c r="MK13" s="49" t="s">
        <v>35</v>
      </c>
      <c r="ML13" s="63" t="s">
        <v>40</v>
      </c>
      <c r="MM13" s="49" t="s">
        <v>35</v>
      </c>
      <c r="MN13" s="7" t="s">
        <v>40</v>
      </c>
      <c r="MO13" s="224" t="s">
        <v>7</v>
      </c>
      <c r="MP13" s="219"/>
      <c r="MQ13" s="221"/>
      <c r="MR13" s="22" t="s">
        <v>5</v>
      </c>
      <c r="MS13" s="49" t="s">
        <v>9</v>
      </c>
      <c r="MT13" s="63" t="s">
        <v>13</v>
      </c>
      <c r="MU13" s="49" t="s">
        <v>1189</v>
      </c>
      <c r="MV13" s="7" t="s">
        <v>13</v>
      </c>
      <c r="MW13" s="34" t="s">
        <v>35</v>
      </c>
      <c r="MX13" s="63" t="s">
        <v>32</v>
      </c>
      <c r="MY13" s="49" t="s">
        <v>35</v>
      </c>
      <c r="MZ13" s="63" t="s">
        <v>40</v>
      </c>
      <c r="NA13" s="49" t="s">
        <v>35</v>
      </c>
      <c r="NB13" s="63" t="s">
        <v>40</v>
      </c>
      <c r="NC13" s="49" t="s">
        <v>35</v>
      </c>
      <c r="ND13" s="7" t="s">
        <v>40</v>
      </c>
      <c r="NE13" s="224" t="s">
        <v>7</v>
      </c>
      <c r="NF13" s="219"/>
      <c r="NG13" s="221"/>
      <c r="NH13" s="22" t="s">
        <v>5</v>
      </c>
      <c r="NI13" s="49" t="s">
        <v>9</v>
      </c>
      <c r="NJ13" s="63" t="s">
        <v>13</v>
      </c>
      <c r="NK13" s="49" t="s">
        <v>1189</v>
      </c>
      <c r="NL13" s="7" t="s">
        <v>13</v>
      </c>
      <c r="NM13" s="34" t="s">
        <v>35</v>
      </c>
      <c r="NN13" s="63" t="s">
        <v>32</v>
      </c>
      <c r="NO13" s="49" t="s">
        <v>35</v>
      </c>
      <c r="NP13" s="63" t="s">
        <v>40</v>
      </c>
      <c r="NQ13" s="49" t="s">
        <v>35</v>
      </c>
      <c r="NR13" s="63" t="s">
        <v>40</v>
      </c>
      <c r="NS13" s="49" t="s">
        <v>35</v>
      </c>
      <c r="NT13" s="7" t="s">
        <v>40</v>
      </c>
      <c r="NU13" s="224" t="s">
        <v>7</v>
      </c>
      <c r="NV13" s="219"/>
      <c r="NW13" s="221"/>
      <c r="NX13" s="22" t="s">
        <v>5</v>
      </c>
      <c r="NY13" s="49" t="s">
        <v>9</v>
      </c>
      <c r="NZ13" s="63" t="s">
        <v>13</v>
      </c>
      <c r="OA13" s="49" t="s">
        <v>1189</v>
      </c>
      <c r="OB13" s="7" t="s">
        <v>13</v>
      </c>
      <c r="OC13" s="34" t="s">
        <v>35</v>
      </c>
      <c r="OD13" s="63" t="s">
        <v>32</v>
      </c>
      <c r="OE13" s="49" t="s">
        <v>35</v>
      </c>
      <c r="OF13" s="63" t="s">
        <v>40</v>
      </c>
      <c r="OG13" s="49" t="s">
        <v>35</v>
      </c>
      <c r="OH13" s="63" t="s">
        <v>40</v>
      </c>
      <c r="OI13" s="49" t="s">
        <v>35</v>
      </c>
      <c r="OJ13" s="7" t="s">
        <v>40</v>
      </c>
      <c r="OK13" s="218" t="s">
        <v>7</v>
      </c>
      <c r="OL13" s="229"/>
      <c r="OM13" s="219"/>
      <c r="ON13" s="22" t="s">
        <v>5</v>
      </c>
      <c r="OO13" s="49" t="s">
        <v>9</v>
      </c>
      <c r="OP13" s="63" t="s">
        <v>13</v>
      </c>
      <c r="OQ13" s="49" t="s">
        <v>1189</v>
      </c>
      <c r="OR13" s="7" t="s">
        <v>13</v>
      </c>
      <c r="OS13" s="34" t="s">
        <v>35</v>
      </c>
      <c r="OT13" s="63" t="s">
        <v>32</v>
      </c>
      <c r="OU13" s="535" t="s">
        <v>35</v>
      </c>
      <c r="OV13" s="63" t="s">
        <v>40</v>
      </c>
      <c r="OW13" s="49" t="s">
        <v>35</v>
      </c>
      <c r="OX13" s="63" t="s">
        <v>40</v>
      </c>
      <c r="OY13" s="49" t="s">
        <v>35</v>
      </c>
      <c r="OZ13" s="7" t="s">
        <v>40</v>
      </c>
      <c r="PA13" s="224" t="s">
        <v>7</v>
      </c>
      <c r="PB13" s="219"/>
      <c r="PC13" s="221"/>
      <c r="PD13" s="22" t="s">
        <v>5</v>
      </c>
      <c r="PE13" s="49" t="s">
        <v>9</v>
      </c>
      <c r="PF13" s="63" t="s">
        <v>13</v>
      </c>
      <c r="PG13" s="49" t="s">
        <v>1189</v>
      </c>
      <c r="PH13" s="7" t="s">
        <v>13</v>
      </c>
      <c r="PI13" s="34" t="s">
        <v>35</v>
      </c>
      <c r="PJ13" s="63" t="s">
        <v>32</v>
      </c>
      <c r="PK13" s="49" t="s">
        <v>35</v>
      </c>
      <c r="PL13" s="63" t="s">
        <v>40</v>
      </c>
      <c r="PM13" s="49" t="s">
        <v>35</v>
      </c>
      <c r="PN13" s="63" t="s">
        <v>40</v>
      </c>
      <c r="PO13" s="49" t="s">
        <v>35</v>
      </c>
      <c r="PP13" s="7" t="s">
        <v>40</v>
      </c>
      <c r="PQ13" s="779" t="s">
        <v>7</v>
      </c>
      <c r="PR13" s="780"/>
      <c r="PS13" s="781"/>
      <c r="PT13" s="774" t="s">
        <v>5</v>
      </c>
      <c r="PU13" s="777" t="s">
        <v>9</v>
      </c>
      <c r="PV13" s="776" t="s">
        <v>13</v>
      </c>
      <c r="PW13" s="777" t="s">
        <v>1189</v>
      </c>
      <c r="PX13" s="771" t="s">
        <v>13</v>
      </c>
      <c r="PY13" s="778" t="s">
        <v>35</v>
      </c>
      <c r="PZ13" s="776" t="s">
        <v>32</v>
      </c>
      <c r="QA13" s="777" t="s">
        <v>35</v>
      </c>
      <c r="QB13" s="776" t="s">
        <v>40</v>
      </c>
      <c r="QC13" s="777" t="s">
        <v>35</v>
      </c>
      <c r="QD13" s="776" t="s">
        <v>40</v>
      </c>
      <c r="QE13" s="777" t="s">
        <v>35</v>
      </c>
      <c r="QF13" s="771" t="s">
        <v>40</v>
      </c>
      <c r="QG13" s="779" t="s">
        <v>7</v>
      </c>
      <c r="QH13" s="780"/>
      <c r="QI13" s="781"/>
      <c r="QJ13" s="774" t="s">
        <v>5</v>
      </c>
      <c r="QK13" s="777" t="s">
        <v>9</v>
      </c>
      <c r="QL13" s="776" t="s">
        <v>13</v>
      </c>
      <c r="QM13" s="777" t="s">
        <v>1189</v>
      </c>
      <c r="QN13" s="771" t="s">
        <v>13</v>
      </c>
      <c r="QO13" s="778" t="s">
        <v>35</v>
      </c>
      <c r="QP13" s="776" t="s">
        <v>32</v>
      </c>
      <c r="QQ13" s="777" t="s">
        <v>35</v>
      </c>
      <c r="QR13" s="776" t="s">
        <v>40</v>
      </c>
      <c r="QS13" s="777" t="s">
        <v>35</v>
      </c>
      <c r="QT13" s="776" t="s">
        <v>40</v>
      </c>
      <c r="QU13" s="777" t="s">
        <v>35</v>
      </c>
      <c r="QV13" s="771" t="s">
        <v>40</v>
      </c>
      <c r="QW13" s="779" t="s">
        <v>7</v>
      </c>
      <c r="QX13" s="780"/>
      <c r="QY13" s="781"/>
      <c r="QZ13" s="774" t="s">
        <v>5</v>
      </c>
      <c r="RA13" s="777" t="s">
        <v>9</v>
      </c>
      <c r="RB13" s="776" t="s">
        <v>13</v>
      </c>
      <c r="RC13" s="777" t="s">
        <v>1189</v>
      </c>
      <c r="RD13" s="771" t="s">
        <v>13</v>
      </c>
      <c r="RE13" s="778" t="s">
        <v>35</v>
      </c>
      <c r="RF13" s="776" t="s">
        <v>32</v>
      </c>
      <c r="RG13" s="777" t="s">
        <v>35</v>
      </c>
      <c r="RH13" s="776" t="s">
        <v>40</v>
      </c>
      <c r="RI13" s="777" t="s">
        <v>35</v>
      </c>
      <c r="RJ13" s="776" t="s">
        <v>40</v>
      </c>
      <c r="RK13" s="777" t="s">
        <v>35</v>
      </c>
      <c r="RL13" s="771" t="s">
        <v>40</v>
      </c>
      <c r="RM13" s="779" t="s">
        <v>7</v>
      </c>
      <c r="RN13" s="780"/>
      <c r="RO13" s="781"/>
      <c r="RP13" s="774" t="s">
        <v>5</v>
      </c>
      <c r="RQ13" s="777" t="s">
        <v>9</v>
      </c>
      <c r="RR13" s="776" t="s">
        <v>13</v>
      </c>
      <c r="RS13" s="777" t="s">
        <v>1189</v>
      </c>
      <c r="RT13" s="771" t="s">
        <v>13</v>
      </c>
      <c r="RU13" s="778" t="s">
        <v>35</v>
      </c>
      <c r="RV13" s="776" t="s">
        <v>32</v>
      </c>
      <c r="RW13" s="777" t="s">
        <v>35</v>
      </c>
      <c r="RX13" s="776" t="s">
        <v>40</v>
      </c>
      <c r="RY13" s="777" t="s">
        <v>35</v>
      </c>
      <c r="RZ13" s="776" t="s">
        <v>40</v>
      </c>
      <c r="SA13" s="777" t="s">
        <v>35</v>
      </c>
      <c r="SB13" s="771" t="s">
        <v>40</v>
      </c>
    </row>
    <row r="14" spans="1:496" ht="14.25" x14ac:dyDescent="0.2">
      <c r="A14" s="230" t="s">
        <v>82</v>
      </c>
      <c r="B14" s="186" t="s">
        <v>8</v>
      </c>
      <c r="C14" s="231" t="s">
        <v>221</v>
      </c>
      <c r="D14" s="23" t="s">
        <v>6</v>
      </c>
      <c r="E14" s="537" t="s">
        <v>10</v>
      </c>
      <c r="F14" s="537" t="s">
        <v>15</v>
      </c>
      <c r="G14" s="537" t="s">
        <v>10</v>
      </c>
      <c r="H14" s="8" t="s">
        <v>15</v>
      </c>
      <c r="I14" s="35" t="s">
        <v>10</v>
      </c>
      <c r="J14" s="64" t="s">
        <v>33</v>
      </c>
      <c r="K14" s="50" t="s">
        <v>10</v>
      </c>
      <c r="L14" s="64" t="s">
        <v>33</v>
      </c>
      <c r="M14" s="50" t="s">
        <v>10</v>
      </c>
      <c r="N14" s="64" t="s">
        <v>37</v>
      </c>
      <c r="O14" s="50" t="s">
        <v>10</v>
      </c>
      <c r="P14" s="8" t="s">
        <v>39</v>
      </c>
      <c r="Q14" s="230" t="s">
        <v>82</v>
      </c>
      <c r="R14" s="232" t="s">
        <v>8</v>
      </c>
      <c r="S14" s="231" t="s">
        <v>221</v>
      </c>
      <c r="T14" s="23" t="s">
        <v>6</v>
      </c>
      <c r="U14" s="50" t="s">
        <v>10</v>
      </c>
      <c r="V14" s="562" t="s">
        <v>15</v>
      </c>
      <c r="W14" s="559" t="s">
        <v>10</v>
      </c>
      <c r="X14" s="8" t="s">
        <v>15</v>
      </c>
      <c r="Y14" s="35" t="s">
        <v>10</v>
      </c>
      <c r="Z14" s="64" t="s">
        <v>33</v>
      </c>
      <c r="AA14" s="50" t="s">
        <v>10</v>
      </c>
      <c r="AB14" s="64" t="s">
        <v>33</v>
      </c>
      <c r="AC14" s="50" t="s">
        <v>10</v>
      </c>
      <c r="AD14" s="64" t="s">
        <v>37</v>
      </c>
      <c r="AE14" s="50" t="s">
        <v>10</v>
      </c>
      <c r="AF14" s="8" t="s">
        <v>39</v>
      </c>
      <c r="AG14" s="184" t="s">
        <v>82</v>
      </c>
      <c r="AH14" s="186" t="s">
        <v>8</v>
      </c>
      <c r="AI14" s="231" t="s">
        <v>221</v>
      </c>
      <c r="AJ14" s="536" t="s">
        <v>6</v>
      </c>
      <c r="AK14" s="537" t="s">
        <v>10</v>
      </c>
      <c r="AL14" s="537" t="s">
        <v>15</v>
      </c>
      <c r="AM14" s="537" t="s">
        <v>10</v>
      </c>
      <c r="AN14" s="538" t="s">
        <v>15</v>
      </c>
      <c r="AO14" s="536" t="s">
        <v>10</v>
      </c>
      <c r="AP14" s="537" t="s">
        <v>33</v>
      </c>
      <c r="AQ14" s="50" t="s">
        <v>10</v>
      </c>
      <c r="AR14" s="64" t="s">
        <v>33</v>
      </c>
      <c r="AS14" s="50" t="s">
        <v>10</v>
      </c>
      <c r="AT14" s="64" t="s">
        <v>37</v>
      </c>
      <c r="AU14" s="50" t="s">
        <v>10</v>
      </c>
      <c r="AV14" s="8" t="s">
        <v>39</v>
      </c>
      <c r="AW14" s="230" t="s">
        <v>82</v>
      </c>
      <c r="AX14" s="186" t="s">
        <v>8</v>
      </c>
      <c r="AY14" s="231" t="s">
        <v>221</v>
      </c>
      <c r="AZ14" s="23" t="s">
        <v>6</v>
      </c>
      <c r="BA14" s="50" t="s">
        <v>10</v>
      </c>
      <c r="BB14" s="64" t="s">
        <v>15</v>
      </c>
      <c r="BC14" s="50" t="s">
        <v>10</v>
      </c>
      <c r="BD14" s="8" t="s">
        <v>15</v>
      </c>
      <c r="BE14" s="35" t="s">
        <v>10</v>
      </c>
      <c r="BF14" s="64" t="s">
        <v>33</v>
      </c>
      <c r="BG14" s="50" t="s">
        <v>10</v>
      </c>
      <c r="BH14" s="64" t="s">
        <v>33</v>
      </c>
      <c r="BI14" s="50" t="s">
        <v>10</v>
      </c>
      <c r="BJ14" s="64" t="s">
        <v>37</v>
      </c>
      <c r="BK14" s="50" t="s">
        <v>10</v>
      </c>
      <c r="BL14" s="8" t="s">
        <v>39</v>
      </c>
      <c r="BM14" s="184" t="s">
        <v>82</v>
      </c>
      <c r="BN14" s="186" t="s">
        <v>8</v>
      </c>
      <c r="BO14" s="231" t="s">
        <v>221</v>
      </c>
      <c r="BP14" s="23" t="s">
        <v>6</v>
      </c>
      <c r="BQ14" s="50" t="s">
        <v>10</v>
      </c>
      <c r="BR14" s="64" t="s">
        <v>15</v>
      </c>
      <c r="BS14" s="50" t="s">
        <v>10</v>
      </c>
      <c r="BT14" s="8" t="s">
        <v>15</v>
      </c>
      <c r="BU14" s="35" t="s">
        <v>10</v>
      </c>
      <c r="BV14" s="64" t="s">
        <v>33</v>
      </c>
      <c r="BW14" s="50" t="s">
        <v>10</v>
      </c>
      <c r="BX14" s="64" t="s">
        <v>33</v>
      </c>
      <c r="BY14" s="50" t="s">
        <v>10</v>
      </c>
      <c r="BZ14" s="64" t="s">
        <v>37</v>
      </c>
      <c r="CA14" s="50" t="s">
        <v>10</v>
      </c>
      <c r="CB14" s="8" t="s">
        <v>39</v>
      </c>
      <c r="CC14" s="186" t="s">
        <v>82</v>
      </c>
      <c r="CD14" s="186" t="s">
        <v>8</v>
      </c>
      <c r="CE14" s="231" t="s">
        <v>221</v>
      </c>
      <c r="CF14" s="23" t="s">
        <v>6</v>
      </c>
      <c r="CG14" s="50" t="s">
        <v>10</v>
      </c>
      <c r="CH14" s="64" t="s">
        <v>15</v>
      </c>
      <c r="CI14" s="50" t="s">
        <v>10</v>
      </c>
      <c r="CJ14" s="8" t="s">
        <v>15</v>
      </c>
      <c r="CK14" s="35" t="s">
        <v>10</v>
      </c>
      <c r="CL14" s="64" t="s">
        <v>33</v>
      </c>
      <c r="CM14" s="50" t="s">
        <v>10</v>
      </c>
      <c r="CN14" s="64" t="s">
        <v>33</v>
      </c>
      <c r="CO14" s="50" t="s">
        <v>10</v>
      </c>
      <c r="CP14" s="64" t="s">
        <v>37</v>
      </c>
      <c r="CQ14" s="50" t="s">
        <v>10</v>
      </c>
      <c r="CR14" s="8" t="s">
        <v>39</v>
      </c>
      <c r="CS14" s="184" t="s">
        <v>82</v>
      </c>
      <c r="CT14" s="237" t="s">
        <v>8</v>
      </c>
      <c r="CU14" s="234" t="s">
        <v>221</v>
      </c>
      <c r="CV14" s="23" t="s">
        <v>6</v>
      </c>
      <c r="CW14" s="50" t="s">
        <v>10</v>
      </c>
      <c r="CX14" s="64" t="s">
        <v>15</v>
      </c>
      <c r="CY14" s="50" t="s">
        <v>10</v>
      </c>
      <c r="CZ14" s="8" t="s">
        <v>15</v>
      </c>
      <c r="DA14" s="35" t="s">
        <v>10</v>
      </c>
      <c r="DB14" s="64" t="s">
        <v>33</v>
      </c>
      <c r="DC14" s="50" t="s">
        <v>10</v>
      </c>
      <c r="DD14" s="64" t="s">
        <v>33</v>
      </c>
      <c r="DE14" s="50" t="s">
        <v>10</v>
      </c>
      <c r="DF14" s="64" t="s">
        <v>37</v>
      </c>
      <c r="DG14" s="50" t="s">
        <v>10</v>
      </c>
      <c r="DH14" s="8" t="s">
        <v>39</v>
      </c>
      <c r="DI14" s="186" t="s">
        <v>82</v>
      </c>
      <c r="DJ14" s="235" t="s">
        <v>8</v>
      </c>
      <c r="DK14" s="234" t="s">
        <v>221</v>
      </c>
      <c r="DL14" s="23" t="s">
        <v>6</v>
      </c>
      <c r="DM14" s="50" t="s">
        <v>10</v>
      </c>
      <c r="DN14" s="64" t="s">
        <v>15</v>
      </c>
      <c r="DO14" s="50" t="s">
        <v>10</v>
      </c>
      <c r="DP14" s="8" t="s">
        <v>15</v>
      </c>
      <c r="DQ14" s="35" t="s">
        <v>10</v>
      </c>
      <c r="DR14" s="64" t="s">
        <v>33</v>
      </c>
      <c r="DS14" s="50" t="s">
        <v>10</v>
      </c>
      <c r="DT14" s="64" t="s">
        <v>33</v>
      </c>
      <c r="DU14" s="50" t="s">
        <v>10</v>
      </c>
      <c r="DV14" s="64" t="s">
        <v>37</v>
      </c>
      <c r="DW14" s="50" t="s">
        <v>10</v>
      </c>
      <c r="DX14" s="8" t="s">
        <v>39</v>
      </c>
      <c r="DY14" s="184" t="s">
        <v>82</v>
      </c>
      <c r="DZ14" s="186" t="s">
        <v>8</v>
      </c>
      <c r="EA14" s="186"/>
      <c r="EB14" s="23" t="s">
        <v>6</v>
      </c>
      <c r="EC14" s="50" t="s">
        <v>10</v>
      </c>
      <c r="ED14" s="64" t="s">
        <v>15</v>
      </c>
      <c r="EE14" s="50" t="s">
        <v>10</v>
      </c>
      <c r="EF14" s="64" t="s">
        <v>15</v>
      </c>
      <c r="EG14" s="50" t="s">
        <v>10</v>
      </c>
      <c r="EH14" s="64" t="s">
        <v>33</v>
      </c>
      <c r="EI14" s="50" t="s">
        <v>10</v>
      </c>
      <c r="EJ14" s="64" t="s">
        <v>33</v>
      </c>
      <c r="EK14" s="50" t="s">
        <v>10</v>
      </c>
      <c r="EL14" s="64" t="s">
        <v>37</v>
      </c>
      <c r="EM14" s="50" t="s">
        <v>10</v>
      </c>
      <c r="EN14" s="8" t="s">
        <v>39</v>
      </c>
      <c r="EO14" s="184" t="s">
        <v>82</v>
      </c>
      <c r="EP14" s="233" t="s">
        <v>8</v>
      </c>
      <c r="EQ14" s="231" t="s">
        <v>221</v>
      </c>
      <c r="ER14" s="23" t="s">
        <v>6</v>
      </c>
      <c r="ES14" s="50" t="s">
        <v>10</v>
      </c>
      <c r="ET14" s="64" t="s">
        <v>15</v>
      </c>
      <c r="EU14" s="50" t="s">
        <v>10</v>
      </c>
      <c r="EV14" s="8" t="s">
        <v>15</v>
      </c>
      <c r="EW14" s="35" t="s">
        <v>10</v>
      </c>
      <c r="EX14" s="64" t="s">
        <v>33</v>
      </c>
      <c r="EY14" s="50" t="s">
        <v>10</v>
      </c>
      <c r="EZ14" s="64" t="s">
        <v>33</v>
      </c>
      <c r="FA14" s="50" t="s">
        <v>10</v>
      </c>
      <c r="FB14" s="64" t="s">
        <v>37</v>
      </c>
      <c r="FC14" s="50" t="s">
        <v>10</v>
      </c>
      <c r="FD14" s="8" t="s">
        <v>39</v>
      </c>
      <c r="FE14" s="186" t="s">
        <v>82</v>
      </c>
      <c r="FF14" s="186" t="s">
        <v>8</v>
      </c>
      <c r="FG14" s="234" t="s">
        <v>221</v>
      </c>
      <c r="FH14" s="23" t="s">
        <v>6</v>
      </c>
      <c r="FI14" s="50" t="s">
        <v>10</v>
      </c>
      <c r="FJ14" s="64" t="s">
        <v>15</v>
      </c>
      <c r="FK14" s="50" t="s">
        <v>10</v>
      </c>
      <c r="FL14" s="8" t="s">
        <v>15</v>
      </c>
      <c r="FM14" s="35" t="s">
        <v>10</v>
      </c>
      <c r="FN14" s="64" t="s">
        <v>33</v>
      </c>
      <c r="FO14" s="50" t="s">
        <v>10</v>
      </c>
      <c r="FP14" s="64" t="s">
        <v>33</v>
      </c>
      <c r="FQ14" s="50" t="s">
        <v>10</v>
      </c>
      <c r="FR14" s="64" t="s">
        <v>37</v>
      </c>
      <c r="FS14" s="50" t="s">
        <v>10</v>
      </c>
      <c r="FT14" s="8" t="s">
        <v>39</v>
      </c>
      <c r="FU14" s="186" t="s">
        <v>82</v>
      </c>
      <c r="FV14" s="238" t="s">
        <v>8</v>
      </c>
      <c r="FW14" s="234" t="s">
        <v>221</v>
      </c>
      <c r="FX14" s="23" t="s">
        <v>6</v>
      </c>
      <c r="FY14" s="50" t="s">
        <v>10</v>
      </c>
      <c r="FZ14" s="64" t="s">
        <v>15</v>
      </c>
      <c r="GA14" s="50" t="s">
        <v>10</v>
      </c>
      <c r="GB14" s="8" t="s">
        <v>15</v>
      </c>
      <c r="GC14" s="35" t="s">
        <v>10</v>
      </c>
      <c r="GD14" s="64" t="s">
        <v>33</v>
      </c>
      <c r="GE14" s="50" t="s">
        <v>10</v>
      </c>
      <c r="GF14" s="64" t="s">
        <v>33</v>
      </c>
      <c r="GG14" s="50" t="s">
        <v>10</v>
      </c>
      <c r="GH14" s="64" t="s">
        <v>37</v>
      </c>
      <c r="GI14" s="50" t="s">
        <v>10</v>
      </c>
      <c r="GJ14" s="8" t="s">
        <v>39</v>
      </c>
      <c r="GK14" s="230" t="s">
        <v>82</v>
      </c>
      <c r="GL14" s="237" t="s">
        <v>8</v>
      </c>
      <c r="GM14" s="234" t="s">
        <v>221</v>
      </c>
      <c r="GN14" s="23" t="s">
        <v>6</v>
      </c>
      <c r="GO14" s="50" t="s">
        <v>10</v>
      </c>
      <c r="GP14" s="64" t="s">
        <v>15</v>
      </c>
      <c r="GQ14" s="50" t="s">
        <v>10</v>
      </c>
      <c r="GR14" s="8" t="s">
        <v>15</v>
      </c>
      <c r="GS14" s="35" t="s">
        <v>10</v>
      </c>
      <c r="GT14" s="64" t="s">
        <v>33</v>
      </c>
      <c r="GU14" s="50" t="s">
        <v>10</v>
      </c>
      <c r="GV14" s="64" t="s">
        <v>33</v>
      </c>
      <c r="GW14" s="50" t="s">
        <v>10</v>
      </c>
      <c r="GX14" s="64" t="s">
        <v>37</v>
      </c>
      <c r="GY14" s="50" t="s">
        <v>10</v>
      </c>
      <c r="GZ14" s="8" t="s">
        <v>39</v>
      </c>
      <c r="HA14" s="186" t="s">
        <v>82</v>
      </c>
      <c r="HB14" s="186" t="s">
        <v>8</v>
      </c>
      <c r="HC14" s="234" t="s">
        <v>221</v>
      </c>
      <c r="HD14" s="23" t="s">
        <v>6</v>
      </c>
      <c r="HE14" s="50" t="s">
        <v>10</v>
      </c>
      <c r="HF14" s="64" t="s">
        <v>15</v>
      </c>
      <c r="HG14" s="50" t="s">
        <v>10</v>
      </c>
      <c r="HH14" s="8" t="s">
        <v>15</v>
      </c>
      <c r="HI14" s="35" t="s">
        <v>10</v>
      </c>
      <c r="HJ14" s="64" t="s">
        <v>33</v>
      </c>
      <c r="HK14" s="50" t="s">
        <v>10</v>
      </c>
      <c r="HL14" s="64" t="s">
        <v>33</v>
      </c>
      <c r="HM14" s="50" t="s">
        <v>10</v>
      </c>
      <c r="HN14" s="64" t="s">
        <v>37</v>
      </c>
      <c r="HO14" s="50" t="s">
        <v>10</v>
      </c>
      <c r="HP14" s="8" t="s">
        <v>39</v>
      </c>
      <c r="HQ14" s="184" t="s">
        <v>82</v>
      </c>
      <c r="HR14" s="186" t="s">
        <v>8</v>
      </c>
      <c r="HS14" s="234" t="s">
        <v>221</v>
      </c>
      <c r="HT14" s="23" t="s">
        <v>6</v>
      </c>
      <c r="HU14" s="50" t="s">
        <v>10</v>
      </c>
      <c r="HV14" s="64" t="s">
        <v>15</v>
      </c>
      <c r="HW14" s="50" t="s">
        <v>10</v>
      </c>
      <c r="HX14" s="8" t="s">
        <v>15</v>
      </c>
      <c r="HY14" s="35" t="s">
        <v>10</v>
      </c>
      <c r="HZ14" s="64" t="s">
        <v>33</v>
      </c>
      <c r="IA14" s="50" t="s">
        <v>10</v>
      </c>
      <c r="IB14" s="64" t="s">
        <v>33</v>
      </c>
      <c r="IC14" s="50" t="s">
        <v>10</v>
      </c>
      <c r="ID14" s="64" t="s">
        <v>37</v>
      </c>
      <c r="IE14" s="50" t="s">
        <v>10</v>
      </c>
      <c r="IF14" s="8" t="s">
        <v>39</v>
      </c>
      <c r="IG14" s="184" t="s">
        <v>82</v>
      </c>
      <c r="IH14" s="236" t="s">
        <v>8</v>
      </c>
      <c r="II14" s="234" t="s">
        <v>221</v>
      </c>
      <c r="IJ14" s="23" t="s">
        <v>6</v>
      </c>
      <c r="IK14" s="50" t="s">
        <v>10</v>
      </c>
      <c r="IL14" s="64" t="s">
        <v>15</v>
      </c>
      <c r="IM14" s="50" t="s">
        <v>10</v>
      </c>
      <c r="IN14" s="8" t="s">
        <v>15</v>
      </c>
      <c r="IO14" s="35" t="s">
        <v>10</v>
      </c>
      <c r="IP14" s="64" t="s">
        <v>33</v>
      </c>
      <c r="IQ14" s="50" t="s">
        <v>10</v>
      </c>
      <c r="IR14" s="64" t="s">
        <v>33</v>
      </c>
      <c r="IS14" s="50" t="s">
        <v>10</v>
      </c>
      <c r="IT14" s="64" t="s">
        <v>37</v>
      </c>
      <c r="IU14" s="50" t="s">
        <v>10</v>
      </c>
      <c r="IV14" s="8" t="s">
        <v>39</v>
      </c>
      <c r="IW14" s="184" t="s">
        <v>82</v>
      </c>
      <c r="IX14" s="186" t="s">
        <v>8</v>
      </c>
      <c r="IY14" s="234" t="s">
        <v>221</v>
      </c>
      <c r="IZ14" s="23" t="s">
        <v>6</v>
      </c>
      <c r="JA14" s="50" t="s">
        <v>10</v>
      </c>
      <c r="JB14" s="64" t="s">
        <v>15</v>
      </c>
      <c r="JC14" s="50" t="s">
        <v>10</v>
      </c>
      <c r="JD14" s="8" t="s">
        <v>15</v>
      </c>
      <c r="JE14" s="35" t="s">
        <v>10</v>
      </c>
      <c r="JF14" s="64" t="s">
        <v>33</v>
      </c>
      <c r="JG14" s="50" t="s">
        <v>10</v>
      </c>
      <c r="JH14" s="64" t="s">
        <v>33</v>
      </c>
      <c r="JI14" s="50" t="s">
        <v>10</v>
      </c>
      <c r="JJ14" s="64" t="s">
        <v>37</v>
      </c>
      <c r="JK14" s="50" t="s">
        <v>10</v>
      </c>
      <c r="JL14" s="8" t="s">
        <v>39</v>
      </c>
      <c r="JM14" s="186" t="s">
        <v>82</v>
      </c>
      <c r="JN14" s="238" t="s">
        <v>8</v>
      </c>
      <c r="JO14" s="234" t="s">
        <v>221</v>
      </c>
      <c r="JP14" s="23" t="s">
        <v>6</v>
      </c>
      <c r="JQ14" s="50" t="s">
        <v>10</v>
      </c>
      <c r="JR14" s="64" t="s">
        <v>15</v>
      </c>
      <c r="JS14" s="50" t="s">
        <v>10</v>
      </c>
      <c r="JT14" s="8" t="s">
        <v>15</v>
      </c>
      <c r="JU14" s="35" t="s">
        <v>10</v>
      </c>
      <c r="JV14" s="64" t="s">
        <v>33</v>
      </c>
      <c r="JW14" s="50" t="s">
        <v>10</v>
      </c>
      <c r="JX14" s="64" t="s">
        <v>33</v>
      </c>
      <c r="JY14" s="50" t="s">
        <v>10</v>
      </c>
      <c r="JZ14" s="64" t="s">
        <v>37</v>
      </c>
      <c r="KA14" s="50" t="s">
        <v>10</v>
      </c>
      <c r="KB14" s="8" t="s">
        <v>39</v>
      </c>
      <c r="KC14" s="230" t="s">
        <v>82</v>
      </c>
      <c r="KD14" s="186" t="s">
        <v>8</v>
      </c>
      <c r="KE14" s="238"/>
      <c r="KF14" s="23" t="s">
        <v>6</v>
      </c>
      <c r="KG14" s="50" t="s">
        <v>10</v>
      </c>
      <c r="KH14" s="64" t="s">
        <v>15</v>
      </c>
      <c r="KI14" s="50" t="s">
        <v>487</v>
      </c>
      <c r="KJ14" s="8" t="s">
        <v>141</v>
      </c>
      <c r="KK14" s="35" t="s">
        <v>10</v>
      </c>
      <c r="KL14" s="64" t="s">
        <v>33</v>
      </c>
      <c r="KM14" s="50" t="s">
        <v>10</v>
      </c>
      <c r="KN14" s="64" t="s">
        <v>33</v>
      </c>
      <c r="KO14" s="50" t="s">
        <v>10</v>
      </c>
      <c r="KP14" s="64" t="s">
        <v>37</v>
      </c>
      <c r="KQ14" s="50" t="s">
        <v>10</v>
      </c>
      <c r="KR14" s="8" t="s">
        <v>39</v>
      </c>
      <c r="KS14" s="230" t="s">
        <v>82</v>
      </c>
      <c r="KT14" s="186" t="s">
        <v>8</v>
      </c>
      <c r="KU14" s="185"/>
      <c r="KV14" s="23" t="s">
        <v>6</v>
      </c>
      <c r="KW14" s="50" t="s">
        <v>10</v>
      </c>
      <c r="KX14" s="64" t="s">
        <v>15</v>
      </c>
      <c r="KY14" s="50" t="s">
        <v>10</v>
      </c>
      <c r="KZ14" s="8" t="s">
        <v>15</v>
      </c>
      <c r="LA14" s="35" t="s">
        <v>10</v>
      </c>
      <c r="LB14" s="64" t="s">
        <v>33</v>
      </c>
      <c r="LC14" s="50" t="s">
        <v>10</v>
      </c>
      <c r="LD14" s="64" t="s">
        <v>33</v>
      </c>
      <c r="LE14" s="50" t="s">
        <v>10</v>
      </c>
      <c r="LF14" s="64" t="s">
        <v>37</v>
      </c>
      <c r="LG14" s="50" t="s">
        <v>10</v>
      </c>
      <c r="LH14" s="8" t="s">
        <v>39</v>
      </c>
      <c r="LI14" s="230" t="s">
        <v>82</v>
      </c>
      <c r="LJ14" s="186" t="s">
        <v>8</v>
      </c>
      <c r="LK14" s="185"/>
      <c r="LL14" s="23" t="s">
        <v>6</v>
      </c>
      <c r="LM14" s="50" t="s">
        <v>10</v>
      </c>
      <c r="LN14" s="64" t="s">
        <v>15</v>
      </c>
      <c r="LO14" s="50" t="s">
        <v>10</v>
      </c>
      <c r="LP14" s="8" t="s">
        <v>15</v>
      </c>
      <c r="LQ14" s="35" t="s">
        <v>10</v>
      </c>
      <c r="LR14" s="64" t="s">
        <v>33</v>
      </c>
      <c r="LS14" s="50" t="s">
        <v>10</v>
      </c>
      <c r="LT14" s="64" t="s">
        <v>33</v>
      </c>
      <c r="LU14" s="50" t="s">
        <v>10</v>
      </c>
      <c r="LV14" s="64" t="s">
        <v>37</v>
      </c>
      <c r="LW14" s="50" t="s">
        <v>10</v>
      </c>
      <c r="LX14" s="8" t="s">
        <v>39</v>
      </c>
      <c r="LY14" s="184" t="s">
        <v>82</v>
      </c>
      <c r="LZ14" s="237" t="s">
        <v>8</v>
      </c>
      <c r="MA14" s="234" t="s">
        <v>221</v>
      </c>
      <c r="MB14" s="23" t="s">
        <v>6</v>
      </c>
      <c r="MC14" s="50" t="s">
        <v>10</v>
      </c>
      <c r="MD14" s="64" t="s">
        <v>15</v>
      </c>
      <c r="ME14" s="50" t="s">
        <v>10</v>
      </c>
      <c r="MF14" s="8" t="s">
        <v>15</v>
      </c>
      <c r="MG14" s="35" t="s">
        <v>10</v>
      </c>
      <c r="MH14" s="64" t="s">
        <v>33</v>
      </c>
      <c r="MI14" s="50" t="s">
        <v>10</v>
      </c>
      <c r="MJ14" s="64" t="s">
        <v>33</v>
      </c>
      <c r="MK14" s="50" t="s">
        <v>10</v>
      </c>
      <c r="ML14" s="64" t="s">
        <v>37</v>
      </c>
      <c r="MM14" s="50" t="s">
        <v>10</v>
      </c>
      <c r="MN14" s="8" t="s">
        <v>39</v>
      </c>
      <c r="MO14" s="184" t="s">
        <v>82</v>
      </c>
      <c r="MP14" s="237" t="s">
        <v>8</v>
      </c>
      <c r="MQ14" s="234" t="s">
        <v>221</v>
      </c>
      <c r="MR14" s="23" t="s">
        <v>6</v>
      </c>
      <c r="MS14" s="50" t="s">
        <v>10</v>
      </c>
      <c r="MT14" s="64" t="s">
        <v>15</v>
      </c>
      <c r="MU14" s="50" t="s">
        <v>10</v>
      </c>
      <c r="MV14" s="8" t="s">
        <v>15</v>
      </c>
      <c r="MW14" s="35" t="s">
        <v>10</v>
      </c>
      <c r="MX14" s="64" t="s">
        <v>33</v>
      </c>
      <c r="MY14" s="50" t="s">
        <v>10</v>
      </c>
      <c r="MZ14" s="64" t="s">
        <v>33</v>
      </c>
      <c r="NA14" s="50" t="s">
        <v>10</v>
      </c>
      <c r="NB14" s="64" t="s">
        <v>37</v>
      </c>
      <c r="NC14" s="50" t="s">
        <v>10</v>
      </c>
      <c r="ND14" s="8" t="s">
        <v>39</v>
      </c>
      <c r="NE14" s="184" t="s">
        <v>82</v>
      </c>
      <c r="NF14" s="237" t="s">
        <v>8</v>
      </c>
      <c r="NG14" s="234" t="s">
        <v>221</v>
      </c>
      <c r="NH14" s="23" t="s">
        <v>6</v>
      </c>
      <c r="NI14" s="50" t="s">
        <v>10</v>
      </c>
      <c r="NJ14" s="64" t="s">
        <v>15</v>
      </c>
      <c r="NK14" s="50" t="s">
        <v>10</v>
      </c>
      <c r="NL14" s="8" t="s">
        <v>15</v>
      </c>
      <c r="NM14" s="35" t="s">
        <v>10</v>
      </c>
      <c r="NN14" s="64" t="s">
        <v>33</v>
      </c>
      <c r="NO14" s="50" t="s">
        <v>10</v>
      </c>
      <c r="NP14" s="64" t="s">
        <v>33</v>
      </c>
      <c r="NQ14" s="50" t="s">
        <v>10</v>
      </c>
      <c r="NR14" s="64" t="s">
        <v>37</v>
      </c>
      <c r="NS14" s="50" t="s">
        <v>10</v>
      </c>
      <c r="NT14" s="8" t="s">
        <v>39</v>
      </c>
      <c r="NU14" s="184" t="s">
        <v>82</v>
      </c>
      <c r="NV14" s="237" t="s">
        <v>8</v>
      </c>
      <c r="NW14" s="234" t="s">
        <v>221</v>
      </c>
      <c r="NX14" s="23" t="s">
        <v>6</v>
      </c>
      <c r="NY14" s="50" t="s">
        <v>10</v>
      </c>
      <c r="NZ14" s="64" t="s">
        <v>15</v>
      </c>
      <c r="OA14" s="50" t="s">
        <v>10</v>
      </c>
      <c r="OB14" s="8" t="s">
        <v>15</v>
      </c>
      <c r="OC14" s="35" t="s">
        <v>10</v>
      </c>
      <c r="OD14" s="64" t="s">
        <v>33</v>
      </c>
      <c r="OE14" s="50" t="s">
        <v>10</v>
      </c>
      <c r="OF14" s="64" t="s">
        <v>33</v>
      </c>
      <c r="OG14" s="50" t="s">
        <v>10</v>
      </c>
      <c r="OH14" s="64" t="s">
        <v>37</v>
      </c>
      <c r="OI14" s="50" t="s">
        <v>10</v>
      </c>
      <c r="OJ14" s="8" t="s">
        <v>39</v>
      </c>
      <c r="OK14" s="230" t="s">
        <v>82</v>
      </c>
      <c r="OL14" s="184" t="s">
        <v>8</v>
      </c>
      <c r="OM14" s="186"/>
      <c r="ON14" s="23" t="s">
        <v>6</v>
      </c>
      <c r="OO14" s="50" t="s">
        <v>10</v>
      </c>
      <c r="OP14" s="64" t="s">
        <v>15</v>
      </c>
      <c r="OQ14" s="50" t="s">
        <v>10</v>
      </c>
      <c r="OR14" s="8" t="s">
        <v>15</v>
      </c>
      <c r="OS14" s="35" t="s">
        <v>10</v>
      </c>
      <c r="OT14" s="64" t="s">
        <v>33</v>
      </c>
      <c r="OU14" s="537" t="s">
        <v>10</v>
      </c>
      <c r="OV14" s="64" t="s">
        <v>33</v>
      </c>
      <c r="OW14" s="50" t="s">
        <v>10</v>
      </c>
      <c r="OX14" s="64" t="s">
        <v>37</v>
      </c>
      <c r="OY14" s="50" t="s">
        <v>10</v>
      </c>
      <c r="OZ14" s="8" t="s">
        <v>39</v>
      </c>
      <c r="PA14" s="184" t="s">
        <v>82</v>
      </c>
      <c r="PB14" s="237" t="s">
        <v>8</v>
      </c>
      <c r="PC14" s="234" t="s">
        <v>221</v>
      </c>
      <c r="PD14" s="23" t="s">
        <v>6</v>
      </c>
      <c r="PE14" s="50" t="s">
        <v>10</v>
      </c>
      <c r="PF14" s="64" t="s">
        <v>15</v>
      </c>
      <c r="PG14" s="50" t="s">
        <v>10</v>
      </c>
      <c r="PH14" s="8" t="s">
        <v>15</v>
      </c>
      <c r="PI14" s="35" t="s">
        <v>10</v>
      </c>
      <c r="PJ14" s="64" t="s">
        <v>33</v>
      </c>
      <c r="PK14" s="50" t="s">
        <v>10</v>
      </c>
      <c r="PL14" s="64" t="s">
        <v>33</v>
      </c>
      <c r="PM14" s="50" t="s">
        <v>10</v>
      </c>
      <c r="PN14" s="64" t="s">
        <v>37</v>
      </c>
      <c r="PO14" s="50" t="s">
        <v>10</v>
      </c>
      <c r="PP14" s="8" t="s">
        <v>39</v>
      </c>
      <c r="PQ14" s="782" t="s">
        <v>82</v>
      </c>
      <c r="PR14" s="783" t="s">
        <v>8</v>
      </c>
      <c r="PS14" s="784" t="s">
        <v>221</v>
      </c>
      <c r="PT14" s="785" t="s">
        <v>6</v>
      </c>
      <c r="PU14" s="786" t="s">
        <v>10</v>
      </c>
      <c r="PV14" s="787" t="s">
        <v>15</v>
      </c>
      <c r="PW14" s="786" t="s">
        <v>10</v>
      </c>
      <c r="PX14" s="788" t="s">
        <v>15</v>
      </c>
      <c r="PY14" s="789" t="s">
        <v>10</v>
      </c>
      <c r="PZ14" s="787" t="s">
        <v>33</v>
      </c>
      <c r="QA14" s="786" t="s">
        <v>10</v>
      </c>
      <c r="QB14" s="787" t="s">
        <v>33</v>
      </c>
      <c r="QC14" s="786" t="s">
        <v>10</v>
      </c>
      <c r="QD14" s="787" t="s">
        <v>37</v>
      </c>
      <c r="QE14" s="786" t="s">
        <v>10</v>
      </c>
      <c r="QF14" s="788" t="s">
        <v>39</v>
      </c>
      <c r="QG14" s="782" t="s">
        <v>82</v>
      </c>
      <c r="QH14" s="783" t="s">
        <v>8</v>
      </c>
      <c r="QI14" s="784" t="s">
        <v>221</v>
      </c>
      <c r="QJ14" s="785" t="s">
        <v>6</v>
      </c>
      <c r="QK14" s="786" t="s">
        <v>10</v>
      </c>
      <c r="QL14" s="787" t="s">
        <v>15</v>
      </c>
      <c r="QM14" s="786" t="s">
        <v>10</v>
      </c>
      <c r="QN14" s="788" t="s">
        <v>15</v>
      </c>
      <c r="QO14" s="789" t="s">
        <v>10</v>
      </c>
      <c r="QP14" s="787" t="s">
        <v>33</v>
      </c>
      <c r="QQ14" s="786" t="s">
        <v>10</v>
      </c>
      <c r="QR14" s="787" t="s">
        <v>33</v>
      </c>
      <c r="QS14" s="786" t="s">
        <v>10</v>
      </c>
      <c r="QT14" s="787" t="s">
        <v>37</v>
      </c>
      <c r="QU14" s="786" t="s">
        <v>10</v>
      </c>
      <c r="QV14" s="788" t="s">
        <v>39</v>
      </c>
      <c r="QW14" s="782" t="s">
        <v>82</v>
      </c>
      <c r="QX14" s="783" t="s">
        <v>8</v>
      </c>
      <c r="QY14" s="784" t="s">
        <v>221</v>
      </c>
      <c r="QZ14" s="785" t="s">
        <v>6</v>
      </c>
      <c r="RA14" s="786" t="s">
        <v>10</v>
      </c>
      <c r="RB14" s="787" t="s">
        <v>15</v>
      </c>
      <c r="RC14" s="786" t="s">
        <v>10</v>
      </c>
      <c r="RD14" s="788" t="s">
        <v>15</v>
      </c>
      <c r="RE14" s="789" t="s">
        <v>10</v>
      </c>
      <c r="RF14" s="787" t="s">
        <v>33</v>
      </c>
      <c r="RG14" s="786" t="s">
        <v>10</v>
      </c>
      <c r="RH14" s="787" t="s">
        <v>33</v>
      </c>
      <c r="RI14" s="786" t="s">
        <v>10</v>
      </c>
      <c r="RJ14" s="787" t="s">
        <v>37</v>
      </c>
      <c r="RK14" s="786" t="s">
        <v>10</v>
      </c>
      <c r="RL14" s="788" t="s">
        <v>39</v>
      </c>
      <c r="RM14" s="782" t="s">
        <v>82</v>
      </c>
      <c r="RN14" s="783" t="s">
        <v>8</v>
      </c>
      <c r="RO14" s="784" t="s">
        <v>221</v>
      </c>
      <c r="RP14" s="785" t="s">
        <v>6</v>
      </c>
      <c r="RQ14" s="786" t="s">
        <v>10</v>
      </c>
      <c r="RR14" s="787" t="s">
        <v>15</v>
      </c>
      <c r="RS14" s="786" t="s">
        <v>10</v>
      </c>
      <c r="RT14" s="788" t="s">
        <v>15</v>
      </c>
      <c r="RU14" s="789" t="s">
        <v>10</v>
      </c>
      <c r="RV14" s="787" t="s">
        <v>33</v>
      </c>
      <c r="RW14" s="786" t="s">
        <v>10</v>
      </c>
      <c r="RX14" s="787" t="s">
        <v>33</v>
      </c>
      <c r="RY14" s="786" t="s">
        <v>10</v>
      </c>
      <c r="RZ14" s="787" t="s">
        <v>37</v>
      </c>
      <c r="SA14" s="786" t="s">
        <v>10</v>
      </c>
      <c r="SB14" s="788" t="s">
        <v>39</v>
      </c>
    </row>
    <row r="15" spans="1:496" x14ac:dyDescent="0.25">
      <c r="A15" s="132">
        <f>ROW()</f>
        <v>15</v>
      </c>
      <c r="B15" s="239" t="s">
        <v>48</v>
      </c>
      <c r="AG15" s="130"/>
      <c r="BM15" s="240"/>
      <c r="BN15" s="241"/>
      <c r="BU15" s="466"/>
      <c r="BV15" s="466"/>
      <c r="BW15" s="466"/>
      <c r="BX15" s="466"/>
      <c r="BY15" s="466"/>
      <c r="BZ15" s="466"/>
      <c r="CA15" s="466"/>
      <c r="CB15" s="466"/>
      <c r="CC15" s="225"/>
      <c r="CD15" s="225"/>
      <c r="CE15" s="225"/>
      <c r="CF15" s="126"/>
      <c r="CG15" s="126"/>
      <c r="CH15" s="126"/>
      <c r="CI15" s="126"/>
      <c r="CJ15" s="126"/>
      <c r="CK15" s="466"/>
      <c r="CL15" s="466"/>
      <c r="CM15" s="466"/>
      <c r="CN15" s="466"/>
      <c r="CO15" s="466"/>
      <c r="CP15" s="466"/>
      <c r="CQ15" s="466"/>
      <c r="CR15" s="466"/>
      <c r="CS15" s="225"/>
      <c r="CT15" s="225"/>
      <c r="CU15" s="225"/>
      <c r="CV15" s="225"/>
      <c r="CW15" s="225"/>
      <c r="CX15" s="225"/>
      <c r="CY15" s="225"/>
      <c r="CZ15" s="225"/>
      <c r="DA15" s="466"/>
      <c r="DB15" s="466"/>
      <c r="DC15" s="466"/>
      <c r="DD15" s="466"/>
      <c r="DE15" s="466"/>
      <c r="DF15" s="466"/>
      <c r="DG15" s="466"/>
      <c r="DH15" s="466"/>
      <c r="DI15" s="243"/>
      <c r="DJ15" s="243"/>
      <c r="DK15" s="243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39"/>
      <c r="DZ15" s="139"/>
      <c r="EA15" s="139"/>
      <c r="EB15" s="139"/>
      <c r="EC15" s="139"/>
      <c r="ED15" s="126"/>
      <c r="EE15" s="126"/>
      <c r="EF15" s="126"/>
      <c r="EG15" s="466"/>
      <c r="EH15" s="466"/>
      <c r="EI15" s="466"/>
      <c r="EJ15" s="466"/>
      <c r="EK15" s="466"/>
      <c r="EL15" s="466"/>
      <c r="EM15" s="466"/>
      <c r="EN15" s="466"/>
      <c r="EO15" s="217"/>
      <c r="EP15" s="242"/>
      <c r="EQ15" s="242"/>
      <c r="ER15" s="126"/>
      <c r="ES15" s="126"/>
      <c r="ET15" s="126"/>
      <c r="EU15" s="126"/>
      <c r="EV15" s="126"/>
      <c r="EW15" s="466"/>
      <c r="EX15" s="466"/>
      <c r="EY15" s="466"/>
      <c r="EZ15" s="466"/>
      <c r="FA15" s="466"/>
      <c r="FB15" s="466"/>
      <c r="FC15" s="466"/>
      <c r="FE15" s="225"/>
      <c r="FF15" s="225"/>
      <c r="FG15" s="225"/>
      <c r="FU15" s="245"/>
      <c r="FV15" s="245"/>
      <c r="FW15" s="245"/>
      <c r="FX15" s="225"/>
      <c r="FY15" s="225"/>
      <c r="FZ15" s="225"/>
      <c r="GA15" s="225"/>
      <c r="GB15" s="225"/>
      <c r="HA15" s="244"/>
      <c r="HB15" s="244"/>
      <c r="HC15" s="139"/>
      <c r="IW15" s="139"/>
      <c r="IX15" s="139"/>
      <c r="IY15" s="139"/>
      <c r="KC15" s="139"/>
      <c r="KD15" s="247" t="s">
        <v>130</v>
      </c>
      <c r="KS15" s="139"/>
      <c r="LY15" s="132">
        <v>15</v>
      </c>
      <c r="MR15" s="849"/>
      <c r="MS15" s="849"/>
      <c r="MT15" s="849"/>
      <c r="MU15" s="849"/>
      <c r="MV15" s="849"/>
      <c r="MW15" s="849"/>
      <c r="MX15" s="849"/>
      <c r="MY15" s="849"/>
      <c r="MZ15" s="849"/>
      <c r="NA15" s="849"/>
      <c r="NB15" s="849"/>
      <c r="NC15" s="849"/>
      <c r="ND15" s="849"/>
      <c r="NX15" s="434" t="s">
        <v>1186</v>
      </c>
      <c r="NY15" s="434"/>
      <c r="NZ15" s="434"/>
      <c r="OK15" s="139"/>
      <c r="OL15" s="139"/>
      <c r="OM15" s="139"/>
      <c r="ON15" s="139"/>
      <c r="OO15" s="139"/>
      <c r="OP15" s="139"/>
      <c r="OQ15" s="139"/>
      <c r="OR15" s="139"/>
      <c r="OS15" s="139"/>
      <c r="OT15" s="139"/>
      <c r="OU15" s="139"/>
      <c r="OV15" s="139"/>
      <c r="OW15" s="139"/>
      <c r="OX15" s="139"/>
      <c r="OY15" s="139"/>
      <c r="OZ15" s="139"/>
      <c r="PF15" s="438" t="s">
        <v>1185</v>
      </c>
      <c r="PQ15" s="132">
        <v>15</v>
      </c>
      <c r="PR15" s="758"/>
      <c r="PS15" s="758"/>
      <c r="PT15" s="758"/>
      <c r="PU15" s="758"/>
      <c r="PV15" s="800"/>
      <c r="PW15" s="800"/>
      <c r="PX15" s="800"/>
      <c r="PY15" s="796"/>
      <c r="PZ15" s="796"/>
      <c r="QA15" s="796"/>
      <c r="QB15" s="796"/>
      <c r="QC15" s="796"/>
      <c r="QD15" s="796"/>
      <c r="QE15" s="796"/>
      <c r="QF15" s="796"/>
      <c r="QG15" s="772"/>
      <c r="QH15" s="772"/>
      <c r="QI15" s="772"/>
      <c r="QJ15" s="772"/>
      <c r="QK15" s="772"/>
      <c r="QL15" s="772"/>
      <c r="QM15" s="772"/>
      <c r="QN15" s="772"/>
      <c r="QO15" s="772"/>
      <c r="QP15" s="772"/>
      <c r="QQ15" s="772"/>
      <c r="QR15" s="772"/>
      <c r="QS15" s="772"/>
      <c r="QT15" s="772"/>
      <c r="QU15" s="772"/>
      <c r="QV15" s="772"/>
      <c r="QW15" s="801">
        <v>15</v>
      </c>
      <c r="QX15" s="802"/>
      <c r="QY15" s="803"/>
      <c r="QZ15" s="803"/>
      <c r="RA15" s="803"/>
      <c r="RB15" s="803"/>
      <c r="RC15" s="803"/>
      <c r="RD15" s="803"/>
      <c r="RE15" s="804"/>
      <c r="RF15" s="804"/>
      <c r="RG15" s="804"/>
      <c r="RH15" s="804"/>
      <c r="RI15" s="804"/>
      <c r="RJ15" s="804"/>
      <c r="RK15" s="804"/>
      <c r="RL15" s="804"/>
      <c r="RM15" s="801">
        <v>15</v>
      </c>
      <c r="RN15" s="821" t="s">
        <v>1137</v>
      </c>
      <c r="RO15" s="772"/>
      <c r="RP15" s="772"/>
      <c r="RQ15" s="772"/>
      <c r="RR15" s="772"/>
      <c r="RS15" s="772"/>
      <c r="RT15" s="772"/>
      <c r="RU15" s="772"/>
      <c r="RV15" s="772"/>
      <c r="RW15" s="772"/>
      <c r="RX15" s="772"/>
      <c r="RY15" s="772"/>
      <c r="RZ15" s="772"/>
      <c r="SA15" s="772"/>
      <c r="SB15" s="772"/>
    </row>
    <row r="16" spans="1:496" x14ac:dyDescent="0.25">
      <c r="A16" s="132">
        <f>ROW()</f>
        <v>16</v>
      </c>
      <c r="B16" s="514"/>
      <c r="C16" s="139"/>
      <c r="D16" s="515"/>
      <c r="E16" s="515"/>
      <c r="F16" s="515"/>
      <c r="G16" s="251"/>
      <c r="H16" s="734"/>
      <c r="I16" s="251"/>
      <c r="J16" s="679"/>
      <c r="K16" s="251"/>
      <c r="L16" s="679"/>
      <c r="M16" s="251"/>
      <c r="N16" s="679"/>
      <c r="O16" s="251"/>
      <c r="P16" s="679"/>
      <c r="Q16" s="248">
        <v>16</v>
      </c>
      <c r="R16" s="480" t="s">
        <v>495</v>
      </c>
      <c r="S16" s="493"/>
      <c r="T16" s="494"/>
      <c r="U16" s="504"/>
      <c r="V16" s="473"/>
      <c r="W16" s="473"/>
      <c r="X16" s="473"/>
      <c r="Y16" s="251"/>
      <c r="Z16" s="251"/>
      <c r="AA16" s="251"/>
      <c r="AB16" s="251"/>
      <c r="AC16" s="251"/>
      <c r="AD16" s="251"/>
      <c r="AE16" s="251"/>
      <c r="AF16" s="251"/>
      <c r="AG16" s="132">
        <v>16</v>
      </c>
      <c r="AH16" s="252" t="s">
        <v>222</v>
      </c>
      <c r="AI16" s="132"/>
      <c r="AJ16" s="253">
        <v>19676368469.075996</v>
      </c>
      <c r="AK16" s="253">
        <v>2103445.7216644287</v>
      </c>
      <c r="AL16" s="253">
        <v>19678471914.797661</v>
      </c>
      <c r="AM16" s="253">
        <v>0</v>
      </c>
      <c r="AN16" s="253">
        <v>19678471914.797661</v>
      </c>
      <c r="AO16" s="253">
        <v>0</v>
      </c>
      <c r="AP16" s="253">
        <v>19678471914.797661</v>
      </c>
      <c r="AQ16" s="253">
        <v>0</v>
      </c>
      <c r="AR16" s="253">
        <v>19678471914.797661</v>
      </c>
      <c r="AS16" s="253">
        <v>0</v>
      </c>
      <c r="AT16" s="253">
        <v>19678471914.797661</v>
      </c>
      <c r="AU16" s="253">
        <v>0</v>
      </c>
      <c r="AV16" s="253">
        <v>19678471914.797661</v>
      </c>
      <c r="AW16" s="132">
        <v>16</v>
      </c>
      <c r="AX16" s="133" t="s">
        <v>223</v>
      </c>
      <c r="AY16" s="664"/>
      <c r="AZ16" s="888">
        <v>12488944.709999999</v>
      </c>
      <c r="BA16" s="888">
        <v>77789457.201178119</v>
      </c>
      <c r="BB16" s="888">
        <v>90278401.911178112</v>
      </c>
      <c r="BC16" s="888">
        <v>0</v>
      </c>
      <c r="BD16" s="888">
        <v>90278401.911178112</v>
      </c>
      <c r="BE16" s="888">
        <v>0</v>
      </c>
      <c r="BF16" s="888">
        <v>90278401.911178112</v>
      </c>
      <c r="BG16" s="888">
        <v>0</v>
      </c>
      <c r="BH16" s="888">
        <v>90278401.911178112</v>
      </c>
      <c r="BI16" s="888">
        <v>0</v>
      </c>
      <c r="BJ16" s="888">
        <v>90278401.911178112</v>
      </c>
      <c r="BK16" s="888">
        <v>0</v>
      </c>
      <c r="BL16" s="888">
        <v>90278401.911178112</v>
      </c>
      <c r="BM16" s="132">
        <v>16</v>
      </c>
      <c r="BN16" s="241" t="s">
        <v>128</v>
      </c>
      <c r="BP16" s="254">
        <v>0</v>
      </c>
      <c r="BQ16" s="255">
        <v>5356913632.1446218</v>
      </c>
      <c r="BR16" s="255">
        <v>5356913632.1446218</v>
      </c>
      <c r="BS16" s="255">
        <v>4909274.1479379088</v>
      </c>
      <c r="BT16" s="255">
        <v>5361822906.2925596</v>
      </c>
      <c r="BU16" s="255">
        <v>40767286.050412863</v>
      </c>
      <c r="BV16" s="255">
        <v>5402590192.3429728</v>
      </c>
      <c r="BW16" s="255">
        <v>46566839.289193973</v>
      </c>
      <c r="BX16" s="255">
        <v>5449157031.6321669</v>
      </c>
      <c r="BY16" s="255">
        <v>268324972.17402968</v>
      </c>
      <c r="BZ16" s="255">
        <v>5717482003.8061962</v>
      </c>
      <c r="CA16" s="255">
        <v>405762885.31023306</v>
      </c>
      <c r="CB16" s="255">
        <v>6123244889.1164293</v>
      </c>
      <c r="CC16" s="132">
        <v>16</v>
      </c>
      <c r="CD16" s="130"/>
      <c r="CE16" s="130"/>
      <c r="CF16" s="256"/>
      <c r="CG16" s="168"/>
      <c r="CH16" s="168"/>
      <c r="CI16" s="168"/>
      <c r="CJ16" s="168"/>
      <c r="CK16" s="466"/>
      <c r="CL16" s="466"/>
      <c r="CM16" s="466"/>
      <c r="CN16" s="466"/>
      <c r="CO16" s="466"/>
      <c r="CP16" s="466"/>
      <c r="CQ16" s="466"/>
      <c r="CR16" s="466"/>
      <c r="CS16" s="132">
        <v>16</v>
      </c>
      <c r="CT16" s="261" t="s">
        <v>229</v>
      </c>
      <c r="CU16" s="261"/>
      <c r="CV16" s="256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132">
        <v>16</v>
      </c>
      <c r="DJ16" s="257" t="s">
        <v>226</v>
      </c>
      <c r="DK16" s="257"/>
      <c r="DL16" s="258">
        <v>88405965.112160012</v>
      </c>
      <c r="DM16" s="258">
        <v>-2208.3352379947901</v>
      </c>
      <c r="DN16" s="258">
        <v>88403756.776922017</v>
      </c>
      <c r="DO16" s="258">
        <v>0</v>
      </c>
      <c r="DP16" s="258">
        <v>88403756.776922017</v>
      </c>
      <c r="DQ16" s="258">
        <v>0</v>
      </c>
      <c r="DR16" s="258">
        <v>88403756.776922017</v>
      </c>
      <c r="DS16" s="258">
        <v>0</v>
      </c>
      <c r="DT16" s="258">
        <v>88403756.776922017</v>
      </c>
      <c r="DU16" s="258">
        <v>0</v>
      </c>
      <c r="DV16" s="258">
        <v>88403756.776922017</v>
      </c>
      <c r="DW16" s="258">
        <v>0</v>
      </c>
      <c r="DX16" s="258">
        <v>88403756.776922017</v>
      </c>
      <c r="DY16" s="132">
        <v>16</v>
      </c>
      <c r="DZ16" s="264" t="s">
        <v>234</v>
      </c>
      <c r="EA16" s="265"/>
      <c r="EB16" s="265"/>
      <c r="EC16" s="265"/>
      <c r="ED16" s="126"/>
      <c r="EE16" s="126"/>
      <c r="EF16" s="126"/>
      <c r="EG16" s="473"/>
      <c r="EH16" s="473"/>
      <c r="EI16" s="473"/>
      <c r="EJ16" s="473"/>
      <c r="EK16" s="473"/>
      <c r="EL16" s="473"/>
      <c r="EM16" s="473"/>
      <c r="EN16" s="473"/>
      <c r="EO16" s="132">
        <v>16</v>
      </c>
      <c r="EP16" s="139" t="s">
        <v>224</v>
      </c>
      <c r="EQ16" s="168"/>
      <c r="ER16" s="168">
        <v>1000000</v>
      </c>
      <c r="ES16" s="168">
        <v>-311666.66666666663</v>
      </c>
      <c r="ET16" s="168">
        <v>688333.33333333337</v>
      </c>
      <c r="EU16" s="140">
        <v>0</v>
      </c>
      <c r="EV16" s="168">
        <v>688333.33333333337</v>
      </c>
      <c r="EW16" s="140">
        <v>0</v>
      </c>
      <c r="EX16" s="168">
        <v>688333.33333333337</v>
      </c>
      <c r="EY16" s="140">
        <v>0</v>
      </c>
      <c r="EZ16" s="168">
        <v>688333.33333333337</v>
      </c>
      <c r="FA16" s="140">
        <v>0</v>
      </c>
      <c r="FB16" s="168">
        <v>688333.33333333337</v>
      </c>
      <c r="FC16" s="140">
        <v>0</v>
      </c>
      <c r="FD16" s="168">
        <v>688333.33333333337</v>
      </c>
      <c r="FE16" s="132">
        <v>16</v>
      </c>
      <c r="FF16" s="169" t="s">
        <v>225</v>
      </c>
      <c r="FU16" s="245"/>
      <c r="FV16" s="245"/>
      <c r="FW16" s="245"/>
      <c r="FX16" s="225"/>
      <c r="FY16" s="225"/>
      <c r="FZ16" s="225"/>
      <c r="GA16" s="225"/>
      <c r="GB16" s="225"/>
      <c r="GK16" s="132">
        <v>16</v>
      </c>
      <c r="GL16" s="171" t="s">
        <v>228</v>
      </c>
      <c r="GM16" s="171"/>
      <c r="GN16" s="140">
        <v>0</v>
      </c>
      <c r="GO16" s="140">
        <v>17521.863852870072</v>
      </c>
      <c r="GP16" s="140">
        <v>17521.863852870072</v>
      </c>
      <c r="GQ16" s="140">
        <v>0</v>
      </c>
      <c r="GR16" s="140">
        <v>17521.863852870072</v>
      </c>
      <c r="GS16" s="140">
        <v>0</v>
      </c>
      <c r="GT16" s="140">
        <v>17521.863852870072</v>
      </c>
      <c r="GU16" s="140">
        <v>0</v>
      </c>
      <c r="GV16" s="140">
        <v>17521.863852870072</v>
      </c>
      <c r="GW16" s="140">
        <v>0</v>
      </c>
      <c r="GX16" s="140">
        <v>17521.863852870072</v>
      </c>
      <c r="GY16" s="140">
        <v>0</v>
      </c>
      <c r="GZ16" s="140">
        <v>17521.863852870072</v>
      </c>
      <c r="HA16" s="132">
        <v>16</v>
      </c>
      <c r="HB16" s="139" t="s">
        <v>231</v>
      </c>
      <c r="HC16" s="134"/>
      <c r="HD16" s="367">
        <v>3870897.5900874375</v>
      </c>
      <c r="HE16" s="367">
        <v>472984.53314427054</v>
      </c>
      <c r="HF16" s="367">
        <v>4343882.1232317081</v>
      </c>
      <c r="HG16" s="367">
        <v>-0.19213000033050776</v>
      </c>
      <c r="HH16" s="367">
        <v>4343881.9311017077</v>
      </c>
      <c r="HI16" s="367">
        <v>0</v>
      </c>
      <c r="HJ16" s="367">
        <v>4343881.9311017077</v>
      </c>
      <c r="HK16" s="367">
        <v>0</v>
      </c>
      <c r="HL16" s="367">
        <v>4343881.9311017077</v>
      </c>
      <c r="HM16" s="367">
        <v>0</v>
      </c>
      <c r="HN16" s="367">
        <v>4343881.9311017077</v>
      </c>
      <c r="HO16" s="367">
        <v>0</v>
      </c>
      <c r="HP16" s="367">
        <v>4343881.9311017077</v>
      </c>
      <c r="HQ16" s="132">
        <v>16</v>
      </c>
      <c r="HR16" s="126" t="s">
        <v>236</v>
      </c>
      <c r="HT16" s="140"/>
      <c r="HU16" s="140"/>
      <c r="HV16" s="140"/>
      <c r="HW16" s="140"/>
      <c r="HX16" s="140"/>
      <c r="IG16" s="132">
        <v>16</v>
      </c>
      <c r="IH16" s="245" t="s">
        <v>227</v>
      </c>
      <c r="II16" s="133"/>
      <c r="IJ16" s="259">
        <v>92575.449763931756</v>
      </c>
      <c r="IK16" s="259">
        <v>-83667.238430449957</v>
      </c>
      <c r="IL16" s="259">
        <v>8908.2113334817986</v>
      </c>
      <c r="IM16" s="259">
        <v>0</v>
      </c>
      <c r="IN16" s="260">
        <v>8908.2113334817986</v>
      </c>
      <c r="IO16" s="259">
        <v>0</v>
      </c>
      <c r="IP16" s="260">
        <v>8908.2113334817986</v>
      </c>
      <c r="IQ16" s="259">
        <v>0</v>
      </c>
      <c r="IR16" s="260">
        <v>8908.2113334817986</v>
      </c>
      <c r="IS16" s="259">
        <v>0</v>
      </c>
      <c r="IT16" s="260">
        <v>8908.2113334817986</v>
      </c>
      <c r="IU16" s="259">
        <v>0</v>
      </c>
      <c r="IV16" s="260">
        <v>8908.2113334817986</v>
      </c>
      <c r="IW16" s="132">
        <v>16</v>
      </c>
      <c r="IX16" s="139" t="s">
        <v>230</v>
      </c>
      <c r="IY16" s="139"/>
      <c r="IZ16" s="140">
        <v>6645308.5246840138</v>
      </c>
      <c r="JA16" s="140">
        <v>-1995167.9585492229</v>
      </c>
      <c r="JB16" s="140">
        <v>4650140.5661347909</v>
      </c>
      <c r="JC16" s="140">
        <v>1550046.8553782646</v>
      </c>
      <c r="JD16" s="140">
        <v>6200187.4215130555</v>
      </c>
      <c r="JE16" s="140">
        <v>0</v>
      </c>
      <c r="JF16" s="140">
        <v>6200187.4215130555</v>
      </c>
      <c r="JG16" s="140">
        <v>0</v>
      </c>
      <c r="JH16" s="140">
        <v>6200187.4215130555</v>
      </c>
      <c r="JI16" s="140">
        <v>0</v>
      </c>
      <c r="JJ16" s="140">
        <v>6200187.4215130555</v>
      </c>
      <c r="JK16" s="140">
        <v>0</v>
      </c>
      <c r="JL16" s="140">
        <v>6200187.4215130555</v>
      </c>
      <c r="JM16" s="132">
        <v>16</v>
      </c>
      <c r="JN16" s="262" t="s">
        <v>232</v>
      </c>
      <c r="JO16" s="245"/>
      <c r="JP16" s="140"/>
      <c r="JQ16" s="140"/>
      <c r="JR16" s="260"/>
      <c r="JS16" s="140"/>
      <c r="JT16" s="140"/>
      <c r="JU16" s="140"/>
      <c r="JV16" s="140"/>
      <c r="JW16" s="140"/>
      <c r="JX16" s="140"/>
      <c r="JY16" s="140"/>
      <c r="JZ16" s="140"/>
      <c r="KA16" s="140"/>
      <c r="KB16" s="140"/>
      <c r="KC16" s="132">
        <v>16</v>
      </c>
      <c r="KD16" s="148" t="s">
        <v>20</v>
      </c>
      <c r="KF16" s="260">
        <v>11178630582.58481</v>
      </c>
      <c r="KG16" s="260">
        <v>154600258.49912643</v>
      </c>
      <c r="KH16" s="260">
        <v>11333230841.083937</v>
      </c>
      <c r="KI16" s="260">
        <v>0</v>
      </c>
      <c r="KJ16" s="260">
        <v>11333230841.083937</v>
      </c>
      <c r="KK16" s="260">
        <v>0</v>
      </c>
      <c r="KL16" s="260">
        <v>11333230841.083937</v>
      </c>
      <c r="KM16" s="260">
        <v>0</v>
      </c>
      <c r="KN16" s="260">
        <v>11333230841.083937</v>
      </c>
      <c r="KO16" s="260">
        <v>0</v>
      </c>
      <c r="KP16" s="260">
        <v>11333230841.083937</v>
      </c>
      <c r="KQ16" s="260">
        <v>0</v>
      </c>
      <c r="KR16" s="260">
        <v>11333230841.083937</v>
      </c>
      <c r="KS16" s="132">
        <v>16</v>
      </c>
      <c r="KT16" s="148" t="s">
        <v>235</v>
      </c>
      <c r="KV16" s="134">
        <v>339549127.87999994</v>
      </c>
      <c r="KW16" s="134">
        <v>17902151.462900698</v>
      </c>
      <c r="KX16" s="134">
        <v>357451279.34290063</v>
      </c>
      <c r="KY16" s="134"/>
      <c r="KZ16" s="134">
        <v>357451279.34290063</v>
      </c>
      <c r="LA16" s="134"/>
      <c r="LB16" s="134">
        <v>357451279.34290063</v>
      </c>
      <c r="LC16" s="134"/>
      <c r="LD16" s="134">
        <v>357451279.34290063</v>
      </c>
      <c r="LE16" s="134"/>
      <c r="LF16" s="134">
        <v>357451279.34290063</v>
      </c>
      <c r="LG16" s="134"/>
      <c r="LH16" s="134">
        <v>357451279.34290063</v>
      </c>
      <c r="LI16" s="132">
        <v>16</v>
      </c>
      <c r="LJ16" s="148" t="s">
        <v>242</v>
      </c>
      <c r="LK16" s="134"/>
      <c r="LL16" s="718">
        <v>4542900.99</v>
      </c>
      <c r="LM16" s="718">
        <v>88086.051040000282</v>
      </c>
      <c r="LN16" s="718">
        <v>4630987.0410400005</v>
      </c>
      <c r="LO16" s="718">
        <v>0</v>
      </c>
      <c r="LP16" s="718">
        <v>4630987.0410400005</v>
      </c>
      <c r="LQ16" s="718">
        <v>0</v>
      </c>
      <c r="LR16" s="718">
        <v>4630987.0410400005</v>
      </c>
      <c r="LS16" s="718">
        <v>0</v>
      </c>
      <c r="LT16" s="718">
        <v>4630987.0410400005</v>
      </c>
      <c r="LU16" s="718">
        <v>0</v>
      </c>
      <c r="LV16" s="718">
        <v>4630987.0410400005</v>
      </c>
      <c r="LW16" s="718">
        <v>0</v>
      </c>
      <c r="LX16" s="718">
        <v>4630987.0410400005</v>
      </c>
      <c r="LY16" s="132">
        <v>16</v>
      </c>
      <c r="LZ16" s="646"/>
      <c r="MA16" s="139"/>
      <c r="MB16" s="165"/>
      <c r="MC16" s="165"/>
      <c r="MD16" s="165"/>
      <c r="ME16" s="165"/>
      <c r="MF16" s="165"/>
      <c r="MG16" s="165"/>
      <c r="MH16" s="165"/>
      <c r="MI16" s="165"/>
      <c r="MJ16" s="165"/>
      <c r="MK16" s="165"/>
      <c r="ML16" s="165"/>
      <c r="MM16" s="165"/>
      <c r="MN16" s="165"/>
      <c r="MO16" s="130">
        <v>16</v>
      </c>
      <c r="MP16" s="134" t="s">
        <v>1031</v>
      </c>
      <c r="MQ16" s="134"/>
      <c r="MR16" s="850"/>
      <c r="MS16" s="850"/>
      <c r="MT16" s="850"/>
      <c r="MU16" s="850"/>
      <c r="MV16" s="850"/>
      <c r="MW16" s="851"/>
      <c r="MX16" s="851"/>
      <c r="MY16" s="851"/>
      <c r="MZ16" s="851"/>
      <c r="NA16" s="851"/>
      <c r="NB16" s="851"/>
      <c r="NC16" s="851"/>
      <c r="ND16" s="851"/>
      <c r="NE16" s="132">
        <v>16</v>
      </c>
      <c r="NF16" s="270" t="s">
        <v>1031</v>
      </c>
      <c r="NG16" s="270"/>
      <c r="NH16" s="864" t="s">
        <v>1176</v>
      </c>
      <c r="NI16" s="271"/>
      <c r="NJ16" s="271"/>
      <c r="NK16" s="271"/>
      <c r="NL16" s="271"/>
      <c r="NM16" s="134"/>
      <c r="NN16" s="134"/>
      <c r="NO16" s="134"/>
      <c r="NP16" s="134"/>
      <c r="NQ16" s="134"/>
      <c r="NR16" s="134"/>
      <c r="NS16" s="134"/>
      <c r="NT16" s="134"/>
      <c r="NU16" s="132">
        <v>16</v>
      </c>
      <c r="NV16" s="270" t="s">
        <v>237</v>
      </c>
      <c r="NW16" s="270"/>
      <c r="NX16" s="271"/>
      <c r="NY16" s="271"/>
      <c r="NZ16" s="271"/>
      <c r="OA16" s="271"/>
      <c r="OB16" s="271"/>
      <c r="OC16" s="134"/>
      <c r="OD16" s="134"/>
      <c r="OE16" s="134"/>
      <c r="OF16" s="134"/>
      <c r="OG16" s="134"/>
      <c r="OH16" s="134"/>
      <c r="OI16" s="134"/>
      <c r="OJ16" s="134"/>
      <c r="OK16" s="132">
        <v>16</v>
      </c>
      <c r="OL16" s="266"/>
      <c r="OM16" s="267"/>
      <c r="ON16" s="267"/>
      <c r="OO16" s="267"/>
      <c r="OP16" s="268"/>
      <c r="OQ16" s="269"/>
      <c r="OR16" s="269"/>
      <c r="OS16" s="269"/>
      <c r="OT16" s="269"/>
      <c r="OU16" s="269"/>
      <c r="OV16" s="269"/>
      <c r="OW16" s="269"/>
      <c r="OX16" s="269"/>
      <c r="OY16" s="269"/>
      <c r="OZ16" s="269"/>
      <c r="PA16" s="132">
        <v>16</v>
      </c>
      <c r="PB16" s="654" t="s">
        <v>1034</v>
      </c>
      <c r="PC16" s="466"/>
      <c r="PD16" s="466"/>
      <c r="PE16" s="466"/>
      <c r="PF16" s="466"/>
      <c r="PG16" s="466"/>
      <c r="PH16" s="466"/>
      <c r="PI16" s="466"/>
      <c r="PJ16" s="466"/>
      <c r="PK16" s="466"/>
      <c r="PL16" s="466"/>
      <c r="PM16" s="466"/>
      <c r="PN16" s="466"/>
      <c r="PO16" s="466"/>
      <c r="PP16" s="466"/>
      <c r="PQ16" s="132">
        <v>16</v>
      </c>
      <c r="PR16" s="758"/>
      <c r="PS16" s="758"/>
      <c r="PT16" s="792"/>
      <c r="PU16" s="792"/>
      <c r="PV16" s="792"/>
      <c r="PW16" s="791"/>
      <c r="PX16" s="791"/>
      <c r="PY16" s="791"/>
      <c r="PZ16" s="791"/>
      <c r="QA16" s="791"/>
      <c r="QB16" s="791"/>
      <c r="QC16" s="791"/>
      <c r="QD16" s="791"/>
      <c r="QE16" s="791"/>
      <c r="QF16" s="791"/>
      <c r="QG16" s="132">
        <v>16</v>
      </c>
      <c r="QH16" s="758"/>
      <c r="QI16" s="758"/>
      <c r="QJ16" s="758"/>
      <c r="QK16" s="758"/>
      <c r="QL16" s="758"/>
      <c r="QM16" s="758"/>
      <c r="QN16" s="758"/>
      <c r="QO16" s="758"/>
      <c r="QP16" s="758"/>
      <c r="QQ16" s="758"/>
      <c r="QR16" s="758"/>
      <c r="QS16" s="758"/>
      <c r="QT16" s="758"/>
      <c r="QU16" s="758"/>
      <c r="QV16" s="758"/>
      <c r="QW16" s="801">
        <v>16</v>
      </c>
      <c r="QX16" s="804" t="s">
        <v>235</v>
      </c>
      <c r="QY16" s="804"/>
      <c r="QZ16" s="874"/>
      <c r="RA16" s="874"/>
      <c r="RB16" s="874"/>
      <c r="RC16" s="868">
        <v>-717179.87000000023</v>
      </c>
      <c r="RD16" s="868">
        <v>-717179.87000000023</v>
      </c>
      <c r="RE16" s="868">
        <v>-5497484.4700000007</v>
      </c>
      <c r="RF16" s="868">
        <v>-6214664.3400000008</v>
      </c>
      <c r="RG16" s="868">
        <v>-6677045.3068450941</v>
      </c>
      <c r="RH16" s="868">
        <v>-12891709.646845095</v>
      </c>
      <c r="RI16" s="868">
        <v>-3840232.945561951</v>
      </c>
      <c r="RJ16" s="868">
        <v>-16731942.592407046</v>
      </c>
      <c r="RK16" s="868">
        <v>-2892471.8455619533</v>
      </c>
      <c r="RL16" s="868">
        <v>-19624414.437968999</v>
      </c>
      <c r="RM16" s="801">
        <v>16</v>
      </c>
      <c r="RN16" s="758" t="s">
        <v>235</v>
      </c>
      <c r="RO16" s="758"/>
      <c r="RP16" s="868"/>
      <c r="RQ16" s="868"/>
      <c r="RR16" s="868"/>
      <c r="RS16" s="868">
        <v>774310.99999999988</v>
      </c>
      <c r="RT16" s="869">
        <v>774310.99999999988</v>
      </c>
      <c r="RU16" s="868">
        <v>6273448.6699999999</v>
      </c>
      <c r="RV16" s="869">
        <v>7047759.6699999999</v>
      </c>
      <c r="RW16" s="868">
        <v>11589239.209950047</v>
      </c>
      <c r="RX16" s="869">
        <v>18636998.879950047</v>
      </c>
      <c r="RY16" s="868">
        <v>20953780.693800956</v>
      </c>
      <c r="RZ16" s="869">
        <v>39590779.573751003</v>
      </c>
      <c r="SA16" s="868">
        <v>18908076.814083077</v>
      </c>
      <c r="SB16" s="869">
        <v>58498856.38783408</v>
      </c>
    </row>
    <row r="17" spans="1:496" x14ac:dyDescent="0.25">
      <c r="A17" s="132">
        <f>ROW()</f>
        <v>17</v>
      </c>
      <c r="B17" s="514" t="s">
        <v>1182</v>
      </c>
      <c r="C17" s="139"/>
      <c r="D17" s="861"/>
      <c r="E17" s="862">
        <v>33621225.560000002</v>
      </c>
      <c r="F17" s="861"/>
      <c r="G17" s="862"/>
      <c r="H17" s="861"/>
      <c r="I17" s="862"/>
      <c r="J17" s="861"/>
      <c r="K17" s="862"/>
      <c r="L17" s="861"/>
      <c r="M17" s="862"/>
      <c r="N17" s="861"/>
      <c r="O17" s="862"/>
      <c r="P17" s="861"/>
      <c r="Q17" s="248">
        <v>17</v>
      </c>
      <c r="R17" s="481" t="s">
        <v>239</v>
      </c>
      <c r="S17" s="495"/>
      <c r="T17" s="578">
        <v>93450157.340000004</v>
      </c>
      <c r="U17" s="578">
        <v>-93450157.340000004</v>
      </c>
      <c r="V17" s="140">
        <v>0</v>
      </c>
      <c r="W17" s="473"/>
      <c r="X17" s="505">
        <v>0</v>
      </c>
      <c r="Y17" s="473"/>
      <c r="Z17" s="505">
        <v>0</v>
      </c>
      <c r="AA17" s="473"/>
      <c r="AB17" s="505">
        <v>0</v>
      </c>
      <c r="AC17" s="473"/>
      <c r="AD17" s="505">
        <v>0</v>
      </c>
      <c r="AE17" s="473"/>
      <c r="AF17" s="505">
        <v>0</v>
      </c>
      <c r="AG17" s="132">
        <v>17</v>
      </c>
      <c r="AH17" s="275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132">
        <v>17</v>
      </c>
      <c r="AX17" s="133" t="s">
        <v>1200</v>
      </c>
      <c r="AZ17" s="865">
        <v>109577059.6477509</v>
      </c>
      <c r="BA17" s="865">
        <v>-114519534.18898654</v>
      </c>
      <c r="BB17" s="865">
        <v>-4942474.5412356406</v>
      </c>
      <c r="BC17" s="865">
        <v>0</v>
      </c>
      <c r="BD17" s="865">
        <v>-4942474.5412356406</v>
      </c>
      <c r="BE17" s="865">
        <v>0</v>
      </c>
      <c r="BF17" s="865">
        <v>-4942474.5412356406</v>
      </c>
      <c r="BG17" s="865">
        <v>0</v>
      </c>
      <c r="BH17" s="865">
        <v>-4942474.5412356406</v>
      </c>
      <c r="BI17" s="865">
        <v>0</v>
      </c>
      <c r="BJ17" s="865">
        <v>-4942474.5412356406</v>
      </c>
      <c r="BK17" s="865">
        <v>0</v>
      </c>
      <c r="BL17" s="865">
        <v>-4942474.5412356406</v>
      </c>
      <c r="BM17" s="132">
        <v>17</v>
      </c>
      <c r="BN17" s="241" t="s">
        <v>238</v>
      </c>
      <c r="BP17" s="169"/>
      <c r="BQ17" s="169"/>
      <c r="BR17" s="169"/>
      <c r="BS17" s="169"/>
      <c r="BT17" s="169"/>
      <c r="BU17" s="169"/>
      <c r="BV17" s="169"/>
      <c r="BW17" s="169"/>
      <c r="BX17" s="169"/>
      <c r="BY17" s="169"/>
      <c r="BZ17" s="169"/>
      <c r="CA17" s="169"/>
      <c r="CB17" s="169"/>
      <c r="CC17" s="132">
        <v>17</v>
      </c>
      <c r="CD17" s="333" t="s">
        <v>489</v>
      </c>
      <c r="CE17" s="280">
        <v>0</v>
      </c>
      <c r="CF17" s="281">
        <v>19928561.262944002</v>
      </c>
      <c r="CG17" s="281">
        <v>-3766721.2629440017</v>
      </c>
      <c r="CH17" s="281">
        <v>16161840</v>
      </c>
      <c r="CI17" s="281">
        <v>0</v>
      </c>
      <c r="CJ17" s="281">
        <v>16161840</v>
      </c>
      <c r="CK17" s="466"/>
      <c r="CL17" s="281">
        <v>16161840</v>
      </c>
      <c r="CM17" s="466"/>
      <c r="CN17" s="281">
        <v>16161840</v>
      </c>
      <c r="CO17" s="466"/>
      <c r="CP17" s="281">
        <v>16161840</v>
      </c>
      <c r="CQ17" s="466"/>
      <c r="CR17" s="281">
        <v>16161840</v>
      </c>
      <c r="CS17" s="132">
        <v>17</v>
      </c>
      <c r="CT17" s="284" t="s">
        <v>243</v>
      </c>
      <c r="CU17" s="284"/>
      <c r="CV17" s="610"/>
      <c r="CW17" s="610"/>
      <c r="CX17" s="610"/>
      <c r="CY17" s="610"/>
      <c r="CZ17" s="610"/>
      <c r="DA17" s="610"/>
      <c r="DB17" s="610"/>
      <c r="DC17" s="610"/>
      <c r="DD17" s="610"/>
      <c r="DE17" s="610"/>
      <c r="DF17" s="610"/>
      <c r="DG17" s="610"/>
      <c r="DH17" s="610"/>
      <c r="DI17" s="132">
        <v>17</v>
      </c>
      <c r="DJ17" s="257"/>
      <c r="DK17" s="257"/>
      <c r="DL17" s="170"/>
      <c r="DM17" s="170"/>
      <c r="DN17" s="193"/>
      <c r="DO17" s="170"/>
      <c r="DP17" s="193"/>
      <c r="DQ17" s="193"/>
      <c r="DR17" s="193"/>
      <c r="DS17" s="193"/>
      <c r="DT17" s="193"/>
      <c r="DU17" s="193"/>
      <c r="DV17" s="193"/>
      <c r="DW17" s="193"/>
      <c r="DX17" s="193"/>
      <c r="DY17" s="132">
        <v>17</v>
      </c>
      <c r="DZ17" s="245" t="s">
        <v>247</v>
      </c>
      <c r="EA17" s="133"/>
      <c r="EB17" s="260">
        <v>22724867.218398001</v>
      </c>
      <c r="EC17" s="260">
        <v>-134602.98078360036</v>
      </c>
      <c r="ED17" s="260">
        <v>22590264.237614401</v>
      </c>
      <c r="EE17" s="260">
        <v>136968.03808800504</v>
      </c>
      <c r="EF17" s="260">
        <v>22727232.275702406</v>
      </c>
      <c r="EG17" s="260">
        <v>0</v>
      </c>
      <c r="EH17" s="260">
        <v>22727232.275702406</v>
      </c>
      <c r="EI17" s="260">
        <v>0</v>
      </c>
      <c r="EJ17" s="260">
        <v>22727232.275702406</v>
      </c>
      <c r="EK17" s="260">
        <v>0</v>
      </c>
      <c r="EL17" s="260">
        <v>22727232.275702406</v>
      </c>
      <c r="EM17" s="260">
        <v>0</v>
      </c>
      <c r="EN17" s="260">
        <v>22727232.275702406</v>
      </c>
      <c r="EO17" s="132">
        <v>17</v>
      </c>
      <c r="EP17" s="139" t="s">
        <v>240</v>
      </c>
      <c r="EQ17" s="168"/>
      <c r="ER17" s="278">
        <v>343861.84438404709</v>
      </c>
      <c r="ES17" s="278">
        <v>401272.54368767305</v>
      </c>
      <c r="ET17" s="278">
        <v>745134.38807172014</v>
      </c>
      <c r="EU17" s="129">
        <v>0</v>
      </c>
      <c r="EV17" s="278">
        <v>745134.38807172014</v>
      </c>
      <c r="EW17" s="129">
        <v>0</v>
      </c>
      <c r="EX17" s="278">
        <v>745134.38807172014</v>
      </c>
      <c r="EY17" s="129">
        <v>0</v>
      </c>
      <c r="EZ17" s="278">
        <v>745134.38807172014</v>
      </c>
      <c r="FA17" s="129">
        <v>0</v>
      </c>
      <c r="FB17" s="278">
        <v>745134.38807172014</v>
      </c>
      <c r="FC17" s="129">
        <v>0</v>
      </c>
      <c r="FD17" s="278">
        <v>745134.38807172014</v>
      </c>
      <c r="FE17" s="132">
        <v>17</v>
      </c>
      <c r="FF17" s="282" t="s">
        <v>241</v>
      </c>
      <c r="FH17" s="258">
        <v>152621.85339411962</v>
      </c>
      <c r="FI17" s="258">
        <v>306051.19046151917</v>
      </c>
      <c r="FJ17" s="477">
        <v>458673.04385563883</v>
      </c>
      <c r="FK17" s="258">
        <v>-108036.24538709794</v>
      </c>
      <c r="FL17" s="477">
        <v>350636.79846854089</v>
      </c>
      <c r="FM17" s="258">
        <v>21468.193445260811</v>
      </c>
      <c r="FN17" s="477">
        <v>372104.9919138017</v>
      </c>
      <c r="FO17" s="258">
        <v>39584.80536601349</v>
      </c>
      <c r="FP17" s="477">
        <v>411689.79727981519</v>
      </c>
      <c r="FQ17" s="258">
        <v>92001.293667426624</v>
      </c>
      <c r="FR17" s="477">
        <v>503691.09094724181</v>
      </c>
      <c r="FS17" s="258">
        <v>138948.29236535239</v>
      </c>
      <c r="FT17" s="477">
        <v>642639.38331259415</v>
      </c>
      <c r="FU17" s="132">
        <v>17</v>
      </c>
      <c r="FV17" s="263" t="s">
        <v>233</v>
      </c>
      <c r="FX17" s="140"/>
      <c r="FY17" s="140"/>
      <c r="FZ17" s="260"/>
      <c r="GA17" s="140"/>
      <c r="GB17" s="140"/>
      <c r="GC17" s="258"/>
      <c r="GD17" s="258"/>
      <c r="GE17" s="258"/>
      <c r="GF17" s="258"/>
      <c r="GG17" s="258"/>
      <c r="GH17" s="258"/>
      <c r="GI17" s="258"/>
      <c r="GJ17" s="258"/>
      <c r="GK17" s="132">
        <v>17</v>
      </c>
      <c r="GL17" s="139"/>
      <c r="GM17" s="139"/>
      <c r="GN17" s="139"/>
      <c r="GO17" s="139"/>
      <c r="GP17" s="139"/>
      <c r="HA17" s="132">
        <v>17</v>
      </c>
      <c r="HB17" s="367" t="s">
        <v>1177</v>
      </c>
      <c r="HD17" s="367">
        <v>517159.4175000001</v>
      </c>
      <c r="HE17" s="367">
        <v>268460.5824999999</v>
      </c>
      <c r="HF17" s="367">
        <v>785620</v>
      </c>
      <c r="HG17" s="367">
        <v>0</v>
      </c>
      <c r="HH17" s="367">
        <v>785620</v>
      </c>
      <c r="HI17" s="367">
        <v>0</v>
      </c>
      <c r="HJ17" s="367">
        <v>785620</v>
      </c>
      <c r="HK17" s="367">
        <v>0</v>
      </c>
      <c r="HL17" s="367">
        <v>785620</v>
      </c>
      <c r="HM17" s="367">
        <v>0</v>
      </c>
      <c r="HN17" s="367">
        <v>785620</v>
      </c>
      <c r="HO17" s="367">
        <v>0</v>
      </c>
      <c r="HP17" s="367">
        <v>785620</v>
      </c>
      <c r="HQ17" s="132">
        <v>17</v>
      </c>
      <c r="HR17" s="126" t="s">
        <v>511</v>
      </c>
      <c r="HT17" s="168">
        <v>-390937.32</v>
      </c>
      <c r="HU17" s="168">
        <v>146221.32</v>
      </c>
      <c r="HV17" s="168">
        <v>-244716</v>
      </c>
      <c r="HW17" s="168">
        <v>0</v>
      </c>
      <c r="HX17" s="168">
        <v>-244716</v>
      </c>
      <c r="HY17" s="168">
        <v>150429.51</v>
      </c>
      <c r="HZ17" s="168">
        <v>-94286.489999999991</v>
      </c>
      <c r="IA17" s="168">
        <v>-528636.89999999991</v>
      </c>
      <c r="IB17" s="168">
        <v>-622923.3899999999</v>
      </c>
      <c r="IC17" s="168">
        <v>0</v>
      </c>
      <c r="ID17" s="168">
        <v>-622923.3899999999</v>
      </c>
      <c r="IE17" s="168">
        <v>0</v>
      </c>
      <c r="IF17" s="168">
        <v>-622923.3899999999</v>
      </c>
      <c r="IG17" s="132">
        <v>17</v>
      </c>
      <c r="IH17" s="245"/>
      <c r="II17" s="133"/>
      <c r="IJ17" s="457"/>
      <c r="IK17" s="457"/>
      <c r="IL17" s="458"/>
      <c r="IM17" s="459"/>
      <c r="IN17" s="458"/>
      <c r="IO17" s="459"/>
      <c r="IP17" s="458"/>
      <c r="IQ17" s="459"/>
      <c r="IR17" s="458"/>
      <c r="IS17" s="459"/>
      <c r="IT17" s="458"/>
      <c r="IU17" s="459"/>
      <c r="IV17" s="458"/>
      <c r="IW17" s="132">
        <v>17</v>
      </c>
      <c r="IX17" s="133" t="s">
        <v>244</v>
      </c>
      <c r="IY17" s="133"/>
      <c r="IZ17" s="285">
        <v>6645308.5246840138</v>
      </c>
      <c r="JA17" s="285">
        <v>-1995167.9585492229</v>
      </c>
      <c r="JB17" s="285">
        <v>4650140.5661347909</v>
      </c>
      <c r="JC17" s="285">
        <v>1550046.8553782646</v>
      </c>
      <c r="JD17" s="285">
        <v>6200187.4215130555</v>
      </c>
      <c r="JE17" s="285">
        <v>0</v>
      </c>
      <c r="JF17" s="285">
        <v>6200187.4215130555</v>
      </c>
      <c r="JG17" s="285">
        <v>0</v>
      </c>
      <c r="JH17" s="285">
        <v>6200187.4215130555</v>
      </c>
      <c r="JI17" s="285">
        <v>0</v>
      </c>
      <c r="JJ17" s="285">
        <v>6200187.4215130555</v>
      </c>
      <c r="JK17" s="285">
        <v>0</v>
      </c>
      <c r="JL17" s="285">
        <v>6200187.4215130555</v>
      </c>
      <c r="JM17" s="132">
        <v>17</v>
      </c>
      <c r="JN17" s="199" t="s">
        <v>241</v>
      </c>
      <c r="JO17" s="245"/>
      <c r="JP17" s="140">
        <v>6943754.5267603211</v>
      </c>
      <c r="JQ17" s="140">
        <v>153130.542533339</v>
      </c>
      <c r="JR17" s="260">
        <v>7096885.0692936601</v>
      </c>
      <c r="JS17" s="260">
        <v>0</v>
      </c>
      <c r="JT17" s="260">
        <v>7096885.0692936601</v>
      </c>
      <c r="JU17" s="260">
        <v>0</v>
      </c>
      <c r="JV17" s="260">
        <v>7096885.0692936601</v>
      </c>
      <c r="JW17" s="260"/>
      <c r="JX17" s="260">
        <v>7096885.0692936601</v>
      </c>
      <c r="JY17" s="260"/>
      <c r="JZ17" s="260">
        <v>7096885.0692936601</v>
      </c>
      <c r="KA17" s="260"/>
      <c r="KB17" s="260">
        <v>7096885.0692936601</v>
      </c>
      <c r="KC17" s="132">
        <v>17</v>
      </c>
      <c r="KD17" s="148" t="s">
        <v>21</v>
      </c>
      <c r="KF17" s="129">
        <v>-4782009812.8514233</v>
      </c>
      <c r="KG17" s="129">
        <v>-149594569.49256706</v>
      </c>
      <c r="KH17" s="129">
        <v>-4931604382.3439903</v>
      </c>
      <c r="KI17" s="170">
        <v>0</v>
      </c>
      <c r="KJ17" s="129">
        <v>-4931604382.3439903</v>
      </c>
      <c r="KK17" s="170">
        <v>0</v>
      </c>
      <c r="KL17" s="129">
        <v>-4931604382.3439903</v>
      </c>
      <c r="KM17" s="170">
        <v>0</v>
      </c>
      <c r="KN17" s="129">
        <v>-4931604382.3439903</v>
      </c>
      <c r="KO17" s="170">
        <v>0</v>
      </c>
      <c r="KP17" s="129">
        <v>-4931604382.3439903</v>
      </c>
      <c r="KQ17" s="170">
        <v>0</v>
      </c>
      <c r="KR17" s="129">
        <v>-4931604382.3439903</v>
      </c>
      <c r="KS17" s="132">
        <v>17</v>
      </c>
      <c r="KT17" s="148" t="s">
        <v>248</v>
      </c>
      <c r="KV17" s="170">
        <v>18263491.860852014</v>
      </c>
      <c r="KW17" s="170">
        <v>-576384.75624131411</v>
      </c>
      <c r="KX17" s="170">
        <v>17687107.1046107</v>
      </c>
      <c r="KY17" s="170"/>
      <c r="KZ17" s="170">
        <v>17687107.1046107</v>
      </c>
      <c r="LA17" s="170"/>
      <c r="LB17" s="170">
        <v>17687107.1046107</v>
      </c>
      <c r="LC17" s="170"/>
      <c r="LD17" s="170">
        <v>17687107.1046107</v>
      </c>
      <c r="LE17" s="170"/>
      <c r="LF17" s="170">
        <v>17687107.1046107</v>
      </c>
      <c r="LG17" s="170"/>
      <c r="LH17" s="170">
        <v>17687107.1046107</v>
      </c>
      <c r="LI17" s="132">
        <v>17</v>
      </c>
      <c r="LJ17" s="148" t="s">
        <v>1073</v>
      </c>
      <c r="LK17" s="170"/>
      <c r="LL17" s="140">
        <v>4542900.99</v>
      </c>
      <c r="LM17" s="140">
        <v>88086.051040000282</v>
      </c>
      <c r="LN17" s="140">
        <v>4630987.0410400005</v>
      </c>
      <c r="LO17" s="140">
        <v>0</v>
      </c>
      <c r="LP17" s="140">
        <v>4630987.0410400005</v>
      </c>
      <c r="LQ17" s="140">
        <v>0</v>
      </c>
      <c r="LR17" s="140">
        <v>4630987.0410400005</v>
      </c>
      <c r="LS17" s="140">
        <v>0</v>
      </c>
      <c r="LT17" s="140">
        <v>4630987.0410400005</v>
      </c>
      <c r="LU17" s="140">
        <v>0</v>
      </c>
      <c r="LV17" s="140">
        <v>4630987.0410400005</v>
      </c>
      <c r="LW17" s="140">
        <v>0</v>
      </c>
      <c r="LX17" s="140">
        <v>4630987.0410400005</v>
      </c>
      <c r="LY17" s="132">
        <v>17</v>
      </c>
      <c r="LZ17" s="644" t="s">
        <v>1027</v>
      </c>
      <c r="MA17" s="139"/>
      <c r="MB17" s="367"/>
      <c r="MC17" s="367"/>
      <c r="MD17" s="367"/>
      <c r="ME17" s="367"/>
      <c r="MF17" s="367"/>
      <c r="MG17" s="367"/>
      <c r="MH17" s="367"/>
      <c r="MI17" s="367"/>
      <c r="MJ17" s="367"/>
      <c r="MK17" s="367"/>
      <c r="ML17" s="367"/>
      <c r="MM17" s="367"/>
      <c r="MN17" s="367"/>
      <c r="MO17" s="130">
        <v>17</v>
      </c>
      <c r="MP17" s="170" t="s">
        <v>1037</v>
      </c>
      <c r="MQ17" s="170"/>
      <c r="MR17" s="852"/>
      <c r="MS17" s="852"/>
      <c r="MT17" s="852"/>
      <c r="MU17" s="852"/>
      <c r="MV17" s="852"/>
      <c r="MW17" s="853"/>
      <c r="MX17" s="853"/>
      <c r="MY17" s="853"/>
      <c r="MZ17" s="853"/>
      <c r="NA17" s="853"/>
      <c r="NB17" s="853"/>
      <c r="NC17" s="853"/>
      <c r="ND17" s="853"/>
      <c r="NE17" s="132">
        <v>17</v>
      </c>
      <c r="NF17" s="270" t="s">
        <v>1037</v>
      </c>
      <c r="NG17" s="270"/>
      <c r="NH17" s="467"/>
      <c r="NI17" s="271"/>
      <c r="NJ17" s="271"/>
      <c r="NK17" s="271"/>
      <c r="NL17" s="271"/>
      <c r="NM17" s="170"/>
      <c r="NN17" s="170"/>
      <c r="NO17" s="170"/>
      <c r="NP17" s="170"/>
      <c r="NQ17" s="170"/>
      <c r="NR17" s="170"/>
      <c r="NS17" s="170"/>
      <c r="NT17" s="170"/>
      <c r="NU17" s="132">
        <v>17</v>
      </c>
      <c r="NV17" s="270" t="s">
        <v>250</v>
      </c>
      <c r="NW17" s="270"/>
      <c r="NX17" s="271"/>
      <c r="NY17" s="271"/>
      <c r="NZ17" s="271"/>
      <c r="OA17" s="271"/>
      <c r="OB17" s="271"/>
      <c r="OC17" s="170"/>
      <c r="OD17" s="170"/>
      <c r="OE17" s="170"/>
      <c r="OF17" s="170"/>
      <c r="OG17" s="170"/>
      <c r="OH17" s="170"/>
      <c r="OI17" s="170"/>
      <c r="OJ17" s="170"/>
      <c r="OK17" s="132">
        <v>17</v>
      </c>
      <c r="OL17" s="298" t="s">
        <v>249</v>
      </c>
      <c r="OM17" s="265"/>
      <c r="ON17" s="140">
        <v>978525.51000000024</v>
      </c>
      <c r="OO17" s="140">
        <v>-179784.00547481515</v>
      </c>
      <c r="OP17" s="140">
        <v>798741.5045251851</v>
      </c>
      <c r="OQ17" s="140">
        <v>-2.4525184999220073E-2</v>
      </c>
      <c r="OR17" s="140">
        <v>798741.4800000001</v>
      </c>
      <c r="OS17" s="140">
        <v>0</v>
      </c>
      <c r="OT17" s="140">
        <v>798741.4800000001</v>
      </c>
      <c r="OU17" s="140">
        <v>101312.69981712464</v>
      </c>
      <c r="OV17" s="140">
        <v>900054.17981712474</v>
      </c>
      <c r="OW17" s="140">
        <v>0</v>
      </c>
      <c r="OX17" s="140">
        <v>900054.17981712474</v>
      </c>
      <c r="OY17" s="140">
        <v>-302917.45000000007</v>
      </c>
      <c r="OZ17" s="140">
        <v>597136.72981712467</v>
      </c>
      <c r="PA17" s="132">
        <v>17</v>
      </c>
      <c r="PB17" s="657" t="s">
        <v>1115</v>
      </c>
      <c r="PC17" s="466"/>
      <c r="PD17" s="168">
        <v>0</v>
      </c>
      <c r="PE17" s="168">
        <v>0</v>
      </c>
      <c r="PF17" s="168">
        <v>2439334.5645936844</v>
      </c>
      <c r="PG17" s="168">
        <v>1181876.2443354311</v>
      </c>
      <c r="PH17" s="168">
        <v>3621210.8089291155</v>
      </c>
      <c r="PI17" s="168">
        <v>590938.1221677158</v>
      </c>
      <c r="PJ17" s="168">
        <v>4212148.9310968313</v>
      </c>
      <c r="PK17" s="168">
        <v>0</v>
      </c>
      <c r="PL17" s="168">
        <v>4212148.9310968313</v>
      </c>
      <c r="PM17" s="168">
        <v>0</v>
      </c>
      <c r="PN17" s="168">
        <v>4212148.9310968313</v>
      </c>
      <c r="PO17" s="168">
        <v>0</v>
      </c>
      <c r="PP17" s="168">
        <v>4212148.9310968313</v>
      </c>
      <c r="PQ17" s="132">
        <v>17</v>
      </c>
      <c r="PR17" s="758"/>
      <c r="PS17" s="758"/>
      <c r="PT17" s="795"/>
      <c r="PU17" s="795"/>
      <c r="PV17" s="795"/>
      <c r="PW17" s="794"/>
      <c r="PX17" s="794"/>
      <c r="PY17" s="794"/>
      <c r="PZ17" s="794"/>
      <c r="QA17" s="794"/>
      <c r="QB17" s="794"/>
      <c r="QC17" s="794"/>
      <c r="QD17" s="794"/>
      <c r="QE17" s="794"/>
      <c r="QF17" s="794"/>
      <c r="QG17" s="132">
        <v>17</v>
      </c>
      <c r="QH17" s="758" t="s">
        <v>235</v>
      </c>
      <c r="QI17" s="758"/>
      <c r="QJ17" s="792"/>
      <c r="QK17" s="792"/>
      <c r="QL17" s="823">
        <v>357451279.34290063</v>
      </c>
      <c r="QM17" s="823">
        <v>67022.808854758739</v>
      </c>
      <c r="QN17" s="824">
        <v>357518302.15175539</v>
      </c>
      <c r="QO17" s="823">
        <v>67022.808244645596</v>
      </c>
      <c r="QP17" s="824">
        <v>357585324.96000004</v>
      </c>
      <c r="QQ17" s="823">
        <v>-7174419.6615068316</v>
      </c>
      <c r="QR17" s="824">
        <v>350410905.29849321</v>
      </c>
      <c r="QS17" s="823">
        <v>-3415524.9900000095</v>
      </c>
      <c r="QT17" s="824">
        <v>346995380.3084932</v>
      </c>
      <c r="QU17" s="823">
        <v>-2083724.3399999738</v>
      </c>
      <c r="QV17" s="824">
        <v>344911655.96849322</v>
      </c>
      <c r="QW17" s="801">
        <v>17</v>
      </c>
      <c r="QX17" s="804" t="s">
        <v>248</v>
      </c>
      <c r="QY17" s="804"/>
      <c r="QZ17" s="875"/>
      <c r="RA17" s="875"/>
      <c r="RB17" s="875"/>
      <c r="RC17" s="876">
        <v>-7344.4037940000007</v>
      </c>
      <c r="RD17" s="876">
        <v>-7344.4037940000007</v>
      </c>
      <c r="RE17" s="876">
        <v>-37779.248177999943</v>
      </c>
      <c r="RF17" s="876">
        <v>-45123.651971999941</v>
      </c>
      <c r="RG17" s="876">
        <v>-268805.5375739999</v>
      </c>
      <c r="RH17" s="876">
        <v>-313929.18954599986</v>
      </c>
      <c r="RI17" s="876">
        <v>-147196.12118400011</v>
      </c>
      <c r="RJ17" s="876">
        <v>-461125.31072999997</v>
      </c>
      <c r="RK17" s="876">
        <v>-147196.12118400011</v>
      </c>
      <c r="RL17" s="876">
        <v>-608321.43191400007</v>
      </c>
      <c r="RM17" s="801">
        <v>17</v>
      </c>
      <c r="RN17" s="758" t="s">
        <v>248</v>
      </c>
      <c r="RO17" s="793"/>
      <c r="RP17" s="832"/>
      <c r="RQ17" s="832"/>
      <c r="RR17" s="832"/>
      <c r="RS17" s="832">
        <v>31696.692005999997</v>
      </c>
      <c r="RT17" s="831">
        <v>31696.692005999997</v>
      </c>
      <c r="RU17" s="832">
        <v>1944568.911936</v>
      </c>
      <c r="RV17" s="831">
        <v>1976265.6039420001</v>
      </c>
      <c r="RW17" s="832">
        <v>578392.07697599963</v>
      </c>
      <c r="RX17" s="831">
        <v>2554657.6809179997</v>
      </c>
      <c r="RY17" s="832">
        <v>2489754.1390260002</v>
      </c>
      <c r="RZ17" s="831">
        <v>5044411.8199439999</v>
      </c>
      <c r="SA17" s="832">
        <v>0</v>
      </c>
      <c r="SB17" s="831">
        <v>5044411.8199439999</v>
      </c>
    </row>
    <row r="18" spans="1:496" ht="15.75" thickBot="1" x14ac:dyDescent="0.3">
      <c r="A18" s="132">
        <f>ROW()</f>
        <v>18</v>
      </c>
      <c r="B18" s="514" t="s">
        <v>1086</v>
      </c>
      <c r="C18" s="139"/>
      <c r="D18" s="515"/>
      <c r="E18" s="289"/>
      <c r="F18" s="839"/>
      <c r="G18" s="289">
        <v>-11794740.199999997</v>
      </c>
      <c r="H18" s="839"/>
      <c r="I18" s="289"/>
      <c r="J18" s="839"/>
      <c r="K18" s="289"/>
      <c r="L18" s="839"/>
      <c r="M18" s="289"/>
      <c r="N18" s="839"/>
      <c r="O18" s="289"/>
      <c r="P18" s="839"/>
      <c r="Q18" s="248">
        <v>18</v>
      </c>
      <c r="R18" s="482" t="s">
        <v>254</v>
      </c>
      <c r="S18" s="495"/>
      <c r="T18" s="579">
        <v>59083615.989999995</v>
      </c>
      <c r="U18" s="579">
        <v>-59083615.989999995</v>
      </c>
      <c r="V18" s="580">
        <v>0</v>
      </c>
      <c r="W18" s="473"/>
      <c r="X18" s="506">
        <v>0</v>
      </c>
      <c r="Y18" s="473"/>
      <c r="Z18" s="506">
        <v>0</v>
      </c>
      <c r="AA18" s="473"/>
      <c r="AB18" s="506">
        <v>0</v>
      </c>
      <c r="AC18" s="473"/>
      <c r="AD18" s="506">
        <v>0</v>
      </c>
      <c r="AE18" s="473"/>
      <c r="AF18" s="506">
        <v>0</v>
      </c>
      <c r="AG18" s="132">
        <v>18</v>
      </c>
      <c r="AH18" s="252" t="s">
        <v>252</v>
      </c>
      <c r="AI18" s="290"/>
      <c r="AJ18" s="291">
        <v>0.52435629245866455</v>
      </c>
      <c r="AK18" s="291">
        <v>0.52435629245866455</v>
      </c>
      <c r="AL18" s="291">
        <v>0.52435629245866455</v>
      </c>
      <c r="AM18" s="291">
        <v>0</v>
      </c>
      <c r="AN18" s="291">
        <v>0.52435629245866455</v>
      </c>
      <c r="AO18" s="291">
        <v>0</v>
      </c>
      <c r="AP18" s="291">
        <v>0.52435629245866455</v>
      </c>
      <c r="AQ18" s="291">
        <v>0</v>
      </c>
      <c r="AR18" s="291">
        <v>0.52435629245866455</v>
      </c>
      <c r="AS18" s="291">
        <v>0</v>
      </c>
      <c r="AT18" s="291">
        <v>0.52435629245866455</v>
      </c>
      <c r="AU18" s="291">
        <v>0</v>
      </c>
      <c r="AV18" s="291">
        <v>0.52435629245866455</v>
      </c>
      <c r="AW18" s="132">
        <v>18</v>
      </c>
      <c r="AX18" s="520" t="s">
        <v>1201</v>
      </c>
      <c r="AZ18" s="865">
        <v>-2893790.3588999999</v>
      </c>
      <c r="BA18" s="865">
        <v>0</v>
      </c>
      <c r="BB18" s="865">
        <v>-2893790.3588999999</v>
      </c>
      <c r="BC18" s="865">
        <v>0</v>
      </c>
      <c r="BD18" s="865">
        <v>-2893790.3588999999</v>
      </c>
      <c r="BE18" s="865">
        <v>0</v>
      </c>
      <c r="BF18" s="865">
        <v>-2893790.3588999999</v>
      </c>
      <c r="BG18" s="865">
        <v>0</v>
      </c>
      <c r="BH18" s="865">
        <v>-2893790.3588999999</v>
      </c>
      <c r="BI18" s="865">
        <v>0</v>
      </c>
      <c r="BJ18" s="865">
        <v>-2893790.3588999999</v>
      </c>
      <c r="BK18" s="865">
        <v>0</v>
      </c>
      <c r="BL18" s="865">
        <v>-2893790.3588999999</v>
      </c>
      <c r="BM18" s="132">
        <v>18</v>
      </c>
      <c r="BN18" s="244"/>
      <c r="BP18" s="287"/>
      <c r="BQ18" s="287"/>
      <c r="BR18" s="287"/>
      <c r="BS18" s="287"/>
      <c r="BT18" s="169"/>
      <c r="BU18" s="287"/>
      <c r="BV18" s="169"/>
      <c r="BW18" s="287"/>
      <c r="BX18" s="169"/>
      <c r="BY18" s="287"/>
      <c r="BZ18" s="169"/>
      <c r="CA18" s="287"/>
      <c r="CB18" s="169"/>
      <c r="CC18" s="132">
        <v>18</v>
      </c>
      <c r="CD18" s="130"/>
      <c r="CE18" s="130"/>
      <c r="CF18" s="682"/>
      <c r="CG18" s="683"/>
      <c r="CH18" s="683"/>
      <c r="CI18" s="682"/>
      <c r="CJ18" s="683"/>
      <c r="CK18" s="684"/>
      <c r="CL18" s="683"/>
      <c r="CM18" s="684"/>
      <c r="CN18" s="683"/>
      <c r="CO18" s="684"/>
      <c r="CP18" s="683"/>
      <c r="CQ18" s="684"/>
      <c r="CR18" s="683"/>
      <c r="CS18" s="132">
        <v>18</v>
      </c>
      <c r="CT18" s="133" t="s">
        <v>493</v>
      </c>
      <c r="CU18" s="133"/>
      <c r="CV18" s="610">
        <v>446803.84169400006</v>
      </c>
      <c r="CW18" s="610">
        <v>2196.1583059999393</v>
      </c>
      <c r="CX18" s="610">
        <v>449000</v>
      </c>
      <c r="CY18" s="610"/>
      <c r="CZ18" s="610">
        <v>449000</v>
      </c>
      <c r="DA18" s="610"/>
      <c r="DB18" s="610">
        <v>449000</v>
      </c>
      <c r="DC18" s="610"/>
      <c r="DD18" s="610">
        <v>449000</v>
      </c>
      <c r="DE18" s="610"/>
      <c r="DF18" s="610">
        <v>449000</v>
      </c>
      <c r="DG18" s="610"/>
      <c r="DH18" s="610">
        <v>449000</v>
      </c>
      <c r="DI18" s="132">
        <v>18</v>
      </c>
      <c r="DJ18" s="257" t="s">
        <v>1075</v>
      </c>
      <c r="DK18" s="257"/>
      <c r="DL18" s="678">
        <v>88405965.112160012</v>
      </c>
      <c r="DM18" s="678">
        <v>-2208.3352379947901</v>
      </c>
      <c r="DN18" s="678">
        <v>88403756.776922017</v>
      </c>
      <c r="DO18" s="678">
        <v>0</v>
      </c>
      <c r="DP18" s="678">
        <v>88403756.776922017</v>
      </c>
      <c r="DQ18" s="678">
        <v>0</v>
      </c>
      <c r="DR18" s="678">
        <v>88403756.776922017</v>
      </c>
      <c r="DS18" s="678">
        <v>0</v>
      </c>
      <c r="DT18" s="678">
        <v>88403756.776922017</v>
      </c>
      <c r="DU18" s="678">
        <v>0</v>
      </c>
      <c r="DV18" s="678">
        <v>88403756.776922017</v>
      </c>
      <c r="DW18" s="678">
        <v>0</v>
      </c>
      <c r="DX18" s="678">
        <v>88403756.776922017</v>
      </c>
      <c r="DY18" s="132">
        <v>18</v>
      </c>
      <c r="DZ18" s="298" t="s">
        <v>259</v>
      </c>
      <c r="EA18" s="133"/>
      <c r="EB18" s="308">
        <v>10556060.115417</v>
      </c>
      <c r="EC18" s="308">
        <v>44137.084868600592</v>
      </c>
      <c r="ED18" s="260">
        <v>10600197.2002856</v>
      </c>
      <c r="EE18" s="308">
        <v>95282.044611999765</v>
      </c>
      <c r="EF18" s="260">
        <v>10695479.2448976</v>
      </c>
      <c r="EG18" s="308">
        <v>0</v>
      </c>
      <c r="EH18" s="260">
        <v>10695479.2448976</v>
      </c>
      <c r="EI18" s="308">
        <v>0</v>
      </c>
      <c r="EJ18" s="260">
        <v>10695479.2448976</v>
      </c>
      <c r="EK18" s="308">
        <v>0</v>
      </c>
      <c r="EL18" s="260">
        <v>10695479.2448976</v>
      </c>
      <c r="EM18" s="308">
        <v>0</v>
      </c>
      <c r="EN18" s="260">
        <v>10695479.2448976</v>
      </c>
      <c r="EO18" s="132">
        <v>18</v>
      </c>
      <c r="EP18" s="139" t="s">
        <v>255</v>
      </c>
      <c r="EQ18" s="168"/>
      <c r="ER18" s="292">
        <v>1343861.8443840472</v>
      </c>
      <c r="ES18" s="292">
        <v>89605.877021006425</v>
      </c>
      <c r="ET18" s="292">
        <v>1433467.7214050535</v>
      </c>
      <c r="EU18" s="292">
        <v>0</v>
      </c>
      <c r="EV18" s="292">
        <v>1433467.7214050535</v>
      </c>
      <c r="EW18" s="292">
        <v>0</v>
      </c>
      <c r="EX18" s="292">
        <v>1433467.7214050535</v>
      </c>
      <c r="EY18" s="292">
        <v>0</v>
      </c>
      <c r="EZ18" s="292">
        <v>1433467.7214050535</v>
      </c>
      <c r="FA18" s="292">
        <v>0</v>
      </c>
      <c r="FB18" s="292">
        <v>1433467.7214050535</v>
      </c>
      <c r="FC18" s="292">
        <v>0</v>
      </c>
      <c r="FD18" s="292">
        <v>1433467.7214050535</v>
      </c>
      <c r="FE18" s="132">
        <v>18</v>
      </c>
      <c r="FF18" s="282" t="s">
        <v>256</v>
      </c>
      <c r="FH18" s="193">
        <v>462047.25755530159</v>
      </c>
      <c r="FI18" s="193">
        <v>920183.6014643705</v>
      </c>
      <c r="FJ18" s="478">
        <v>1382230.859019672</v>
      </c>
      <c r="FK18" s="451">
        <v>-325571.85181710473</v>
      </c>
      <c r="FL18" s="478">
        <v>1056659.0072025673</v>
      </c>
      <c r="FM18" s="193">
        <v>64695.320261250716</v>
      </c>
      <c r="FN18" s="478">
        <v>1121354.327463818</v>
      </c>
      <c r="FO18" s="193">
        <v>119290.50607650797</v>
      </c>
      <c r="FP18" s="478">
        <v>1240644.833540326</v>
      </c>
      <c r="FQ18" s="193">
        <v>277249.83815894858</v>
      </c>
      <c r="FR18" s="478">
        <v>1517894.6716992746</v>
      </c>
      <c r="FS18" s="193">
        <v>418726.62910603825</v>
      </c>
      <c r="FT18" s="478">
        <v>1936621.3008053128</v>
      </c>
      <c r="FU18" s="132">
        <v>18</v>
      </c>
      <c r="FV18" s="286" t="s">
        <v>246</v>
      </c>
      <c r="FW18" s="130"/>
      <c r="FX18" s="460">
        <v>11601765.9145</v>
      </c>
      <c r="FY18" s="460">
        <v>256399.02671045065</v>
      </c>
      <c r="FZ18" s="460">
        <v>11858164.941210451</v>
      </c>
      <c r="GA18" s="140">
        <v>0</v>
      </c>
      <c r="GB18" s="460">
        <v>11858164.941210451</v>
      </c>
      <c r="GC18" s="140">
        <v>0</v>
      </c>
      <c r="GD18" s="460">
        <v>11858164.941210451</v>
      </c>
      <c r="GE18" s="140">
        <v>0</v>
      </c>
      <c r="GF18" s="460">
        <v>11858164.941210451</v>
      </c>
      <c r="GG18" s="140">
        <v>0</v>
      </c>
      <c r="GH18" s="460">
        <v>11858164.941210451</v>
      </c>
      <c r="GI18" s="140">
        <v>0</v>
      </c>
      <c r="GJ18" s="460">
        <v>11858164.941210451</v>
      </c>
      <c r="GK18" s="132">
        <v>18</v>
      </c>
      <c r="GL18" s="139" t="s">
        <v>258</v>
      </c>
      <c r="GM18" s="139"/>
      <c r="GN18" s="294">
        <v>0</v>
      </c>
      <c r="GO18" s="294">
        <v>-17521.863852870072</v>
      </c>
      <c r="GP18" s="294">
        <v>-17521.863852870072</v>
      </c>
      <c r="GQ18" s="294">
        <v>0</v>
      </c>
      <c r="GR18" s="294">
        <v>-17521.863852870072</v>
      </c>
      <c r="GS18" s="294">
        <v>0</v>
      </c>
      <c r="GT18" s="294">
        <v>-17521.863852870072</v>
      </c>
      <c r="GU18" s="294">
        <v>0</v>
      </c>
      <c r="GV18" s="294">
        <v>-17521.863852870072</v>
      </c>
      <c r="GW18" s="294">
        <v>0</v>
      </c>
      <c r="GX18" s="294">
        <v>-17521.863852870072</v>
      </c>
      <c r="GY18" s="294">
        <v>0</v>
      </c>
      <c r="GZ18" s="294">
        <v>-17521.863852870072</v>
      </c>
      <c r="HA18" s="132">
        <v>18</v>
      </c>
      <c r="HB18" s="139" t="s">
        <v>245</v>
      </c>
      <c r="HC18" s="135"/>
      <c r="HD18" s="367">
        <v>1916301.9030759749</v>
      </c>
      <c r="HE18" s="367">
        <v>271681.10590364598</v>
      </c>
      <c r="HF18" s="367">
        <v>2187983.0089796209</v>
      </c>
      <c r="HG18" s="367">
        <v>857646.93609524658</v>
      </c>
      <c r="HH18" s="367">
        <v>3045629.9450748675</v>
      </c>
      <c r="HI18" s="367">
        <v>0</v>
      </c>
      <c r="HJ18" s="367">
        <v>3045629.9450748675</v>
      </c>
      <c r="HK18" s="367">
        <v>0</v>
      </c>
      <c r="HL18" s="367">
        <v>3045629.9450748675</v>
      </c>
      <c r="HM18" s="367">
        <v>0</v>
      </c>
      <c r="HN18" s="367">
        <v>3045629.9450748675</v>
      </c>
      <c r="HO18" s="367">
        <v>0</v>
      </c>
      <c r="HP18" s="367">
        <v>3045629.9450748675</v>
      </c>
      <c r="HQ18" s="132">
        <v>18</v>
      </c>
      <c r="HR18" s="126" t="s">
        <v>512</v>
      </c>
      <c r="HT18" s="451">
        <v>-4446161.45</v>
      </c>
      <c r="HU18" s="451">
        <v>-1795242.5499999998</v>
      </c>
      <c r="HV18" s="451">
        <v>-6241404</v>
      </c>
      <c r="HW18" s="451">
        <v>0</v>
      </c>
      <c r="HX18" s="451">
        <v>-6241404</v>
      </c>
      <c r="HY18" s="451">
        <v>1322448.3600000003</v>
      </c>
      <c r="HZ18" s="451">
        <v>-4918955.6399999997</v>
      </c>
      <c r="IA18" s="451">
        <v>4918955.6399999997</v>
      </c>
      <c r="IB18" s="451">
        <v>0</v>
      </c>
      <c r="IC18" s="451">
        <v>0</v>
      </c>
      <c r="ID18" s="451">
        <v>0</v>
      </c>
      <c r="IE18" s="451">
        <v>0</v>
      </c>
      <c r="IF18" s="451">
        <v>0</v>
      </c>
      <c r="IG18" s="132">
        <v>18</v>
      </c>
      <c r="IH18" s="245" t="s">
        <v>257</v>
      </c>
      <c r="II18" s="133"/>
      <c r="IJ18" s="254">
        <v>92575.449763931756</v>
      </c>
      <c r="IK18" s="259">
        <v>-83667.238430449957</v>
      </c>
      <c r="IL18" s="254">
        <v>8908.2113334817986</v>
      </c>
      <c r="IM18" s="254">
        <v>0</v>
      </c>
      <c r="IN18" s="254">
        <v>8908.2113334817986</v>
      </c>
      <c r="IO18" s="254">
        <v>0</v>
      </c>
      <c r="IP18" s="254">
        <v>8908.2113334817986</v>
      </c>
      <c r="IQ18" s="254">
        <v>0</v>
      </c>
      <c r="IR18" s="254">
        <v>8908.2113334817986</v>
      </c>
      <c r="IS18" s="254">
        <v>0</v>
      </c>
      <c r="IT18" s="254">
        <v>8908.2113334817986</v>
      </c>
      <c r="IU18" s="254">
        <v>0</v>
      </c>
      <c r="IV18" s="254">
        <v>8908.2113334817986</v>
      </c>
      <c r="IW18" s="132">
        <v>18</v>
      </c>
      <c r="IX18" s="133"/>
      <c r="IY18" s="133"/>
      <c r="IZ18" s="171"/>
      <c r="JA18" s="171"/>
      <c r="JB18" s="171"/>
      <c r="JC18" s="171"/>
      <c r="JD18" s="171"/>
      <c r="JE18" s="171"/>
      <c r="JF18" s="171"/>
      <c r="JG18" s="171"/>
      <c r="JH18" s="171"/>
      <c r="JI18" s="171"/>
      <c r="JJ18" s="171"/>
      <c r="JK18" s="171"/>
      <c r="JL18" s="171"/>
      <c r="JM18" s="132">
        <v>18</v>
      </c>
      <c r="JN18" s="199" t="s">
        <v>256</v>
      </c>
      <c r="JO18" s="245"/>
      <c r="JP18" s="143">
        <v>21020625.944123458</v>
      </c>
      <c r="JQ18" s="143">
        <v>366169.29419989884</v>
      </c>
      <c r="JR18" s="296">
        <v>21386795.238323357</v>
      </c>
      <c r="JS18" s="296">
        <v>0</v>
      </c>
      <c r="JT18" s="296">
        <v>21386795.238323357</v>
      </c>
      <c r="JU18" s="296">
        <v>0</v>
      </c>
      <c r="JV18" s="296">
        <v>21386795.238323357</v>
      </c>
      <c r="JW18" s="296"/>
      <c r="JX18" s="296">
        <v>21386795.238323357</v>
      </c>
      <c r="JY18" s="296"/>
      <c r="JZ18" s="296">
        <v>21386795.238323357</v>
      </c>
      <c r="KA18" s="296"/>
      <c r="KB18" s="296">
        <v>21386795.238323357</v>
      </c>
      <c r="KC18" s="132">
        <v>18</v>
      </c>
      <c r="KD18" s="139" t="s">
        <v>131</v>
      </c>
      <c r="KF18" s="129">
        <v>343267967.57920831</v>
      </c>
      <c r="KG18" s="129">
        <v>-10304632.389208317</v>
      </c>
      <c r="KH18" s="129">
        <v>332963335.19</v>
      </c>
      <c r="KI18" s="170">
        <v>0</v>
      </c>
      <c r="KJ18" s="129">
        <v>332963335.19</v>
      </c>
      <c r="KK18" s="170">
        <v>0</v>
      </c>
      <c r="KL18" s="129">
        <v>332963335.19</v>
      </c>
      <c r="KM18" s="170">
        <v>0</v>
      </c>
      <c r="KN18" s="129">
        <v>332963335.19</v>
      </c>
      <c r="KO18" s="170">
        <v>0</v>
      </c>
      <c r="KP18" s="129">
        <v>332963335.19</v>
      </c>
      <c r="KQ18" s="170">
        <v>0</v>
      </c>
      <c r="KR18" s="129">
        <v>332963335.19</v>
      </c>
      <c r="KS18" s="132">
        <v>18</v>
      </c>
      <c r="KT18" s="148" t="s">
        <v>434</v>
      </c>
      <c r="KV18" s="170">
        <v>13833658.43</v>
      </c>
      <c r="KW18" s="170">
        <v>2048166.9699999951</v>
      </c>
      <c r="KX18" s="170">
        <v>15881825.399999995</v>
      </c>
      <c r="KY18" s="170"/>
      <c r="KZ18" s="170">
        <v>15881825.399999995</v>
      </c>
      <c r="LA18" s="170"/>
      <c r="LB18" s="170">
        <v>15881825.399999995</v>
      </c>
      <c r="LC18" s="170"/>
      <c r="LD18" s="170">
        <v>15881825.399999995</v>
      </c>
      <c r="LE18" s="170"/>
      <c r="LF18" s="170">
        <v>15881825.399999995</v>
      </c>
      <c r="LG18" s="170"/>
      <c r="LH18" s="170">
        <v>15881825.399999995</v>
      </c>
      <c r="LI18" s="132">
        <v>18</v>
      </c>
      <c r="LJ18" s="148"/>
      <c r="LK18" s="170"/>
      <c r="LL18" s="170"/>
      <c r="LM18" s="170"/>
      <c r="LN18" s="170"/>
      <c r="LO18" s="170"/>
      <c r="LP18" s="170"/>
      <c r="LQ18" s="170"/>
      <c r="LR18" s="170"/>
      <c r="LS18" s="170"/>
      <c r="LT18" s="170"/>
      <c r="LU18" s="170"/>
      <c r="LV18" s="170"/>
      <c r="LW18" s="170"/>
      <c r="LX18" s="170"/>
      <c r="LY18" s="132">
        <v>18</v>
      </c>
      <c r="LZ18" s="142" t="s">
        <v>61</v>
      </c>
      <c r="MB18" s="289"/>
      <c r="MC18" s="289"/>
      <c r="MD18" s="289"/>
      <c r="ME18" s="289"/>
      <c r="MF18" s="289"/>
      <c r="MG18" s="289"/>
      <c r="MH18" s="367"/>
      <c r="MI18" s="289">
        <v>-1144766.6265305728</v>
      </c>
      <c r="MJ18" s="289"/>
      <c r="MK18" s="289">
        <v>-277250.28341044486</v>
      </c>
      <c r="ML18" s="289"/>
      <c r="MM18" s="289">
        <v>-418726.00453345478</v>
      </c>
      <c r="MN18" s="289"/>
      <c r="MO18" s="130">
        <v>18</v>
      </c>
      <c r="MP18" s="170" t="s">
        <v>1213</v>
      </c>
      <c r="MQ18" s="170"/>
      <c r="MR18" s="907"/>
      <c r="MS18" s="907"/>
      <c r="MT18" s="907"/>
      <c r="MU18" s="907"/>
      <c r="MV18" s="907"/>
      <c r="MW18" s="908"/>
      <c r="MX18" s="907">
        <v>0</v>
      </c>
      <c r="MY18" s="908">
        <v>0</v>
      </c>
      <c r="MZ18" s="908">
        <v>0</v>
      </c>
      <c r="NA18" s="908">
        <v>0</v>
      </c>
      <c r="NB18" s="909">
        <v>0</v>
      </c>
      <c r="NC18" s="909">
        <v>0</v>
      </c>
      <c r="ND18" s="909">
        <v>0</v>
      </c>
      <c r="NE18" s="132">
        <v>18</v>
      </c>
      <c r="NF18" s="302" t="s">
        <v>1038</v>
      </c>
      <c r="NG18" s="302"/>
      <c r="NH18" s="287">
        <v>157426932.03999999</v>
      </c>
      <c r="NI18" s="287">
        <v>-157426932.03999999</v>
      </c>
      <c r="NJ18" s="287">
        <v>0</v>
      </c>
      <c r="NK18" s="940">
        <v>0</v>
      </c>
      <c r="NL18" s="287">
        <v>0</v>
      </c>
      <c r="NM18" s="287">
        <v>0</v>
      </c>
      <c r="NN18" s="287">
        <v>0</v>
      </c>
      <c r="NO18" s="287">
        <v>0</v>
      </c>
      <c r="NP18" s="287">
        <v>0</v>
      </c>
      <c r="NQ18" s="287">
        <v>0</v>
      </c>
      <c r="NR18" s="287">
        <v>0</v>
      </c>
      <c r="NS18" s="287">
        <v>0</v>
      </c>
      <c r="NT18" s="287">
        <v>0</v>
      </c>
      <c r="NU18" s="132">
        <v>18</v>
      </c>
      <c r="NV18" s="302" t="s">
        <v>503</v>
      </c>
      <c r="NW18" s="302"/>
      <c r="NX18" s="287">
        <v>0</v>
      </c>
      <c r="NY18" s="287">
        <v>0</v>
      </c>
      <c r="NZ18" s="287">
        <v>0</v>
      </c>
      <c r="OA18" s="287"/>
      <c r="OB18" s="287">
        <v>0</v>
      </c>
      <c r="OC18" s="170"/>
      <c r="OD18" s="170"/>
      <c r="OE18" s="170"/>
      <c r="OF18" s="170"/>
      <c r="OG18" s="170"/>
      <c r="OH18" s="170"/>
      <c r="OI18" s="170"/>
      <c r="OJ18" s="170"/>
      <c r="OK18" s="132">
        <v>18</v>
      </c>
      <c r="OL18" s="188" t="s">
        <v>260</v>
      </c>
      <c r="OM18" s="300"/>
      <c r="ON18" s="301">
        <v>978525.51000000024</v>
      </c>
      <c r="OO18" s="301">
        <v>-179784.00547481515</v>
      </c>
      <c r="OP18" s="301">
        <v>798741.5045251851</v>
      </c>
      <c r="OQ18" s="301">
        <v>-2.4525184999220073E-2</v>
      </c>
      <c r="OR18" s="301">
        <v>798741.4800000001</v>
      </c>
      <c r="OS18" s="301">
        <v>0</v>
      </c>
      <c r="OT18" s="301">
        <v>798741.4800000001</v>
      </c>
      <c r="OU18" s="301">
        <v>101312.69981712464</v>
      </c>
      <c r="OV18" s="301">
        <v>900054.17981712474</v>
      </c>
      <c r="OW18" s="301">
        <v>0</v>
      </c>
      <c r="OX18" s="301">
        <v>900054.17981712474</v>
      </c>
      <c r="OY18" s="301">
        <v>-302917.45000000007</v>
      </c>
      <c r="OZ18" s="301">
        <v>597136.72981712467</v>
      </c>
      <c r="PA18" s="132">
        <v>18</v>
      </c>
      <c r="PB18" s="655" t="s">
        <v>1116</v>
      </c>
      <c r="PC18" s="466"/>
      <c r="PD18" s="451">
        <v>0</v>
      </c>
      <c r="PE18" s="451">
        <v>0</v>
      </c>
      <c r="PF18" s="451">
        <v>0</v>
      </c>
      <c r="PG18" s="451">
        <v>0</v>
      </c>
      <c r="PH18" s="451">
        <v>0</v>
      </c>
      <c r="PI18" s="451">
        <v>0</v>
      </c>
      <c r="PJ18" s="451">
        <v>0</v>
      </c>
      <c r="PK18" s="451">
        <v>-1053037.2327742078</v>
      </c>
      <c r="PL18" s="451">
        <v>-1053037.2327742078</v>
      </c>
      <c r="PM18" s="451">
        <v>-2106074.4655484166</v>
      </c>
      <c r="PN18" s="451">
        <v>-3159111.6983226244</v>
      </c>
      <c r="PO18" s="451">
        <v>-1053037.2327742106</v>
      </c>
      <c r="PP18" s="451">
        <v>-4212148.9310968351</v>
      </c>
      <c r="PQ18" s="132">
        <v>18</v>
      </c>
      <c r="PR18" s="804" t="s">
        <v>436</v>
      </c>
      <c r="PS18" s="807"/>
      <c r="PT18" s="792"/>
      <c r="PU18" s="792"/>
      <c r="PV18" s="792"/>
      <c r="PW18" s="809"/>
      <c r="PX18" s="809"/>
      <c r="PY18" s="809"/>
      <c r="PZ18" s="809"/>
      <c r="QA18" s="809"/>
      <c r="QB18" s="809"/>
      <c r="QC18" s="809"/>
      <c r="QD18" s="809"/>
      <c r="QE18" s="809"/>
      <c r="QF18" s="809"/>
      <c r="QG18" s="132">
        <v>18</v>
      </c>
      <c r="QH18" s="758" t="s">
        <v>248</v>
      </c>
      <c r="QI18" s="758"/>
      <c r="QJ18" s="792"/>
      <c r="QK18" s="792"/>
      <c r="QL18" s="831">
        <v>17687107.1046107</v>
      </c>
      <c r="QM18" s="831">
        <v>-16207.083497349173</v>
      </c>
      <c r="QN18" s="832">
        <v>17670900.021113351</v>
      </c>
      <c r="QO18" s="831">
        <v>-16207.083497349173</v>
      </c>
      <c r="QP18" s="832">
        <v>17654692.937616002</v>
      </c>
      <c r="QQ18" s="831">
        <v>-1863195.0021299981</v>
      </c>
      <c r="QR18" s="832">
        <v>15791497.935486004</v>
      </c>
      <c r="QS18" s="831">
        <v>-8282904.332766003</v>
      </c>
      <c r="QT18" s="832">
        <v>7508593.6027200008</v>
      </c>
      <c r="QU18" s="831">
        <v>0</v>
      </c>
      <c r="QV18" s="832">
        <v>7508593.6027200008</v>
      </c>
      <c r="QW18" s="801">
        <v>18</v>
      </c>
      <c r="QX18" s="804" t="s">
        <v>434</v>
      </c>
      <c r="QY18" s="804"/>
      <c r="QZ18" s="875"/>
      <c r="RA18" s="875"/>
      <c r="RB18" s="875"/>
      <c r="RC18" s="876">
        <v>-936.98</v>
      </c>
      <c r="RD18" s="876">
        <v>-936.98</v>
      </c>
      <c r="RE18" s="876">
        <v>-31432.59</v>
      </c>
      <c r="RF18" s="876">
        <v>-32369.57</v>
      </c>
      <c r="RG18" s="876">
        <v>-42469.200000000004</v>
      </c>
      <c r="RH18" s="876">
        <v>-74838.77</v>
      </c>
      <c r="RI18" s="876">
        <v>-42469.2</v>
      </c>
      <c r="RJ18" s="876">
        <v>-117307.97</v>
      </c>
      <c r="RK18" s="876">
        <v>-42469.200000000012</v>
      </c>
      <c r="RL18" s="876">
        <v>-159777.17000000001</v>
      </c>
      <c r="RM18" s="801">
        <v>18</v>
      </c>
      <c r="RN18" s="758" t="s">
        <v>434</v>
      </c>
      <c r="RO18" s="793"/>
      <c r="RP18" s="832"/>
      <c r="RQ18" s="832"/>
      <c r="RR18" s="832"/>
      <c r="RS18" s="832">
        <v>737843.87</v>
      </c>
      <c r="RT18" s="831">
        <v>737843.87</v>
      </c>
      <c r="RU18" s="832">
        <v>2414812.5299999998</v>
      </c>
      <c r="RV18" s="831">
        <v>3152656.4</v>
      </c>
      <c r="RW18" s="832">
        <v>588293.75999999978</v>
      </c>
      <c r="RX18" s="831">
        <v>3740950.1599999997</v>
      </c>
      <c r="RY18" s="832">
        <v>2165911.5700000008</v>
      </c>
      <c r="RZ18" s="831">
        <v>5906861.7300000004</v>
      </c>
      <c r="SA18" s="832">
        <v>-46361.200000000186</v>
      </c>
      <c r="SB18" s="831">
        <v>5860500.5300000003</v>
      </c>
    </row>
    <row r="19" spans="1:496" ht="15.75" thickTop="1" x14ac:dyDescent="0.25">
      <c r="A19" s="132">
        <f>ROW()</f>
        <v>19</v>
      </c>
      <c r="B19" s="514" t="s">
        <v>1087</v>
      </c>
      <c r="C19" s="139"/>
      <c r="D19" s="515"/>
      <c r="E19" s="289"/>
      <c r="F19" s="839"/>
      <c r="G19" s="289">
        <v>11985152.549999999</v>
      </c>
      <c r="H19" s="839"/>
      <c r="I19" s="289"/>
      <c r="J19" s="839"/>
      <c r="K19" s="289"/>
      <c r="L19" s="839"/>
      <c r="M19" s="289"/>
      <c r="N19" s="839"/>
      <c r="O19" s="289"/>
      <c r="P19" s="839"/>
      <c r="Q19" s="248">
        <v>19</v>
      </c>
      <c r="R19" s="481" t="s">
        <v>262</v>
      </c>
      <c r="S19" s="495"/>
      <c r="T19" s="579">
        <v>85886485.060000002</v>
      </c>
      <c r="U19" s="579">
        <v>-85886485.060000002</v>
      </c>
      <c r="V19" s="580">
        <v>0</v>
      </c>
      <c r="W19" s="473"/>
      <c r="X19" s="506">
        <v>0</v>
      </c>
      <c r="Y19" s="473"/>
      <c r="Z19" s="506">
        <v>0</v>
      </c>
      <c r="AA19" s="473"/>
      <c r="AB19" s="506">
        <v>0</v>
      </c>
      <c r="AC19" s="473"/>
      <c r="AD19" s="506">
        <v>0</v>
      </c>
      <c r="AE19" s="473"/>
      <c r="AF19" s="506">
        <v>0</v>
      </c>
      <c r="AG19" s="132">
        <v>19</v>
      </c>
      <c r="AH19" s="290"/>
      <c r="AI19" s="290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132">
        <v>19</v>
      </c>
      <c r="AX19" s="133" t="s">
        <v>1202</v>
      </c>
      <c r="AZ19" s="865">
        <v>-21406920.57885088</v>
      </c>
      <c r="BA19" s="865">
        <v>0</v>
      </c>
      <c r="BB19" s="865">
        <v>-21406920.57885088</v>
      </c>
      <c r="BC19" s="865">
        <v>-1171997.5650811233</v>
      </c>
      <c r="BD19" s="865">
        <v>-22578918.143932004</v>
      </c>
      <c r="BE19" s="865">
        <v>1052529.1485399976</v>
      </c>
      <c r="BF19" s="865">
        <v>-21526388.995392006</v>
      </c>
      <c r="BG19" s="865">
        <v>-273649.69453800097</v>
      </c>
      <c r="BH19" s="865">
        <v>-21800038.689930007</v>
      </c>
      <c r="BI19" s="865">
        <v>1210937.5939220116</v>
      </c>
      <c r="BJ19" s="865">
        <v>-20589101.096007995</v>
      </c>
      <c r="BK19" s="865">
        <v>-479830.12636000291</v>
      </c>
      <c r="BL19" s="865">
        <v>-21068931.222367998</v>
      </c>
      <c r="BM19" s="132">
        <v>19</v>
      </c>
      <c r="BN19" s="244"/>
      <c r="BU19" s="126"/>
      <c r="BV19" s="126"/>
      <c r="BW19" s="126"/>
      <c r="BX19" s="126"/>
      <c r="BY19" s="126"/>
      <c r="BZ19" s="126"/>
      <c r="CA19" s="126"/>
      <c r="CB19" s="126"/>
      <c r="CC19" s="132">
        <v>19</v>
      </c>
      <c r="CD19" s="133"/>
      <c r="CE19" s="298"/>
      <c r="CF19" s="307"/>
      <c r="CG19" s="307"/>
      <c r="CH19" s="307"/>
      <c r="CI19" s="307"/>
      <c r="CJ19" s="307"/>
      <c r="CK19" s="466"/>
      <c r="CL19" s="307"/>
      <c r="CM19" s="466"/>
      <c r="CN19" s="307"/>
      <c r="CO19" s="466"/>
      <c r="CP19" s="307"/>
      <c r="CQ19" s="466"/>
      <c r="CR19" s="307"/>
      <c r="CS19" s="132">
        <v>19</v>
      </c>
      <c r="CT19" s="133"/>
      <c r="CU19" s="133"/>
      <c r="CV19" s="610"/>
      <c r="CW19" s="610"/>
      <c r="CX19" s="610"/>
      <c r="CY19" s="610"/>
      <c r="CZ19" s="610"/>
      <c r="DA19" s="610"/>
      <c r="DB19" s="610"/>
      <c r="DC19" s="610"/>
      <c r="DD19" s="610"/>
      <c r="DE19" s="610"/>
      <c r="DF19" s="610"/>
      <c r="DG19" s="610"/>
      <c r="DH19" s="610"/>
      <c r="DI19" s="132">
        <v>19</v>
      </c>
      <c r="DJ19" s="257"/>
      <c r="DK19" s="257"/>
      <c r="DL19" s="170"/>
      <c r="DM19" s="193"/>
      <c r="DN19" s="193"/>
      <c r="DO19" s="193"/>
      <c r="DP19" s="126"/>
      <c r="DQ19" s="126"/>
      <c r="DR19" s="126"/>
      <c r="DS19" s="126"/>
      <c r="DT19" s="126"/>
      <c r="DU19" s="126"/>
      <c r="DV19" s="126"/>
      <c r="DW19" s="126"/>
      <c r="DX19" s="126"/>
      <c r="DY19" s="132">
        <v>19</v>
      </c>
      <c r="DZ19" s="188" t="s">
        <v>268</v>
      </c>
      <c r="EA19" s="139"/>
      <c r="EB19" s="675">
        <v>33280927.333815001</v>
      </c>
      <c r="EC19" s="675">
        <v>-90465.895914999768</v>
      </c>
      <c r="ED19" s="675">
        <v>33190461.437899999</v>
      </c>
      <c r="EE19" s="675">
        <v>232250.0827000048</v>
      </c>
      <c r="EF19" s="675">
        <v>33422711.520600006</v>
      </c>
      <c r="EG19" s="675">
        <v>0</v>
      </c>
      <c r="EH19" s="675">
        <v>33422711.520600006</v>
      </c>
      <c r="EI19" s="675">
        <v>0</v>
      </c>
      <c r="EJ19" s="675">
        <v>33422711.520600006</v>
      </c>
      <c r="EK19" s="675">
        <v>0</v>
      </c>
      <c r="EL19" s="675">
        <v>33422711.520600006</v>
      </c>
      <c r="EM19" s="675">
        <v>0</v>
      </c>
      <c r="EN19" s="675">
        <v>33422711.520600006</v>
      </c>
      <c r="EO19" s="132">
        <v>19</v>
      </c>
      <c r="EP19" s="304"/>
      <c r="EQ19" s="304"/>
      <c r="ER19" s="305"/>
      <c r="ES19" s="305"/>
      <c r="ET19" s="305"/>
      <c r="EU19" s="305" t="s">
        <v>263</v>
      </c>
      <c r="EV19" s="305"/>
      <c r="EW19" s="305" t="s">
        <v>263</v>
      </c>
      <c r="EX19" s="305"/>
      <c r="EY19" s="305" t="s">
        <v>263</v>
      </c>
      <c r="EZ19" s="305"/>
      <c r="FA19" s="305" t="s">
        <v>263</v>
      </c>
      <c r="FB19" s="305"/>
      <c r="FC19" s="305" t="s">
        <v>263</v>
      </c>
      <c r="FD19" s="305"/>
      <c r="FE19" s="132">
        <v>19</v>
      </c>
      <c r="FF19" s="282" t="s">
        <v>265</v>
      </c>
      <c r="FH19" s="193">
        <v>244349.0013845464</v>
      </c>
      <c r="FI19" s="193">
        <v>488551.30625339446</v>
      </c>
      <c r="FJ19" s="478">
        <v>732900.30763794086</v>
      </c>
      <c r="FK19" s="451">
        <v>-172627.97223630385</v>
      </c>
      <c r="FL19" s="478">
        <v>560272.33540163701</v>
      </c>
      <c r="FM19" s="193">
        <v>34303.401499684667</v>
      </c>
      <c r="FN19" s="478">
        <v>594575.73690132168</v>
      </c>
      <c r="FO19" s="193">
        <v>63251.408425192698</v>
      </c>
      <c r="FP19" s="478">
        <v>657827.14532651438</v>
      </c>
      <c r="FQ19" s="193">
        <v>147006.18956183421</v>
      </c>
      <c r="FR19" s="478">
        <v>804833.33488834859</v>
      </c>
      <c r="FS19" s="193">
        <v>222021.43244411948</v>
      </c>
      <c r="FT19" s="478">
        <v>1026854.7673324681</v>
      </c>
      <c r="FU19" s="132">
        <v>19</v>
      </c>
      <c r="FV19" s="169"/>
      <c r="FW19" s="297"/>
      <c r="FX19" s="140"/>
      <c r="FY19" s="140"/>
      <c r="FZ19" s="260"/>
      <c r="GA19" s="140"/>
      <c r="GB19" s="260"/>
      <c r="GC19" s="140"/>
      <c r="GD19" s="260"/>
      <c r="GE19" s="140"/>
      <c r="GF19" s="260"/>
      <c r="GG19" s="140"/>
      <c r="GH19" s="260"/>
      <c r="GI19" s="140"/>
      <c r="GJ19" s="260"/>
      <c r="GK19" s="166"/>
      <c r="GS19" s="170"/>
      <c r="GT19" s="170"/>
      <c r="GU19" s="170"/>
      <c r="GV19" s="170"/>
      <c r="GW19" s="170"/>
      <c r="GX19" s="170"/>
      <c r="GY19" s="170"/>
      <c r="GZ19" s="170"/>
      <c r="HA19" s="132">
        <v>19</v>
      </c>
      <c r="HB19" s="367" t="s">
        <v>1178</v>
      </c>
      <c r="HD19" s="367">
        <v>196542.43749999994</v>
      </c>
      <c r="HE19" s="367">
        <v>20637.562500000058</v>
      </c>
      <c r="HF19" s="367">
        <v>217180</v>
      </c>
      <c r="HG19" s="367">
        <v>89802</v>
      </c>
      <c r="HH19" s="367">
        <v>306982</v>
      </c>
      <c r="HI19" s="367">
        <v>0</v>
      </c>
      <c r="HJ19" s="367">
        <v>306982</v>
      </c>
      <c r="HK19" s="367">
        <v>0</v>
      </c>
      <c r="HL19" s="367">
        <v>306982</v>
      </c>
      <c r="HM19" s="367">
        <v>0</v>
      </c>
      <c r="HN19" s="367">
        <v>306982</v>
      </c>
      <c r="HO19" s="367">
        <v>0</v>
      </c>
      <c r="HP19" s="367">
        <v>306982</v>
      </c>
      <c r="HQ19" s="132">
        <v>19</v>
      </c>
      <c r="HR19" s="188" t="s">
        <v>270</v>
      </c>
      <c r="HS19" s="188"/>
      <c r="HT19" s="311">
        <v>-4837098.7700000005</v>
      </c>
      <c r="HU19" s="311">
        <v>-1649021.2299999997</v>
      </c>
      <c r="HV19" s="311">
        <v>-6486120</v>
      </c>
      <c r="HW19" s="311">
        <v>0</v>
      </c>
      <c r="HX19" s="311">
        <v>-6486120</v>
      </c>
      <c r="HY19" s="311">
        <v>1472877.8700000003</v>
      </c>
      <c r="HZ19" s="311">
        <v>-5013242.13</v>
      </c>
      <c r="IA19" s="311">
        <v>4390318.74</v>
      </c>
      <c r="IB19" s="311">
        <v>-622923.3899999999</v>
      </c>
      <c r="IC19" s="311">
        <v>0</v>
      </c>
      <c r="ID19" s="311">
        <v>-622923.3899999999</v>
      </c>
      <c r="IE19" s="311">
        <v>0</v>
      </c>
      <c r="IF19" s="311">
        <v>-622923.3899999999</v>
      </c>
      <c r="IG19" s="132">
        <v>19</v>
      </c>
      <c r="IH19" s="245"/>
      <c r="II19" s="133"/>
      <c r="IJ19" s="459"/>
      <c r="IK19" s="459"/>
      <c r="IL19" s="459"/>
      <c r="IM19" s="459"/>
      <c r="IN19" s="459"/>
      <c r="IO19" s="459"/>
      <c r="IP19" s="459"/>
      <c r="IQ19" s="459"/>
      <c r="IR19" s="459"/>
      <c r="IS19" s="459"/>
      <c r="IT19" s="459"/>
      <c r="IU19" s="459"/>
      <c r="IV19" s="459"/>
      <c r="IW19" s="132">
        <v>19</v>
      </c>
      <c r="IX19" s="133" t="s">
        <v>266</v>
      </c>
      <c r="IY19" s="194">
        <v>0.21</v>
      </c>
      <c r="IZ19" s="308">
        <v>-1395514.7901836429</v>
      </c>
      <c r="JA19" s="308">
        <v>418985.27129533677</v>
      </c>
      <c r="JB19" s="308">
        <v>-976529.51888830611</v>
      </c>
      <c r="JC19" s="308">
        <v>-325509.83962943556</v>
      </c>
      <c r="JD19" s="308">
        <v>-1302039.3585177416</v>
      </c>
      <c r="JE19" s="308">
        <v>0</v>
      </c>
      <c r="JF19" s="308">
        <v>-1302039.3585177416</v>
      </c>
      <c r="JG19" s="308">
        <v>0</v>
      </c>
      <c r="JH19" s="308">
        <v>-1302039.3585177416</v>
      </c>
      <c r="JI19" s="308">
        <v>0</v>
      </c>
      <c r="JJ19" s="308">
        <v>-1302039.3585177416</v>
      </c>
      <c r="JK19" s="308">
        <v>0</v>
      </c>
      <c r="JL19" s="308">
        <v>-1302039.3585177416</v>
      </c>
      <c r="JM19" s="132">
        <v>19</v>
      </c>
      <c r="JN19" s="199" t="s">
        <v>265</v>
      </c>
      <c r="JO19" s="245"/>
      <c r="JP19" s="143">
        <v>11116484.991072919</v>
      </c>
      <c r="JQ19" s="143">
        <v>223450.68884317949</v>
      </c>
      <c r="JR19" s="296">
        <v>11339935.679916099</v>
      </c>
      <c r="JS19" s="296">
        <v>0</v>
      </c>
      <c r="JT19" s="296">
        <v>11339935.679916099</v>
      </c>
      <c r="JU19" s="296">
        <v>0</v>
      </c>
      <c r="JV19" s="296">
        <v>11339935.679916099</v>
      </c>
      <c r="JW19" s="296"/>
      <c r="JX19" s="296">
        <v>11339935.679916099</v>
      </c>
      <c r="JY19" s="296"/>
      <c r="JZ19" s="296">
        <v>11339935.679916099</v>
      </c>
      <c r="KA19" s="296"/>
      <c r="KB19" s="296">
        <v>11339935.679916099</v>
      </c>
      <c r="KC19" s="132">
        <v>19</v>
      </c>
      <c r="KD19" s="139" t="s">
        <v>132</v>
      </c>
      <c r="KF19" s="129">
        <v>-1335992018.2306712</v>
      </c>
      <c r="KG19" s="129">
        <v>20193342.25231719</v>
      </c>
      <c r="KH19" s="129">
        <v>-1315798675.978354</v>
      </c>
      <c r="KI19" s="170">
        <v>0</v>
      </c>
      <c r="KJ19" s="129">
        <v>-1315798675.978354</v>
      </c>
      <c r="KK19" s="170">
        <v>0</v>
      </c>
      <c r="KL19" s="129">
        <v>-1315798675.978354</v>
      </c>
      <c r="KM19" s="170">
        <v>0</v>
      </c>
      <c r="KN19" s="129">
        <v>-1315798675.978354</v>
      </c>
      <c r="KO19" s="170">
        <v>0</v>
      </c>
      <c r="KP19" s="129">
        <v>-1315798675.978354</v>
      </c>
      <c r="KQ19" s="170">
        <v>0</v>
      </c>
      <c r="KR19" s="129">
        <v>-1315798675.978354</v>
      </c>
      <c r="KS19" s="132">
        <v>19</v>
      </c>
      <c r="KT19" s="148" t="s">
        <v>269</v>
      </c>
      <c r="KV19" s="170">
        <v>70985747.863254011</v>
      </c>
      <c r="KW19" s="279">
        <v>-5712727.21786201</v>
      </c>
      <c r="KX19" s="170">
        <v>65273020.645392001</v>
      </c>
      <c r="KY19" s="170"/>
      <c r="KZ19" s="170">
        <v>65273020.645392001</v>
      </c>
      <c r="LA19" s="170"/>
      <c r="LB19" s="170">
        <v>65273020.645392001</v>
      </c>
      <c r="LC19" s="170"/>
      <c r="LD19" s="170">
        <v>65273020.645392001</v>
      </c>
      <c r="LE19" s="170"/>
      <c r="LF19" s="170">
        <v>65273020.645392001</v>
      </c>
      <c r="LG19" s="170"/>
      <c r="LH19" s="170">
        <v>65273020.645392001</v>
      </c>
      <c r="LI19" s="132">
        <v>19</v>
      </c>
      <c r="LJ19" s="148" t="s">
        <v>276</v>
      </c>
      <c r="LK19" s="170"/>
      <c r="LL19" s="170">
        <v>4542900.99</v>
      </c>
      <c r="LM19" s="170">
        <v>88086.051040000282</v>
      </c>
      <c r="LN19" s="170">
        <v>4630987.0410400005</v>
      </c>
      <c r="LO19" s="170">
        <v>0</v>
      </c>
      <c r="LP19" s="170">
        <v>4630987.0410400005</v>
      </c>
      <c r="LQ19" s="170">
        <v>0</v>
      </c>
      <c r="LR19" s="170">
        <v>4630987.0410400005</v>
      </c>
      <c r="LS19" s="170">
        <v>0</v>
      </c>
      <c r="LT19" s="170">
        <v>4630987.0410400005</v>
      </c>
      <c r="LU19" s="170">
        <v>0</v>
      </c>
      <c r="LV19" s="170">
        <v>4630987.0410400005</v>
      </c>
      <c r="LW19" s="170">
        <v>0</v>
      </c>
      <c r="LX19" s="170">
        <v>4630987.0410400005</v>
      </c>
      <c r="LY19" s="132">
        <v>19</v>
      </c>
      <c r="LZ19" s="133" t="s">
        <v>62</v>
      </c>
      <c r="MB19" s="289"/>
      <c r="MC19" s="289"/>
      <c r="MD19" s="289"/>
      <c r="ME19" s="289"/>
      <c r="MF19" s="289"/>
      <c r="MG19" s="289"/>
      <c r="MH19" s="367"/>
      <c r="MI19" s="289">
        <v>4573254.9136191681</v>
      </c>
      <c r="MJ19" s="289"/>
      <c r="MK19" s="289">
        <v>708572.35786065087</v>
      </c>
      <c r="ML19" s="289"/>
      <c r="MM19" s="289">
        <v>944348.87919493765</v>
      </c>
      <c r="MN19" s="289"/>
      <c r="MO19" s="130">
        <v>19</v>
      </c>
      <c r="MP19" s="170" t="s">
        <v>1214</v>
      </c>
      <c r="MQ19" s="170"/>
      <c r="MR19" s="910"/>
      <c r="MS19" s="910"/>
      <c r="MT19" s="910"/>
      <c r="MU19" s="910"/>
      <c r="MV19" s="910"/>
      <c r="MW19" s="911"/>
      <c r="MX19" s="911">
        <v>76861294.555066049</v>
      </c>
      <c r="MY19" s="911">
        <v>-701437.75289873779</v>
      </c>
      <c r="MZ19" s="911">
        <v>76159856.802167311</v>
      </c>
      <c r="NA19" s="911">
        <v>-76159856.802167311</v>
      </c>
      <c r="NB19" s="912">
        <v>0</v>
      </c>
      <c r="NC19" s="912">
        <v>0</v>
      </c>
      <c r="ND19" s="912">
        <v>0</v>
      </c>
      <c r="NE19" s="132">
        <v>19</v>
      </c>
      <c r="NF19" s="302" t="s">
        <v>1039</v>
      </c>
      <c r="NG19" s="302"/>
      <c r="NH19" s="198">
        <v>36930273.955217995</v>
      </c>
      <c r="NI19" s="198">
        <v>-36930273.955217995</v>
      </c>
      <c r="NJ19" s="198">
        <v>0</v>
      </c>
      <c r="NK19" s="939">
        <v>0</v>
      </c>
      <c r="NL19" s="198">
        <v>0</v>
      </c>
      <c r="NM19" s="198">
        <v>0</v>
      </c>
      <c r="NN19" s="198">
        <v>0</v>
      </c>
      <c r="NO19" s="198">
        <v>0</v>
      </c>
      <c r="NP19" s="198">
        <v>0</v>
      </c>
      <c r="NQ19" s="198">
        <v>0</v>
      </c>
      <c r="NR19" s="198">
        <v>0</v>
      </c>
      <c r="NS19" s="198">
        <v>0</v>
      </c>
      <c r="NT19" s="198">
        <v>0</v>
      </c>
      <c r="NU19" s="132">
        <v>19</v>
      </c>
      <c r="NV19" s="302" t="s">
        <v>271</v>
      </c>
      <c r="NW19" s="302"/>
      <c r="NX19" s="198">
        <v>0</v>
      </c>
      <c r="NY19" s="198">
        <v>0</v>
      </c>
      <c r="NZ19" s="198">
        <v>0</v>
      </c>
      <c r="OA19" s="198"/>
      <c r="OB19" s="198">
        <v>0</v>
      </c>
      <c r="OC19" s="170"/>
      <c r="OD19" s="170"/>
      <c r="OE19" s="170"/>
      <c r="OF19" s="170"/>
      <c r="OG19" s="170"/>
      <c r="OH19" s="170"/>
      <c r="OI19" s="170"/>
      <c r="OJ19" s="170"/>
      <c r="OK19" s="132">
        <v>19</v>
      </c>
      <c r="OM19" s="244"/>
      <c r="ON19" s="244"/>
      <c r="OO19" s="244"/>
      <c r="OP19" s="306"/>
      <c r="OQ19" s="306"/>
      <c r="OR19" s="198"/>
      <c r="OS19" s="198"/>
      <c r="OT19" s="198"/>
      <c r="OU19" s="198"/>
      <c r="OV19" s="198"/>
      <c r="OW19" s="198"/>
      <c r="OX19" s="198"/>
      <c r="OY19" s="198"/>
      <c r="OZ19" s="198"/>
      <c r="PA19" s="132">
        <v>19</v>
      </c>
      <c r="PB19" s="655" t="s">
        <v>1117</v>
      </c>
      <c r="PC19" s="466"/>
      <c r="PD19" s="451">
        <v>0</v>
      </c>
      <c r="PE19" s="451">
        <v>0</v>
      </c>
      <c r="PF19" s="451">
        <v>-512260.25856467366</v>
      </c>
      <c r="PG19" s="451">
        <v>-248194.01131044008</v>
      </c>
      <c r="PH19" s="451">
        <v>-760454.26987511374</v>
      </c>
      <c r="PI19" s="451">
        <v>-124097.00565522001</v>
      </c>
      <c r="PJ19" s="451">
        <v>-884551.27553033375</v>
      </c>
      <c r="PK19" s="451">
        <v>221137.81888258341</v>
      </c>
      <c r="PL19" s="451">
        <v>-663413.45664775034</v>
      </c>
      <c r="PM19" s="451">
        <v>442275.63776516728</v>
      </c>
      <c r="PN19" s="451">
        <v>-221137.81888258306</v>
      </c>
      <c r="PO19" s="451">
        <v>221137.81888258364</v>
      </c>
      <c r="PP19" s="451">
        <v>5.8207660913467407E-10</v>
      </c>
      <c r="PQ19" s="132">
        <v>19</v>
      </c>
      <c r="PR19" s="931" t="s">
        <v>1046</v>
      </c>
      <c r="PS19" s="807"/>
      <c r="PT19" s="209"/>
      <c r="PU19" s="209"/>
      <c r="PV19" s="932">
        <v>0</v>
      </c>
      <c r="PW19" s="465">
        <v>-90132147.473370671</v>
      </c>
      <c r="PX19" s="932">
        <v>-90132147.473370671</v>
      </c>
      <c r="PY19" s="465">
        <v>-166759056.9989773</v>
      </c>
      <c r="PZ19" s="932">
        <v>-256891204.47234797</v>
      </c>
      <c r="QA19" s="465">
        <v>-143568371.99825859</v>
      </c>
      <c r="QB19" s="932">
        <v>-400459576.47060657</v>
      </c>
      <c r="QC19" s="465">
        <v>-73436267.902879477</v>
      </c>
      <c r="QD19" s="932">
        <v>-473895844.37348604</v>
      </c>
      <c r="QE19" s="465">
        <v>-151562792.76746643</v>
      </c>
      <c r="QF19" s="932">
        <v>-625458637.14095247</v>
      </c>
      <c r="QG19" s="132">
        <v>19</v>
      </c>
      <c r="QH19" s="758" t="s">
        <v>434</v>
      </c>
      <c r="QI19" s="758"/>
      <c r="QJ19" s="792"/>
      <c r="QK19" s="792"/>
      <c r="QL19" s="831">
        <v>15881825.399999995</v>
      </c>
      <c r="QM19" s="831">
        <v>-173410.64999999478</v>
      </c>
      <c r="QN19" s="832">
        <v>15708414.75</v>
      </c>
      <c r="QO19" s="831">
        <v>-3259681.4000000004</v>
      </c>
      <c r="QP19" s="832">
        <v>12448733.35</v>
      </c>
      <c r="QQ19" s="831">
        <v>-5044526.0199999996</v>
      </c>
      <c r="QR19" s="832">
        <v>7404207.3300000001</v>
      </c>
      <c r="QS19" s="831">
        <v>-1549170.4100000001</v>
      </c>
      <c r="QT19" s="832">
        <v>5855036.9199999999</v>
      </c>
      <c r="QU19" s="831">
        <v>-391316.25999999978</v>
      </c>
      <c r="QV19" s="832">
        <v>5463720.6600000001</v>
      </c>
      <c r="QW19" s="801">
        <v>19</v>
      </c>
      <c r="QX19" s="804" t="s">
        <v>269</v>
      </c>
      <c r="QY19" s="804"/>
      <c r="QZ19" s="877"/>
      <c r="RA19" s="877"/>
      <c r="RB19" s="877"/>
      <c r="RC19" s="878">
        <v>0</v>
      </c>
      <c r="RD19" s="878">
        <v>0</v>
      </c>
      <c r="RE19" s="878">
        <v>-137.18157599999998</v>
      </c>
      <c r="RF19" s="878">
        <v>-137.18157599999998</v>
      </c>
      <c r="RG19" s="878">
        <v>-143.14255199999999</v>
      </c>
      <c r="RH19" s="878">
        <v>-280.32412799999997</v>
      </c>
      <c r="RI19" s="878">
        <v>-143.14255200000002</v>
      </c>
      <c r="RJ19" s="878">
        <v>-423.46668</v>
      </c>
      <c r="RK19" s="878">
        <v>-143.14255200000002</v>
      </c>
      <c r="RL19" s="878">
        <v>-566.60923200000002</v>
      </c>
      <c r="RM19" s="801">
        <v>19</v>
      </c>
      <c r="RN19" s="758" t="s">
        <v>269</v>
      </c>
      <c r="RO19" s="793"/>
      <c r="RP19" s="834"/>
      <c r="RQ19" s="834"/>
      <c r="RR19" s="834"/>
      <c r="RS19" s="834">
        <v>168710.14078799999</v>
      </c>
      <c r="RT19" s="833">
        <v>168710.14078799999</v>
      </c>
      <c r="RU19" s="834">
        <v>3282945.3242039997</v>
      </c>
      <c r="RV19" s="833">
        <v>3451655.4649919998</v>
      </c>
      <c r="RW19" s="834">
        <v>3837403.1659739986</v>
      </c>
      <c r="RX19" s="833">
        <v>7289058.6309659984</v>
      </c>
      <c r="RY19" s="834">
        <v>4317495.8143800031</v>
      </c>
      <c r="RZ19" s="833">
        <v>11606554.445346002</v>
      </c>
      <c r="SA19" s="834">
        <v>4430735.0775239989</v>
      </c>
      <c r="SB19" s="833">
        <v>16037289.52287</v>
      </c>
    </row>
    <row r="20" spans="1:496" ht="15.75" thickBot="1" x14ac:dyDescent="0.3">
      <c r="A20" s="132">
        <f>ROW()</f>
        <v>20</v>
      </c>
      <c r="B20" s="249" t="s">
        <v>1016</v>
      </c>
      <c r="C20" s="139"/>
      <c r="D20" s="515"/>
      <c r="E20" s="289">
        <v>-7002797.5</v>
      </c>
      <c r="F20" s="839"/>
      <c r="G20" s="289"/>
      <c r="H20" s="839"/>
      <c r="I20" s="289"/>
      <c r="J20" s="839"/>
      <c r="K20" s="289"/>
      <c r="L20" s="839"/>
      <c r="M20" s="289"/>
      <c r="N20" s="839"/>
      <c r="O20" s="289"/>
      <c r="P20" s="839"/>
      <c r="Q20" s="248">
        <v>20</v>
      </c>
      <c r="R20" s="481" t="s">
        <v>274</v>
      </c>
      <c r="S20" s="495"/>
      <c r="T20" s="579">
        <v>8647.380000000001</v>
      </c>
      <c r="U20" s="579">
        <v>-8647.380000000001</v>
      </c>
      <c r="V20" s="580">
        <v>0</v>
      </c>
      <c r="W20" s="473"/>
      <c r="X20" s="506">
        <v>0</v>
      </c>
      <c r="Y20" s="473"/>
      <c r="Z20" s="506">
        <v>0</v>
      </c>
      <c r="AA20" s="473"/>
      <c r="AB20" s="506">
        <v>0</v>
      </c>
      <c r="AC20" s="473"/>
      <c r="AD20" s="506">
        <v>0</v>
      </c>
      <c r="AE20" s="473"/>
      <c r="AF20" s="506">
        <v>0</v>
      </c>
      <c r="AG20" s="132">
        <v>20</v>
      </c>
      <c r="AH20" s="252" t="s">
        <v>272</v>
      </c>
      <c r="AI20" s="290"/>
      <c r="AJ20" s="140">
        <v>10317427619.495258</v>
      </c>
      <c r="AK20" s="140">
        <v>1102955</v>
      </c>
      <c r="AL20" s="254">
        <v>10318530574.495258</v>
      </c>
      <c r="AM20" s="140">
        <v>0</v>
      </c>
      <c r="AN20" s="254">
        <v>10318530574.495258</v>
      </c>
      <c r="AO20" s="254">
        <v>0</v>
      </c>
      <c r="AP20" s="254">
        <v>10318530574.495258</v>
      </c>
      <c r="AQ20" s="254">
        <v>0</v>
      </c>
      <c r="AR20" s="254">
        <v>10318530574.495258</v>
      </c>
      <c r="AS20" s="254">
        <v>0</v>
      </c>
      <c r="AT20" s="254">
        <v>10318530574.495258</v>
      </c>
      <c r="AU20" s="254">
        <v>0</v>
      </c>
      <c r="AV20" s="254">
        <v>10318530574.495258</v>
      </c>
      <c r="AW20" s="132">
        <v>20</v>
      </c>
      <c r="AX20" s="133" t="s">
        <v>1203</v>
      </c>
      <c r="AY20" s="664"/>
      <c r="AZ20" s="865">
        <v>3764195.8000000007</v>
      </c>
      <c r="BA20" s="865">
        <v>0</v>
      </c>
      <c r="BB20" s="865">
        <v>3764195.8000000007</v>
      </c>
      <c r="BC20" s="865">
        <v>717573.36542599928</v>
      </c>
      <c r="BD20" s="865">
        <v>4481769.165426</v>
      </c>
      <c r="BE20" s="865">
        <v>-1452302.8297260003</v>
      </c>
      <c r="BF20" s="865">
        <v>3029466.3356999997</v>
      </c>
      <c r="BG20" s="865">
        <v>-395193.22033799998</v>
      </c>
      <c r="BH20" s="865">
        <v>2634273.1153619997</v>
      </c>
      <c r="BI20" s="865">
        <v>-743533.59620399983</v>
      </c>
      <c r="BJ20" s="865">
        <v>1890739.5191579999</v>
      </c>
      <c r="BK20" s="865">
        <v>-73988.326188000152</v>
      </c>
      <c r="BL20" s="865">
        <v>1816751.1929699997</v>
      </c>
      <c r="BM20" s="132">
        <v>20</v>
      </c>
      <c r="BN20" s="241" t="s">
        <v>273</v>
      </c>
      <c r="BP20" s="297"/>
      <c r="BQ20" s="187">
        <v>2.6200000000000001E-2</v>
      </c>
      <c r="BR20" s="187">
        <v>2.6200000000000001E-2</v>
      </c>
      <c r="BS20" s="187">
        <v>2.6200000000000001E-2</v>
      </c>
      <c r="BT20" s="187">
        <v>2.6200000000000001E-2</v>
      </c>
      <c r="BU20" s="187">
        <v>2.6200000000000001E-2</v>
      </c>
      <c r="BV20" s="187">
        <v>2.6200000000000001E-2</v>
      </c>
      <c r="BW20" s="187">
        <v>2.5600000000000001E-2</v>
      </c>
      <c r="BX20" s="187">
        <v>2.5600000000000001E-2</v>
      </c>
      <c r="BY20" s="187">
        <v>2.58E-2</v>
      </c>
      <c r="BZ20" s="187">
        <v>2.58E-2</v>
      </c>
      <c r="CA20" s="187">
        <v>2.6200000000000001E-2</v>
      </c>
      <c r="CB20" s="187">
        <v>2.6200000000000001E-2</v>
      </c>
      <c r="CC20" s="132">
        <v>20</v>
      </c>
      <c r="CD20" s="312" t="s">
        <v>266</v>
      </c>
      <c r="CE20" s="313">
        <v>0.21</v>
      </c>
      <c r="CF20" s="281">
        <v>-4184997.8652182403</v>
      </c>
      <c r="CG20" s="281">
        <v>791011.46521824028</v>
      </c>
      <c r="CH20" s="281">
        <v>-3393986.4</v>
      </c>
      <c r="CI20" s="281">
        <v>0</v>
      </c>
      <c r="CJ20" s="281">
        <v>-3393986.4</v>
      </c>
      <c r="CK20" s="466"/>
      <c r="CL20" s="281">
        <v>-3393986.4</v>
      </c>
      <c r="CM20" s="466"/>
      <c r="CN20" s="281">
        <v>-3393986.4</v>
      </c>
      <c r="CO20" s="466"/>
      <c r="CP20" s="281">
        <v>-3393986.4</v>
      </c>
      <c r="CQ20" s="466"/>
      <c r="CR20" s="281">
        <v>-3393986.4</v>
      </c>
      <c r="CS20" s="132">
        <v>20</v>
      </c>
      <c r="CT20" s="284" t="s">
        <v>278</v>
      </c>
      <c r="CU20" s="284"/>
      <c r="CV20" s="610"/>
      <c r="CW20" s="610"/>
      <c r="CX20" s="610"/>
      <c r="CY20" s="610"/>
      <c r="CZ20" s="610"/>
      <c r="DA20" s="610"/>
      <c r="DB20" s="610"/>
      <c r="DC20" s="610"/>
      <c r="DD20" s="610"/>
      <c r="DE20" s="610"/>
      <c r="DF20" s="610"/>
      <c r="DG20" s="610"/>
      <c r="DH20" s="610"/>
      <c r="DI20" s="132">
        <v>20</v>
      </c>
      <c r="DJ20" s="286" t="s">
        <v>276</v>
      </c>
      <c r="DK20" s="286"/>
      <c r="DL20" s="198">
        <v>88405965.112160012</v>
      </c>
      <c r="DM20" s="198">
        <v>-2208.3352379947901</v>
      </c>
      <c r="DN20" s="193">
        <v>88403756.776922017</v>
      </c>
      <c r="DO20" s="198">
        <v>0</v>
      </c>
      <c r="DP20" s="198">
        <v>88403756.776922017</v>
      </c>
      <c r="DQ20" s="198">
        <v>0</v>
      </c>
      <c r="DR20" s="198">
        <v>88403756.776922017</v>
      </c>
      <c r="DS20" s="198">
        <v>0</v>
      </c>
      <c r="DT20" s="198">
        <v>88403756.776922017</v>
      </c>
      <c r="DU20" s="198">
        <v>0</v>
      </c>
      <c r="DV20" s="198">
        <v>88403756.776922017</v>
      </c>
      <c r="DW20" s="198">
        <v>0</v>
      </c>
      <c r="DX20" s="198">
        <v>88403756.776922017</v>
      </c>
      <c r="DY20" s="132">
        <v>20</v>
      </c>
      <c r="DZ20" s="298"/>
      <c r="EA20" s="139"/>
      <c r="EB20" s="139"/>
      <c r="EC20" s="139"/>
      <c r="ED20" s="126"/>
      <c r="EE20" s="139"/>
      <c r="EF20" s="126"/>
      <c r="EG20" s="139"/>
      <c r="EH20" s="126"/>
      <c r="EI20" s="139"/>
      <c r="EJ20" s="126"/>
      <c r="EK20" s="139"/>
      <c r="EL20" s="126"/>
      <c r="EM20" s="139"/>
      <c r="EN20" s="126"/>
      <c r="EO20" s="132">
        <v>20</v>
      </c>
      <c r="EP20" s="139" t="s">
        <v>255</v>
      </c>
      <c r="EQ20" s="168"/>
      <c r="ER20" s="168">
        <v>1343861.8443840472</v>
      </c>
      <c r="ES20" s="168">
        <v>89605.877021006425</v>
      </c>
      <c r="ET20" s="168">
        <v>1433467.7214050535</v>
      </c>
      <c r="EU20" s="168">
        <v>0</v>
      </c>
      <c r="EV20" s="168">
        <v>1433467.7214050535</v>
      </c>
      <c r="EW20" s="168">
        <v>0</v>
      </c>
      <c r="EX20" s="168">
        <v>1433467.7214050535</v>
      </c>
      <c r="EY20" s="168">
        <v>0</v>
      </c>
      <c r="EZ20" s="168">
        <v>1433467.7214050535</v>
      </c>
      <c r="FA20" s="168">
        <v>0</v>
      </c>
      <c r="FB20" s="168">
        <v>1433467.7214050535</v>
      </c>
      <c r="FC20" s="168">
        <v>0</v>
      </c>
      <c r="FD20" s="168">
        <v>1433467.7214050535</v>
      </c>
      <c r="FE20" s="132">
        <v>20</v>
      </c>
      <c r="FF20" s="282" t="s">
        <v>275</v>
      </c>
      <c r="FH20" s="193">
        <v>667228.19858253188</v>
      </c>
      <c r="FI20" s="193">
        <v>1327852.6021819038</v>
      </c>
      <c r="FJ20" s="478">
        <v>1995080.8007644357</v>
      </c>
      <c r="FK20" s="451">
        <v>-469923.05705742119</v>
      </c>
      <c r="FL20" s="478">
        <v>1525157.7437070145</v>
      </c>
      <c r="FM20" s="193">
        <v>93379.763959307689</v>
      </c>
      <c r="FN20" s="478">
        <v>1618537.5076663222</v>
      </c>
      <c r="FO20" s="193">
        <v>172181.22199609107</v>
      </c>
      <c r="FP20" s="478">
        <v>1790718.7296624132</v>
      </c>
      <c r="FQ20" s="193">
        <v>400176.15401689801</v>
      </c>
      <c r="FR20" s="478">
        <v>2190894.8836793113</v>
      </c>
      <c r="FS20" s="193">
        <v>604380.55846239673</v>
      </c>
      <c r="FT20" s="478">
        <v>2795275.442141708</v>
      </c>
      <c r="FU20" s="132">
        <v>20</v>
      </c>
      <c r="FV20" s="263" t="s">
        <v>267</v>
      </c>
      <c r="FW20" s="309"/>
      <c r="GS20" s="170"/>
      <c r="GT20" s="170"/>
      <c r="GU20" s="170"/>
      <c r="GV20" s="170"/>
      <c r="GW20" s="170"/>
      <c r="GX20" s="170"/>
      <c r="GY20" s="170"/>
      <c r="GZ20" s="170"/>
      <c r="HA20" s="132">
        <v>20</v>
      </c>
      <c r="HB20" s="133" t="s">
        <v>244</v>
      </c>
      <c r="HC20" s="295"/>
      <c r="HD20" s="866">
        <v>6500901.3481634129</v>
      </c>
      <c r="HE20" s="866">
        <v>1033763.7840479165</v>
      </c>
      <c r="HF20" s="866">
        <v>7534665.1322113294</v>
      </c>
      <c r="HG20" s="866">
        <v>947448.74396524625</v>
      </c>
      <c r="HH20" s="866">
        <v>8482113.8761765752</v>
      </c>
      <c r="HI20" s="866">
        <v>0</v>
      </c>
      <c r="HJ20" s="866">
        <v>8482113.8761765752</v>
      </c>
      <c r="HK20" s="866">
        <v>0</v>
      </c>
      <c r="HL20" s="866">
        <v>8482113.8761765752</v>
      </c>
      <c r="HM20" s="866">
        <v>0</v>
      </c>
      <c r="HN20" s="866">
        <v>8482113.8761765752</v>
      </c>
      <c r="HO20" s="866">
        <v>0</v>
      </c>
      <c r="HP20" s="866">
        <v>8482113.8761765752</v>
      </c>
      <c r="HQ20" s="132">
        <v>20</v>
      </c>
      <c r="IG20" s="132">
        <v>20</v>
      </c>
      <c r="IH20" s="245" t="s">
        <v>277</v>
      </c>
      <c r="II20" s="245"/>
      <c r="IJ20" s="140">
        <v>92575.449763931756</v>
      </c>
      <c r="IK20" s="140">
        <v>-83667.238430449957</v>
      </c>
      <c r="IL20" s="140">
        <v>8908.2113334817986</v>
      </c>
      <c r="IM20" s="140">
        <v>0</v>
      </c>
      <c r="IN20" s="140">
        <v>8908.2113334817986</v>
      </c>
      <c r="IO20" s="140">
        <v>0</v>
      </c>
      <c r="IP20" s="140">
        <v>8908.2113334817986</v>
      </c>
      <c r="IQ20" s="140">
        <v>0</v>
      </c>
      <c r="IR20" s="140">
        <v>8908.2113334817986</v>
      </c>
      <c r="IS20" s="140">
        <v>0</v>
      </c>
      <c r="IT20" s="140">
        <v>8908.2113334817986</v>
      </c>
      <c r="IU20" s="140">
        <v>0</v>
      </c>
      <c r="IV20" s="140">
        <v>8908.2113334817986</v>
      </c>
      <c r="IW20" s="132">
        <v>20</v>
      </c>
      <c r="IX20" s="133" t="s">
        <v>258</v>
      </c>
      <c r="IY20" s="133"/>
      <c r="IZ20" s="314">
        <v>-5249793.7345003709</v>
      </c>
      <c r="JA20" s="314">
        <v>1576182.6872538861</v>
      </c>
      <c r="JB20" s="314">
        <v>-3673611.047246485</v>
      </c>
      <c r="JC20" s="314">
        <v>-1224537.0157488291</v>
      </c>
      <c r="JD20" s="314">
        <v>-4898148.0629953137</v>
      </c>
      <c r="JE20" s="314">
        <v>0</v>
      </c>
      <c r="JF20" s="314">
        <v>-4898148.0629953137</v>
      </c>
      <c r="JG20" s="314">
        <v>0</v>
      </c>
      <c r="JH20" s="314">
        <v>-4898148.0629953137</v>
      </c>
      <c r="JI20" s="314">
        <v>0</v>
      </c>
      <c r="JJ20" s="314">
        <v>-4898148.0629953137</v>
      </c>
      <c r="JK20" s="314">
        <v>0</v>
      </c>
      <c r="JL20" s="314">
        <v>-4898148.0629953137</v>
      </c>
      <c r="JM20" s="132">
        <v>20</v>
      </c>
      <c r="JN20" s="199" t="s">
        <v>275</v>
      </c>
      <c r="JO20" s="245"/>
      <c r="JP20" s="143">
        <v>30354720.108789455</v>
      </c>
      <c r="JQ20" s="143">
        <v>514493.33828667179</v>
      </c>
      <c r="JR20" s="296">
        <v>30869213.447076127</v>
      </c>
      <c r="JS20" s="296">
        <v>0</v>
      </c>
      <c r="JT20" s="296">
        <v>30869213.447076127</v>
      </c>
      <c r="JU20" s="296">
        <v>0</v>
      </c>
      <c r="JV20" s="296">
        <v>30869213.447076127</v>
      </c>
      <c r="JW20" s="296"/>
      <c r="JX20" s="296">
        <v>30869213.447076127</v>
      </c>
      <c r="JY20" s="296"/>
      <c r="JZ20" s="296">
        <v>30869213.447076127</v>
      </c>
      <c r="KA20" s="296"/>
      <c r="KB20" s="296">
        <v>30869213.447076127</v>
      </c>
      <c r="KC20" s="132">
        <v>20</v>
      </c>
      <c r="KD20" s="139" t="s">
        <v>133</v>
      </c>
      <c r="KF20" s="129">
        <v>190815244.39800799</v>
      </c>
      <c r="KG20" s="129">
        <v>6628145.0003628135</v>
      </c>
      <c r="KH20" s="129">
        <v>197443389.3983708</v>
      </c>
      <c r="KI20" s="170">
        <v>0</v>
      </c>
      <c r="KJ20" s="129">
        <v>197443389.3983708</v>
      </c>
      <c r="KK20" s="170">
        <v>0</v>
      </c>
      <c r="KL20" s="129">
        <v>197443389.3983708</v>
      </c>
      <c r="KM20" s="170">
        <v>0</v>
      </c>
      <c r="KN20" s="129">
        <v>197443389.3983708</v>
      </c>
      <c r="KO20" s="170">
        <v>0</v>
      </c>
      <c r="KP20" s="129">
        <v>197443389.3983708</v>
      </c>
      <c r="KQ20" s="170">
        <v>0</v>
      </c>
      <c r="KR20" s="129">
        <v>197443389.3983708</v>
      </c>
      <c r="KS20" s="132">
        <v>20</v>
      </c>
      <c r="KT20" s="148" t="s">
        <v>281</v>
      </c>
      <c r="KV20" s="311">
        <v>442632026.03410596</v>
      </c>
      <c r="KW20" s="311">
        <v>13661206.458797369</v>
      </c>
      <c r="KX20" s="311">
        <v>456293232.49290329</v>
      </c>
      <c r="KY20" s="311">
        <v>0</v>
      </c>
      <c r="KZ20" s="311">
        <v>456293232.49290329</v>
      </c>
      <c r="LA20" s="311">
        <v>0</v>
      </c>
      <c r="LB20" s="311">
        <v>456293232.49290329</v>
      </c>
      <c r="LC20" s="311">
        <v>0</v>
      </c>
      <c r="LD20" s="311">
        <v>456293232.49290329</v>
      </c>
      <c r="LE20" s="311">
        <v>0</v>
      </c>
      <c r="LF20" s="311">
        <v>456293232.49290329</v>
      </c>
      <c r="LG20" s="311">
        <v>0</v>
      </c>
      <c r="LH20" s="311">
        <v>456293232.49290329</v>
      </c>
      <c r="LI20" s="132">
        <v>20</v>
      </c>
      <c r="LJ20" s="148" t="s">
        <v>290</v>
      </c>
      <c r="LK20" s="717">
        <v>0.21</v>
      </c>
      <c r="LL20" s="170">
        <v>-954009.20790000004</v>
      </c>
      <c r="LM20" s="170">
        <v>-18498.07071840006</v>
      </c>
      <c r="LN20" s="170">
        <v>-972507.2786184001</v>
      </c>
      <c r="LO20" s="170">
        <v>0</v>
      </c>
      <c r="LP20" s="170">
        <v>-972507.2786184001</v>
      </c>
      <c r="LQ20" s="170">
        <v>0</v>
      </c>
      <c r="LR20" s="170">
        <v>-972507.2786184001</v>
      </c>
      <c r="LS20" s="170">
        <v>0</v>
      </c>
      <c r="LT20" s="170">
        <v>-972507.2786184001</v>
      </c>
      <c r="LU20" s="170">
        <v>0</v>
      </c>
      <c r="LV20" s="170">
        <v>-972507.2786184001</v>
      </c>
      <c r="LW20" s="170">
        <v>0</v>
      </c>
      <c r="LX20" s="170">
        <v>-972507.2786184001</v>
      </c>
      <c r="LY20" s="132">
        <v>20</v>
      </c>
      <c r="LZ20" s="133" t="s">
        <v>63</v>
      </c>
      <c r="MB20" s="289"/>
      <c r="MC20" s="289"/>
      <c r="MD20" s="289"/>
      <c r="ME20" s="289"/>
      <c r="MF20" s="289"/>
      <c r="MG20" s="289"/>
      <c r="MH20" s="367"/>
      <c r="MI20" s="289">
        <v>6015590.8529793024</v>
      </c>
      <c r="MJ20" s="289"/>
      <c r="MK20" s="289">
        <v>2475818.8935090452</v>
      </c>
      <c r="ML20" s="289"/>
      <c r="MM20" s="289">
        <v>3381475.8202542961</v>
      </c>
      <c r="MN20" s="289"/>
      <c r="MO20" s="130">
        <v>20</v>
      </c>
      <c r="MP20" s="170" t="s">
        <v>1223</v>
      </c>
      <c r="MQ20" s="170"/>
      <c r="MR20" s="913"/>
      <c r="MS20" s="913"/>
      <c r="MT20" s="913"/>
      <c r="MU20" s="913"/>
      <c r="MV20" s="913"/>
      <c r="MW20" s="914"/>
      <c r="MX20" s="914"/>
      <c r="MY20" s="914"/>
      <c r="MZ20" s="914"/>
      <c r="NA20" s="914"/>
      <c r="NB20" s="915"/>
      <c r="NC20" s="915"/>
      <c r="ND20" s="915"/>
      <c r="NE20" s="132">
        <v>20</v>
      </c>
      <c r="NF20" s="938" t="s">
        <v>1242</v>
      </c>
      <c r="NG20" s="302"/>
      <c r="NH20" s="198">
        <v>0</v>
      </c>
      <c r="NI20" s="198"/>
      <c r="NJ20" s="198">
        <v>0</v>
      </c>
      <c r="NK20" s="198"/>
      <c r="NL20" s="198">
        <v>0</v>
      </c>
      <c r="NM20" s="198"/>
      <c r="NN20" s="198">
        <v>0</v>
      </c>
      <c r="NO20" s="939">
        <v>-32908426.689668</v>
      </c>
      <c r="NP20" s="939">
        <v>-32908426.689668</v>
      </c>
      <c r="NQ20" s="939">
        <v>-99935929.159999996</v>
      </c>
      <c r="NR20" s="939">
        <v>-132844355.849668</v>
      </c>
      <c r="NS20" s="939">
        <v>0</v>
      </c>
      <c r="NT20" s="939">
        <v>-132844355.849668</v>
      </c>
      <c r="NU20" s="132">
        <v>20</v>
      </c>
      <c r="NV20" s="302" t="s">
        <v>283</v>
      </c>
      <c r="NW20" s="302"/>
      <c r="NX20" s="198">
        <v>0</v>
      </c>
      <c r="NY20" s="198">
        <v>0</v>
      </c>
      <c r="NZ20" s="198">
        <v>0</v>
      </c>
      <c r="OA20" s="198"/>
      <c r="OB20" s="198">
        <v>0</v>
      </c>
      <c r="OC20" s="170"/>
      <c r="OD20" s="170"/>
      <c r="OE20" s="170"/>
      <c r="OF20" s="170"/>
      <c r="OG20" s="170"/>
      <c r="OH20" s="170"/>
      <c r="OI20" s="170"/>
      <c r="OJ20" s="170"/>
      <c r="OK20" s="132">
        <v>20</v>
      </c>
      <c r="OL20" s="188" t="s">
        <v>282</v>
      </c>
      <c r="OM20" s="194">
        <v>0.21</v>
      </c>
      <c r="ON20" s="315">
        <v>-205490.35710000005</v>
      </c>
      <c r="OO20" s="315">
        <v>37754.641149711177</v>
      </c>
      <c r="OP20" s="315">
        <v>-167735.71595028887</v>
      </c>
      <c r="OQ20" s="315">
        <v>5.1502888498362156E-3</v>
      </c>
      <c r="OR20" s="315">
        <v>-167735.7108</v>
      </c>
      <c r="OS20" s="315">
        <v>0</v>
      </c>
      <c r="OT20" s="315">
        <v>-167735.7108</v>
      </c>
      <c r="OU20" s="315">
        <v>-21275.666961596173</v>
      </c>
      <c r="OV20" s="315">
        <v>-189011.37776159617</v>
      </c>
      <c r="OW20" s="315">
        <v>0</v>
      </c>
      <c r="OX20" s="315">
        <v>-189011.37776159617</v>
      </c>
      <c r="OY20" s="315">
        <v>63612.664500000014</v>
      </c>
      <c r="OZ20" s="315">
        <v>-125398.71326159617</v>
      </c>
      <c r="PA20" s="132">
        <v>20</v>
      </c>
      <c r="PB20" s="657" t="s">
        <v>1118</v>
      </c>
      <c r="PC20" s="466"/>
      <c r="PD20" s="451">
        <v>0</v>
      </c>
      <c r="PE20" s="451">
        <v>0</v>
      </c>
      <c r="PF20" s="451">
        <v>-841744.48880333244</v>
      </c>
      <c r="PG20" s="451">
        <v>-891467.75575000024</v>
      </c>
      <c r="PH20" s="451">
        <v>-1733212.2445533327</v>
      </c>
      <c r="PI20" s="451">
        <v>-445733.87787500024</v>
      </c>
      <c r="PJ20" s="451">
        <v>-2178946.1224283329</v>
      </c>
      <c r="PK20" s="451">
        <v>0</v>
      </c>
      <c r="PL20" s="451">
        <v>-2178946.1224283329</v>
      </c>
      <c r="PM20" s="451">
        <v>0</v>
      </c>
      <c r="PN20" s="451">
        <v>-2178946.1224283329</v>
      </c>
      <c r="PO20" s="451">
        <v>0</v>
      </c>
      <c r="PP20" s="451">
        <v>-2178946.1224283329</v>
      </c>
      <c r="PQ20" s="132">
        <v>20</v>
      </c>
      <c r="PR20" s="931" t="s">
        <v>1229</v>
      </c>
      <c r="PS20" s="807"/>
      <c r="PT20" s="738"/>
      <c r="PU20" s="738"/>
      <c r="PV20" s="465">
        <v>0</v>
      </c>
      <c r="PW20" s="465">
        <v>90132147.473370671</v>
      </c>
      <c r="PX20" s="465">
        <v>90132147.473370671</v>
      </c>
      <c r="PY20" s="465">
        <v>166759056.9989773</v>
      </c>
      <c r="PZ20" s="465">
        <v>256891204.47234797</v>
      </c>
      <c r="QA20" s="465">
        <v>143568371.99825859</v>
      </c>
      <c r="QB20" s="465">
        <v>400459576.47060657</v>
      </c>
      <c r="QC20" s="465">
        <v>73436267.902879477</v>
      </c>
      <c r="QD20" s="465">
        <v>473895844.37348604</v>
      </c>
      <c r="QE20" s="465">
        <v>151562792.76746643</v>
      </c>
      <c r="QF20" s="465">
        <v>625458637.14095247</v>
      </c>
      <c r="QG20" s="132">
        <v>20</v>
      </c>
      <c r="QH20" s="758" t="s">
        <v>269</v>
      </c>
      <c r="QI20" s="758"/>
      <c r="QJ20" s="795"/>
      <c r="QK20" s="795"/>
      <c r="QL20" s="833">
        <v>65273020.645392001</v>
      </c>
      <c r="QM20" s="833">
        <v>-3730756.3268639967</v>
      </c>
      <c r="QN20" s="834">
        <v>61542264.318528004</v>
      </c>
      <c r="QO20" s="833">
        <v>-15448729.036314003</v>
      </c>
      <c r="QP20" s="834">
        <v>46093535.282214001</v>
      </c>
      <c r="QQ20" s="833">
        <v>-15141685.466417998</v>
      </c>
      <c r="QR20" s="834">
        <v>30951849.815796003</v>
      </c>
      <c r="QS20" s="833">
        <v>-6693498.1320480071</v>
      </c>
      <c r="QT20" s="834">
        <v>24258351.683747996</v>
      </c>
      <c r="QU20" s="833">
        <v>-5865046.1187359951</v>
      </c>
      <c r="QV20" s="834">
        <v>18393305.565012001</v>
      </c>
      <c r="QW20" s="801">
        <v>20</v>
      </c>
      <c r="QX20" s="758" t="s">
        <v>281</v>
      </c>
      <c r="QY20" s="804"/>
      <c r="QZ20" s="879"/>
      <c r="RA20" s="879"/>
      <c r="RB20" s="879">
        <v>0</v>
      </c>
      <c r="RC20" s="879">
        <v>-725461.25379400025</v>
      </c>
      <c r="RD20" s="879">
        <v>-725461.25379400025</v>
      </c>
      <c r="RE20" s="879">
        <v>-5566833.4897539997</v>
      </c>
      <c r="RF20" s="879">
        <v>-6292294.7435480002</v>
      </c>
      <c r="RG20" s="879">
        <v>-6988463.1869710935</v>
      </c>
      <c r="RH20" s="879">
        <v>-13280757.930519095</v>
      </c>
      <c r="RI20" s="879">
        <v>-4030041.4092979515</v>
      </c>
      <c r="RJ20" s="879">
        <v>-17310799.339817047</v>
      </c>
      <c r="RK20" s="879">
        <v>-3082280.3092979537</v>
      </c>
      <c r="RL20" s="879">
        <v>-20393079.649115004</v>
      </c>
      <c r="RM20" s="801">
        <v>20</v>
      </c>
      <c r="RN20" s="758" t="s">
        <v>1104</v>
      </c>
      <c r="RO20" s="793"/>
      <c r="RP20" s="873"/>
      <c r="RQ20" s="873"/>
      <c r="RR20" s="873"/>
      <c r="RS20" s="873">
        <v>1712561.702794</v>
      </c>
      <c r="RT20" s="873">
        <v>1712561.702794</v>
      </c>
      <c r="RU20" s="873">
        <v>13915775.436139999</v>
      </c>
      <c r="RV20" s="873">
        <v>15628337.138933999</v>
      </c>
      <c r="RW20" s="873">
        <v>16593328.212900044</v>
      </c>
      <c r="RX20" s="873">
        <v>32221665.351834044</v>
      </c>
      <c r="RY20" s="873">
        <v>29926942.217206962</v>
      </c>
      <c r="RZ20" s="873">
        <v>62148607.569040999</v>
      </c>
      <c r="SA20" s="873">
        <v>23292450.691607077</v>
      </c>
      <c r="SB20" s="873">
        <v>85441058.260648087</v>
      </c>
    </row>
    <row r="21" spans="1:496" ht="16.5" thickTop="1" thickBot="1" x14ac:dyDescent="0.3">
      <c r="A21" s="132">
        <f>ROW()</f>
        <v>21</v>
      </c>
      <c r="B21" s="249" t="s">
        <v>504</v>
      </c>
      <c r="C21" s="139"/>
      <c r="D21" s="515"/>
      <c r="E21" s="289">
        <v>47482282.830000006</v>
      </c>
      <c r="F21" s="839"/>
      <c r="G21" s="289"/>
      <c r="H21" s="839"/>
      <c r="I21" s="289"/>
      <c r="J21" s="839"/>
      <c r="K21" s="289"/>
      <c r="L21" s="839"/>
      <c r="M21" s="289"/>
      <c r="N21" s="839"/>
      <c r="O21" s="289"/>
      <c r="P21" s="839"/>
      <c r="Q21" s="248">
        <v>21</v>
      </c>
      <c r="R21" s="481" t="s">
        <v>496</v>
      </c>
      <c r="S21" s="489"/>
      <c r="T21" s="579">
        <v>20895273.780000001</v>
      </c>
      <c r="U21" s="579">
        <v>-20895273.780000001</v>
      </c>
      <c r="V21" s="580">
        <v>0</v>
      </c>
      <c r="W21" s="473"/>
      <c r="X21" s="506">
        <v>0</v>
      </c>
      <c r="Y21" s="473"/>
      <c r="Z21" s="506">
        <v>0</v>
      </c>
      <c r="AA21" s="473"/>
      <c r="AB21" s="506">
        <v>0</v>
      </c>
      <c r="AC21" s="473"/>
      <c r="AD21" s="506">
        <v>0</v>
      </c>
      <c r="AE21" s="473"/>
      <c r="AF21" s="506">
        <v>0</v>
      </c>
      <c r="AG21" s="132">
        <v>21</v>
      </c>
      <c r="AH21" s="290"/>
      <c r="AI21" s="290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132">
        <v>21</v>
      </c>
      <c r="AX21" s="244" t="s">
        <v>316</v>
      </c>
      <c r="AZ21" s="719">
        <v>101529489.22000001</v>
      </c>
      <c r="BA21" s="719">
        <v>-36730076.987808421</v>
      </c>
      <c r="BB21" s="719">
        <v>64799412.232191592</v>
      </c>
      <c r="BC21" s="719">
        <v>-454424.19965512399</v>
      </c>
      <c r="BD21" s="719">
        <v>64344988.032536477</v>
      </c>
      <c r="BE21" s="719">
        <v>-399773.68118600268</v>
      </c>
      <c r="BF21" s="719">
        <v>63945214.351350464</v>
      </c>
      <c r="BG21" s="719">
        <v>-668842.91487600096</v>
      </c>
      <c r="BH21" s="719">
        <v>63276371.436474472</v>
      </c>
      <c r="BI21" s="719">
        <v>467403.99771801173</v>
      </c>
      <c r="BJ21" s="719">
        <v>63743775.434192479</v>
      </c>
      <c r="BK21" s="719">
        <v>-553818.45254800306</v>
      </c>
      <c r="BL21" s="719">
        <v>63189956.981644474</v>
      </c>
      <c r="BM21" s="132">
        <v>21</v>
      </c>
      <c r="BN21" s="241" t="s">
        <v>287</v>
      </c>
      <c r="BP21" s="136">
        <v>0</v>
      </c>
      <c r="BQ21" s="468">
        <v>140351137.1621891</v>
      </c>
      <c r="BR21" s="468">
        <v>140351137.1621891</v>
      </c>
      <c r="BS21" s="468">
        <v>128622.9826759696</v>
      </c>
      <c r="BT21" s="468">
        <v>140479760.14486507</v>
      </c>
      <c r="BU21" s="468">
        <v>1068102.8945208192</v>
      </c>
      <c r="BV21" s="468">
        <v>141547863.03938589</v>
      </c>
      <c r="BW21" s="468">
        <v>-2049443.0296024084</v>
      </c>
      <c r="BX21" s="468">
        <v>139498420.00978348</v>
      </c>
      <c r="BY21" s="468">
        <v>8012615.6884163916</v>
      </c>
      <c r="BZ21" s="468">
        <v>147511035.69819987</v>
      </c>
      <c r="CA21" s="468">
        <v>12917980.396650583</v>
      </c>
      <c r="CB21" s="468">
        <v>160429016.09485045</v>
      </c>
      <c r="CC21" s="132">
        <v>21</v>
      </c>
      <c r="CD21" s="312" t="s">
        <v>258</v>
      </c>
      <c r="CE21" s="312"/>
      <c r="CF21" s="318">
        <v>-15743563.397725761</v>
      </c>
      <c r="CG21" s="318">
        <v>2975709.7977257613</v>
      </c>
      <c r="CH21" s="318">
        <v>-12767853.6</v>
      </c>
      <c r="CI21" s="318">
        <v>0</v>
      </c>
      <c r="CJ21" s="318">
        <v>-12767853.6</v>
      </c>
      <c r="CK21" s="318">
        <v>0</v>
      </c>
      <c r="CL21" s="318">
        <v>-12767853.6</v>
      </c>
      <c r="CM21" s="318">
        <v>0</v>
      </c>
      <c r="CN21" s="318">
        <v>-12767853.6</v>
      </c>
      <c r="CO21" s="318">
        <v>0</v>
      </c>
      <c r="CP21" s="318">
        <v>-12767853.6</v>
      </c>
      <c r="CQ21" s="318">
        <v>0</v>
      </c>
      <c r="CR21" s="318">
        <v>-12767853.6</v>
      </c>
      <c r="CS21" s="132">
        <v>21</v>
      </c>
      <c r="CT21" s="133" t="s">
        <v>494</v>
      </c>
      <c r="CU21" s="133"/>
      <c r="CV21" s="610">
        <v>347424.01260000002</v>
      </c>
      <c r="CW21" s="610">
        <v>-178624.01260000002</v>
      </c>
      <c r="CX21" s="610">
        <v>168800</v>
      </c>
      <c r="CY21" s="610"/>
      <c r="CZ21" s="610">
        <v>168800</v>
      </c>
      <c r="DA21" s="610"/>
      <c r="DB21" s="610">
        <v>168800</v>
      </c>
      <c r="DC21" s="610"/>
      <c r="DD21" s="610">
        <v>168800</v>
      </c>
      <c r="DE21" s="610"/>
      <c r="DF21" s="610">
        <v>168800</v>
      </c>
      <c r="DG21" s="610"/>
      <c r="DH21" s="610">
        <v>168800</v>
      </c>
      <c r="DI21" s="132">
        <v>21</v>
      </c>
      <c r="DJ21" s="286" t="s">
        <v>290</v>
      </c>
      <c r="DK21" s="319">
        <v>0.21</v>
      </c>
      <c r="DL21" s="320">
        <v>-18565252.673553601</v>
      </c>
      <c r="DM21" s="320">
        <v>463.75039997890588</v>
      </c>
      <c r="DN21" s="320">
        <v>-18564788.923153624</v>
      </c>
      <c r="DO21" s="320">
        <v>0</v>
      </c>
      <c r="DP21" s="320">
        <v>-18564788.923153624</v>
      </c>
      <c r="DQ21" s="320">
        <v>0</v>
      </c>
      <c r="DR21" s="320">
        <v>-18564788.923153624</v>
      </c>
      <c r="DS21" s="320">
        <v>0</v>
      </c>
      <c r="DT21" s="320">
        <v>-18564788.923153624</v>
      </c>
      <c r="DU21" s="320">
        <v>0</v>
      </c>
      <c r="DV21" s="320">
        <v>-18564788.923153624</v>
      </c>
      <c r="DW21" s="320">
        <v>0</v>
      </c>
      <c r="DX21" s="320">
        <v>-18564788.923153624</v>
      </c>
      <c r="DY21" s="132">
        <v>21</v>
      </c>
      <c r="DZ21" s="323" t="s">
        <v>291</v>
      </c>
      <c r="EA21" s="194">
        <v>0.4820921717994755</v>
      </c>
      <c r="EB21" s="308">
        <v>16044474.537859401</v>
      </c>
      <c r="EC21" s="308">
        <v>-43612.900235448033</v>
      </c>
      <c r="ED21" s="260">
        <v>16000861.637623953</v>
      </c>
      <c r="EE21" s="308">
        <v>111965.94676945359</v>
      </c>
      <c r="EF21" s="260">
        <v>16112827.584393406</v>
      </c>
      <c r="EG21" s="308">
        <v>0</v>
      </c>
      <c r="EH21" s="260">
        <v>16112827.584393406</v>
      </c>
      <c r="EI21" s="308">
        <v>0</v>
      </c>
      <c r="EJ21" s="260">
        <v>16112827.584393406</v>
      </c>
      <c r="EK21" s="308">
        <v>0</v>
      </c>
      <c r="EL21" s="260">
        <v>16112827.584393406</v>
      </c>
      <c r="EM21" s="308">
        <v>0</v>
      </c>
      <c r="EN21" s="260">
        <v>16112827.584393406</v>
      </c>
      <c r="EO21" s="132">
        <v>21</v>
      </c>
      <c r="EP21" s="139" t="s">
        <v>279</v>
      </c>
      <c r="EQ21" s="317">
        <v>0.21</v>
      </c>
      <c r="ER21" s="278">
        <v>-282210.9873206499</v>
      </c>
      <c r="ES21" s="278">
        <v>-18817.234174411347</v>
      </c>
      <c r="ET21" s="278">
        <v>-301028.22149506124</v>
      </c>
      <c r="EU21" s="278">
        <v>0</v>
      </c>
      <c r="EV21" s="278">
        <v>-301028.22149506124</v>
      </c>
      <c r="EW21" s="278">
        <v>0</v>
      </c>
      <c r="EX21" s="278">
        <v>-301028.22149506124</v>
      </c>
      <c r="EY21" s="278">
        <v>0</v>
      </c>
      <c r="EZ21" s="278">
        <v>-301028.22149506124</v>
      </c>
      <c r="FA21" s="278">
        <v>0</v>
      </c>
      <c r="FB21" s="278">
        <v>-301028.22149506124</v>
      </c>
      <c r="FC21" s="278">
        <v>0</v>
      </c>
      <c r="FD21" s="278">
        <v>-301028.22149506124</v>
      </c>
      <c r="FE21" s="132">
        <v>21</v>
      </c>
      <c r="FF21" s="282" t="s">
        <v>289</v>
      </c>
      <c r="FH21" s="193">
        <v>176636.31113366425</v>
      </c>
      <c r="FI21" s="193">
        <v>351618.71151122008</v>
      </c>
      <c r="FJ21" s="478">
        <v>528255.0226448843</v>
      </c>
      <c r="FK21" s="451">
        <v>-124425.64484210667</v>
      </c>
      <c r="FL21" s="478">
        <v>403829.37780277763</v>
      </c>
      <c r="FM21" s="193">
        <v>24724.978209402529</v>
      </c>
      <c r="FN21" s="478">
        <v>428554.35601218016</v>
      </c>
      <c r="FO21" s="193">
        <v>45589.930638257065</v>
      </c>
      <c r="FP21" s="478">
        <v>474144.28665043722</v>
      </c>
      <c r="FQ21" s="193">
        <v>105958.14626712917</v>
      </c>
      <c r="FR21" s="478">
        <v>580102.43291756639</v>
      </c>
      <c r="FS21" s="193">
        <v>160027.13547960087</v>
      </c>
      <c r="FT21" s="478">
        <v>740129.56839716726</v>
      </c>
      <c r="FU21" s="132">
        <v>21</v>
      </c>
      <c r="FV21" s="286" t="s">
        <v>280</v>
      </c>
      <c r="FW21" s="130"/>
      <c r="FX21" s="460">
        <v>3907608.3595000003</v>
      </c>
      <c r="FY21" s="460">
        <v>58614.125392499845</v>
      </c>
      <c r="FZ21" s="460">
        <v>3966222.4848925001</v>
      </c>
      <c r="GA21" s="140"/>
      <c r="GB21" s="460">
        <v>3966222.4848925001</v>
      </c>
      <c r="GC21" s="140"/>
      <c r="GD21" s="460">
        <v>3966222.4848925001</v>
      </c>
      <c r="GE21" s="140"/>
      <c r="GF21" s="460">
        <v>3966222.4848925001</v>
      </c>
      <c r="GG21" s="140"/>
      <c r="GH21" s="460">
        <v>3966222.4848925001</v>
      </c>
      <c r="GI21" s="140"/>
      <c r="GJ21" s="460">
        <v>3966222.4848925001</v>
      </c>
      <c r="GS21" s="170"/>
      <c r="GT21" s="170"/>
      <c r="GU21" s="170"/>
      <c r="GV21" s="170"/>
      <c r="GW21" s="170"/>
      <c r="GX21" s="170"/>
      <c r="GY21" s="170"/>
      <c r="GZ21" s="170"/>
      <c r="HA21" s="132">
        <v>21</v>
      </c>
      <c r="HB21" s="133"/>
      <c r="HC21" s="139"/>
      <c r="HD21" s="139"/>
      <c r="HE21" s="139"/>
      <c r="HF21" s="139"/>
      <c r="HG21" s="139"/>
      <c r="HH21" s="306"/>
      <c r="HI21" s="170"/>
      <c r="HJ21" s="170"/>
      <c r="HK21" s="170"/>
      <c r="HL21" s="170"/>
      <c r="HM21" s="170"/>
      <c r="HN21" s="170"/>
      <c r="HO21" s="170"/>
      <c r="HP21" s="170"/>
      <c r="HQ21" s="132">
        <v>21</v>
      </c>
      <c r="HR21" s="188" t="s">
        <v>266</v>
      </c>
      <c r="HS21" s="194">
        <v>0.21</v>
      </c>
      <c r="HT21" s="129">
        <v>1015790.7417</v>
      </c>
      <c r="HU21" s="129">
        <v>346294.45829999994</v>
      </c>
      <c r="HV21" s="129">
        <v>1362085.2</v>
      </c>
      <c r="HW21" s="129">
        <v>0</v>
      </c>
      <c r="HX21" s="129">
        <v>1362085.2</v>
      </c>
      <c r="HY21" s="129">
        <v>-309304.35270000005</v>
      </c>
      <c r="HZ21" s="129">
        <v>1052780.8473</v>
      </c>
      <c r="IA21" s="129">
        <v>-921966.93539999996</v>
      </c>
      <c r="IB21" s="129">
        <v>130813.91189999998</v>
      </c>
      <c r="IC21" s="129">
        <v>0</v>
      </c>
      <c r="ID21" s="129">
        <v>130813.91189999998</v>
      </c>
      <c r="IE21" s="129">
        <v>0</v>
      </c>
      <c r="IF21" s="129">
        <v>130813.91189999998</v>
      </c>
      <c r="IG21" s="132">
        <v>21</v>
      </c>
      <c r="IH21" s="245"/>
      <c r="IW21" s="166"/>
      <c r="JM21" s="132">
        <v>21</v>
      </c>
      <c r="JN21" s="199" t="s">
        <v>289</v>
      </c>
      <c r="JO21" s="245"/>
      <c r="JP21" s="143">
        <v>8036282.9320644103</v>
      </c>
      <c r="JQ21" s="143">
        <v>137226.71599812526</v>
      </c>
      <c r="JR21" s="296">
        <v>8173509.6480625356</v>
      </c>
      <c r="JS21" s="296">
        <v>0</v>
      </c>
      <c r="JT21" s="296">
        <v>8173509.6480625356</v>
      </c>
      <c r="JU21" s="296">
        <v>0</v>
      </c>
      <c r="JV21" s="296">
        <v>8173509.6480625356</v>
      </c>
      <c r="JW21" s="296"/>
      <c r="JX21" s="296">
        <v>8173509.6480625356</v>
      </c>
      <c r="JY21" s="296"/>
      <c r="JZ21" s="296">
        <v>8173509.6480625356</v>
      </c>
      <c r="KA21" s="296"/>
      <c r="KB21" s="296">
        <v>8173509.6480625356</v>
      </c>
      <c r="KC21" s="132">
        <v>21</v>
      </c>
      <c r="KD21" s="139" t="s">
        <v>134</v>
      </c>
      <c r="KF21" s="279">
        <v>-111495557.64287134</v>
      </c>
      <c r="KG21" s="279">
        <v>-2631836.9154126644</v>
      </c>
      <c r="KH21" s="279">
        <v>-114127394.558284</v>
      </c>
      <c r="KI21" s="279">
        <v>0</v>
      </c>
      <c r="KJ21" s="279">
        <v>-114127394.558284</v>
      </c>
      <c r="KK21" s="279">
        <v>0</v>
      </c>
      <c r="KL21" s="279">
        <v>-114127394.558284</v>
      </c>
      <c r="KM21" s="279">
        <v>0</v>
      </c>
      <c r="KN21" s="279">
        <v>-114127394.558284</v>
      </c>
      <c r="KO21" s="279">
        <v>0</v>
      </c>
      <c r="KP21" s="279">
        <v>-114127394.558284</v>
      </c>
      <c r="KQ21" s="279">
        <v>0</v>
      </c>
      <c r="KR21" s="279">
        <v>-114127394.558284</v>
      </c>
      <c r="KS21" s="132">
        <v>21</v>
      </c>
      <c r="KT21" s="148" t="s">
        <v>292</v>
      </c>
      <c r="KV21" s="129">
        <v>9120648.2500000093</v>
      </c>
      <c r="KW21" s="170">
        <v>-9120648.2500000093</v>
      </c>
      <c r="KX21" s="129">
        <v>0</v>
      </c>
      <c r="KY21" s="129"/>
      <c r="KZ21" s="129">
        <v>0</v>
      </c>
      <c r="LA21" s="129"/>
      <c r="LB21" s="129">
        <v>0</v>
      </c>
      <c r="LC21" s="129"/>
      <c r="LD21" s="129">
        <v>0</v>
      </c>
      <c r="LE21" s="129"/>
      <c r="LF21" s="129">
        <v>0</v>
      </c>
      <c r="LG21" s="129"/>
      <c r="LH21" s="129">
        <v>0</v>
      </c>
      <c r="LI21" s="132">
        <v>21</v>
      </c>
      <c r="LJ21" s="148" t="s">
        <v>296</v>
      </c>
      <c r="LK21" s="129"/>
      <c r="LL21" s="294">
        <v>-3588891.7821000004</v>
      </c>
      <c r="LM21" s="294">
        <v>-69587.980321600218</v>
      </c>
      <c r="LN21" s="294">
        <v>-3658479.7624216005</v>
      </c>
      <c r="LO21" s="294">
        <v>0</v>
      </c>
      <c r="LP21" s="294">
        <v>-3658479.7624216005</v>
      </c>
      <c r="LQ21" s="294">
        <v>0</v>
      </c>
      <c r="LR21" s="294">
        <v>-3658479.7624216005</v>
      </c>
      <c r="LS21" s="294">
        <v>0</v>
      </c>
      <c r="LT21" s="294">
        <v>-3658479.7624216005</v>
      </c>
      <c r="LU21" s="294">
        <v>0</v>
      </c>
      <c r="LV21" s="294">
        <v>-3658479.7624216005</v>
      </c>
      <c r="LW21" s="294">
        <v>0</v>
      </c>
      <c r="LX21" s="294">
        <v>-3658479.7624216005</v>
      </c>
      <c r="LY21" s="132">
        <v>21</v>
      </c>
      <c r="LZ21" s="133" t="s">
        <v>64</v>
      </c>
      <c r="MB21" s="289"/>
      <c r="MC21" s="289"/>
      <c r="MD21" s="289"/>
      <c r="ME21" s="289"/>
      <c r="MF21" s="289"/>
      <c r="MG21" s="289"/>
      <c r="MH21" s="367"/>
      <c r="MI21" s="289">
        <v>3204880.9279256165</v>
      </c>
      <c r="MJ21" s="289"/>
      <c r="MK21" s="289">
        <v>945904.66040527076</v>
      </c>
      <c r="ML21" s="289"/>
      <c r="MM21" s="289">
        <v>530252.13364674151</v>
      </c>
      <c r="MN21" s="289"/>
      <c r="MO21" s="130">
        <v>21</v>
      </c>
      <c r="MP21" s="170" t="s">
        <v>1215</v>
      </c>
      <c r="MQ21" s="170"/>
      <c r="MR21" s="916"/>
      <c r="MS21" s="916"/>
      <c r="MT21" s="916"/>
      <c r="MU21" s="916"/>
      <c r="MV21" s="916"/>
      <c r="MW21" s="916"/>
      <c r="MX21" s="916">
        <v>76861294.555066049</v>
      </c>
      <c r="MY21" s="916">
        <v>-701437.75289873779</v>
      </c>
      <c r="MZ21" s="916">
        <v>76159856.802167311</v>
      </c>
      <c r="NA21" s="916">
        <v>-76159856.802167311</v>
      </c>
      <c r="NB21" s="916">
        <v>0</v>
      </c>
      <c r="NC21" s="916">
        <v>0</v>
      </c>
      <c r="ND21" s="916">
        <v>0</v>
      </c>
      <c r="NE21" s="132">
        <v>21</v>
      </c>
      <c r="NF21" s="245" t="s">
        <v>1040</v>
      </c>
      <c r="NG21" s="302"/>
      <c r="NH21" s="926">
        <v>194357205.99521798</v>
      </c>
      <c r="NI21" s="926">
        <v>-194357205.99521798</v>
      </c>
      <c r="NJ21" s="926">
        <v>0</v>
      </c>
      <c r="NK21" s="926">
        <v>0</v>
      </c>
      <c r="NL21" s="926">
        <v>0</v>
      </c>
      <c r="NM21" s="926">
        <v>0</v>
      </c>
      <c r="NN21" s="926">
        <v>0</v>
      </c>
      <c r="NO21" s="926">
        <v>-32908426.689668</v>
      </c>
      <c r="NP21" s="926">
        <v>-32908426.689668</v>
      </c>
      <c r="NQ21" s="926">
        <v>-99935929.159999996</v>
      </c>
      <c r="NR21" s="926">
        <v>-132844355.849668</v>
      </c>
      <c r="NS21" s="926">
        <v>0</v>
      </c>
      <c r="NT21" s="926">
        <v>-132844355.849668</v>
      </c>
      <c r="NU21" s="132">
        <v>21</v>
      </c>
      <c r="NV21" s="245" t="s">
        <v>285</v>
      </c>
      <c r="NW21" s="302"/>
      <c r="NX21" s="324">
        <v>0</v>
      </c>
      <c r="NY21" s="324">
        <v>0</v>
      </c>
      <c r="NZ21" s="324">
        <v>0</v>
      </c>
      <c r="OA21" s="324"/>
      <c r="OB21" s="324">
        <v>0</v>
      </c>
      <c r="OC21" s="324">
        <v>0</v>
      </c>
      <c r="OD21" s="324">
        <v>0</v>
      </c>
      <c r="OE21" s="324">
        <v>0</v>
      </c>
      <c r="OF21" s="324">
        <v>0</v>
      </c>
      <c r="OG21" s="324">
        <v>0</v>
      </c>
      <c r="OH21" s="324">
        <v>0</v>
      </c>
      <c r="OI21" s="324">
        <v>0</v>
      </c>
      <c r="OJ21" s="324">
        <v>0</v>
      </c>
      <c r="OK21" s="132">
        <v>21</v>
      </c>
      <c r="OL21" s="312" t="s">
        <v>258</v>
      </c>
      <c r="OM21" s="267"/>
      <c r="ON21" s="150">
        <v>-773035.15290000022</v>
      </c>
      <c r="OO21" s="150">
        <v>142029.36432510396</v>
      </c>
      <c r="OP21" s="150">
        <v>-631005.78857489629</v>
      </c>
      <c r="OQ21" s="150">
        <v>1.9374896149383859E-2</v>
      </c>
      <c r="OR21" s="150">
        <v>-631005.7692000001</v>
      </c>
      <c r="OS21" s="150">
        <v>0</v>
      </c>
      <c r="OT21" s="150">
        <v>-631005.7692000001</v>
      </c>
      <c r="OU21" s="150">
        <v>-80037.032855528465</v>
      </c>
      <c r="OV21" s="150">
        <v>-711042.80205552862</v>
      </c>
      <c r="OW21" s="150">
        <v>0</v>
      </c>
      <c r="OX21" s="150">
        <v>-711042.80205552862</v>
      </c>
      <c r="OY21" s="150">
        <v>239304.78550000006</v>
      </c>
      <c r="OZ21" s="150">
        <v>-471738.01655552851</v>
      </c>
      <c r="PA21" s="132">
        <v>21</v>
      </c>
      <c r="PB21" s="655" t="s">
        <v>1116</v>
      </c>
      <c r="PC21" s="466"/>
      <c r="PD21" s="451">
        <v>0</v>
      </c>
      <c r="PE21" s="451">
        <v>0</v>
      </c>
      <c r="PF21" s="451">
        <v>0</v>
      </c>
      <c r="PG21" s="451">
        <v>0</v>
      </c>
      <c r="PH21" s="451">
        <v>0</v>
      </c>
      <c r="PI21" s="451">
        <v>0</v>
      </c>
      <c r="PJ21" s="451">
        <v>0</v>
      </c>
      <c r="PK21" s="451">
        <v>544736.53060708323</v>
      </c>
      <c r="PL21" s="451">
        <v>544736.53060708323</v>
      </c>
      <c r="PM21" s="451">
        <v>1089473.0612141662</v>
      </c>
      <c r="PN21" s="451">
        <v>1634209.5918212496</v>
      </c>
      <c r="PO21" s="451">
        <v>544736.53060708265</v>
      </c>
      <c r="PP21" s="451">
        <v>2178946.1224283325</v>
      </c>
      <c r="PQ21" s="132">
        <v>21</v>
      </c>
      <c r="PR21" s="804" t="s">
        <v>337</v>
      </c>
      <c r="PS21" s="807"/>
      <c r="PT21" s="933">
        <v>0</v>
      </c>
      <c r="PU21" s="933">
        <v>0</v>
      </c>
      <c r="PV21" s="933">
        <v>0</v>
      </c>
      <c r="PW21" s="933">
        <v>0</v>
      </c>
      <c r="PX21" s="933">
        <v>0</v>
      </c>
      <c r="PY21" s="933">
        <v>0</v>
      </c>
      <c r="PZ21" s="933">
        <v>0</v>
      </c>
      <c r="QA21" s="933">
        <v>0</v>
      </c>
      <c r="QB21" s="933">
        <v>0</v>
      </c>
      <c r="QC21" s="933">
        <v>0</v>
      </c>
      <c r="QD21" s="933">
        <v>0</v>
      </c>
      <c r="QE21" s="933">
        <v>0</v>
      </c>
      <c r="QF21" s="933">
        <v>0</v>
      </c>
      <c r="QG21" s="132">
        <v>21</v>
      </c>
      <c r="QH21" s="758" t="s">
        <v>281</v>
      </c>
      <c r="QI21" s="758"/>
      <c r="QJ21" s="792"/>
      <c r="QK21" s="792"/>
      <c r="QL21" s="831">
        <v>456293232.49290329</v>
      </c>
      <c r="QM21" s="831">
        <v>-3853351.2515065819</v>
      </c>
      <c r="QN21" s="831">
        <v>452439881.24139673</v>
      </c>
      <c r="QO21" s="831">
        <v>-18657594.711566709</v>
      </c>
      <c r="QP21" s="831">
        <v>433782286.52983004</v>
      </c>
      <c r="QQ21" s="831">
        <v>-29223826.150054827</v>
      </c>
      <c r="QR21" s="831">
        <v>404558460.37977523</v>
      </c>
      <c r="QS21" s="831">
        <v>-19941097.864814021</v>
      </c>
      <c r="QT21" s="831">
        <v>384617362.51496124</v>
      </c>
      <c r="QU21" s="831">
        <v>-8340086.7187359687</v>
      </c>
      <c r="QV21" s="831">
        <v>376277275.79622525</v>
      </c>
      <c r="QW21" s="801">
        <v>21</v>
      </c>
      <c r="QX21" s="758" t="s">
        <v>292</v>
      </c>
      <c r="QY21" s="804"/>
      <c r="QZ21" s="879"/>
      <c r="RA21" s="879"/>
      <c r="RB21" s="879"/>
      <c r="RC21" s="880">
        <v>0</v>
      </c>
      <c r="RD21" s="881">
        <v>0</v>
      </c>
      <c r="RE21" s="876">
        <v>0</v>
      </c>
      <c r="RF21" s="881">
        <v>0</v>
      </c>
      <c r="RG21" s="876">
        <v>0</v>
      </c>
      <c r="RH21" s="881">
        <v>0</v>
      </c>
      <c r="RI21" s="876">
        <v>0</v>
      </c>
      <c r="RJ21" s="881">
        <v>0</v>
      </c>
      <c r="RK21" s="876">
        <v>0</v>
      </c>
      <c r="RL21" s="881">
        <v>0</v>
      </c>
      <c r="RM21" s="801">
        <v>21</v>
      </c>
      <c r="RN21" s="758"/>
      <c r="RO21" s="793"/>
      <c r="RP21" s="873"/>
      <c r="RQ21" s="873"/>
      <c r="RR21" s="873"/>
      <c r="RS21" s="873"/>
      <c r="RT21" s="873"/>
      <c r="RU21" s="873"/>
      <c r="RV21" s="873"/>
      <c r="RW21" s="873"/>
      <c r="RX21" s="873"/>
      <c r="RY21" s="873"/>
      <c r="RZ21" s="873"/>
      <c r="SA21" s="873"/>
      <c r="SB21" s="873"/>
    </row>
    <row r="22" spans="1:496" ht="16.5" thickTop="1" thickBot="1" x14ac:dyDescent="0.3">
      <c r="A22" s="132">
        <f>ROW()</f>
        <v>22</v>
      </c>
      <c r="B22" s="249" t="s">
        <v>505</v>
      </c>
      <c r="C22" s="139"/>
      <c r="D22" s="515"/>
      <c r="E22" s="289">
        <v>982036.83999999985</v>
      </c>
      <c r="F22" s="839"/>
      <c r="G22" s="289"/>
      <c r="H22" s="839"/>
      <c r="I22" s="289"/>
      <c r="J22" s="839"/>
      <c r="K22" s="289"/>
      <c r="L22" s="839"/>
      <c r="M22" s="289"/>
      <c r="N22" s="839"/>
      <c r="O22" s="289"/>
      <c r="P22" s="839"/>
      <c r="Q22" s="248">
        <v>22</v>
      </c>
      <c r="R22" s="483" t="s">
        <v>294</v>
      </c>
      <c r="S22" s="495"/>
      <c r="T22" s="579">
        <v>-87029955.040000007</v>
      </c>
      <c r="U22" s="579">
        <v>87029955.040000007</v>
      </c>
      <c r="V22" s="580">
        <v>0</v>
      </c>
      <c r="W22" s="473"/>
      <c r="X22" s="506">
        <v>0</v>
      </c>
      <c r="Y22" s="473"/>
      <c r="Z22" s="506">
        <v>0</v>
      </c>
      <c r="AA22" s="473"/>
      <c r="AB22" s="506">
        <v>0</v>
      </c>
      <c r="AC22" s="473"/>
      <c r="AD22" s="506">
        <v>0</v>
      </c>
      <c r="AE22" s="473"/>
      <c r="AF22" s="506">
        <v>0</v>
      </c>
      <c r="AG22" s="132">
        <v>22</v>
      </c>
      <c r="AH22" s="133" t="s">
        <v>293</v>
      </c>
      <c r="AI22" s="327">
        <v>7.1970000000000003E-3</v>
      </c>
      <c r="AJ22" s="328">
        <v>74254526.577507377</v>
      </c>
      <c r="AK22" s="328">
        <v>7937.9671349999999</v>
      </c>
      <c r="AL22" s="253">
        <v>74262464.544642374</v>
      </c>
      <c r="AM22" s="253">
        <v>0</v>
      </c>
      <c r="AN22" s="253">
        <v>20637061.148990516</v>
      </c>
      <c r="AO22" s="328">
        <v>0</v>
      </c>
      <c r="AP22" s="328">
        <v>20637061.148990516</v>
      </c>
      <c r="AQ22" s="328">
        <v>0</v>
      </c>
      <c r="AR22" s="328">
        <v>20637061.148990516</v>
      </c>
      <c r="AS22" s="328">
        <v>0</v>
      </c>
      <c r="AT22" s="328">
        <v>20637061.148990516</v>
      </c>
      <c r="AU22" s="328">
        <v>0</v>
      </c>
      <c r="AV22" s="328">
        <v>20637061.148990516</v>
      </c>
      <c r="AW22" s="132">
        <v>22</v>
      </c>
      <c r="AX22" s="244" t="s">
        <v>84</v>
      </c>
      <c r="AZ22" s="889"/>
      <c r="BA22" s="889"/>
      <c r="BB22" s="889"/>
      <c r="BC22" s="889"/>
      <c r="BD22" s="889"/>
      <c r="BE22" s="889"/>
      <c r="BF22" s="889"/>
      <c r="BG22" s="889"/>
      <c r="BH22" s="889"/>
      <c r="BI22" s="889"/>
      <c r="BJ22" s="889"/>
      <c r="BK22" s="889"/>
      <c r="BL22" s="889"/>
      <c r="BM22" s="132">
        <v>22</v>
      </c>
      <c r="BN22" s="241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466"/>
      <c r="CD22" s="466"/>
      <c r="CE22" s="466"/>
      <c r="CF22" s="466"/>
      <c r="CG22" s="466"/>
      <c r="CH22" s="466"/>
      <c r="CI22" s="466"/>
      <c r="CJ22" s="466"/>
      <c r="CK22" s="466"/>
      <c r="CL22" s="466"/>
      <c r="CM22" s="466"/>
      <c r="CN22" s="466"/>
      <c r="CO22" s="466"/>
      <c r="CP22" s="466"/>
      <c r="CQ22" s="466"/>
      <c r="CR22" s="466"/>
      <c r="CS22" s="132">
        <v>22</v>
      </c>
      <c r="CT22" s="133" t="s">
        <v>284</v>
      </c>
      <c r="CU22" s="133"/>
      <c r="CV22" s="611">
        <v>794227.85429400008</v>
      </c>
      <c r="CW22" s="611">
        <v>-176427.85429400008</v>
      </c>
      <c r="CX22" s="611">
        <v>617800</v>
      </c>
      <c r="CY22" s="611">
        <v>0</v>
      </c>
      <c r="CZ22" s="611">
        <v>617800</v>
      </c>
      <c r="DA22" s="611"/>
      <c r="DB22" s="611">
        <v>617800</v>
      </c>
      <c r="DC22" s="611"/>
      <c r="DD22" s="611">
        <v>617800</v>
      </c>
      <c r="DE22" s="611"/>
      <c r="DF22" s="611">
        <v>617800</v>
      </c>
      <c r="DG22" s="611"/>
      <c r="DH22" s="611">
        <v>617800</v>
      </c>
      <c r="DI22" s="132">
        <v>22</v>
      </c>
      <c r="DJ22" s="286" t="s">
        <v>296</v>
      </c>
      <c r="DK22" s="286"/>
      <c r="DL22" s="294">
        <v>-69840712.438606411</v>
      </c>
      <c r="DM22" s="294">
        <v>1744.5848380158841</v>
      </c>
      <c r="DN22" s="294">
        <v>-69838967.853768393</v>
      </c>
      <c r="DO22" s="294">
        <v>0</v>
      </c>
      <c r="DP22" s="294">
        <v>-69838967.853768393</v>
      </c>
      <c r="DQ22" s="294">
        <v>0</v>
      </c>
      <c r="DR22" s="294">
        <v>-69838967.853768393</v>
      </c>
      <c r="DS22" s="294">
        <v>0</v>
      </c>
      <c r="DT22" s="294">
        <v>-69838967.853768393</v>
      </c>
      <c r="DU22" s="294">
        <v>0</v>
      </c>
      <c r="DV22" s="294">
        <v>-69838967.853768393</v>
      </c>
      <c r="DW22" s="294">
        <v>0</v>
      </c>
      <c r="DX22" s="294">
        <v>-69838967.853768393</v>
      </c>
      <c r="DY22" s="132">
        <v>22</v>
      </c>
      <c r="DZ22" s="332" t="s">
        <v>298</v>
      </c>
      <c r="EA22" s="333"/>
      <c r="EB22" s="308">
        <v>16093318.846231751</v>
      </c>
      <c r="EC22" s="308">
        <v>0</v>
      </c>
      <c r="ED22" s="260">
        <v>16093318.846231751</v>
      </c>
      <c r="EE22" s="308">
        <v>0</v>
      </c>
      <c r="EF22" s="260">
        <v>16093318.846231751</v>
      </c>
      <c r="EG22" s="308">
        <v>0</v>
      </c>
      <c r="EH22" s="260">
        <v>16093318.846231751</v>
      </c>
      <c r="EI22" s="308">
        <v>0</v>
      </c>
      <c r="EJ22" s="260">
        <v>16093318.846231751</v>
      </c>
      <c r="EK22" s="308">
        <v>0</v>
      </c>
      <c r="EL22" s="260">
        <v>16093318.846231751</v>
      </c>
      <c r="EM22" s="308">
        <v>0</v>
      </c>
      <c r="EN22" s="260">
        <v>16093318.846231751</v>
      </c>
      <c r="EO22" s="132">
        <v>22</v>
      </c>
      <c r="EP22" s="139"/>
      <c r="EQ22" s="139"/>
      <c r="ER22" s="305"/>
      <c r="ES22" s="305"/>
      <c r="ET22" s="305"/>
      <c r="EU22" s="305"/>
      <c r="EV22" s="305"/>
      <c r="EW22" s="305"/>
      <c r="EX22" s="305"/>
      <c r="EY22" s="305"/>
      <c r="EZ22" s="305"/>
      <c r="FA22" s="305"/>
      <c r="FB22" s="305"/>
      <c r="FC22" s="305"/>
      <c r="FD22" s="305"/>
      <c r="FE22" s="132">
        <v>22</v>
      </c>
      <c r="FF22" s="282" t="s">
        <v>295</v>
      </c>
      <c r="FH22" s="193">
        <v>57978.122996839615</v>
      </c>
      <c r="FI22" s="193">
        <v>116086.93405948317</v>
      </c>
      <c r="FJ22" s="478">
        <v>174065.05705632278</v>
      </c>
      <c r="FK22" s="451">
        <v>-40999.434061738371</v>
      </c>
      <c r="FL22" s="478">
        <v>133065.62299458441</v>
      </c>
      <c r="FM22" s="193">
        <v>8147.1156131896423</v>
      </c>
      <c r="FN22" s="478">
        <v>141212.73860777405</v>
      </c>
      <c r="FO22" s="193">
        <v>15022.315998075559</v>
      </c>
      <c r="FP22" s="478">
        <v>156235.05460584961</v>
      </c>
      <c r="FQ22" s="193">
        <v>34914.217536874465</v>
      </c>
      <c r="FR22" s="478">
        <v>191149.27214272408</v>
      </c>
      <c r="FS22" s="193">
        <v>52730.464025406982</v>
      </c>
      <c r="FT22" s="478">
        <v>243879.73616813106</v>
      </c>
      <c r="FU22" s="132">
        <v>22</v>
      </c>
      <c r="FV22" s="169"/>
      <c r="FW22" s="322"/>
      <c r="FX22" s="316"/>
      <c r="FY22" s="316"/>
      <c r="FZ22" s="316"/>
      <c r="GA22" s="316"/>
      <c r="GB22" s="316"/>
      <c r="GC22" s="316"/>
      <c r="GD22" s="316"/>
      <c r="GE22" s="316"/>
      <c r="GF22" s="316"/>
      <c r="GG22" s="316"/>
      <c r="GH22" s="316"/>
      <c r="GI22" s="316"/>
      <c r="GJ22" s="316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32">
        <v>22</v>
      </c>
      <c r="HB22" s="133" t="s">
        <v>279</v>
      </c>
      <c r="HC22" s="194">
        <v>0.21</v>
      </c>
      <c r="HD22" s="315">
        <v>-1365189.2831143166</v>
      </c>
      <c r="HE22" s="315">
        <v>-217090.39465006246</v>
      </c>
      <c r="HF22" s="315">
        <v>-1582279.6777643792</v>
      </c>
      <c r="HG22" s="315">
        <v>-198964.23623270172</v>
      </c>
      <c r="HH22" s="315">
        <v>-1781243.9139970806</v>
      </c>
      <c r="HI22" s="315">
        <v>0</v>
      </c>
      <c r="HJ22" s="315">
        <v>-1781243.9139970806</v>
      </c>
      <c r="HK22" s="315">
        <v>0</v>
      </c>
      <c r="HL22" s="315">
        <v>-1781243.9139970806</v>
      </c>
      <c r="HM22" s="315">
        <v>0</v>
      </c>
      <c r="HN22" s="315">
        <v>-1781243.9139970806</v>
      </c>
      <c r="HO22" s="315">
        <v>0</v>
      </c>
      <c r="HP22" s="315">
        <v>-1781243.9139970806</v>
      </c>
      <c r="HQ22" s="132">
        <v>22</v>
      </c>
      <c r="HR22" s="188" t="s">
        <v>258</v>
      </c>
      <c r="HS22" s="188"/>
      <c r="HT22" s="150">
        <v>3821308.0283000004</v>
      </c>
      <c r="HU22" s="150">
        <v>1302726.7716999999</v>
      </c>
      <c r="HV22" s="150">
        <v>5124034.8</v>
      </c>
      <c r="HW22" s="150">
        <v>0</v>
      </c>
      <c r="HX22" s="150">
        <v>5124034.8</v>
      </c>
      <c r="HY22" s="150">
        <v>-1163573.5173000004</v>
      </c>
      <c r="HZ22" s="150">
        <v>3960461.2826999999</v>
      </c>
      <c r="IA22" s="150">
        <v>-3468351.8046000004</v>
      </c>
      <c r="IB22" s="150">
        <v>492109.47809999995</v>
      </c>
      <c r="IC22" s="150">
        <v>0</v>
      </c>
      <c r="ID22" s="150">
        <v>492109.47809999995</v>
      </c>
      <c r="IE22" s="150">
        <v>0</v>
      </c>
      <c r="IF22" s="150">
        <v>492109.47809999995</v>
      </c>
      <c r="IG22" s="132">
        <v>22</v>
      </c>
      <c r="IH22" s="286" t="s">
        <v>279</v>
      </c>
      <c r="II22" s="329">
        <v>0.21</v>
      </c>
      <c r="IJ22" s="330">
        <v>-19440.844450425669</v>
      </c>
      <c r="IK22" s="330">
        <v>17570.120070394489</v>
      </c>
      <c r="IL22" s="330">
        <v>-1870.7243800311776</v>
      </c>
      <c r="IM22" s="330">
        <v>0</v>
      </c>
      <c r="IN22" s="330">
        <v>-1870.7243800311776</v>
      </c>
      <c r="IO22" s="330">
        <v>0</v>
      </c>
      <c r="IP22" s="330">
        <v>-1870.7243800311776</v>
      </c>
      <c r="IQ22" s="330">
        <v>0</v>
      </c>
      <c r="IR22" s="330">
        <v>-1870.7243800311776</v>
      </c>
      <c r="IS22" s="330">
        <v>0</v>
      </c>
      <c r="IT22" s="330">
        <v>-1870.7243800311776</v>
      </c>
      <c r="IU22" s="330">
        <v>0</v>
      </c>
      <c r="IV22" s="330">
        <v>-1870.7243800311776</v>
      </c>
      <c r="IW22" s="166"/>
      <c r="JM22" s="132">
        <v>22</v>
      </c>
      <c r="JN22" s="199" t="s">
        <v>295</v>
      </c>
      <c r="JO22" s="245"/>
      <c r="JP22" s="143">
        <v>2638125.7295211619</v>
      </c>
      <c r="JQ22" s="143">
        <v>55149.364301680122</v>
      </c>
      <c r="JR22" s="296">
        <v>2693275.093822842</v>
      </c>
      <c r="JS22" s="296">
        <v>0</v>
      </c>
      <c r="JT22" s="296">
        <v>2693275.093822842</v>
      </c>
      <c r="JU22" s="296">
        <v>0</v>
      </c>
      <c r="JV22" s="296">
        <v>2693275.093822842</v>
      </c>
      <c r="JW22" s="296"/>
      <c r="JX22" s="296">
        <v>2693275.093822842</v>
      </c>
      <c r="JY22" s="296"/>
      <c r="JZ22" s="296">
        <v>2693275.093822842</v>
      </c>
      <c r="KA22" s="296"/>
      <c r="KB22" s="296">
        <v>2693275.093822842</v>
      </c>
      <c r="KC22" s="132">
        <v>22</v>
      </c>
      <c r="KD22" s="139" t="s">
        <v>22</v>
      </c>
      <c r="KF22" s="334">
        <v>5483216405.8370619</v>
      </c>
      <c r="KG22" s="334">
        <v>18890706.954618394</v>
      </c>
      <c r="KH22" s="334">
        <v>5502107112.7916784</v>
      </c>
      <c r="KI22" s="334">
        <v>0</v>
      </c>
      <c r="KJ22" s="335">
        <v>5502107112.7916784</v>
      </c>
      <c r="KK22" s="334">
        <v>0</v>
      </c>
      <c r="KL22" s="335">
        <v>5502107112.7916784</v>
      </c>
      <c r="KM22" s="334">
        <v>0</v>
      </c>
      <c r="KN22" s="335">
        <v>5502107112.7916784</v>
      </c>
      <c r="KO22" s="334">
        <v>0</v>
      </c>
      <c r="KP22" s="335">
        <v>5502107112.7916784</v>
      </c>
      <c r="KQ22" s="334">
        <v>0</v>
      </c>
      <c r="KR22" s="335">
        <v>5502107112.7916784</v>
      </c>
      <c r="KS22" s="132">
        <v>22</v>
      </c>
      <c r="KT22" s="148" t="s">
        <v>435</v>
      </c>
      <c r="KV22" s="129">
        <v>35184.898224000011</v>
      </c>
      <c r="KW22" s="170">
        <v>-35184.898224000011</v>
      </c>
      <c r="KX22" s="129">
        <v>0</v>
      </c>
      <c r="KY22" s="129"/>
      <c r="KZ22" s="129">
        <v>0</v>
      </c>
      <c r="LA22" s="129"/>
      <c r="LB22" s="129">
        <v>0</v>
      </c>
      <c r="LC22" s="129"/>
      <c r="LD22" s="129">
        <v>0</v>
      </c>
      <c r="LE22" s="129"/>
      <c r="LF22" s="129">
        <v>0</v>
      </c>
      <c r="LG22" s="129"/>
      <c r="LH22" s="129">
        <v>0</v>
      </c>
      <c r="LI22" s="132"/>
      <c r="LJ22" s="170"/>
      <c r="LK22" s="170"/>
      <c r="LL22" s="170"/>
      <c r="LM22" s="170"/>
      <c r="LN22" s="170"/>
      <c r="LO22" s="170"/>
      <c r="LP22" s="170"/>
      <c r="LQ22" s="170"/>
      <c r="LR22" s="170"/>
      <c r="LS22" s="170"/>
      <c r="LT22" s="170"/>
      <c r="LU22" s="170"/>
      <c r="LV22" s="170"/>
      <c r="LW22" s="170"/>
      <c r="LX22" s="170"/>
      <c r="LY22" s="132">
        <v>22</v>
      </c>
      <c r="LZ22" s="133" t="s">
        <v>65</v>
      </c>
      <c r="MB22" s="289"/>
      <c r="MC22" s="289"/>
      <c r="MD22" s="289"/>
      <c r="ME22" s="289"/>
      <c r="MF22" s="289"/>
      <c r="MG22" s="289"/>
      <c r="MH22" s="367"/>
      <c r="MI22" s="289">
        <v>6849531.8176689111</v>
      </c>
      <c r="MJ22" s="289"/>
      <c r="MK22" s="289">
        <v>933592.91986088082</v>
      </c>
      <c r="ML22" s="289"/>
      <c r="MM22" s="289">
        <v>2579846.3938307986</v>
      </c>
      <c r="MN22" s="289"/>
      <c r="MO22" s="130">
        <v>22</v>
      </c>
      <c r="MP22" s="129" t="s">
        <v>84</v>
      </c>
      <c r="MQ22" s="129"/>
      <c r="MR22" s="917"/>
      <c r="MS22" s="917"/>
      <c r="MT22" s="917"/>
      <c r="MU22" s="917"/>
      <c r="MV22" s="917"/>
      <c r="MW22" s="912"/>
      <c r="MX22" s="912"/>
      <c r="MY22" s="912"/>
      <c r="MZ22" s="912"/>
      <c r="NA22" s="912"/>
      <c r="NB22" s="912"/>
      <c r="NC22" s="912"/>
      <c r="ND22" s="912"/>
      <c r="NE22" s="132">
        <v>22</v>
      </c>
      <c r="NF22" s="270"/>
      <c r="NG22" s="302"/>
      <c r="NH22" s="198"/>
      <c r="NI22" s="198"/>
      <c r="NJ22" s="198"/>
      <c r="NK22" s="198"/>
      <c r="NL22" s="198"/>
      <c r="NM22" s="198"/>
      <c r="NN22" s="198"/>
      <c r="NO22" s="198"/>
      <c r="NP22" s="198"/>
      <c r="NQ22" s="198"/>
      <c r="NR22" s="198"/>
      <c r="NS22" s="198"/>
      <c r="NT22" s="198"/>
      <c r="NU22" s="132">
        <v>22</v>
      </c>
      <c r="NV22" s="245"/>
      <c r="NW22" s="302"/>
      <c r="NX22" s="324"/>
      <c r="NY22" s="324"/>
      <c r="NZ22" s="324"/>
      <c r="OA22" s="324"/>
      <c r="OB22" s="324"/>
      <c r="OC22" s="324"/>
      <c r="OD22" s="324"/>
      <c r="OE22" s="324"/>
      <c r="OF22" s="324"/>
      <c r="OG22" s="324"/>
      <c r="OH22" s="324"/>
      <c r="OI22" s="324"/>
      <c r="OJ22" s="324"/>
      <c r="OK22" s="132"/>
      <c r="OL22" s="265"/>
      <c r="OM22" s="265"/>
      <c r="ON22" s="336"/>
      <c r="OO22" s="336"/>
      <c r="OP22" s="337"/>
      <c r="OQ22" s="310"/>
      <c r="OR22" s="338"/>
      <c r="OS22" s="338"/>
      <c r="OT22" s="338"/>
      <c r="OU22" s="338"/>
      <c r="OV22" s="338"/>
      <c r="OW22" s="338"/>
      <c r="OX22" s="338"/>
      <c r="OY22" s="338"/>
      <c r="OZ22" s="338"/>
      <c r="PA22" s="132">
        <v>22</v>
      </c>
      <c r="PB22" s="655" t="s">
        <v>1117</v>
      </c>
      <c r="PC22" s="466"/>
      <c r="PD22" s="584">
        <v>0</v>
      </c>
      <c r="PE22" s="584">
        <v>0</v>
      </c>
      <c r="PF22" s="584">
        <v>176766.34264869982</v>
      </c>
      <c r="PG22" s="584">
        <v>187208.22870749992</v>
      </c>
      <c r="PH22" s="584">
        <v>363974.57135619974</v>
      </c>
      <c r="PI22" s="584">
        <v>93604.114353749959</v>
      </c>
      <c r="PJ22" s="584">
        <v>457578.6857099497</v>
      </c>
      <c r="PK22" s="584">
        <v>-114394.67142748769</v>
      </c>
      <c r="PL22" s="584">
        <v>343184.01428246201</v>
      </c>
      <c r="PM22" s="584">
        <v>-228789.34285497497</v>
      </c>
      <c r="PN22" s="584">
        <v>114394.67142748705</v>
      </c>
      <c r="PO22" s="584">
        <v>-114394.67142748745</v>
      </c>
      <c r="PP22" s="584">
        <v>-4.0745362639427185E-10</v>
      </c>
      <c r="QG22" s="132">
        <v>22</v>
      </c>
      <c r="QH22" s="758" t="s">
        <v>292</v>
      </c>
      <c r="QI22" s="758"/>
      <c r="QJ22" s="792"/>
      <c r="QK22" s="792"/>
      <c r="QL22" s="831">
        <v>0</v>
      </c>
      <c r="QM22" s="831">
        <v>0</v>
      </c>
      <c r="QN22" s="832">
        <v>0</v>
      </c>
      <c r="QO22" s="831">
        <v>0</v>
      </c>
      <c r="QP22" s="832">
        <v>0</v>
      </c>
      <c r="QQ22" s="831">
        <v>0</v>
      </c>
      <c r="QR22" s="832">
        <v>0</v>
      </c>
      <c r="QS22" s="831">
        <v>0</v>
      </c>
      <c r="QT22" s="832">
        <v>0</v>
      </c>
      <c r="QU22" s="831">
        <v>0</v>
      </c>
      <c r="QV22" s="832">
        <v>0</v>
      </c>
      <c r="QW22" s="801">
        <v>22</v>
      </c>
      <c r="QX22" s="758" t="s">
        <v>435</v>
      </c>
      <c r="QY22" s="804"/>
      <c r="QZ22" s="879"/>
      <c r="RA22" s="879"/>
      <c r="RB22" s="879"/>
      <c r="RC22" s="880">
        <v>0</v>
      </c>
      <c r="RD22" s="881">
        <v>0</v>
      </c>
      <c r="RE22" s="876">
        <v>0</v>
      </c>
      <c r="RF22" s="881">
        <v>0</v>
      </c>
      <c r="RG22" s="876">
        <v>0</v>
      </c>
      <c r="RH22" s="881">
        <v>0</v>
      </c>
      <c r="RI22" s="876">
        <v>0</v>
      </c>
      <c r="RJ22" s="881">
        <v>0</v>
      </c>
      <c r="RK22" s="876">
        <v>0</v>
      </c>
      <c r="RL22" s="881">
        <v>0</v>
      </c>
      <c r="RM22" s="801">
        <v>22</v>
      </c>
      <c r="RN22" s="758" t="s">
        <v>318</v>
      </c>
      <c r="RO22" s="793"/>
      <c r="RP22" s="873"/>
      <c r="RQ22" s="873"/>
      <c r="RR22" s="873"/>
      <c r="RS22" s="873">
        <v>1712561.702794</v>
      </c>
      <c r="RT22" s="873">
        <v>1712561.702794</v>
      </c>
      <c r="RU22" s="873">
        <v>13915775.436139999</v>
      </c>
      <c r="RV22" s="873">
        <v>15628337.138933999</v>
      </c>
      <c r="RW22" s="873">
        <v>16593328.212900044</v>
      </c>
      <c r="RX22" s="873">
        <v>32221665.351834044</v>
      </c>
      <c r="RY22" s="873">
        <v>29926942.217206962</v>
      </c>
      <c r="RZ22" s="873">
        <v>62148607.569040999</v>
      </c>
      <c r="SA22" s="873">
        <v>23292450.691607077</v>
      </c>
      <c r="SB22" s="873">
        <v>85441058.260648087</v>
      </c>
    </row>
    <row r="23" spans="1:496" ht="16.5" thickTop="1" thickBot="1" x14ac:dyDescent="0.3">
      <c r="A23" s="132">
        <f>ROW()</f>
        <v>23</v>
      </c>
      <c r="B23" s="249" t="s">
        <v>1181</v>
      </c>
      <c r="C23" s="139"/>
      <c r="D23" s="515"/>
      <c r="E23" s="289">
        <v>12241558.550000001</v>
      </c>
      <c r="F23" s="839"/>
      <c r="G23" s="289"/>
      <c r="H23" s="839"/>
      <c r="I23" s="289"/>
      <c r="J23" s="839"/>
      <c r="K23" s="289"/>
      <c r="L23" s="839"/>
      <c r="M23" s="289"/>
      <c r="N23" s="839"/>
      <c r="O23" s="289"/>
      <c r="P23" s="839"/>
      <c r="Q23" s="248">
        <v>23</v>
      </c>
      <c r="R23" s="484" t="s">
        <v>306</v>
      </c>
      <c r="S23" s="495"/>
      <c r="T23" s="579">
        <v>-1247264.25</v>
      </c>
      <c r="U23" s="579">
        <v>1247264.25</v>
      </c>
      <c r="V23" s="580">
        <v>0</v>
      </c>
      <c r="W23" s="473"/>
      <c r="X23" s="506">
        <v>0</v>
      </c>
      <c r="Y23" s="473"/>
      <c r="Z23" s="506">
        <v>0</v>
      </c>
      <c r="AA23" s="473"/>
      <c r="AB23" s="506">
        <v>0</v>
      </c>
      <c r="AC23" s="473"/>
      <c r="AD23" s="506">
        <v>0</v>
      </c>
      <c r="AE23" s="473"/>
      <c r="AF23" s="506">
        <v>0</v>
      </c>
      <c r="AG23" s="132">
        <v>23</v>
      </c>
      <c r="AH23" s="133" t="s">
        <v>304</v>
      </c>
      <c r="AI23" s="327">
        <v>2E-3</v>
      </c>
      <c r="AJ23" s="328">
        <v>20634855.238990515</v>
      </c>
      <c r="AK23" s="328">
        <v>2205.91</v>
      </c>
      <c r="AL23" s="253">
        <v>20637061.148990516</v>
      </c>
      <c r="AM23" s="253">
        <v>0</v>
      </c>
      <c r="AN23" s="253">
        <v>396799093.24221522</v>
      </c>
      <c r="AO23" s="328">
        <v>0</v>
      </c>
      <c r="AP23" s="328">
        <v>396799093.24221522</v>
      </c>
      <c r="AQ23" s="328">
        <v>0</v>
      </c>
      <c r="AR23" s="328">
        <v>396799093.24221522</v>
      </c>
      <c r="AS23" s="328">
        <v>0</v>
      </c>
      <c r="AT23" s="328">
        <v>396799093.24221522</v>
      </c>
      <c r="AU23" s="328">
        <v>0</v>
      </c>
      <c r="AV23" s="328">
        <v>396799093.24221522</v>
      </c>
      <c r="AW23" s="132">
        <v>23</v>
      </c>
      <c r="AX23" s="133" t="s">
        <v>253</v>
      </c>
      <c r="AY23" s="664"/>
      <c r="AZ23" s="890">
        <v>-101529489.22000001</v>
      </c>
      <c r="BA23" s="890">
        <v>36730076.987808421</v>
      </c>
      <c r="BB23" s="890">
        <v>-64799412.232191592</v>
      </c>
      <c r="BC23" s="890">
        <v>454424.19965512399</v>
      </c>
      <c r="BD23" s="890">
        <v>-64344988.032536477</v>
      </c>
      <c r="BE23" s="890">
        <v>399773.68118600268</v>
      </c>
      <c r="BF23" s="890">
        <v>-63945214.351350464</v>
      </c>
      <c r="BG23" s="890">
        <v>668842.91487600096</v>
      </c>
      <c r="BH23" s="890">
        <v>-63276371.436474472</v>
      </c>
      <c r="BI23" s="890">
        <v>-467403.99771801173</v>
      </c>
      <c r="BJ23" s="890">
        <v>-63743775.434192479</v>
      </c>
      <c r="BK23" s="890">
        <v>553818.45254800306</v>
      </c>
      <c r="BL23" s="890">
        <v>-63189956.981644474</v>
      </c>
      <c r="BM23" s="132">
        <v>23</v>
      </c>
      <c r="BN23" s="244" t="s">
        <v>305</v>
      </c>
      <c r="BO23" s="339">
        <v>0.21</v>
      </c>
      <c r="BP23" s="143">
        <v>0</v>
      </c>
      <c r="BQ23" s="469">
        <v>-29473738.80405971</v>
      </c>
      <c r="BR23" s="469">
        <v>-29473738.80405971</v>
      </c>
      <c r="BS23" s="469">
        <v>-27010.826361953616</v>
      </c>
      <c r="BT23" s="469">
        <v>-29500749.630421665</v>
      </c>
      <c r="BU23" s="469">
        <v>-224301.60784937203</v>
      </c>
      <c r="BV23" s="469">
        <v>-29725051.238271035</v>
      </c>
      <c r="BW23" s="469">
        <v>430383.03621650574</v>
      </c>
      <c r="BX23" s="469">
        <v>-29294668.20205453</v>
      </c>
      <c r="BY23" s="469">
        <v>-1682649.2945674423</v>
      </c>
      <c r="BZ23" s="469">
        <v>-30977317.496621974</v>
      </c>
      <c r="CA23" s="469">
        <v>-2712775.8832966224</v>
      </c>
      <c r="CB23" s="469">
        <v>-33690093.379918598</v>
      </c>
      <c r="CC23" s="466"/>
      <c r="CD23" s="466"/>
      <c r="CE23" s="466"/>
      <c r="CF23" s="466"/>
      <c r="CH23" s="466"/>
      <c r="CI23" s="466"/>
      <c r="CK23" s="466"/>
      <c r="CL23" s="466"/>
      <c r="CM23" s="466"/>
      <c r="CN23" s="466"/>
      <c r="CO23" s="466"/>
      <c r="CP23" s="466"/>
      <c r="CQ23" s="466"/>
      <c r="CR23" s="466"/>
      <c r="CS23" s="132">
        <v>23</v>
      </c>
      <c r="CT23" s="326"/>
      <c r="CU23" s="326"/>
      <c r="CV23" s="612"/>
      <c r="CW23" s="612"/>
      <c r="CX23" s="612"/>
      <c r="CY23" s="612"/>
      <c r="CZ23" s="612"/>
      <c r="DA23" s="612"/>
      <c r="DB23" s="612"/>
      <c r="DC23" s="612"/>
      <c r="DD23" s="612"/>
      <c r="DE23" s="612"/>
      <c r="DF23" s="612"/>
      <c r="DG23" s="612"/>
      <c r="DH23" s="612"/>
      <c r="DI23" s="166"/>
      <c r="DJ23" s="341"/>
      <c r="DK23" s="170"/>
      <c r="DL23" s="169"/>
      <c r="DM23" s="169"/>
      <c r="DN23" s="169"/>
      <c r="DO23" s="169"/>
      <c r="DP23" s="169"/>
      <c r="DQ23" s="466"/>
      <c r="DR23" s="466"/>
      <c r="DS23" s="466"/>
      <c r="DT23" s="466"/>
      <c r="DU23" s="466"/>
      <c r="DV23" s="466"/>
      <c r="DW23" s="466"/>
      <c r="DX23" s="466"/>
      <c r="DY23" s="132">
        <v>23</v>
      </c>
      <c r="DZ23" s="188" t="s">
        <v>309</v>
      </c>
      <c r="EA23" s="139"/>
      <c r="EB23" s="675">
        <v>-48844.30837235041</v>
      </c>
      <c r="EC23" s="675">
        <v>-43612.900235448033</v>
      </c>
      <c r="ED23" s="675">
        <v>-92457.208607798442</v>
      </c>
      <c r="EE23" s="675">
        <v>111965.94676945359</v>
      </c>
      <c r="EF23" s="675">
        <v>19508.738161655143</v>
      </c>
      <c r="EG23" s="675">
        <v>0</v>
      </c>
      <c r="EH23" s="675">
        <v>19508.738161655143</v>
      </c>
      <c r="EI23" s="675">
        <v>0</v>
      </c>
      <c r="EJ23" s="675">
        <v>19508.738161655143</v>
      </c>
      <c r="EK23" s="675">
        <v>0</v>
      </c>
      <c r="EL23" s="675">
        <v>19508.738161655143</v>
      </c>
      <c r="EM23" s="675">
        <v>0</v>
      </c>
      <c r="EN23" s="675">
        <v>19508.738161655143</v>
      </c>
      <c r="EO23" s="132">
        <v>23</v>
      </c>
      <c r="EP23" s="340" t="s">
        <v>258</v>
      </c>
      <c r="EQ23" s="340"/>
      <c r="ER23" s="204">
        <v>-1061650.8570633973</v>
      </c>
      <c r="ES23" s="204">
        <v>-70788.642846595074</v>
      </c>
      <c r="ET23" s="204">
        <v>-1132439.4999099923</v>
      </c>
      <c r="EU23" s="204">
        <v>0</v>
      </c>
      <c r="EV23" s="204">
        <v>-1132439.4999099923</v>
      </c>
      <c r="EW23" s="204">
        <v>0</v>
      </c>
      <c r="EX23" s="204">
        <v>-1132439.4999099923</v>
      </c>
      <c r="EY23" s="204">
        <v>0</v>
      </c>
      <c r="EZ23" s="204">
        <v>-1132439.4999099923</v>
      </c>
      <c r="FA23" s="204">
        <v>0</v>
      </c>
      <c r="FB23" s="204">
        <v>-1132439.4999099923</v>
      </c>
      <c r="FC23" s="204">
        <v>0</v>
      </c>
      <c r="FD23" s="204">
        <v>-1132439.4999099923</v>
      </c>
      <c r="FE23" s="132">
        <v>23</v>
      </c>
      <c r="FF23" s="282" t="s">
        <v>307</v>
      </c>
      <c r="FH23" s="193">
        <v>14620.789727861556</v>
      </c>
      <c r="FI23" s="193">
        <v>29278.961377740132</v>
      </c>
      <c r="FJ23" s="478">
        <v>43899.751105601688</v>
      </c>
      <c r="FK23" s="451">
        <v>-10340.185337706549</v>
      </c>
      <c r="FL23" s="478">
        <v>33559.565767895139</v>
      </c>
      <c r="FM23" s="193">
        <v>2054.7280062756035</v>
      </c>
      <c r="FN23" s="478">
        <v>35614.293774170743</v>
      </c>
      <c r="FO23" s="193">
        <v>3788.6750189719387</v>
      </c>
      <c r="FP23" s="478">
        <v>39402.968793142682</v>
      </c>
      <c r="FQ23" s="193">
        <v>8805.4747221303187</v>
      </c>
      <c r="FR23" s="478">
        <v>48208.443515273</v>
      </c>
      <c r="FS23" s="193">
        <v>13298.787738019273</v>
      </c>
      <c r="FT23" s="478">
        <v>61507.231253292273</v>
      </c>
      <c r="FU23" s="132">
        <v>23</v>
      </c>
      <c r="FV23" s="263" t="s">
        <v>297</v>
      </c>
      <c r="FW23" s="331"/>
      <c r="FX23" s="316"/>
      <c r="FY23" s="316"/>
      <c r="FZ23" s="316"/>
      <c r="GA23" s="316"/>
      <c r="GB23" s="316"/>
      <c r="GC23" s="316"/>
      <c r="GD23" s="316"/>
      <c r="GE23" s="316"/>
      <c r="GF23" s="316"/>
      <c r="GG23" s="316"/>
      <c r="GH23" s="316"/>
      <c r="GI23" s="316"/>
      <c r="GJ23" s="316"/>
      <c r="GK23" s="170"/>
      <c r="GL23" s="170"/>
      <c r="GM23" s="170"/>
      <c r="GN23" s="170"/>
      <c r="GO23" s="170"/>
      <c r="GP23" s="170"/>
      <c r="GQ23" s="170"/>
      <c r="GR23" s="170"/>
      <c r="GS23" s="170"/>
      <c r="GT23" s="170"/>
      <c r="GU23" s="170"/>
      <c r="GV23" s="170"/>
      <c r="GW23" s="170"/>
      <c r="GX23" s="170"/>
      <c r="GY23" s="170"/>
      <c r="GZ23" s="170"/>
      <c r="HA23" s="132">
        <v>23</v>
      </c>
      <c r="HB23" s="133" t="s">
        <v>258</v>
      </c>
      <c r="HC23" s="139"/>
      <c r="HD23" s="321">
        <v>-5135712.065049096</v>
      </c>
      <c r="HE23" s="321">
        <v>-816673.3893978541</v>
      </c>
      <c r="HF23" s="321">
        <v>-5952385.45444695</v>
      </c>
      <c r="HG23" s="321">
        <v>-748484.50773254456</v>
      </c>
      <c r="HH23" s="321">
        <v>-6700869.962179495</v>
      </c>
      <c r="HI23" s="321">
        <v>0</v>
      </c>
      <c r="HJ23" s="321">
        <v>-6700869.962179495</v>
      </c>
      <c r="HK23" s="321">
        <v>0</v>
      </c>
      <c r="HL23" s="321">
        <v>-6700869.962179495</v>
      </c>
      <c r="HM23" s="321">
        <v>0</v>
      </c>
      <c r="HN23" s="321">
        <v>-6700869.962179495</v>
      </c>
      <c r="HO23" s="321">
        <v>0</v>
      </c>
      <c r="HP23" s="321">
        <v>-6700869.962179495</v>
      </c>
      <c r="HQ23" s="130"/>
      <c r="HY23" s="170"/>
      <c r="HZ23" s="170"/>
      <c r="IA23" s="170"/>
      <c r="IB23" s="170"/>
      <c r="IC23" s="170"/>
      <c r="ID23" s="170"/>
      <c r="IE23" s="170"/>
      <c r="IF23" s="170"/>
      <c r="IG23" s="132">
        <v>23</v>
      </c>
      <c r="IH23" s="286" t="s">
        <v>258</v>
      </c>
      <c r="II23" s="342"/>
      <c r="IJ23" s="343">
        <v>-73134.605313506094</v>
      </c>
      <c r="IK23" s="343">
        <v>66097.118360055465</v>
      </c>
      <c r="IL23" s="343">
        <v>-7037.4869534506215</v>
      </c>
      <c r="IM23" s="343">
        <v>0</v>
      </c>
      <c r="IN23" s="343">
        <v>-7037.4869534506215</v>
      </c>
      <c r="IO23" s="343">
        <v>0</v>
      </c>
      <c r="IP23" s="343">
        <v>-7037.4869534506215</v>
      </c>
      <c r="IQ23" s="343">
        <v>0</v>
      </c>
      <c r="IR23" s="343">
        <v>-7037.4869534506215</v>
      </c>
      <c r="IS23" s="343">
        <v>0</v>
      </c>
      <c r="IT23" s="343">
        <v>-7037.4869534506215</v>
      </c>
      <c r="IU23" s="343">
        <v>0</v>
      </c>
      <c r="IV23" s="343">
        <v>-7037.4869534506215</v>
      </c>
      <c r="JM23" s="132">
        <v>23</v>
      </c>
      <c r="JN23" s="199" t="s">
        <v>307</v>
      </c>
      <c r="JO23" s="245"/>
      <c r="JP23" s="143">
        <v>664598.08431240497</v>
      </c>
      <c r="JQ23" s="143">
        <v>14686.491121232859</v>
      </c>
      <c r="JR23" s="296">
        <v>679284.57543363783</v>
      </c>
      <c r="JS23" s="296">
        <v>0</v>
      </c>
      <c r="JT23" s="296">
        <v>679284.57543363783</v>
      </c>
      <c r="JU23" s="296">
        <v>0</v>
      </c>
      <c r="JV23" s="296">
        <v>679284.57543363783</v>
      </c>
      <c r="JW23" s="296"/>
      <c r="JX23" s="296">
        <v>679284.57543363783</v>
      </c>
      <c r="JY23" s="296"/>
      <c r="JZ23" s="296">
        <v>679284.57543363783</v>
      </c>
      <c r="KA23" s="296"/>
      <c r="KB23" s="296">
        <v>679284.57543363783</v>
      </c>
      <c r="KC23" s="132"/>
      <c r="KE23" s="126" t="s">
        <v>488</v>
      </c>
      <c r="KF23" s="129">
        <v>0</v>
      </c>
      <c r="KG23" s="129"/>
      <c r="KH23" s="129"/>
      <c r="KI23" s="129"/>
      <c r="KJ23" s="129"/>
      <c r="KK23" s="129"/>
      <c r="KL23" s="129"/>
      <c r="KM23" s="129"/>
      <c r="KN23" s="129"/>
      <c r="KO23" s="129"/>
      <c r="KP23" s="129"/>
      <c r="KQ23" s="129"/>
      <c r="KR23" s="129"/>
      <c r="KS23" s="132">
        <v>23</v>
      </c>
      <c r="KT23" s="148" t="s">
        <v>299</v>
      </c>
      <c r="KV23" s="279">
        <v>3672935.5311700017</v>
      </c>
      <c r="KW23" s="279">
        <v>-3672935.5311700017</v>
      </c>
      <c r="KX23" s="279">
        <v>0</v>
      </c>
      <c r="KY23" s="279"/>
      <c r="KZ23" s="279">
        <v>0</v>
      </c>
      <c r="LA23" s="279"/>
      <c r="LB23" s="279">
        <v>0</v>
      </c>
      <c r="LC23" s="279"/>
      <c r="LD23" s="279">
        <v>0</v>
      </c>
      <c r="LE23" s="279"/>
      <c r="LF23" s="279">
        <v>0</v>
      </c>
      <c r="LG23" s="279"/>
      <c r="LH23" s="279">
        <v>0</v>
      </c>
      <c r="LI23" s="132"/>
      <c r="LJ23" s="129"/>
      <c r="LK23" s="129"/>
      <c r="LL23" s="129"/>
      <c r="LM23" s="129"/>
      <c r="LN23" s="129"/>
      <c r="LO23" s="129"/>
      <c r="LP23" s="129"/>
      <c r="LQ23" s="129"/>
      <c r="LR23" s="129"/>
      <c r="LS23" s="129"/>
      <c r="LT23" s="129"/>
      <c r="LU23" s="129"/>
      <c r="LV23" s="129"/>
      <c r="LW23" s="129"/>
      <c r="LX23" s="129"/>
      <c r="LY23" s="132">
        <v>23</v>
      </c>
      <c r="LZ23" s="133" t="s">
        <v>66</v>
      </c>
      <c r="MB23" s="289"/>
      <c r="MC23" s="289"/>
      <c r="MD23" s="289"/>
      <c r="ME23" s="289"/>
      <c r="MF23" s="289"/>
      <c r="MG23" s="289"/>
      <c r="MH23" s="367"/>
      <c r="MI23" s="289">
        <v>0</v>
      </c>
      <c r="MJ23" s="289"/>
      <c r="MK23" s="289">
        <v>0</v>
      </c>
      <c r="ML23" s="289"/>
      <c r="MM23" s="289">
        <v>0</v>
      </c>
      <c r="MN23" s="289"/>
      <c r="MO23" s="130">
        <v>23</v>
      </c>
      <c r="MP23" s="170" t="s">
        <v>1216</v>
      </c>
      <c r="MQ23" s="170"/>
      <c r="MR23" s="917"/>
      <c r="MS23" s="917"/>
      <c r="MT23" s="917"/>
      <c r="MU23" s="917"/>
      <c r="MV23" s="917"/>
      <c r="MW23" s="918"/>
      <c r="MX23" s="918"/>
      <c r="MY23" s="918"/>
      <c r="MZ23" s="918"/>
      <c r="NA23" s="918"/>
      <c r="NB23" s="918"/>
      <c r="NC23" s="918"/>
      <c r="ND23" s="918"/>
      <c r="NE23" s="132">
        <v>23</v>
      </c>
      <c r="NF23" s="270" t="s">
        <v>1041</v>
      </c>
      <c r="NG23" s="302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 s="132">
        <v>23</v>
      </c>
      <c r="NV23" s="270" t="s">
        <v>300</v>
      </c>
      <c r="NW23" s="302"/>
      <c r="NX23" s="198"/>
      <c r="NY23" s="198"/>
      <c r="NZ23" s="198"/>
      <c r="OA23" s="198"/>
      <c r="OB23" s="198"/>
      <c r="OC23" s="129"/>
      <c r="OD23" s="129"/>
      <c r="OE23" s="129"/>
      <c r="OF23" s="129"/>
      <c r="OG23" s="129"/>
      <c r="OH23" s="129"/>
      <c r="OI23" s="129"/>
      <c r="OJ23" s="129"/>
      <c r="OK23" s="132"/>
      <c r="OL23" s="300"/>
      <c r="OM23" s="300"/>
      <c r="ON23" s="300"/>
      <c r="PA23" s="132">
        <v>23</v>
      </c>
      <c r="PB23" s="656" t="s">
        <v>1035</v>
      </c>
      <c r="PC23" s="466"/>
      <c r="PD23" s="168">
        <v>0</v>
      </c>
      <c r="PE23" s="168">
        <v>0</v>
      </c>
      <c r="PF23" s="168">
        <v>1262096.1598743782</v>
      </c>
      <c r="PG23" s="168">
        <v>229422.70598249079</v>
      </c>
      <c r="PH23" s="168">
        <v>1491518.8658568687</v>
      </c>
      <c r="PI23" s="168">
        <v>114711.35299124551</v>
      </c>
      <c r="PJ23" s="168">
        <v>1606230.2188481144</v>
      </c>
      <c r="PK23" s="168">
        <v>-401557.55471202888</v>
      </c>
      <c r="PL23" s="168">
        <v>1204672.6641360854</v>
      </c>
      <c r="PM23" s="168">
        <v>-803115.10942405812</v>
      </c>
      <c r="PN23" s="168">
        <v>401557.55471202743</v>
      </c>
      <c r="PO23" s="168">
        <v>-401557.55471203179</v>
      </c>
      <c r="PP23" s="168">
        <v>-4.1327439248561859E-9</v>
      </c>
      <c r="QG23" s="132">
        <v>23</v>
      </c>
      <c r="QH23" s="758" t="s">
        <v>435</v>
      </c>
      <c r="QI23" s="758"/>
      <c r="QJ23" s="792"/>
      <c r="QK23" s="792"/>
      <c r="QL23" s="831">
        <v>0</v>
      </c>
      <c r="QM23" s="831">
        <v>0</v>
      </c>
      <c r="QN23" s="835">
        <v>0</v>
      </c>
      <c r="QO23" s="836">
        <v>0</v>
      </c>
      <c r="QP23" s="835">
        <v>0</v>
      </c>
      <c r="QQ23" s="836">
        <v>0</v>
      </c>
      <c r="QR23" s="835">
        <v>0</v>
      </c>
      <c r="QS23" s="836">
        <v>0</v>
      </c>
      <c r="QT23" s="835">
        <v>0</v>
      </c>
      <c r="QU23" s="836">
        <v>0</v>
      </c>
      <c r="QV23" s="835">
        <v>0</v>
      </c>
      <c r="QW23" s="801">
        <v>23</v>
      </c>
      <c r="QX23" s="758" t="s">
        <v>299</v>
      </c>
      <c r="QY23" s="804"/>
      <c r="QZ23" s="877"/>
      <c r="RA23" s="877"/>
      <c r="RB23" s="877"/>
      <c r="RC23" s="882">
        <v>0</v>
      </c>
      <c r="RD23" s="878">
        <v>0</v>
      </c>
      <c r="RE23" s="882">
        <v>0</v>
      </c>
      <c r="RF23" s="878">
        <v>0</v>
      </c>
      <c r="RG23" s="882">
        <v>0</v>
      </c>
      <c r="RH23" s="878">
        <v>0</v>
      </c>
      <c r="RI23" s="882">
        <v>0</v>
      </c>
      <c r="RJ23" s="878">
        <v>0</v>
      </c>
      <c r="RK23" s="882">
        <v>0</v>
      </c>
      <c r="RL23" s="878">
        <v>0</v>
      </c>
      <c r="RM23" s="801">
        <v>23</v>
      </c>
      <c r="RN23" s="758"/>
      <c r="RO23" s="793"/>
      <c r="RP23" s="792"/>
      <c r="RQ23" s="792"/>
      <c r="RR23" s="792"/>
      <c r="RS23" s="792"/>
      <c r="RT23" s="792"/>
      <c r="RU23" s="792"/>
      <c r="RV23" s="792"/>
      <c r="RW23" s="792"/>
      <c r="RX23" s="792"/>
      <c r="RY23" s="792"/>
      <c r="RZ23" s="792"/>
      <c r="SA23" s="792"/>
      <c r="SB23" s="792"/>
    </row>
    <row r="24" spans="1:496" ht="16.5" thickTop="1" thickBot="1" x14ac:dyDescent="0.3">
      <c r="A24" s="132">
        <f>ROW()</f>
        <v>24</v>
      </c>
      <c r="B24" s="514" t="s">
        <v>506</v>
      </c>
      <c r="C24" s="139"/>
      <c r="D24" s="515"/>
      <c r="E24" s="289">
        <v>20505983.132012945</v>
      </c>
      <c r="F24" s="839"/>
      <c r="G24" s="289"/>
      <c r="H24" s="839"/>
      <c r="I24" s="289"/>
      <c r="J24" s="839"/>
      <c r="K24" s="289"/>
      <c r="L24" s="839"/>
      <c r="M24" s="289"/>
      <c r="N24" s="839"/>
      <c r="O24" s="289"/>
      <c r="P24" s="839"/>
      <c r="Q24" s="248">
        <v>24</v>
      </c>
      <c r="R24" s="484" t="s">
        <v>1081</v>
      </c>
      <c r="S24" s="126">
        <v>-0.95180442316052927</v>
      </c>
      <c r="T24" s="579">
        <v>1121617.0900000001</v>
      </c>
      <c r="U24" s="579">
        <v>-1121617.0900000001</v>
      </c>
      <c r="V24" s="580">
        <v>0</v>
      </c>
      <c r="W24" s="473"/>
      <c r="X24" s="506">
        <v>0</v>
      </c>
      <c r="Y24" s="473"/>
      <c r="Z24" s="506">
        <v>0</v>
      </c>
      <c r="AA24" s="473"/>
      <c r="AB24" s="506">
        <v>0</v>
      </c>
      <c r="AC24" s="473"/>
      <c r="AD24" s="506">
        <v>0</v>
      </c>
      <c r="AE24" s="473"/>
      <c r="AF24" s="506">
        <v>0</v>
      </c>
      <c r="AG24" s="132">
        <v>24</v>
      </c>
      <c r="AH24" s="133" t="s">
        <v>312</v>
      </c>
      <c r="AI24" s="327">
        <v>3.8455000000000003E-2</v>
      </c>
      <c r="AJ24" s="328">
        <v>396756679.10769022</v>
      </c>
      <c r="AK24" s="328">
        <v>42414.134525000001</v>
      </c>
      <c r="AL24" s="253">
        <v>396799093.24221522</v>
      </c>
      <c r="AM24" s="253">
        <v>0</v>
      </c>
      <c r="AN24" s="253">
        <v>491698618.93584812</v>
      </c>
      <c r="AO24" s="328">
        <v>0</v>
      </c>
      <c r="AP24" s="328">
        <v>491698618.93584812</v>
      </c>
      <c r="AQ24" s="328">
        <v>0</v>
      </c>
      <c r="AR24" s="328">
        <v>491698618.93584812</v>
      </c>
      <c r="AS24" s="328">
        <v>0</v>
      </c>
      <c r="AT24" s="328">
        <v>491698618.93584812</v>
      </c>
      <c r="AU24" s="328">
        <v>0</v>
      </c>
      <c r="AV24" s="328">
        <v>491698618.93584812</v>
      </c>
      <c r="AW24" s="132">
        <v>24</v>
      </c>
      <c r="AX24" t="s">
        <v>84</v>
      </c>
      <c r="AY24"/>
      <c r="AZ24" s="832"/>
      <c r="BA24" s="832"/>
      <c r="BB24" s="832"/>
      <c r="BC24" s="832"/>
      <c r="BD24" s="832"/>
      <c r="BE24" s="832"/>
      <c r="BF24" s="832"/>
      <c r="BG24" s="832"/>
      <c r="BH24" s="832"/>
      <c r="BI24" s="832"/>
      <c r="BJ24" s="832"/>
      <c r="BK24" s="832"/>
      <c r="BL24" s="832"/>
      <c r="BM24" s="132">
        <v>24</v>
      </c>
      <c r="BN24" s="244" t="s">
        <v>258</v>
      </c>
      <c r="BP24" s="470">
        <v>0</v>
      </c>
      <c r="BQ24" s="471">
        <v>29473738.80405971</v>
      </c>
      <c r="BR24" s="471">
        <v>29473738.80405971</v>
      </c>
      <c r="BS24" s="471">
        <v>27010.826361953616</v>
      </c>
      <c r="BT24" s="471">
        <v>29500749.630421665</v>
      </c>
      <c r="BU24" s="471">
        <v>224301.60784937203</v>
      </c>
      <c r="BV24" s="471">
        <v>29725051.238271035</v>
      </c>
      <c r="BW24" s="471">
        <v>-430383.03621650574</v>
      </c>
      <c r="BX24" s="471">
        <v>29294668.20205453</v>
      </c>
      <c r="BY24" s="471">
        <v>1682649.2945674423</v>
      </c>
      <c r="BZ24" s="471">
        <v>30977317.496621974</v>
      </c>
      <c r="CA24" s="471">
        <v>2712775.8832966224</v>
      </c>
      <c r="CB24" s="471">
        <v>33690093.379918598</v>
      </c>
      <c r="CC24" s="466"/>
      <c r="CD24" s="466"/>
      <c r="CE24" s="466"/>
      <c r="CF24" s="466"/>
      <c r="CH24" s="466"/>
      <c r="CI24" s="466"/>
      <c r="CK24" s="466"/>
      <c r="CL24" s="466"/>
      <c r="CM24" s="466"/>
      <c r="CN24" s="466"/>
      <c r="CO24" s="466"/>
      <c r="CP24" s="466"/>
      <c r="CQ24" s="466"/>
      <c r="CR24" s="466"/>
      <c r="CS24" s="132">
        <v>24</v>
      </c>
      <c r="CT24" s="326" t="s">
        <v>314</v>
      </c>
      <c r="CU24" s="325">
        <v>0.21</v>
      </c>
      <c r="CV24" s="613">
        <v>-166787.84940174001</v>
      </c>
      <c r="CW24" s="613">
        <v>37049.849401740015</v>
      </c>
      <c r="CX24" s="613">
        <v>-129738</v>
      </c>
      <c r="CY24" s="613"/>
      <c r="CZ24" s="613">
        <v>-129738</v>
      </c>
      <c r="DA24" s="613"/>
      <c r="DB24" s="613">
        <v>-129738</v>
      </c>
      <c r="DC24" s="613"/>
      <c r="DD24" s="613">
        <v>-129738</v>
      </c>
      <c r="DE24" s="613"/>
      <c r="DF24" s="613">
        <v>-129738</v>
      </c>
      <c r="DG24" s="613"/>
      <c r="DH24" s="613">
        <v>-129738</v>
      </c>
      <c r="DI24" s="166"/>
      <c r="DJ24" s="126"/>
      <c r="DK24" s="126"/>
      <c r="DL24" s="126"/>
      <c r="DM24" s="126"/>
      <c r="DN24" s="126"/>
      <c r="DO24" s="126"/>
      <c r="DP24" s="126"/>
      <c r="DQ24" s="466"/>
      <c r="DR24" s="466"/>
      <c r="DS24" s="466"/>
      <c r="DT24" s="466"/>
      <c r="DU24" s="466"/>
      <c r="DV24" s="466"/>
      <c r="DW24" s="466"/>
      <c r="DX24" s="466"/>
      <c r="DY24" s="132">
        <v>24</v>
      </c>
      <c r="DZ24" s="286"/>
      <c r="EA24" s="139"/>
      <c r="EB24" s="139"/>
      <c r="EC24" s="139"/>
      <c r="ED24" s="126"/>
      <c r="EE24" s="139"/>
      <c r="EF24" s="126"/>
      <c r="EG24" s="139"/>
      <c r="EH24" s="126"/>
      <c r="EI24" s="139"/>
      <c r="EJ24" s="126"/>
      <c r="EK24" s="139"/>
      <c r="EL24" s="126"/>
      <c r="EM24" s="139"/>
      <c r="EN24" s="126"/>
      <c r="EO24" s="466"/>
      <c r="EP24" s="466"/>
      <c r="EQ24" s="466"/>
      <c r="ER24" s="466"/>
      <c r="ES24" s="466"/>
      <c r="ET24" s="466"/>
      <c r="EU24" s="466"/>
      <c r="EV24" s="466"/>
      <c r="EW24" s="466"/>
      <c r="EX24" s="466"/>
      <c r="EY24" s="466"/>
      <c r="EZ24" s="466"/>
      <c r="FA24" s="466"/>
      <c r="FB24" s="466"/>
      <c r="FC24" s="466"/>
      <c r="FD24" s="166"/>
      <c r="FE24" s="132">
        <v>24</v>
      </c>
      <c r="FF24" s="282" t="s">
        <v>313</v>
      </c>
      <c r="FH24" s="283">
        <v>749709.56343779236</v>
      </c>
      <c r="FI24" s="283">
        <v>1528976.8426788156</v>
      </c>
      <c r="FJ24" s="479">
        <v>2278686.4061166081</v>
      </c>
      <c r="FK24" s="584">
        <v>-536723.76658991189</v>
      </c>
      <c r="FL24" s="479">
        <v>1741962.6395266962</v>
      </c>
      <c r="FM24" s="283">
        <v>106653.92532418831</v>
      </c>
      <c r="FN24" s="479">
        <v>1848616.5648508845</v>
      </c>
      <c r="FO24" s="283">
        <v>196657.20295674587</v>
      </c>
      <c r="FP24" s="479">
        <v>2045273.7678076304</v>
      </c>
      <c r="FQ24" s="283">
        <v>457062.17104637437</v>
      </c>
      <c r="FR24" s="479">
        <v>2502335.9388540047</v>
      </c>
      <c r="FS24" s="283">
        <v>690294.72999877529</v>
      </c>
      <c r="FT24" s="479">
        <v>3192630.66885278</v>
      </c>
      <c r="FU24" s="132">
        <v>24</v>
      </c>
      <c r="FV24" s="286" t="s">
        <v>308</v>
      </c>
      <c r="FW24" s="179"/>
      <c r="FX24" s="460">
        <v>1088162.7794999999</v>
      </c>
      <c r="FY24" s="460">
        <v>7481.1191090624779</v>
      </c>
      <c r="FZ24" s="460">
        <v>1095643.8986090624</v>
      </c>
      <c r="GA24" s="316"/>
      <c r="GB24" s="460">
        <v>1095643.8986090624</v>
      </c>
      <c r="GC24" s="316"/>
      <c r="GD24" s="460">
        <v>1095643.8986090624</v>
      </c>
      <c r="GE24" s="316"/>
      <c r="GF24" s="460">
        <v>1095643.8986090624</v>
      </c>
      <c r="GG24" s="316"/>
      <c r="GH24" s="460">
        <v>1095643.8986090624</v>
      </c>
      <c r="GI24" s="316"/>
      <c r="GJ24" s="460">
        <v>1095643.8986090624</v>
      </c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66"/>
      <c r="HI24" s="170"/>
      <c r="HJ24" s="170"/>
      <c r="HK24" s="170"/>
      <c r="HL24" s="170"/>
      <c r="HM24" s="170"/>
      <c r="HN24" s="170"/>
      <c r="HO24" s="170"/>
      <c r="HP24" s="170"/>
      <c r="HQ24" s="130"/>
      <c r="HX24" s="140"/>
      <c r="HY24" s="170"/>
      <c r="HZ24" s="170"/>
      <c r="IA24" s="170"/>
      <c r="IB24" s="170"/>
      <c r="IC24" s="170"/>
      <c r="ID24" s="170"/>
      <c r="IE24" s="170"/>
      <c r="IF24" s="170"/>
      <c r="IG24" s="130"/>
      <c r="IH24" s="169"/>
      <c r="II24" s="169"/>
      <c r="JM24" s="132">
        <v>24</v>
      </c>
      <c r="JN24" s="199" t="s">
        <v>313</v>
      </c>
      <c r="JO24" s="245"/>
      <c r="JP24" s="283">
        <v>34107029.312141724</v>
      </c>
      <c r="JQ24" s="283">
        <v>1150224.592931442</v>
      </c>
      <c r="JR24" s="345">
        <v>35257253.905073166</v>
      </c>
      <c r="JS24" s="345">
        <v>0</v>
      </c>
      <c r="JT24" s="345">
        <v>35257253.905073166</v>
      </c>
      <c r="JU24" s="345">
        <v>0</v>
      </c>
      <c r="JV24" s="345">
        <v>35257253.905073166</v>
      </c>
      <c r="JW24" s="345"/>
      <c r="JX24" s="345">
        <v>35257253.905073166</v>
      </c>
      <c r="JY24" s="345"/>
      <c r="JZ24" s="345">
        <v>35257253.905073166</v>
      </c>
      <c r="KA24" s="345"/>
      <c r="KB24" s="345">
        <v>35257253.905073166</v>
      </c>
      <c r="KC24" s="132"/>
      <c r="KS24" s="132">
        <v>24</v>
      </c>
      <c r="KT24" s="148" t="s">
        <v>310</v>
      </c>
      <c r="KV24" s="129">
        <v>455460794.71349996</v>
      </c>
      <c r="KW24" s="129">
        <v>832437.77940335823</v>
      </c>
      <c r="KX24" s="129">
        <v>456293232.49290329</v>
      </c>
      <c r="KY24" s="129">
        <v>0</v>
      </c>
      <c r="KZ24" s="129">
        <v>456293232.49290329</v>
      </c>
      <c r="LA24" s="129">
        <v>0</v>
      </c>
      <c r="LB24" s="129">
        <v>456293232.49290329</v>
      </c>
      <c r="LC24" s="129">
        <v>0</v>
      </c>
      <c r="LD24" s="129">
        <v>456293232.49290329</v>
      </c>
      <c r="LE24" s="129">
        <v>0</v>
      </c>
      <c r="LF24" s="129">
        <v>456293232.49290329</v>
      </c>
      <c r="LG24" s="129">
        <v>0</v>
      </c>
      <c r="LH24" s="129">
        <v>456293232.49290329</v>
      </c>
      <c r="LI24" s="132"/>
      <c r="LY24" s="132">
        <v>24</v>
      </c>
      <c r="LZ24" s="133" t="s">
        <v>67</v>
      </c>
      <c r="MB24" s="289"/>
      <c r="MC24" s="289"/>
      <c r="MD24" s="289"/>
      <c r="ME24" s="289"/>
      <c r="MF24" s="289"/>
      <c r="MG24" s="289"/>
      <c r="MH24" s="367"/>
      <c r="MI24" s="289">
        <v>43770369.638486564</v>
      </c>
      <c r="MJ24" s="289"/>
      <c r="MK24" s="289">
        <v>1035266.0015594065</v>
      </c>
      <c r="ML24" s="289"/>
      <c r="MM24" s="936">
        <v>-2184787.253567487</v>
      </c>
      <c r="MN24" s="289"/>
      <c r="MO24" s="130">
        <v>24</v>
      </c>
      <c r="MP24" s="370" t="s">
        <v>1217</v>
      </c>
      <c r="MQ24" s="129"/>
      <c r="MR24" s="916"/>
      <c r="MS24" s="916"/>
      <c r="MT24" s="916"/>
      <c r="MU24" s="917"/>
      <c r="MV24" s="917"/>
      <c r="MW24" s="918"/>
      <c r="MX24" s="917"/>
      <c r="MY24" s="918">
        <v>3107660.0840534507</v>
      </c>
      <c r="MZ24" s="917">
        <v>3107660.0840534507</v>
      </c>
      <c r="NA24" s="918">
        <v>71476181.933229372</v>
      </c>
      <c r="NB24" s="917">
        <v>74583842.017282829</v>
      </c>
      <c r="NC24" s="918">
        <v>0</v>
      </c>
      <c r="ND24" s="917">
        <v>74583842.017282829</v>
      </c>
      <c r="NE24" s="132">
        <v>24</v>
      </c>
      <c r="NF24" s="302" t="s">
        <v>1038</v>
      </c>
      <c r="NG24" s="302"/>
      <c r="NH24" s="198">
        <v>-13741815.41</v>
      </c>
      <c r="NI24" s="198">
        <v>13741815.41</v>
      </c>
      <c r="NJ24" s="198">
        <v>0</v>
      </c>
      <c r="NK24" s="939">
        <v>0</v>
      </c>
      <c r="NL24" s="198">
        <v>0</v>
      </c>
      <c r="NM24" s="198">
        <v>0</v>
      </c>
      <c r="NN24" s="198">
        <v>0</v>
      </c>
      <c r="NO24" s="198">
        <v>0</v>
      </c>
      <c r="NP24" s="198">
        <v>0</v>
      </c>
      <c r="NQ24" s="198">
        <v>0</v>
      </c>
      <c r="NR24" s="198">
        <v>0</v>
      </c>
      <c r="NS24" s="198">
        <v>0</v>
      </c>
      <c r="NT24" s="198">
        <v>0</v>
      </c>
      <c r="NU24" s="132">
        <v>24</v>
      </c>
      <c r="NV24" s="547" t="s">
        <v>315</v>
      </c>
      <c r="NW24" s="547"/>
      <c r="NX24" s="158">
        <v>0</v>
      </c>
      <c r="NY24" s="158">
        <v>0</v>
      </c>
      <c r="NZ24" s="158">
        <v>0</v>
      </c>
      <c r="OA24" s="158"/>
      <c r="OB24" s="158">
        <v>0</v>
      </c>
      <c r="OC24" s="689"/>
      <c r="OD24" s="689"/>
      <c r="OE24" s="689"/>
      <c r="OF24" s="689"/>
      <c r="OG24" s="689"/>
      <c r="OH24" s="689"/>
      <c r="OI24" s="689"/>
      <c r="OJ24" s="689"/>
      <c r="OK24" s="132"/>
      <c r="OL24" s="244"/>
      <c r="OM24" s="244"/>
      <c r="ON24" s="244"/>
      <c r="PA24" s="132">
        <v>24</v>
      </c>
      <c r="PB24" s="656"/>
      <c r="PC24" s="466"/>
      <c r="PD24" s="451"/>
      <c r="PE24" s="466"/>
      <c r="PF24" s="466"/>
      <c r="PG24" s="466"/>
      <c r="PH24" s="466"/>
      <c r="PI24" s="466"/>
      <c r="PJ24" s="466"/>
      <c r="PK24" s="466"/>
      <c r="PL24" s="466"/>
      <c r="PM24" s="466"/>
      <c r="PN24" s="466"/>
      <c r="PO24" s="466"/>
      <c r="PP24" s="466"/>
      <c r="QG24" s="132">
        <v>24</v>
      </c>
      <c r="QH24" s="758" t="s">
        <v>299</v>
      </c>
      <c r="QI24" s="758"/>
      <c r="QJ24" s="795"/>
      <c r="QK24" s="795"/>
      <c r="QL24" s="833">
        <v>0</v>
      </c>
      <c r="QM24" s="833">
        <v>0</v>
      </c>
      <c r="QN24" s="528">
        <v>0</v>
      </c>
      <c r="QO24" s="837">
        <v>0</v>
      </c>
      <c r="QP24" s="528">
        <v>0</v>
      </c>
      <c r="QQ24" s="837">
        <v>0</v>
      </c>
      <c r="QR24" s="528">
        <v>0</v>
      </c>
      <c r="QS24" s="837">
        <v>0</v>
      </c>
      <c r="QT24" s="528">
        <v>0</v>
      </c>
      <c r="QU24" s="837">
        <v>0</v>
      </c>
      <c r="QV24" s="528">
        <v>0</v>
      </c>
      <c r="QW24" s="801">
        <v>24</v>
      </c>
      <c r="QX24" s="758" t="s">
        <v>310</v>
      </c>
      <c r="QY24" s="804"/>
      <c r="QZ24" s="875"/>
      <c r="RA24" s="875"/>
      <c r="RB24" s="875">
        <v>0</v>
      </c>
      <c r="RC24" s="875">
        <v>-725461.25379400025</v>
      </c>
      <c r="RD24" s="875">
        <v>-725461.25379400025</v>
      </c>
      <c r="RE24" s="875">
        <v>-5566833.4897539997</v>
      </c>
      <c r="RF24" s="875">
        <v>-6292294.7435480002</v>
      </c>
      <c r="RG24" s="875">
        <v>-6988463.1869710935</v>
      </c>
      <c r="RH24" s="875">
        <v>-13280757.930519095</v>
      </c>
      <c r="RI24" s="875">
        <v>-4030041.4092979515</v>
      </c>
      <c r="RJ24" s="875">
        <v>-17310799.339817047</v>
      </c>
      <c r="RK24" s="875">
        <v>-3082280.3092979537</v>
      </c>
      <c r="RL24" s="875">
        <v>-20393079.649115004</v>
      </c>
      <c r="RM24" s="801">
        <v>24</v>
      </c>
      <c r="RN24" s="758" t="s">
        <v>266</v>
      </c>
      <c r="RO24" s="793">
        <v>0.21</v>
      </c>
      <c r="RP24" s="833"/>
      <c r="RQ24" s="833"/>
      <c r="RR24" s="833"/>
      <c r="RS24" s="833">
        <v>-359637.95758673997</v>
      </c>
      <c r="RT24" s="833">
        <v>-359637.95758673997</v>
      </c>
      <c r="RU24" s="833">
        <v>-2922312.8415893996</v>
      </c>
      <c r="RV24" s="833">
        <v>-3281950.7991761398</v>
      </c>
      <c r="RW24" s="833">
        <v>-3484598.924709009</v>
      </c>
      <c r="RX24" s="833">
        <v>-6766549.7238851488</v>
      </c>
      <c r="RY24" s="833">
        <v>-6284657.8656134615</v>
      </c>
      <c r="RZ24" s="833">
        <v>-13051207.589498609</v>
      </c>
      <c r="SA24" s="833">
        <v>-4891414.6452374859</v>
      </c>
      <c r="SB24" s="833">
        <v>-17942622.234736096</v>
      </c>
    </row>
    <row r="25" spans="1:496" ht="16.5" thickTop="1" thickBot="1" x14ac:dyDescent="0.3">
      <c r="A25" s="132">
        <f>ROW()</f>
        <v>25</v>
      </c>
      <c r="B25" s="514" t="s">
        <v>507</v>
      </c>
      <c r="C25" s="139"/>
      <c r="D25" s="515"/>
      <c r="E25" s="289">
        <v>-26064909.311951328</v>
      </c>
      <c r="F25" s="839"/>
      <c r="G25" s="289"/>
      <c r="H25" s="839"/>
      <c r="I25" s="289"/>
      <c r="J25" s="839"/>
      <c r="K25" s="289"/>
      <c r="L25" s="839"/>
      <c r="M25" s="289"/>
      <c r="N25" s="839"/>
      <c r="O25" s="289"/>
      <c r="P25" s="839"/>
      <c r="Q25" s="248">
        <v>25</v>
      </c>
      <c r="R25" s="484" t="s">
        <v>319</v>
      </c>
      <c r="T25" s="581">
        <v>18708479.629999995</v>
      </c>
      <c r="U25" s="581">
        <v>-18708479.629999995</v>
      </c>
      <c r="V25" s="580">
        <v>0</v>
      </c>
      <c r="W25" s="473"/>
      <c r="X25" s="506">
        <v>0</v>
      </c>
      <c r="Y25" s="473"/>
      <c r="Z25" s="506">
        <v>0</v>
      </c>
      <c r="AA25" s="473"/>
      <c r="AB25" s="506">
        <v>0</v>
      </c>
      <c r="AC25" s="473"/>
      <c r="AD25" s="506">
        <v>0</v>
      </c>
      <c r="AE25" s="473"/>
      <c r="AF25" s="506">
        <v>0</v>
      </c>
      <c r="AG25" s="132">
        <v>25</v>
      </c>
      <c r="AH25" s="142" t="s">
        <v>318</v>
      </c>
      <c r="AI25" s="327"/>
      <c r="AJ25" s="346">
        <v>491646060.92418814</v>
      </c>
      <c r="AK25" s="346">
        <v>52558.011660000004</v>
      </c>
      <c r="AL25" s="346">
        <v>491698618.93584812</v>
      </c>
      <c r="AM25" s="346">
        <v>0</v>
      </c>
      <c r="AN25" s="346">
        <v>909134773.32705379</v>
      </c>
      <c r="AO25" s="346">
        <v>0</v>
      </c>
      <c r="AP25" s="346">
        <v>909134773.32705379</v>
      </c>
      <c r="AQ25" s="346">
        <v>0</v>
      </c>
      <c r="AR25" s="346">
        <v>909134773.32705379</v>
      </c>
      <c r="AS25" s="346">
        <v>0</v>
      </c>
      <c r="AT25" s="346">
        <v>909134773.32705379</v>
      </c>
      <c r="AU25" s="346">
        <v>0</v>
      </c>
      <c r="AV25" s="346">
        <v>909134773.32705379</v>
      </c>
      <c r="AW25" s="132">
        <v>25</v>
      </c>
      <c r="AX25" s="856" t="s">
        <v>1204</v>
      </c>
      <c r="AY25" s="857"/>
      <c r="AZ25" s="888">
        <v>0</v>
      </c>
      <c r="BA25" s="888">
        <v>0</v>
      </c>
      <c r="BB25" s="888">
        <v>0</v>
      </c>
      <c r="BC25" s="888">
        <v>0</v>
      </c>
      <c r="BD25" s="888">
        <v>-156809236.49000001</v>
      </c>
      <c r="BE25" s="888">
        <v>10053533.669999987</v>
      </c>
      <c r="BF25" s="888">
        <v>-146755702.82000002</v>
      </c>
      <c r="BG25" s="888">
        <v>4787159.3443036377</v>
      </c>
      <c r="BH25" s="888">
        <v>-141968543.47569638</v>
      </c>
      <c r="BI25" s="888">
        <v>10221116.25683251</v>
      </c>
      <c r="BJ25" s="888">
        <v>-131747427.21886387</v>
      </c>
      <c r="BK25" s="888">
        <v>10168145.057144657</v>
      </c>
      <c r="BL25" s="888">
        <v>-121579282.16171922</v>
      </c>
      <c r="BU25" s="466"/>
      <c r="BV25" s="466"/>
      <c r="BW25" s="466"/>
      <c r="BX25" s="466"/>
      <c r="BY25" s="466"/>
      <c r="BZ25" s="466"/>
      <c r="CA25" s="466"/>
      <c r="CB25" s="466"/>
      <c r="CC25" s="466"/>
      <c r="CD25" s="466"/>
      <c r="CE25" s="466"/>
      <c r="CF25" s="466"/>
      <c r="CH25" s="466"/>
      <c r="CI25" s="466"/>
      <c r="CK25" s="466"/>
      <c r="CL25" s="466"/>
      <c r="CM25" s="466"/>
      <c r="CN25" s="466"/>
      <c r="CO25" s="466"/>
      <c r="CP25" s="466"/>
      <c r="CQ25" s="466"/>
      <c r="CR25" s="466"/>
      <c r="CS25" s="132">
        <v>25</v>
      </c>
      <c r="CT25" s="326" t="s">
        <v>296</v>
      </c>
      <c r="CU25" s="326"/>
      <c r="CV25" s="614">
        <v>-627440.00489226007</v>
      </c>
      <c r="CW25" s="614">
        <v>139378.00489226007</v>
      </c>
      <c r="CX25" s="614">
        <v>-488062</v>
      </c>
      <c r="CY25" s="614">
        <v>0</v>
      </c>
      <c r="CZ25" s="614">
        <v>-488062</v>
      </c>
      <c r="DA25" s="614"/>
      <c r="DB25" s="614">
        <v>-488062</v>
      </c>
      <c r="DC25" s="614"/>
      <c r="DD25" s="614">
        <v>-488062</v>
      </c>
      <c r="DE25" s="614"/>
      <c r="DF25" s="614">
        <v>-488062</v>
      </c>
      <c r="DG25" s="614"/>
      <c r="DH25" s="614">
        <v>-488062</v>
      </c>
      <c r="DI25" s="166"/>
      <c r="DJ25" s="126"/>
      <c r="DK25" s="126"/>
      <c r="DL25" s="126"/>
      <c r="DM25" s="126"/>
      <c r="DN25" s="126"/>
      <c r="DO25" s="126"/>
      <c r="DP25" s="126"/>
      <c r="DQ25" s="466"/>
      <c r="DR25" s="466"/>
      <c r="DS25" s="466"/>
      <c r="DT25" s="466"/>
      <c r="DU25" s="466"/>
      <c r="DV25" s="466"/>
      <c r="DW25" s="466"/>
      <c r="DX25" s="466"/>
      <c r="DY25" s="132">
        <v>25</v>
      </c>
      <c r="DZ25" s="188" t="s">
        <v>279</v>
      </c>
      <c r="EA25" s="194">
        <v>0.21</v>
      </c>
      <c r="EB25" s="350">
        <v>10257.304758193586</v>
      </c>
      <c r="EC25" s="350">
        <v>9158.7090494440872</v>
      </c>
      <c r="ED25" s="350">
        <v>19416.013807637672</v>
      </c>
      <c r="EE25" s="350">
        <v>-23512.848821585252</v>
      </c>
      <c r="EF25" s="350">
        <v>-4096.8350139475797</v>
      </c>
      <c r="EG25" s="350">
        <v>0</v>
      </c>
      <c r="EH25" s="350">
        <v>-4096.8350139475797</v>
      </c>
      <c r="EI25" s="350">
        <v>0</v>
      </c>
      <c r="EJ25" s="350">
        <v>-4096.8350139475797</v>
      </c>
      <c r="EK25" s="350">
        <v>0</v>
      </c>
      <c r="EL25" s="350">
        <v>-4096.8350139475797</v>
      </c>
      <c r="EM25" s="350">
        <v>0</v>
      </c>
      <c r="EN25" s="350">
        <v>-4096.8350139475797</v>
      </c>
      <c r="EO25" s="466"/>
      <c r="EP25" s="466"/>
      <c r="EQ25" s="466"/>
      <c r="ER25" s="466"/>
      <c r="ES25" s="466"/>
      <c r="ET25" s="466"/>
      <c r="EU25" s="466"/>
      <c r="EV25" s="466"/>
      <c r="EW25" s="466"/>
      <c r="EX25" s="466"/>
      <c r="EY25" s="466"/>
      <c r="EZ25" s="466"/>
      <c r="FA25" s="466"/>
      <c r="FB25" s="466"/>
      <c r="FC25" s="466"/>
      <c r="FD25" s="166"/>
      <c r="FE25" s="132">
        <v>25</v>
      </c>
      <c r="FF25" s="286" t="s">
        <v>320</v>
      </c>
      <c r="FG25" s="286"/>
      <c r="FH25" s="168">
        <v>2525191.0982126575</v>
      </c>
      <c r="FI25" s="168">
        <v>5068600.1499884464</v>
      </c>
      <c r="FJ25" s="168">
        <v>7593791.2482011039</v>
      </c>
      <c r="FK25" s="293">
        <v>-1788648.157329391</v>
      </c>
      <c r="FL25" s="168">
        <v>5805143.0908717131</v>
      </c>
      <c r="FM25" s="293">
        <v>355427.42631855997</v>
      </c>
      <c r="FN25" s="168">
        <v>6160570.5171902729</v>
      </c>
      <c r="FO25" s="293">
        <v>655366.06647585565</v>
      </c>
      <c r="FP25" s="168">
        <v>6815936.583666129</v>
      </c>
      <c r="FQ25" s="293">
        <v>1523173.4849776155</v>
      </c>
      <c r="FR25" s="168">
        <v>8339110.068643745</v>
      </c>
      <c r="FS25" s="293">
        <v>2300428.0296197096</v>
      </c>
      <c r="FT25" s="168">
        <v>10639538.098263454</v>
      </c>
      <c r="FU25" s="132">
        <v>25</v>
      </c>
      <c r="FV25" s="169"/>
      <c r="FW25" s="322"/>
      <c r="FX25" s="461"/>
      <c r="FY25" s="461"/>
      <c r="FZ25" s="461"/>
      <c r="GA25" s="461"/>
      <c r="GB25" s="461"/>
      <c r="GC25" s="461"/>
      <c r="GD25" s="461"/>
      <c r="GE25" s="461"/>
      <c r="GF25" s="461"/>
      <c r="GG25" s="461"/>
      <c r="GH25" s="461"/>
      <c r="GI25" s="461"/>
      <c r="GJ25" s="461"/>
      <c r="GK25" s="168"/>
      <c r="GL25" s="168"/>
      <c r="GM25" s="168"/>
      <c r="GN25" s="168"/>
      <c r="GO25" s="168"/>
      <c r="GP25" s="168"/>
      <c r="GQ25" s="168"/>
      <c r="GR25" s="168"/>
      <c r="GS25" s="168"/>
      <c r="GT25" s="168"/>
      <c r="GU25" s="168"/>
      <c r="GV25" s="168"/>
      <c r="GW25" s="168"/>
      <c r="GX25" s="168"/>
      <c r="GY25" s="168"/>
      <c r="GZ25" s="168"/>
      <c r="HA25" s="166"/>
      <c r="HI25" s="168"/>
      <c r="HJ25" s="168"/>
      <c r="HK25" s="168"/>
      <c r="HL25" s="168"/>
      <c r="HM25" s="168"/>
      <c r="HN25" s="168"/>
      <c r="HO25" s="168"/>
      <c r="HP25" s="168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 s="466"/>
      <c r="IH25" s="466"/>
      <c r="II25" s="466"/>
      <c r="IJ25" s="466"/>
      <c r="IK25" s="466"/>
      <c r="IL25" s="466"/>
      <c r="IM25" s="466"/>
      <c r="IN25" s="466"/>
      <c r="IO25" s="466"/>
      <c r="IP25" s="466"/>
      <c r="IQ25" s="466"/>
      <c r="IR25" s="466"/>
      <c r="IS25" s="466"/>
      <c r="IT25" s="466"/>
      <c r="IU25" s="466"/>
      <c r="IV25" s="466"/>
      <c r="JM25" s="132">
        <v>25</v>
      </c>
      <c r="JN25" s="245" t="s">
        <v>321</v>
      </c>
      <c r="JP25" s="143">
        <v>114881621.62878585</v>
      </c>
      <c r="JQ25" s="143">
        <v>2614531.0282155694</v>
      </c>
      <c r="JR25" s="143">
        <v>117496152.65700142</v>
      </c>
      <c r="JS25" s="143">
        <v>0</v>
      </c>
      <c r="JT25" s="143">
        <v>117496152.65700142</v>
      </c>
      <c r="JU25" s="143">
        <v>0</v>
      </c>
      <c r="JV25" s="143">
        <v>117496152.65700142</v>
      </c>
      <c r="JW25" s="143"/>
      <c r="JX25" s="143">
        <v>117496152.65700142</v>
      </c>
      <c r="JY25" s="143"/>
      <c r="JZ25" s="143">
        <v>117496152.65700142</v>
      </c>
      <c r="KA25" s="143"/>
      <c r="KB25" s="143">
        <v>117496152.65700142</v>
      </c>
      <c r="KC25" s="132"/>
      <c r="KS25" s="132">
        <v>25</v>
      </c>
      <c r="KX25" s="466"/>
      <c r="KY25" s="466"/>
      <c r="KZ25" s="466"/>
      <c r="LA25" s="466"/>
      <c r="LI25" s="132"/>
      <c r="LJ25" s="129"/>
      <c r="LK25" s="129"/>
      <c r="LL25" s="129"/>
      <c r="LM25" s="129"/>
      <c r="LN25" s="129"/>
      <c r="LO25" s="129"/>
      <c r="LP25" s="129"/>
      <c r="LQ25" s="129"/>
      <c r="LR25" s="129"/>
      <c r="LS25" s="129"/>
      <c r="LT25" s="129"/>
      <c r="LU25" s="129"/>
      <c r="LV25" s="129"/>
      <c r="LW25" s="129"/>
      <c r="LX25" s="129"/>
      <c r="LY25" s="132">
        <v>25</v>
      </c>
      <c r="LZ25" s="133" t="s">
        <v>72</v>
      </c>
      <c r="MB25" s="289"/>
      <c r="MC25" s="289"/>
      <c r="MD25" s="289"/>
      <c r="ME25" s="289"/>
      <c r="MF25" s="289"/>
      <c r="MG25" s="289"/>
      <c r="MH25" s="367"/>
      <c r="MI25" s="289">
        <v>502629.88558841869</v>
      </c>
      <c r="MJ25" s="289"/>
      <c r="MK25" s="289">
        <v>334043.21696564928</v>
      </c>
      <c r="ML25" s="289"/>
      <c r="MM25" s="289">
        <v>346628.75210659951</v>
      </c>
      <c r="MN25" s="811"/>
      <c r="MO25" s="130">
        <v>25</v>
      </c>
      <c r="MP25" s="370" t="s">
        <v>1218</v>
      </c>
      <c r="MR25" s="916"/>
      <c r="MS25" s="916"/>
      <c r="MT25" s="916"/>
      <c r="MU25" s="917"/>
      <c r="MV25" s="917"/>
      <c r="MW25" s="918"/>
      <c r="MX25" s="917"/>
      <c r="MY25" s="918">
        <v>-12948.583683556046</v>
      </c>
      <c r="MZ25" s="917">
        <v>-12948.583683556046</v>
      </c>
      <c r="NA25" s="918">
        <v>-2162413.4751538597</v>
      </c>
      <c r="NB25" s="917">
        <v>-2175362.0588374157</v>
      </c>
      <c r="NC25" s="918">
        <v>-3729192.1008641431</v>
      </c>
      <c r="ND25" s="917">
        <v>-5904554.1597015588</v>
      </c>
      <c r="NE25" s="132">
        <v>25</v>
      </c>
      <c r="NF25" s="302" t="s">
        <v>1039</v>
      </c>
      <c r="NG25" s="302"/>
      <c r="NH25" s="198">
        <v>-22575988.447320003</v>
      </c>
      <c r="NI25" s="198">
        <v>22575988.447320003</v>
      </c>
      <c r="NJ25" s="198">
        <v>0</v>
      </c>
      <c r="NK25" s="939">
        <v>0</v>
      </c>
      <c r="NL25" s="198">
        <v>0</v>
      </c>
      <c r="NM25" s="198">
        <v>0</v>
      </c>
      <c r="NN25" s="198">
        <v>0</v>
      </c>
      <c r="NO25" s="198">
        <v>0</v>
      </c>
      <c r="NP25" s="198">
        <v>0</v>
      </c>
      <c r="NQ25" s="198">
        <v>0</v>
      </c>
      <c r="NR25" s="198">
        <v>0</v>
      </c>
      <c r="NS25" s="198">
        <v>0</v>
      </c>
      <c r="NT25" s="198">
        <v>0</v>
      </c>
      <c r="NU25" s="132">
        <v>25</v>
      </c>
      <c r="NV25" s="547" t="s">
        <v>1020</v>
      </c>
      <c r="NW25" s="689"/>
      <c r="NX25" s="158">
        <v>11742352.935456946</v>
      </c>
      <c r="NY25" s="158">
        <v>0</v>
      </c>
      <c r="NZ25" s="158">
        <v>11742352.935456946</v>
      </c>
      <c r="OA25" s="158">
        <v>0</v>
      </c>
      <c r="OB25" s="158">
        <v>11742352.935456946</v>
      </c>
      <c r="OC25" s="158">
        <v>0</v>
      </c>
      <c r="OD25" s="158">
        <v>11742352.935456946</v>
      </c>
      <c r="OE25" s="158">
        <v>0</v>
      </c>
      <c r="OF25" s="158">
        <v>11742352.935456946</v>
      </c>
      <c r="OG25" s="158">
        <v>0</v>
      </c>
      <c r="OH25" s="158">
        <v>11742352.935456946</v>
      </c>
      <c r="OI25" s="158">
        <v>0</v>
      </c>
      <c r="OJ25" s="158">
        <v>11742352.935456946</v>
      </c>
      <c r="PA25" s="132">
        <v>25</v>
      </c>
      <c r="PB25" s="654" t="s">
        <v>302</v>
      </c>
      <c r="PC25" s="466"/>
      <c r="PD25" s="451"/>
      <c r="PE25" s="466"/>
      <c r="PF25" s="466"/>
      <c r="PG25" s="466"/>
      <c r="PH25" s="466"/>
      <c r="PI25" s="466"/>
      <c r="PJ25" s="466"/>
      <c r="PK25" s="466"/>
      <c r="PL25" s="466"/>
      <c r="PM25" s="466"/>
      <c r="PN25" s="466"/>
      <c r="PO25" s="466"/>
      <c r="PP25" s="466"/>
      <c r="QG25" s="132">
        <v>25</v>
      </c>
      <c r="QH25" s="758" t="s">
        <v>310</v>
      </c>
      <c r="QI25" s="758"/>
      <c r="QJ25" s="792"/>
      <c r="QK25" s="792"/>
      <c r="QL25" s="831">
        <v>456293232.49290329</v>
      </c>
      <c r="QM25" s="831">
        <v>-3853351.2515065819</v>
      </c>
      <c r="QN25" s="831">
        <v>452439881.24139673</v>
      </c>
      <c r="QO25" s="831">
        <v>-18657594.711566709</v>
      </c>
      <c r="QP25" s="831">
        <v>433782286.52983004</v>
      </c>
      <c r="QQ25" s="831">
        <v>-29223826.150054827</v>
      </c>
      <c r="QR25" s="831">
        <v>404558460.37977523</v>
      </c>
      <c r="QS25" s="831">
        <v>-19941097.864814021</v>
      </c>
      <c r="QT25" s="831">
        <v>384617362.51496124</v>
      </c>
      <c r="QU25" s="831">
        <v>-8340086.7187359687</v>
      </c>
      <c r="QV25" s="831">
        <v>376277275.79622525</v>
      </c>
      <c r="QW25" s="801">
        <v>25</v>
      </c>
      <c r="QX25" s="804"/>
      <c r="QY25" s="804"/>
      <c r="QZ25" s="875"/>
      <c r="RA25" s="875"/>
      <c r="RB25" s="875"/>
      <c r="RC25" s="875"/>
      <c r="RD25" s="875"/>
      <c r="RE25" s="875"/>
      <c r="RF25" s="875"/>
      <c r="RG25" s="875"/>
      <c r="RH25" s="875"/>
      <c r="RI25" s="875"/>
      <c r="RJ25" s="875"/>
      <c r="RK25" s="875"/>
      <c r="RL25" s="875"/>
      <c r="RM25" s="801">
        <v>25</v>
      </c>
      <c r="RN25" s="758"/>
      <c r="RO25" s="793"/>
      <c r="RP25" s="870"/>
      <c r="RQ25" s="870"/>
      <c r="RR25" s="870"/>
      <c r="RS25" s="870"/>
      <c r="RT25" s="870"/>
      <c r="RU25" s="870"/>
      <c r="RV25" s="870"/>
      <c r="RW25" s="870"/>
      <c r="RX25" s="870"/>
      <c r="RY25" s="870"/>
      <c r="RZ25" s="870"/>
      <c r="SA25" s="870"/>
      <c r="SB25" s="870"/>
    </row>
    <row r="26" spans="1:496" ht="16.5" customHeight="1" thickTop="1" thickBot="1" x14ac:dyDescent="0.3">
      <c r="A26" s="132">
        <f>ROW()</f>
        <v>26</v>
      </c>
      <c r="B26" s="514" t="s">
        <v>286</v>
      </c>
      <c r="C26" s="139"/>
      <c r="D26" s="515"/>
      <c r="E26" s="289">
        <v>8794531</v>
      </c>
      <c r="F26" s="839"/>
      <c r="G26" s="289"/>
      <c r="H26" s="839"/>
      <c r="I26" s="289"/>
      <c r="J26" s="839"/>
      <c r="K26" s="289"/>
      <c r="L26" s="839"/>
      <c r="M26" s="289"/>
      <c r="N26" s="839"/>
      <c r="O26" s="289"/>
      <c r="P26" s="839"/>
      <c r="Q26" s="248">
        <v>26</v>
      </c>
      <c r="R26" s="484" t="s">
        <v>322</v>
      </c>
      <c r="S26" s="126">
        <v>-0.99213733027519202</v>
      </c>
      <c r="T26" s="581">
        <v>-18856743.979999997</v>
      </c>
      <c r="U26" s="581">
        <v>18856743.979999997</v>
      </c>
      <c r="V26" s="580">
        <v>0</v>
      </c>
      <c r="W26" s="473"/>
      <c r="X26" s="506">
        <v>0</v>
      </c>
      <c r="Y26" s="473"/>
      <c r="Z26" s="506">
        <v>0</v>
      </c>
      <c r="AA26" s="473"/>
      <c r="AB26" s="506">
        <v>0</v>
      </c>
      <c r="AC26" s="473"/>
      <c r="AD26" s="506">
        <v>0</v>
      </c>
      <c r="AE26" s="473"/>
      <c r="AF26" s="506">
        <v>0</v>
      </c>
      <c r="AG26" s="132">
        <v>26</v>
      </c>
      <c r="AH26" s="142"/>
      <c r="AI26" s="327"/>
      <c r="AJ26" s="346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132">
        <v>26</v>
      </c>
      <c r="AX26" s="856" t="s">
        <v>1205</v>
      </c>
      <c r="AY26" s="857"/>
      <c r="AZ26" s="865">
        <v>0</v>
      </c>
      <c r="BA26" s="865">
        <v>0</v>
      </c>
      <c r="BB26" s="865">
        <v>0</v>
      </c>
      <c r="BC26" s="865">
        <v>0</v>
      </c>
      <c r="BD26" s="865">
        <v>-319802175.58063382</v>
      </c>
      <c r="BE26" s="865">
        <v>8065629.7353920341</v>
      </c>
      <c r="BF26" s="865">
        <v>-311736545.84524179</v>
      </c>
      <c r="BG26" s="865">
        <v>3898666.3868602514</v>
      </c>
      <c r="BH26" s="865">
        <v>-307837879.45838153</v>
      </c>
      <c r="BI26" s="865">
        <v>8277352.7351189256</v>
      </c>
      <c r="BJ26" s="865">
        <v>-299560526.72326261</v>
      </c>
      <c r="BK26" s="865">
        <v>8622575.0219415426</v>
      </c>
      <c r="BL26" s="865">
        <v>-290937951.70132107</v>
      </c>
      <c r="BU26" s="466"/>
      <c r="CC26" s="466"/>
      <c r="CD26" s="466"/>
      <c r="CE26" s="466"/>
      <c r="CF26" s="466"/>
      <c r="CH26" s="466"/>
      <c r="CI26" s="466"/>
      <c r="CK26" s="466"/>
      <c r="CL26" s="466"/>
      <c r="CM26" s="466"/>
      <c r="CN26" s="466"/>
      <c r="CO26" s="466"/>
      <c r="CP26" s="466"/>
      <c r="CQ26" s="466"/>
      <c r="CR26" s="466"/>
      <c r="CS26" s="126"/>
      <c r="CT26" s="126"/>
      <c r="CU26" s="126"/>
      <c r="CV26" s="126"/>
      <c r="CW26" s="126"/>
      <c r="CX26" s="126"/>
      <c r="CY26" s="126"/>
      <c r="CZ26" s="126"/>
      <c r="DA26" s="466"/>
      <c r="DB26" s="466"/>
      <c r="DC26" s="466"/>
      <c r="DD26" s="466"/>
      <c r="DE26" s="466"/>
      <c r="DF26" s="466"/>
      <c r="DG26" s="466"/>
      <c r="DH26" s="466"/>
      <c r="DI26" s="466"/>
      <c r="DJ26" s="466"/>
      <c r="DK26" s="466"/>
      <c r="DL26" s="466"/>
      <c r="DM26" s="466"/>
      <c r="DN26" s="466"/>
      <c r="DO26" s="466"/>
      <c r="DP26" s="466"/>
      <c r="DQ26" s="466"/>
      <c r="DR26" s="466"/>
      <c r="DS26" s="466"/>
      <c r="DT26" s="466"/>
      <c r="DU26" s="466"/>
      <c r="DV26" s="466"/>
      <c r="DW26" s="466"/>
      <c r="DX26" s="466"/>
      <c r="DY26" s="132">
        <v>26</v>
      </c>
      <c r="DZ26" s="188"/>
      <c r="EA26" s="139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466"/>
      <c r="EP26" s="466"/>
      <c r="EQ26" s="466"/>
      <c r="ER26" s="466"/>
      <c r="ES26" s="466"/>
      <c r="ET26" s="466"/>
      <c r="EU26" s="466"/>
      <c r="EV26" s="466"/>
      <c r="EW26" s="466"/>
      <c r="EX26" s="466"/>
      <c r="EY26" s="466"/>
      <c r="EZ26" s="466"/>
      <c r="FA26" s="466"/>
      <c r="FB26" s="466"/>
      <c r="FC26" s="466"/>
      <c r="FD26" s="166"/>
      <c r="FE26" s="132">
        <v>26</v>
      </c>
      <c r="FF26" s="169"/>
      <c r="FG26" s="169"/>
      <c r="FH26" s="168"/>
      <c r="FI26" s="168"/>
      <c r="FJ26" s="168"/>
      <c r="FK26" s="168"/>
      <c r="FL26" s="168"/>
      <c r="FM26" s="168"/>
      <c r="FN26" s="168"/>
      <c r="FO26" s="168"/>
      <c r="FP26" s="168"/>
      <c r="FQ26" s="168"/>
      <c r="FR26" s="168"/>
      <c r="FS26" s="168"/>
      <c r="FT26" s="168"/>
      <c r="FU26" s="132">
        <v>26</v>
      </c>
      <c r="FV26" s="348" t="s">
        <v>81</v>
      </c>
      <c r="FW26" s="349"/>
      <c r="FX26" s="316"/>
      <c r="FY26" s="316"/>
      <c r="FZ26" s="316"/>
      <c r="GA26" s="316"/>
      <c r="GB26" s="316"/>
      <c r="GC26" s="316"/>
      <c r="GD26" s="316"/>
      <c r="GE26" s="316"/>
      <c r="GF26" s="316"/>
      <c r="GG26" s="316"/>
      <c r="GH26" s="316"/>
      <c r="GI26" s="316"/>
      <c r="GJ26" s="316"/>
      <c r="GK26" s="168"/>
      <c r="GL26" s="168"/>
      <c r="GM26" s="168"/>
      <c r="GN26" s="168"/>
      <c r="GO26" s="168"/>
      <c r="GP26" s="168"/>
      <c r="GQ26" s="168"/>
      <c r="GR26" s="168"/>
      <c r="GS26" s="168"/>
      <c r="GT26" s="168"/>
      <c r="GU26" s="168"/>
      <c r="GV26" s="168"/>
      <c r="GW26" s="168"/>
      <c r="GX26" s="168"/>
      <c r="GY26" s="168"/>
      <c r="GZ26" s="168"/>
      <c r="HA26" s="166"/>
      <c r="HI26" s="168"/>
      <c r="HJ26" s="168"/>
      <c r="HK26" s="168"/>
      <c r="HL26" s="168"/>
      <c r="HM26" s="168"/>
      <c r="HN26" s="168"/>
      <c r="HO26" s="168"/>
      <c r="HP26" s="168"/>
      <c r="HQ26"/>
      <c r="HR26"/>
      <c r="HS26"/>
      <c r="HT26"/>
      <c r="HU26" s="476"/>
      <c r="HV26"/>
      <c r="HW26" s="476"/>
      <c r="HX26"/>
      <c r="HY26" s="476"/>
      <c r="HZ26"/>
      <c r="IA26" s="476"/>
      <c r="IB26"/>
      <c r="IC26" s="476"/>
      <c r="ID26"/>
      <c r="IE26" s="476"/>
      <c r="IF26"/>
      <c r="IG26" s="466"/>
      <c r="IH26" s="466"/>
      <c r="II26" s="466"/>
      <c r="IJ26" s="466"/>
      <c r="IK26" s="466"/>
      <c r="IL26" s="466"/>
      <c r="IM26" s="466"/>
      <c r="IN26" s="466"/>
      <c r="IO26" s="466"/>
      <c r="IP26" s="466"/>
      <c r="IQ26" s="466"/>
      <c r="IR26" s="466"/>
      <c r="IS26" s="466"/>
      <c r="IT26" s="466"/>
      <c r="IU26" s="466"/>
      <c r="IV26" s="466"/>
      <c r="JM26" s="132">
        <v>26</v>
      </c>
      <c r="JO26" s="245"/>
      <c r="JP26" s="143"/>
      <c r="JQ26" s="143"/>
      <c r="JR26" s="296"/>
      <c r="JS26" s="140"/>
      <c r="JT26" s="140"/>
      <c r="JU26" s="140"/>
      <c r="JV26" s="140"/>
      <c r="JW26" s="140"/>
      <c r="JX26" s="140"/>
      <c r="JY26" s="140"/>
      <c r="JZ26" s="140"/>
      <c r="KA26" s="140"/>
      <c r="KB26" s="140"/>
      <c r="KC26" s="132"/>
      <c r="KS26" s="132">
        <v>26</v>
      </c>
      <c r="KT26" s="148" t="s">
        <v>318</v>
      </c>
      <c r="KV26" s="129">
        <v>455460794.71349996</v>
      </c>
      <c r="KW26" s="129">
        <v>832437.77940335823</v>
      </c>
      <c r="KX26" s="129">
        <v>456293232.49290329</v>
      </c>
      <c r="KY26" s="129">
        <v>0</v>
      </c>
      <c r="KZ26" s="129">
        <v>456293232.49290329</v>
      </c>
      <c r="LA26" s="129">
        <v>0</v>
      </c>
      <c r="LB26" s="129">
        <v>456293232.49290329</v>
      </c>
      <c r="LC26" s="129">
        <v>0</v>
      </c>
      <c r="LD26" s="129">
        <v>456293232.49290329</v>
      </c>
      <c r="LE26" s="129">
        <v>0</v>
      </c>
      <c r="LF26" s="129">
        <v>456293232.49290329</v>
      </c>
      <c r="LG26" s="129">
        <v>0</v>
      </c>
      <c r="LH26" s="129">
        <v>456293232.49290329</v>
      </c>
      <c r="LI26" s="132"/>
      <c r="LJ26" s="129"/>
      <c r="LK26" s="129"/>
      <c r="LL26" s="129"/>
      <c r="LM26" s="129"/>
      <c r="LN26" s="129"/>
      <c r="LO26" s="129"/>
      <c r="LP26" s="129"/>
      <c r="LQ26" s="129"/>
      <c r="LR26" s="129"/>
      <c r="LS26" s="129"/>
      <c r="LT26" s="129"/>
      <c r="LU26" s="129"/>
      <c r="LV26" s="129"/>
      <c r="LW26" s="129"/>
      <c r="LX26" s="129"/>
      <c r="LY26" s="132">
        <v>26</v>
      </c>
      <c r="LZ26" s="645" t="s">
        <v>1026</v>
      </c>
      <c r="MB26" s="647">
        <v>0</v>
      </c>
      <c r="MC26" s="647">
        <v>0</v>
      </c>
      <c r="MD26" s="647">
        <v>0</v>
      </c>
      <c r="ME26" s="647">
        <v>0</v>
      </c>
      <c r="MF26" s="647">
        <v>0</v>
      </c>
      <c r="MG26" s="647">
        <v>0</v>
      </c>
      <c r="MH26" s="647">
        <v>0</v>
      </c>
      <c r="MI26" s="647">
        <v>63771491.409737408</v>
      </c>
      <c r="MJ26" s="647">
        <v>0</v>
      </c>
      <c r="MK26" s="647">
        <v>6155947.7667504586</v>
      </c>
      <c r="ML26" s="647">
        <v>0</v>
      </c>
      <c r="MM26" s="647">
        <v>5179038.7209324315</v>
      </c>
      <c r="MN26" s="647">
        <v>0</v>
      </c>
      <c r="MO26" s="130">
        <v>26</v>
      </c>
      <c r="MP26" s="126" t="s">
        <v>1219</v>
      </c>
      <c r="MQ26" s="129"/>
      <c r="MR26" s="916"/>
      <c r="MS26" s="916"/>
      <c r="MT26" s="916"/>
      <c r="MU26" s="917"/>
      <c r="MV26" s="917"/>
      <c r="MW26" s="918"/>
      <c r="MX26" s="918"/>
      <c r="MY26" s="918">
        <v>-649889.41507767781</v>
      </c>
      <c r="MZ26" s="918">
        <v>-649889.41507767781</v>
      </c>
      <c r="NA26" s="918">
        <v>-14555891.376195857</v>
      </c>
      <c r="NB26" s="918">
        <v>-15205780.791273534</v>
      </c>
      <c r="NC26" s="918">
        <v>783130.34118146263</v>
      </c>
      <c r="ND26" s="918">
        <v>-14422650.450092072</v>
      </c>
      <c r="NE26" s="132">
        <v>26</v>
      </c>
      <c r="NF26" s="937" t="s">
        <v>1241</v>
      </c>
      <c r="NG26" s="302"/>
      <c r="NH26" s="198">
        <v>0</v>
      </c>
      <c r="NI26" s="198"/>
      <c r="NJ26" s="198">
        <v>0</v>
      </c>
      <c r="NK26" s="198"/>
      <c r="NL26" s="198">
        <v>0</v>
      </c>
      <c r="NM26" s="198"/>
      <c r="NN26" s="198">
        <v>0</v>
      </c>
      <c r="NO26" s="939">
        <v>2409955.7928419998</v>
      </c>
      <c r="NP26" s="939">
        <v>2409955.7928419998</v>
      </c>
      <c r="NQ26" s="939">
        <v>4561716.6205839999</v>
      </c>
      <c r="NR26" s="939">
        <v>6971672.4134259997</v>
      </c>
      <c r="NS26" s="939">
        <v>6846403.4205840016</v>
      </c>
      <c r="NT26" s="939">
        <v>13818075.834010001</v>
      </c>
      <c r="NU26" s="132">
        <v>26</v>
      </c>
      <c r="NV26" s="547" t="s">
        <v>1187</v>
      </c>
      <c r="NW26" s="547"/>
      <c r="NX26" s="158">
        <v>0</v>
      </c>
      <c r="NY26" s="158">
        <v>0</v>
      </c>
      <c r="NZ26" s="158">
        <v>0</v>
      </c>
      <c r="OA26" s="158">
        <v>0</v>
      </c>
      <c r="OB26" s="158">
        <v>0</v>
      </c>
      <c r="OC26" s="158">
        <v>0</v>
      </c>
      <c r="OD26" s="158">
        <v>0</v>
      </c>
      <c r="OE26" s="158">
        <v>-1957058.8225761577</v>
      </c>
      <c r="OF26" s="158">
        <v>-1957058.8225761577</v>
      </c>
      <c r="OG26" s="158">
        <v>-3914117.6451523183</v>
      </c>
      <c r="OH26" s="158">
        <v>-5871176.467728476</v>
      </c>
      <c r="OI26" s="158">
        <v>-3914117.6451523127</v>
      </c>
      <c r="OJ26" s="158">
        <v>-9785294.1128807887</v>
      </c>
      <c r="PA26" s="132">
        <v>26</v>
      </c>
      <c r="PB26" s="657" t="s">
        <v>1119</v>
      </c>
      <c r="PC26" s="466"/>
      <c r="PD26" s="451">
        <v>0</v>
      </c>
      <c r="PE26" s="451">
        <v>0</v>
      </c>
      <c r="PF26" s="451">
        <v>0</v>
      </c>
      <c r="PG26" s="451">
        <v>0</v>
      </c>
      <c r="PH26" s="451">
        <v>0</v>
      </c>
      <c r="PI26" s="451">
        <v>0</v>
      </c>
      <c r="PJ26" s="451">
        <v>0</v>
      </c>
      <c r="PK26" s="451">
        <v>2106074.4655484157</v>
      </c>
      <c r="PL26" s="451">
        <v>2106074.4655484157</v>
      </c>
      <c r="PM26" s="451">
        <v>0</v>
      </c>
      <c r="PN26" s="451">
        <v>2106074.4655484157</v>
      </c>
      <c r="PO26" s="451">
        <v>-2106074.4655484157</v>
      </c>
      <c r="PP26" s="451">
        <v>0</v>
      </c>
      <c r="PQ26" s="753"/>
      <c r="PR26" s="753"/>
      <c r="PS26" s="753"/>
      <c r="PT26" s="753"/>
      <c r="PU26" s="753"/>
      <c r="PV26" s="753"/>
      <c r="PW26" s="753"/>
      <c r="PX26" s="753"/>
      <c r="PY26" s="753"/>
      <c r="PZ26" s="753"/>
      <c r="QA26" s="753"/>
      <c r="QB26" s="753"/>
      <c r="QC26" s="753"/>
      <c r="QD26" s="753"/>
      <c r="QE26" s="753"/>
      <c r="QF26" s="753"/>
      <c r="QG26" s="132">
        <v>26</v>
      </c>
      <c r="QH26" s="758"/>
      <c r="QI26" s="758"/>
      <c r="QJ26" s="796"/>
      <c r="QK26" s="796"/>
      <c r="QL26" s="831"/>
      <c r="QM26" s="831"/>
      <c r="QN26" s="831"/>
      <c r="QO26" s="831"/>
      <c r="QP26" s="831"/>
      <c r="QQ26" s="831"/>
      <c r="QR26" s="831"/>
      <c r="QS26" s="831"/>
      <c r="QT26" s="831"/>
      <c r="QU26" s="831"/>
      <c r="QV26" s="831"/>
      <c r="QW26" s="801">
        <v>26</v>
      </c>
      <c r="QX26" s="804" t="s">
        <v>318</v>
      </c>
      <c r="QY26" s="804"/>
      <c r="QZ26" s="875"/>
      <c r="RA26" s="875"/>
      <c r="RB26" s="875">
        <v>0</v>
      </c>
      <c r="RC26" s="875">
        <v>-725461.25379400025</v>
      </c>
      <c r="RD26" s="875">
        <v>-725461.25379400025</v>
      </c>
      <c r="RE26" s="875">
        <v>-5566833.4897539997</v>
      </c>
      <c r="RF26" s="875">
        <v>-6292294.7435480002</v>
      </c>
      <c r="RG26" s="875">
        <v>-6988463.1869710935</v>
      </c>
      <c r="RH26" s="875">
        <v>-13280757.930519095</v>
      </c>
      <c r="RI26" s="875">
        <v>-4030041.4092979515</v>
      </c>
      <c r="RJ26" s="875">
        <v>-17310799.339817047</v>
      </c>
      <c r="RK26" s="875">
        <v>-3082280.3092979537</v>
      </c>
      <c r="RL26" s="875">
        <v>-20393079.649115004</v>
      </c>
      <c r="RM26" s="801">
        <v>26</v>
      </c>
      <c r="RN26" s="758" t="s">
        <v>258</v>
      </c>
      <c r="RO26" s="793"/>
      <c r="RP26" s="871"/>
      <c r="RQ26" s="871"/>
      <c r="RR26" s="871"/>
      <c r="RS26" s="871">
        <v>-1352923.7452072601</v>
      </c>
      <c r="RT26" s="871">
        <v>-1352923.7452072601</v>
      </c>
      <c r="RU26" s="871">
        <v>-10993462.594550598</v>
      </c>
      <c r="RV26" s="871">
        <v>-12346386.33975786</v>
      </c>
      <c r="RW26" s="871">
        <v>-13108729.288191035</v>
      </c>
      <c r="RX26" s="871">
        <v>-25455115.627948895</v>
      </c>
      <c r="RY26" s="871">
        <v>-23642284.351593502</v>
      </c>
      <c r="RZ26" s="871">
        <v>-49097399.97954239</v>
      </c>
      <c r="SA26" s="871">
        <v>-18401036.04636959</v>
      </c>
      <c r="SB26" s="871">
        <v>-67498436.025911987</v>
      </c>
    </row>
    <row r="27" spans="1:496" ht="16.5" thickTop="1" thickBot="1" x14ac:dyDescent="0.3">
      <c r="A27" s="132">
        <f>ROW()</f>
        <v>27</v>
      </c>
      <c r="B27" s="514" t="s">
        <v>508</v>
      </c>
      <c r="D27" s="515"/>
      <c r="E27" s="289"/>
      <c r="F27" s="839"/>
      <c r="G27" s="289">
        <v>3371987.93</v>
      </c>
      <c r="H27" s="839"/>
      <c r="I27" s="289"/>
      <c r="J27" s="839"/>
      <c r="K27" s="289"/>
      <c r="L27" s="839"/>
      <c r="M27" s="289"/>
      <c r="N27" s="839"/>
      <c r="O27" s="289"/>
      <c r="P27" s="839"/>
      <c r="Q27" s="248">
        <v>27</v>
      </c>
      <c r="R27" s="485" t="s">
        <v>497</v>
      </c>
      <c r="S27" s="489"/>
      <c r="T27" s="582">
        <v>6905805.5299999993</v>
      </c>
      <c r="U27" s="582">
        <v>-6905805.5299999993</v>
      </c>
      <c r="V27" s="580">
        <v>0</v>
      </c>
      <c r="W27" s="473"/>
      <c r="X27" s="506">
        <v>0</v>
      </c>
      <c r="Y27" s="473"/>
      <c r="Z27" s="506">
        <v>0</v>
      </c>
      <c r="AA27" s="473"/>
      <c r="AB27" s="506">
        <v>0</v>
      </c>
      <c r="AC27" s="473"/>
      <c r="AD27" s="506">
        <v>0</v>
      </c>
      <c r="AE27" s="473"/>
      <c r="AF27" s="506">
        <v>0</v>
      </c>
      <c r="AG27" s="132">
        <v>27</v>
      </c>
      <c r="AH27" s="133" t="s">
        <v>264</v>
      </c>
      <c r="AI27" s="354"/>
      <c r="AJ27" s="289">
        <v>9825781558.5710697</v>
      </c>
      <c r="AK27" s="289">
        <v>1050396.9883399999</v>
      </c>
      <c r="AL27" s="289">
        <v>9826831955.5594101</v>
      </c>
      <c r="AM27" s="289">
        <v>0</v>
      </c>
      <c r="AN27" s="289">
        <v>9409395801.1682053</v>
      </c>
      <c r="AO27" s="289">
        <v>0</v>
      </c>
      <c r="AP27" s="289">
        <v>9409395801.1682053</v>
      </c>
      <c r="AQ27" s="289">
        <v>0</v>
      </c>
      <c r="AR27" s="289">
        <v>9409395801.1682053</v>
      </c>
      <c r="AS27" s="289">
        <v>0</v>
      </c>
      <c r="AT27" s="289">
        <v>9409395801.1682053</v>
      </c>
      <c r="AU27" s="289">
        <v>0</v>
      </c>
      <c r="AV27" s="289">
        <v>9409395801.1682053</v>
      </c>
      <c r="AW27" s="132">
        <v>27</v>
      </c>
      <c r="AX27" s="856" t="s">
        <v>1206</v>
      </c>
      <c r="AY27" s="857"/>
      <c r="AZ27" s="865">
        <v>0</v>
      </c>
      <c r="BA27" s="865">
        <v>0</v>
      </c>
      <c r="BB27" s="865">
        <v>0</v>
      </c>
      <c r="BC27" s="865">
        <v>0</v>
      </c>
      <c r="BD27" s="865">
        <v>-10468324.59</v>
      </c>
      <c r="BE27" s="865">
        <v>3407225.59</v>
      </c>
      <c r="BF27" s="865">
        <v>-7061099</v>
      </c>
      <c r="BG27" s="865">
        <v>1412867.990723745</v>
      </c>
      <c r="BH27" s="865">
        <v>-5648231.009276255</v>
      </c>
      <c r="BI27" s="865">
        <v>2714553.1445335415</v>
      </c>
      <c r="BJ27" s="865">
        <v>-2933677.8647427135</v>
      </c>
      <c r="BK27" s="865">
        <v>2046717.8782016174</v>
      </c>
      <c r="BL27" s="865">
        <v>-886959.98654109612</v>
      </c>
      <c r="BU27" s="466"/>
      <c r="CC27" s="466"/>
      <c r="CD27" s="466"/>
      <c r="CE27" s="466"/>
      <c r="CF27" s="466"/>
      <c r="CH27" s="466"/>
      <c r="CI27" s="466"/>
      <c r="CK27" s="466"/>
      <c r="CL27" s="466"/>
      <c r="CM27" s="466"/>
      <c r="CN27" s="466"/>
      <c r="CO27" s="466"/>
      <c r="CP27" s="466"/>
      <c r="CQ27" s="466"/>
      <c r="CR27" s="466"/>
      <c r="CS27" s="130"/>
      <c r="CT27" s="126"/>
      <c r="CU27" s="126"/>
      <c r="CV27" s="126"/>
      <c r="CW27" s="126"/>
      <c r="CX27" s="126"/>
      <c r="CY27" s="126"/>
      <c r="CZ27" s="126"/>
      <c r="DA27" s="466"/>
      <c r="DB27" s="466"/>
      <c r="DC27" s="466"/>
      <c r="DD27" s="466"/>
      <c r="DE27" s="466"/>
      <c r="DF27" s="466"/>
      <c r="DG27" s="466"/>
      <c r="DH27" s="466"/>
      <c r="DI27" s="466"/>
      <c r="DJ27" s="466"/>
      <c r="DK27" s="466"/>
      <c r="DL27" s="466"/>
      <c r="DM27" s="466"/>
      <c r="DN27" s="466"/>
      <c r="DO27" s="466"/>
      <c r="DP27" s="466"/>
      <c r="DQ27" s="466"/>
      <c r="DR27" s="466"/>
      <c r="DS27" s="466"/>
      <c r="DT27" s="466"/>
      <c r="DU27" s="466"/>
      <c r="DV27" s="466"/>
      <c r="DW27" s="466"/>
      <c r="DX27" s="466"/>
      <c r="DY27" s="132">
        <v>27</v>
      </c>
      <c r="DZ27" s="133" t="s">
        <v>296</v>
      </c>
      <c r="EA27" s="133"/>
      <c r="EB27" s="334">
        <v>38587.003614156827</v>
      </c>
      <c r="EC27" s="334">
        <v>34454.191186003947</v>
      </c>
      <c r="ED27" s="334">
        <v>73041.194800160767</v>
      </c>
      <c r="EE27" s="334">
        <v>-88453.097947868329</v>
      </c>
      <c r="EF27" s="334">
        <v>-15411.903147707562</v>
      </c>
      <c r="EG27" s="334">
        <v>0</v>
      </c>
      <c r="EH27" s="334">
        <v>-15411.903147707562</v>
      </c>
      <c r="EI27" s="334">
        <v>0</v>
      </c>
      <c r="EJ27" s="334">
        <v>-15411.903147707562</v>
      </c>
      <c r="EK27" s="334">
        <v>0</v>
      </c>
      <c r="EL27" s="334">
        <v>-15411.903147707562</v>
      </c>
      <c r="EM27" s="334">
        <v>0</v>
      </c>
      <c r="EN27" s="334">
        <v>-15411.903147707562</v>
      </c>
      <c r="EO27" s="466"/>
      <c r="EP27" s="466"/>
      <c r="EQ27" s="466"/>
      <c r="ER27" s="466"/>
      <c r="ES27" s="466"/>
      <c r="ET27" s="466"/>
      <c r="EU27" s="466"/>
      <c r="EV27" s="466"/>
      <c r="EW27" s="466"/>
      <c r="EX27" s="466"/>
      <c r="EY27" s="466"/>
      <c r="EZ27" s="466"/>
      <c r="FA27" s="466"/>
      <c r="FB27" s="466"/>
      <c r="FC27" s="466"/>
      <c r="FD27" s="166"/>
      <c r="FE27" s="132">
        <v>27</v>
      </c>
      <c r="FF27" s="245" t="s">
        <v>324</v>
      </c>
      <c r="FG27" s="245"/>
      <c r="FH27" s="193">
        <v>229538.82318870738</v>
      </c>
      <c r="FI27" s="193">
        <v>460733.65079812868</v>
      </c>
      <c r="FJ27" s="478">
        <v>690272.47398683603</v>
      </c>
      <c r="FK27" s="451">
        <v>-162587.3754357195</v>
      </c>
      <c r="FL27" s="478">
        <v>527685.09855111653</v>
      </c>
      <c r="FM27" s="193">
        <v>32308.205594380197</v>
      </c>
      <c r="FN27" s="478">
        <v>559993.30414549669</v>
      </c>
      <c r="FO27" s="193">
        <v>59572.503547615277</v>
      </c>
      <c r="FP27" s="478">
        <v>619565.80769311194</v>
      </c>
      <c r="FQ27" s="193">
        <v>138455.83785776532</v>
      </c>
      <c r="FR27" s="478">
        <v>758021.64555087732</v>
      </c>
      <c r="FS27" s="193">
        <v>209107.95350220124</v>
      </c>
      <c r="FT27" s="478">
        <v>967129.59905307856</v>
      </c>
      <c r="FU27" s="132">
        <v>27</v>
      </c>
      <c r="FV27" s="351" t="s">
        <v>323</v>
      </c>
      <c r="FW27" s="130"/>
      <c r="FX27" s="260">
        <v>16597537.0535</v>
      </c>
      <c r="FY27" s="260">
        <v>322494.27121201297</v>
      </c>
      <c r="FZ27" s="260">
        <v>16920031.324712012</v>
      </c>
      <c r="GA27" s="260">
        <v>0</v>
      </c>
      <c r="GB27" s="260">
        <v>16920031.324712012</v>
      </c>
      <c r="GC27" s="260">
        <v>0</v>
      </c>
      <c r="GD27" s="260">
        <v>16920031.324712012</v>
      </c>
      <c r="GE27" s="260">
        <v>0</v>
      </c>
      <c r="GF27" s="260">
        <v>16920031.324712012</v>
      </c>
      <c r="GG27" s="260">
        <v>0</v>
      </c>
      <c r="GH27" s="260">
        <v>16920031.324712012</v>
      </c>
      <c r="GI27" s="260">
        <v>0</v>
      </c>
      <c r="GJ27" s="260">
        <v>16920031.324712012</v>
      </c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  <c r="HK27" s="170"/>
      <c r="HL27" s="170"/>
      <c r="HM27" s="170"/>
      <c r="HN27" s="170"/>
      <c r="HO27" s="170"/>
      <c r="HP27" s="170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 s="466"/>
      <c r="IH27" s="466"/>
      <c r="II27" s="466"/>
      <c r="IJ27" s="466"/>
      <c r="IK27" s="466"/>
      <c r="IL27" s="466"/>
      <c r="IM27" s="466"/>
      <c r="IN27" s="466"/>
      <c r="IO27" s="466"/>
      <c r="IP27" s="466"/>
      <c r="IQ27" s="466"/>
      <c r="IR27" s="466"/>
      <c r="IS27" s="466"/>
      <c r="IT27" s="466"/>
      <c r="IU27" s="466"/>
      <c r="IV27" s="466"/>
      <c r="JM27" s="132">
        <v>27</v>
      </c>
      <c r="JN27" s="245" t="s">
        <v>325</v>
      </c>
      <c r="JO27" s="245"/>
      <c r="JP27" s="283">
        <v>8205222.5260516265</v>
      </c>
      <c r="JQ27" s="283">
        <v>249312.5242715913</v>
      </c>
      <c r="JR27" s="296">
        <v>8454535.0503232181</v>
      </c>
      <c r="JS27" s="345">
        <v>0</v>
      </c>
      <c r="JT27" s="345">
        <v>8454535.0503232181</v>
      </c>
      <c r="JU27" s="345">
        <v>0</v>
      </c>
      <c r="JV27" s="345">
        <v>8454535.0503232181</v>
      </c>
      <c r="JW27" s="345"/>
      <c r="JX27" s="345">
        <v>8454535.0503232181</v>
      </c>
      <c r="JY27" s="345"/>
      <c r="JZ27" s="345">
        <v>8454535.0503232181</v>
      </c>
      <c r="KA27" s="345"/>
      <c r="KB27" s="345">
        <v>8454535.0503232181</v>
      </c>
      <c r="KC27" s="132"/>
      <c r="KS27" s="132">
        <v>27</v>
      </c>
      <c r="KV27" s="129"/>
      <c r="KW27" s="129"/>
      <c r="KX27" s="129"/>
      <c r="KY27" s="129"/>
      <c r="KZ27" s="129"/>
      <c r="LA27" s="129"/>
      <c r="LB27" s="129"/>
      <c r="LC27" s="129"/>
      <c r="LD27" s="129"/>
      <c r="LE27" s="129"/>
      <c r="LF27" s="129"/>
      <c r="LG27" s="129"/>
      <c r="LH27" s="129"/>
      <c r="LI27" s="132"/>
      <c r="LJ27" s="129"/>
      <c r="LK27" s="129"/>
      <c r="LL27" s="129"/>
      <c r="LM27" s="129"/>
      <c r="LN27" s="129"/>
      <c r="LO27" s="129"/>
      <c r="LP27" s="129"/>
      <c r="LQ27" s="129"/>
      <c r="LR27" s="129"/>
      <c r="LS27" s="129"/>
      <c r="LT27" s="129"/>
      <c r="LU27" s="129"/>
      <c r="LV27" s="129"/>
      <c r="LW27" s="129"/>
      <c r="LX27" s="129"/>
      <c r="LY27" s="132">
        <v>27</v>
      </c>
      <c r="LZ27" s="646"/>
      <c r="MA27" s="188"/>
      <c r="MB27" s="516"/>
      <c r="MC27" s="516"/>
      <c r="MD27" s="516"/>
      <c r="ME27" s="516"/>
      <c r="MF27" s="516"/>
      <c r="MG27" s="516"/>
      <c r="MH27" s="516"/>
      <c r="MI27" s="516"/>
      <c r="MJ27" s="516"/>
      <c r="MK27" s="516"/>
      <c r="ML27" s="516"/>
      <c r="MM27" s="516"/>
      <c r="MN27" s="516"/>
      <c r="MO27" s="130">
        <v>27</v>
      </c>
      <c r="MP27" s="126" t="s">
        <v>1220</v>
      </c>
      <c r="MQ27" s="129"/>
      <c r="MR27" s="919"/>
      <c r="MS27" s="919"/>
      <c r="MT27" s="919"/>
      <c r="MU27" s="919"/>
      <c r="MV27" s="919"/>
      <c r="MW27" s="919"/>
      <c r="MX27" s="919">
        <v>0</v>
      </c>
      <c r="MY27" s="919">
        <v>2444822.0852922169</v>
      </c>
      <c r="MZ27" s="919">
        <v>2444822.0852922169</v>
      </c>
      <c r="NA27" s="919">
        <v>54757877.081879653</v>
      </c>
      <c r="NB27" s="919">
        <v>57202699.167171881</v>
      </c>
      <c r="NC27" s="919">
        <v>-2946061.7596826805</v>
      </c>
      <c r="ND27" s="919">
        <v>54256637.407489203</v>
      </c>
      <c r="NE27" s="132">
        <v>27</v>
      </c>
      <c r="NF27" s="245" t="s">
        <v>1042</v>
      </c>
      <c r="NG27" s="302"/>
      <c r="NH27" s="926">
        <v>-36317803.857320003</v>
      </c>
      <c r="NI27" s="926">
        <v>36317803.857320003</v>
      </c>
      <c r="NJ27" s="926">
        <v>0</v>
      </c>
      <c r="NK27" s="926">
        <v>0</v>
      </c>
      <c r="NL27" s="926">
        <v>0</v>
      </c>
      <c r="NM27" s="926">
        <v>0</v>
      </c>
      <c r="NN27" s="926">
        <v>0</v>
      </c>
      <c r="NO27" s="926">
        <v>2409955.7928419998</v>
      </c>
      <c r="NP27" s="926">
        <v>2409955.7928419998</v>
      </c>
      <c r="NQ27" s="926">
        <v>4561716.6205839999</v>
      </c>
      <c r="NR27" s="926">
        <v>6971672.4134259997</v>
      </c>
      <c r="NS27" s="926">
        <v>6846403.4205840016</v>
      </c>
      <c r="NT27" s="926">
        <v>13818075.834010001</v>
      </c>
      <c r="NU27" s="132">
        <v>27</v>
      </c>
      <c r="NV27" s="547" t="s">
        <v>1188</v>
      </c>
      <c r="NW27" s="547"/>
      <c r="NX27" s="158">
        <v>-2465894.1164459586</v>
      </c>
      <c r="NY27" s="158">
        <v>0</v>
      </c>
      <c r="NZ27" s="158">
        <v>-2465894.1164459586</v>
      </c>
      <c r="OA27" s="158">
        <v>0</v>
      </c>
      <c r="OB27" s="158">
        <v>-2465894.1164459586</v>
      </c>
      <c r="OC27" s="158">
        <v>0</v>
      </c>
      <c r="OD27" s="158">
        <v>-2465894.1164459586</v>
      </c>
      <c r="OE27" s="158">
        <v>410982.35274099279</v>
      </c>
      <c r="OF27" s="158">
        <v>-2054911.7637049658</v>
      </c>
      <c r="OG27" s="158">
        <v>821964.70548198558</v>
      </c>
      <c r="OH27" s="158">
        <v>-1232947.0582229802</v>
      </c>
      <c r="OI27" s="158">
        <v>821964.70548198558</v>
      </c>
      <c r="OJ27" s="158">
        <v>-410982.35274099465</v>
      </c>
      <c r="PA27" s="132">
        <v>27</v>
      </c>
      <c r="PB27" s="657" t="s">
        <v>1120</v>
      </c>
      <c r="PC27" s="466"/>
      <c r="PD27" s="451">
        <v>0</v>
      </c>
      <c r="PE27" s="451">
        <v>0</v>
      </c>
      <c r="PF27" s="451">
        <v>0</v>
      </c>
      <c r="PG27" s="451">
        <v>0</v>
      </c>
      <c r="PH27" s="451">
        <v>0</v>
      </c>
      <c r="PI27" s="451">
        <v>0</v>
      </c>
      <c r="PJ27" s="451">
        <v>0</v>
      </c>
      <c r="PK27" s="451">
        <v>-1089473.0612141662</v>
      </c>
      <c r="PL27" s="451">
        <v>-1089473.0612141662</v>
      </c>
      <c r="PM27" s="451">
        <v>0</v>
      </c>
      <c r="PN27" s="451">
        <v>-1089473.0612141662</v>
      </c>
      <c r="PO27" s="451">
        <v>1089473.0612141662</v>
      </c>
      <c r="PP27" s="451">
        <v>0</v>
      </c>
      <c r="PQ27" s="753"/>
      <c r="PR27" s="753"/>
      <c r="PS27" s="753"/>
      <c r="PT27" s="753"/>
      <c r="PU27" s="753"/>
      <c r="PV27" s="753"/>
      <c r="PW27" s="753"/>
      <c r="PX27" s="753"/>
      <c r="PY27" s="753"/>
      <c r="PZ27" s="753"/>
      <c r="QA27" s="753"/>
      <c r="QB27" s="753"/>
      <c r="QC27" s="753"/>
      <c r="QD27" s="753"/>
      <c r="QE27" s="753"/>
      <c r="QF27" s="753"/>
      <c r="QG27" s="132">
        <v>27</v>
      </c>
      <c r="QH27" s="758" t="s">
        <v>318</v>
      </c>
      <c r="QI27" s="758"/>
      <c r="QJ27" s="792"/>
      <c r="QK27" s="792"/>
      <c r="QL27" s="831">
        <v>456293232.49290329</v>
      </c>
      <c r="QM27" s="831">
        <v>-3853351.2515065819</v>
      </c>
      <c r="QN27" s="831">
        <v>452439881.24139673</v>
      </c>
      <c r="QO27" s="831">
        <v>-18657594.711566709</v>
      </c>
      <c r="QP27" s="831">
        <v>433782286.52983004</v>
      </c>
      <c r="QQ27" s="831">
        <v>-29223826.150054827</v>
      </c>
      <c r="QR27" s="831">
        <v>404558460.37977523</v>
      </c>
      <c r="QS27" s="831">
        <v>-19941097.864814021</v>
      </c>
      <c r="QT27" s="831">
        <v>384617362.51496124</v>
      </c>
      <c r="QU27" s="831">
        <v>-8340086.7187359687</v>
      </c>
      <c r="QV27" s="831">
        <v>376277275.79622525</v>
      </c>
      <c r="QW27" s="801">
        <v>27</v>
      </c>
      <c r="QX27" s="804"/>
      <c r="QY27" s="804"/>
      <c r="QZ27" s="875"/>
      <c r="RA27" s="875"/>
      <c r="RB27" s="875"/>
      <c r="RC27" s="875"/>
      <c r="RD27" s="875"/>
      <c r="RE27" s="875"/>
      <c r="RF27" s="875"/>
      <c r="RG27" s="875"/>
      <c r="RH27" s="875"/>
      <c r="RI27" s="875"/>
      <c r="RJ27" s="875"/>
      <c r="RK27" s="875"/>
      <c r="RL27" s="875"/>
      <c r="RM27" s="801">
        <v>27</v>
      </c>
      <c r="RN27" s="758"/>
      <c r="RO27" s="793"/>
      <c r="RP27" s="796"/>
      <c r="RQ27" s="796"/>
      <c r="RR27" s="796"/>
      <c r="RS27" s="796"/>
      <c r="RT27" s="796"/>
      <c r="RU27" s="796"/>
      <c r="RV27" s="796"/>
      <c r="RW27" s="796"/>
      <c r="RX27" s="796"/>
      <c r="RY27" s="796"/>
      <c r="RZ27" s="796"/>
      <c r="SA27" s="796"/>
      <c r="SB27" s="796"/>
    </row>
    <row r="28" spans="1:496" ht="16.5" thickTop="1" thickBot="1" x14ac:dyDescent="0.3">
      <c r="A28" s="132">
        <f>ROW()</f>
        <v>28</v>
      </c>
      <c r="B28" s="514" t="s">
        <v>1082</v>
      </c>
      <c r="D28" s="515"/>
      <c r="E28" s="289">
        <v>-2568827.3499999992</v>
      </c>
      <c r="F28" s="839"/>
      <c r="G28" s="289"/>
      <c r="H28" s="839"/>
      <c r="I28" s="289"/>
      <c r="J28" s="839"/>
      <c r="K28" s="289"/>
      <c r="L28" s="839"/>
      <c r="M28" s="289"/>
      <c r="N28" s="839"/>
      <c r="O28" s="289"/>
      <c r="P28" s="839"/>
      <c r="Q28" s="248">
        <v>28</v>
      </c>
      <c r="R28" s="485" t="s">
        <v>498</v>
      </c>
      <c r="T28" s="579">
        <v>-265801.89</v>
      </c>
      <c r="U28" s="579">
        <v>265801.89</v>
      </c>
      <c r="V28" s="580">
        <v>0</v>
      </c>
      <c r="W28" s="473"/>
      <c r="X28" s="506">
        <v>0</v>
      </c>
      <c r="Y28" s="473"/>
      <c r="Z28" s="506">
        <v>0</v>
      </c>
      <c r="AA28" s="473"/>
      <c r="AB28" s="506">
        <v>0</v>
      </c>
      <c r="AC28" s="473"/>
      <c r="AD28" s="506">
        <v>0</v>
      </c>
      <c r="AE28" s="473"/>
      <c r="AF28" s="506">
        <v>0</v>
      </c>
      <c r="AG28" s="132">
        <v>28</v>
      </c>
      <c r="AH28" s="133"/>
      <c r="AI28" s="310"/>
      <c r="AJ28" s="306"/>
      <c r="AK28" s="306"/>
      <c r="AL28" s="306"/>
      <c r="AM28" s="306"/>
      <c r="AN28" s="306"/>
      <c r="AO28" s="306"/>
      <c r="AP28" s="306"/>
      <c r="AQ28" s="306"/>
      <c r="AR28" s="306"/>
      <c r="AS28" s="306"/>
      <c r="AT28" s="306"/>
      <c r="AU28" s="306"/>
      <c r="AV28" s="306"/>
      <c r="AW28" s="132">
        <v>28</v>
      </c>
      <c r="AX28" s="858" t="s">
        <v>1207</v>
      </c>
      <c r="AY28" s="857"/>
      <c r="AZ28" s="891">
        <v>-497775565</v>
      </c>
      <c r="BA28" s="891">
        <v>0</v>
      </c>
      <c r="BB28" s="891">
        <v>-497775565</v>
      </c>
      <c r="BC28" s="891">
        <v>10695828.339366198</v>
      </c>
      <c r="BD28" s="891">
        <v>-487079736.6606338</v>
      </c>
      <c r="BE28" s="891">
        <v>21526388.995392021</v>
      </c>
      <c r="BF28" s="891">
        <v>-465553347.66524184</v>
      </c>
      <c r="BG28" s="891">
        <v>10098693.721887633</v>
      </c>
      <c r="BH28" s="891">
        <v>-455454653.94335419</v>
      </c>
      <c r="BI28" s="891">
        <v>21213022.136484977</v>
      </c>
      <c r="BJ28" s="891">
        <v>-434241631.80686921</v>
      </c>
      <c r="BK28" s="891">
        <v>20837437.957287818</v>
      </c>
      <c r="BL28" s="891">
        <v>-413404193.84958136</v>
      </c>
      <c r="BT28" s="143"/>
      <c r="BU28" s="466"/>
      <c r="CC28" s="466"/>
      <c r="CD28" s="466"/>
      <c r="CE28" s="466"/>
      <c r="CF28" s="466"/>
      <c r="CG28" s="466"/>
      <c r="CH28" s="466"/>
      <c r="CI28" s="466"/>
      <c r="CJ28" s="466"/>
      <c r="CK28" s="466"/>
      <c r="CL28" s="466"/>
      <c r="CM28" s="466"/>
      <c r="CN28" s="466"/>
      <c r="CO28" s="466"/>
      <c r="CP28" s="466"/>
      <c r="CQ28" s="466"/>
      <c r="CR28" s="466"/>
      <c r="CS28" s="126"/>
      <c r="CT28" s="126"/>
      <c r="CU28" s="126"/>
      <c r="CV28" s="126"/>
      <c r="CW28" s="126"/>
      <c r="CX28" s="126"/>
      <c r="CY28" s="126"/>
      <c r="CZ28" s="126"/>
      <c r="DA28" s="466"/>
      <c r="DB28" s="466"/>
      <c r="DC28" s="466"/>
      <c r="DD28" s="466"/>
      <c r="DE28" s="466"/>
      <c r="DF28" s="466"/>
      <c r="DG28" s="466"/>
      <c r="DH28" s="466"/>
      <c r="DI28" s="466"/>
      <c r="DJ28" s="466"/>
      <c r="DK28" s="466"/>
      <c r="DL28" s="466"/>
      <c r="DM28" s="466"/>
      <c r="DN28" s="466"/>
      <c r="DO28" s="466"/>
      <c r="DP28" s="466"/>
      <c r="DQ28" s="466"/>
      <c r="DR28" s="466"/>
      <c r="DS28" s="466"/>
      <c r="DT28" s="466"/>
      <c r="DU28" s="466"/>
      <c r="DV28" s="466"/>
      <c r="DW28" s="466"/>
      <c r="DX28" s="466"/>
      <c r="DY28" s="126"/>
      <c r="DZ28" s="126"/>
      <c r="EA28" s="126"/>
      <c r="EB28" s="126"/>
      <c r="EC28" s="126"/>
      <c r="ED28" s="126"/>
      <c r="EE28" s="126"/>
      <c r="EF28" s="126"/>
      <c r="EG28" s="466"/>
      <c r="EH28" s="466"/>
      <c r="EI28" s="466"/>
      <c r="EJ28" s="466"/>
      <c r="EK28" s="466"/>
      <c r="EL28" s="466"/>
      <c r="EM28" s="466"/>
      <c r="EN28" s="466"/>
      <c r="EO28" s="466"/>
      <c r="EP28" s="466"/>
      <c r="EQ28" s="466"/>
      <c r="ER28" s="466"/>
      <c r="ES28" s="466"/>
      <c r="ET28" s="466"/>
      <c r="EU28" s="466"/>
      <c r="EV28" s="466"/>
      <c r="EW28" s="466"/>
      <c r="EX28" s="466"/>
      <c r="EY28" s="466"/>
      <c r="EZ28" s="466"/>
      <c r="FA28" s="466"/>
      <c r="FB28" s="466"/>
      <c r="FC28" s="466"/>
      <c r="FD28" s="166"/>
      <c r="FE28" s="132">
        <v>28</v>
      </c>
      <c r="FF28" s="245" t="s">
        <v>328</v>
      </c>
      <c r="FG28" s="245"/>
      <c r="FH28" s="683">
        <v>2754729.9214013647</v>
      </c>
      <c r="FI28" s="683">
        <v>5529333.8007865753</v>
      </c>
      <c r="FJ28" s="683">
        <v>8284063.72218794</v>
      </c>
      <c r="FK28" s="683">
        <v>-1951235.5327651105</v>
      </c>
      <c r="FL28" s="683">
        <v>6332828.18942283</v>
      </c>
      <c r="FM28" s="683">
        <v>387735.63191294018</v>
      </c>
      <c r="FN28" s="683">
        <v>6720563.8213357693</v>
      </c>
      <c r="FO28" s="683">
        <v>714938.57002347091</v>
      </c>
      <c r="FP28" s="683">
        <v>7435502.3913592407</v>
      </c>
      <c r="FQ28" s="683">
        <v>1661629.3228353809</v>
      </c>
      <c r="FR28" s="683">
        <v>9097131.7141946219</v>
      </c>
      <c r="FS28" s="683">
        <v>2509535.9831219111</v>
      </c>
      <c r="FT28" s="683">
        <v>11606667.697316533</v>
      </c>
      <c r="FU28" s="132">
        <v>28</v>
      </c>
      <c r="FV28" s="355"/>
      <c r="FW28" s="325"/>
      <c r="FX28" s="459"/>
      <c r="FY28" s="459"/>
      <c r="FZ28" s="459"/>
      <c r="GA28" s="459"/>
      <c r="GB28" s="459"/>
      <c r="GC28" s="459"/>
      <c r="GD28" s="459"/>
      <c r="GE28" s="459"/>
      <c r="GF28" s="459"/>
      <c r="GG28" s="459"/>
      <c r="GH28" s="459"/>
      <c r="GI28" s="459"/>
      <c r="GJ28" s="459"/>
      <c r="GK28" s="168"/>
      <c r="GL28" s="168"/>
      <c r="GM28" s="168"/>
      <c r="GN28" s="168"/>
      <c r="GO28" s="168"/>
      <c r="GP28" s="168"/>
      <c r="GQ28" s="168"/>
      <c r="GR28" s="168"/>
      <c r="GS28" s="168"/>
      <c r="GT28" s="168"/>
      <c r="GU28" s="168"/>
      <c r="GV28" s="168"/>
      <c r="GW28" s="168"/>
      <c r="GX28" s="168"/>
      <c r="GY28" s="168"/>
      <c r="GZ28" s="168"/>
      <c r="HA28" s="168"/>
      <c r="HB28" s="168"/>
      <c r="HC28" s="168"/>
      <c r="HD28" s="168"/>
      <c r="HE28" s="168"/>
      <c r="HF28" s="168"/>
      <c r="HG28" s="168"/>
      <c r="HH28" s="168"/>
      <c r="HI28" s="168"/>
      <c r="HJ28" s="168"/>
      <c r="HK28" s="168"/>
      <c r="HL28" s="168"/>
      <c r="HM28" s="168"/>
      <c r="HN28" s="168"/>
      <c r="HO28" s="168"/>
      <c r="HP28" s="16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 s="466"/>
      <c r="IH28" s="466"/>
      <c r="II28" s="466"/>
      <c r="IJ28" s="466"/>
      <c r="IK28" s="466"/>
      <c r="IL28" s="466"/>
      <c r="IM28" s="466"/>
      <c r="IN28" s="466"/>
      <c r="IO28" s="466"/>
      <c r="IP28" s="466"/>
      <c r="IQ28" s="466"/>
      <c r="IR28" s="466"/>
      <c r="IS28" s="466"/>
      <c r="IT28" s="466"/>
      <c r="IU28" s="466"/>
      <c r="IV28" s="466"/>
      <c r="IW28" s="130"/>
      <c r="JM28" s="132">
        <v>28</v>
      </c>
      <c r="JN28" s="245" t="s">
        <v>329</v>
      </c>
      <c r="JO28" s="245"/>
      <c r="JP28" s="685">
        <v>123086844.15483747</v>
      </c>
      <c r="JQ28" s="685">
        <v>2863843.5524871605</v>
      </c>
      <c r="JR28" s="685">
        <v>125950687.70732464</v>
      </c>
      <c r="JS28" s="685">
        <v>0</v>
      </c>
      <c r="JT28" s="685">
        <v>125950687.70732464</v>
      </c>
      <c r="JU28" s="685">
        <v>0</v>
      </c>
      <c r="JV28" s="685">
        <v>125950687.70732464</v>
      </c>
      <c r="JW28" s="685">
        <v>0</v>
      </c>
      <c r="JX28" s="685">
        <v>125950687.70732464</v>
      </c>
      <c r="JY28" s="685">
        <v>0</v>
      </c>
      <c r="JZ28" s="685">
        <v>125950687.70732464</v>
      </c>
      <c r="KA28" s="685">
        <v>0</v>
      </c>
      <c r="KB28" s="685">
        <v>125950687.70732464</v>
      </c>
      <c r="KC28" s="132"/>
      <c r="KS28" s="132">
        <v>28</v>
      </c>
      <c r="KT28" s="148" t="s">
        <v>266</v>
      </c>
      <c r="KU28" s="194">
        <v>0.21</v>
      </c>
      <c r="KV28" s="129">
        <v>-95646766.889834985</v>
      </c>
      <c r="KW28" s="129">
        <v>-174811.93367470521</v>
      </c>
      <c r="KX28" s="129">
        <v>-95821578.823509693</v>
      </c>
      <c r="KY28" s="129">
        <v>0</v>
      </c>
      <c r="KZ28" s="129">
        <v>-95821578.823509693</v>
      </c>
      <c r="LA28" s="129">
        <v>0</v>
      </c>
      <c r="LB28" s="129">
        <v>-95821578.823509693</v>
      </c>
      <c r="LC28" s="129">
        <v>0</v>
      </c>
      <c r="LD28" s="129">
        <v>-95821578.823509693</v>
      </c>
      <c r="LE28" s="129">
        <v>0</v>
      </c>
      <c r="LF28" s="129">
        <v>-95821578.823509693</v>
      </c>
      <c r="LG28" s="129">
        <v>0</v>
      </c>
      <c r="LH28" s="129">
        <v>-95821578.823509693</v>
      </c>
      <c r="LI28" s="132"/>
      <c r="LJ28" s="169"/>
      <c r="LK28" s="169"/>
      <c r="LL28" s="169"/>
      <c r="LM28" s="169"/>
      <c r="LN28" s="169"/>
      <c r="LO28" s="169"/>
      <c r="LP28" s="169"/>
      <c r="LQ28" s="169"/>
      <c r="LR28" s="169"/>
      <c r="LS28" s="169"/>
      <c r="LT28" s="169"/>
      <c r="LU28" s="169"/>
      <c r="LV28" s="169"/>
      <c r="LW28" s="169"/>
      <c r="LX28" s="169"/>
      <c r="LY28" s="132">
        <v>28</v>
      </c>
      <c r="LZ28" s="648" t="s">
        <v>1028</v>
      </c>
      <c r="MA28" s="368"/>
      <c r="MB28" s="841">
        <v>0</v>
      </c>
      <c r="MC28" s="841">
        <v>0</v>
      </c>
      <c r="MD28" s="841">
        <v>0</v>
      </c>
      <c r="ME28" s="841">
        <v>0</v>
      </c>
      <c r="MF28" s="841">
        <v>0</v>
      </c>
      <c r="MG28" s="841">
        <v>0</v>
      </c>
      <c r="MH28" s="841">
        <v>0</v>
      </c>
      <c r="MI28" s="841">
        <v>63771491.409737408</v>
      </c>
      <c r="MJ28" s="841">
        <v>0</v>
      </c>
      <c r="MK28" s="841">
        <v>6155947.7667504586</v>
      </c>
      <c r="ML28" s="841">
        <v>0</v>
      </c>
      <c r="MM28" s="841">
        <v>5179038.7209324315</v>
      </c>
      <c r="MN28" s="198"/>
      <c r="MO28" s="130">
        <v>28</v>
      </c>
      <c r="MP28" s="126" t="s">
        <v>84</v>
      </c>
      <c r="MQ28" s="663"/>
      <c r="MR28" s="920"/>
      <c r="MS28" s="920"/>
      <c r="MT28" s="920"/>
      <c r="MU28" s="920"/>
      <c r="MV28" s="920"/>
      <c r="MW28" s="920"/>
      <c r="MX28" s="920"/>
      <c r="MY28" s="920"/>
      <c r="MZ28" s="920"/>
      <c r="NA28" s="920"/>
      <c r="NB28" s="920"/>
      <c r="NC28" s="920"/>
      <c r="ND28" s="920"/>
      <c r="NE28" s="132">
        <v>28</v>
      </c>
      <c r="NG28" s="245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 s="132">
        <v>28</v>
      </c>
      <c r="NV28" s="547" t="s">
        <v>529</v>
      </c>
      <c r="NW28" s="689"/>
      <c r="NX28" s="158">
        <v>0</v>
      </c>
      <c r="NY28" s="158">
        <v>0</v>
      </c>
      <c r="NZ28" s="158">
        <v>0</v>
      </c>
      <c r="OA28" s="158">
        <v>2792096.9742273977</v>
      </c>
      <c r="OB28" s="158">
        <v>2792096.9742273977</v>
      </c>
      <c r="OC28" s="690">
        <v>5314361.0314548695</v>
      </c>
      <c r="OD28" s="158">
        <v>8106458.0056822672</v>
      </c>
      <c r="OE28" s="690">
        <v>3043735.5345798004</v>
      </c>
      <c r="OF28" s="158">
        <v>11150193.540262068</v>
      </c>
      <c r="OG28" s="690">
        <v>0</v>
      </c>
      <c r="OH28" s="158">
        <v>11150193.540262068</v>
      </c>
      <c r="OI28" s="690">
        <v>0</v>
      </c>
      <c r="OJ28" s="158">
        <v>11150193.540262068</v>
      </c>
      <c r="OK28" s="466"/>
      <c r="OL28" s="466"/>
      <c r="OM28" s="466"/>
      <c r="ON28" s="466"/>
      <c r="OO28" s="466"/>
      <c r="OP28" s="466"/>
      <c r="OQ28" s="466"/>
      <c r="OR28" s="466"/>
      <c r="OS28" s="466"/>
      <c r="OT28" s="466"/>
      <c r="OU28" s="466"/>
      <c r="OV28" s="466"/>
      <c r="OW28" s="466"/>
      <c r="OX28" s="466"/>
      <c r="OY28" s="466"/>
      <c r="OZ28" s="466"/>
      <c r="PA28" s="132">
        <v>28</v>
      </c>
      <c r="PB28" s="658" t="s">
        <v>1036</v>
      </c>
      <c r="PC28" s="466"/>
      <c r="PD28" s="662">
        <v>0</v>
      </c>
      <c r="PE28" s="662">
        <v>0</v>
      </c>
      <c r="PF28" s="662">
        <v>0</v>
      </c>
      <c r="PG28" s="662">
        <v>0</v>
      </c>
      <c r="PH28" s="662">
        <v>0</v>
      </c>
      <c r="PI28" s="662">
        <v>0</v>
      </c>
      <c r="PJ28" s="662">
        <v>0</v>
      </c>
      <c r="PK28" s="662">
        <v>1016601.4043342494</v>
      </c>
      <c r="PL28" s="662">
        <v>1016601.4043342494</v>
      </c>
      <c r="PM28" s="662">
        <v>0</v>
      </c>
      <c r="PN28" s="662">
        <v>1016601.4043342494</v>
      </c>
      <c r="PO28" s="662">
        <v>-1016601.4043342494</v>
      </c>
      <c r="PP28" s="662">
        <v>0</v>
      </c>
      <c r="PQ28" s="753"/>
      <c r="PR28" s="753"/>
      <c r="PS28" s="753"/>
      <c r="PT28" s="753"/>
      <c r="PU28" s="753"/>
      <c r="PV28" s="753"/>
      <c r="PW28" s="753"/>
      <c r="PX28" s="753"/>
      <c r="PY28" s="753"/>
      <c r="PZ28" s="753"/>
      <c r="QA28" s="753"/>
      <c r="QB28" s="753"/>
      <c r="QC28" s="753"/>
      <c r="QD28" s="753"/>
      <c r="QE28" s="753"/>
      <c r="QF28" s="753"/>
      <c r="QG28" s="132">
        <v>28</v>
      </c>
      <c r="QH28" s="758"/>
      <c r="QI28" s="758"/>
      <c r="QJ28" s="796"/>
      <c r="QK28" s="796"/>
      <c r="QL28" s="831"/>
      <c r="QM28" s="831"/>
      <c r="QN28" s="831"/>
      <c r="QO28" s="831"/>
      <c r="QP28" s="831"/>
      <c r="QQ28" s="831"/>
      <c r="QR28" s="831"/>
      <c r="QS28" s="831"/>
      <c r="QT28" s="831"/>
      <c r="QU28" s="831"/>
      <c r="QV28" s="831"/>
      <c r="QW28" s="801">
        <v>28</v>
      </c>
      <c r="QX28" s="804" t="s">
        <v>266</v>
      </c>
      <c r="QY28" s="806">
        <v>0.21</v>
      </c>
      <c r="QZ28" s="877"/>
      <c r="RA28" s="877"/>
      <c r="RB28" s="877">
        <v>0</v>
      </c>
      <c r="RC28" s="877">
        <v>152346.86329674005</v>
      </c>
      <c r="RD28" s="877">
        <v>152346.86329674005</v>
      </c>
      <c r="RE28" s="877">
        <v>1169035.03284834</v>
      </c>
      <c r="RF28" s="877">
        <v>1321381.89614508</v>
      </c>
      <c r="RG28" s="877">
        <v>1467577.2692639297</v>
      </c>
      <c r="RH28" s="877">
        <v>2788959.1654090099</v>
      </c>
      <c r="RI28" s="877">
        <v>846308.69595256983</v>
      </c>
      <c r="RJ28" s="877">
        <v>3635267.86136158</v>
      </c>
      <c r="RK28" s="877">
        <v>647278.86495257029</v>
      </c>
      <c r="RL28" s="877">
        <v>4282546.7263141507</v>
      </c>
      <c r="RM28" s="801">
        <v>28</v>
      </c>
      <c r="RN28" s="758" t="s">
        <v>1193</v>
      </c>
      <c r="RO28" s="793"/>
      <c r="RP28" s="869"/>
      <c r="RQ28" s="869"/>
      <c r="RR28" s="869"/>
      <c r="RS28" s="869">
        <v>137361550.14402601</v>
      </c>
      <c r="RT28" s="869">
        <v>137361550.14402601</v>
      </c>
      <c r="RU28" s="869">
        <v>278179409.54060602</v>
      </c>
      <c r="RV28" s="869">
        <v>415540959.684632</v>
      </c>
      <c r="RW28" s="869">
        <v>192481680.76659983</v>
      </c>
      <c r="RX28" s="869">
        <v>608022640.45123184</v>
      </c>
      <c r="RY28" s="869">
        <v>556685588.83275998</v>
      </c>
      <c r="RZ28" s="869">
        <v>1164708229.2839918</v>
      </c>
      <c r="SA28" s="869">
        <v>496327691.68698215</v>
      </c>
      <c r="SB28" s="869">
        <v>1661035920.970974</v>
      </c>
    </row>
    <row r="29" spans="1:496" ht="16.5" thickTop="1" thickBot="1" x14ac:dyDescent="0.3">
      <c r="A29" s="132">
        <f>ROW()</f>
        <v>29</v>
      </c>
      <c r="B29" s="302" t="s">
        <v>1085</v>
      </c>
      <c r="D29" s="515"/>
      <c r="E29" s="289"/>
      <c r="F29" s="839"/>
      <c r="G29" s="289"/>
      <c r="H29" s="839"/>
      <c r="I29" s="289">
        <v>-55161794.850633383</v>
      </c>
      <c r="J29" s="839"/>
      <c r="K29" s="289">
        <v>17327951.810629129</v>
      </c>
      <c r="L29" s="839"/>
      <c r="M29" s="289">
        <v>19743262.745587826</v>
      </c>
      <c r="N29" s="839"/>
      <c r="O29" s="289">
        <v>4659545.6296653748</v>
      </c>
      <c r="P29" s="839"/>
      <c r="Q29" s="248">
        <v>29</v>
      </c>
      <c r="R29" s="312"/>
      <c r="T29" s="579"/>
      <c r="U29" s="579"/>
      <c r="V29" s="580">
        <v>0</v>
      </c>
      <c r="W29" s="473"/>
      <c r="X29" s="506"/>
      <c r="Y29" s="473"/>
      <c r="Z29" s="506"/>
      <c r="AA29" s="473"/>
      <c r="AB29" s="506"/>
      <c r="AC29" s="473"/>
      <c r="AD29" s="506"/>
      <c r="AE29" s="473"/>
      <c r="AF29" s="506"/>
      <c r="AG29" s="132">
        <v>29</v>
      </c>
      <c r="AH29" s="133" t="s">
        <v>279</v>
      </c>
      <c r="AI29" s="327">
        <v>0.21</v>
      </c>
      <c r="AJ29" s="143">
        <v>2063414127.2999246</v>
      </c>
      <c r="AK29" s="143">
        <v>220583.36755139998</v>
      </c>
      <c r="AL29" s="143">
        <v>2063634710.6674759</v>
      </c>
      <c r="AM29" s="143">
        <v>0</v>
      </c>
      <c r="AN29" s="143">
        <v>1975973118.2453229</v>
      </c>
      <c r="AO29" s="143">
        <v>0</v>
      </c>
      <c r="AP29" s="143">
        <v>1975973118.2453229</v>
      </c>
      <c r="AQ29" s="143">
        <v>0</v>
      </c>
      <c r="AR29" s="143">
        <v>1975973118.2453229</v>
      </c>
      <c r="AS29" s="143">
        <v>0</v>
      </c>
      <c r="AT29" s="143">
        <v>1975973118.2453229</v>
      </c>
      <c r="AU29" s="143">
        <v>0</v>
      </c>
      <c r="AV29" s="143">
        <v>1975973118.2453229</v>
      </c>
      <c r="AW29" s="132">
        <v>29</v>
      </c>
      <c r="AX29" s="856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T29" s="143"/>
      <c r="BU29" s="466"/>
      <c r="CC29" s="466"/>
      <c r="CD29" s="466"/>
      <c r="CE29" s="466"/>
      <c r="CF29" s="466"/>
      <c r="CG29" s="466"/>
      <c r="CH29" s="466"/>
      <c r="CI29" s="466"/>
      <c r="CJ29" s="466"/>
      <c r="CK29" s="466"/>
      <c r="CL29" s="466"/>
      <c r="CM29" s="466"/>
      <c r="CN29" s="466"/>
      <c r="CO29" s="466"/>
      <c r="CP29" s="466"/>
      <c r="CQ29" s="466"/>
      <c r="CR29" s="466"/>
      <c r="CS29" s="126"/>
      <c r="CT29" s="126"/>
      <c r="CU29" s="126"/>
      <c r="CV29" s="126"/>
      <c r="CW29" s="126"/>
      <c r="CX29" s="126"/>
      <c r="CY29" s="126"/>
      <c r="CZ29" s="126"/>
      <c r="DA29" s="466"/>
      <c r="DB29" s="466"/>
      <c r="DC29" s="466"/>
      <c r="DD29" s="466"/>
      <c r="DE29" s="466"/>
      <c r="DF29" s="466"/>
      <c r="DG29" s="466"/>
      <c r="DH29" s="466"/>
      <c r="DI29" s="466"/>
      <c r="DJ29" s="466"/>
      <c r="DK29" s="466"/>
      <c r="DL29" s="466"/>
      <c r="DM29" s="466"/>
      <c r="DN29" s="466"/>
      <c r="DO29" s="466"/>
      <c r="DP29" s="466"/>
      <c r="DQ29" s="466"/>
      <c r="DR29" s="466"/>
      <c r="DS29" s="466"/>
      <c r="DT29" s="466"/>
      <c r="DU29" s="466"/>
      <c r="DV29" s="466"/>
      <c r="DW29" s="466"/>
      <c r="DX29" s="466"/>
      <c r="EO29" s="466"/>
      <c r="EP29" s="466"/>
      <c r="EQ29" s="466"/>
      <c r="ER29" s="466"/>
      <c r="ES29" s="466"/>
      <c r="ET29" s="466"/>
      <c r="EU29" s="466"/>
      <c r="EV29" s="466"/>
      <c r="EW29" s="466"/>
      <c r="EX29" s="466"/>
      <c r="EY29" s="466"/>
      <c r="EZ29" s="466"/>
      <c r="FA29" s="466"/>
      <c r="FB29" s="466"/>
      <c r="FC29" s="466"/>
      <c r="FE29" s="132">
        <v>29</v>
      </c>
      <c r="FH29" s="143"/>
      <c r="FI29" s="143"/>
      <c r="FJ29" s="143"/>
      <c r="FK29" s="143"/>
      <c r="FL29" s="143"/>
      <c r="FM29" s="143"/>
      <c r="FN29" s="143"/>
      <c r="FO29" s="143"/>
      <c r="FP29" s="143"/>
      <c r="FQ29" s="143"/>
      <c r="FR29" s="143"/>
      <c r="FS29" s="143"/>
      <c r="FT29" s="143"/>
      <c r="FU29" s="132">
        <v>29</v>
      </c>
      <c r="FV29" s="351" t="s">
        <v>330</v>
      </c>
      <c r="FW29" s="357">
        <v>0.4820921717994755</v>
      </c>
      <c r="FX29" s="143">
        <v>8001542.6846440826</v>
      </c>
      <c r="FY29" s="316">
        <v>155471.96360148769</v>
      </c>
      <c r="FZ29" s="143">
        <v>8157014.6482455702</v>
      </c>
      <c r="GA29" s="316"/>
      <c r="GB29" s="143">
        <v>8157014.6482455702</v>
      </c>
      <c r="GC29" s="316"/>
      <c r="GD29" s="143">
        <v>8157014.6482455702</v>
      </c>
      <c r="GE29" s="316"/>
      <c r="GF29" s="143">
        <v>8157014.6482455702</v>
      </c>
      <c r="GG29" s="316"/>
      <c r="GH29" s="143">
        <v>8157014.6482455702</v>
      </c>
      <c r="GI29" s="316"/>
      <c r="GJ29" s="143">
        <v>8157014.6482455702</v>
      </c>
      <c r="GK29" s="143"/>
      <c r="GL29" s="143"/>
      <c r="GM29" s="143"/>
      <c r="GN29" s="143"/>
      <c r="GO29" s="143"/>
      <c r="GP29" s="143"/>
      <c r="GQ29" s="143"/>
      <c r="GR29" s="143"/>
      <c r="GS29" s="143"/>
      <c r="GT29" s="143"/>
      <c r="GU29" s="143"/>
      <c r="GV29" s="143"/>
      <c r="GW29" s="143"/>
      <c r="GX29" s="143"/>
      <c r="GY29" s="143"/>
      <c r="GZ29" s="143"/>
      <c r="HA29" s="143"/>
      <c r="HB29" s="143"/>
      <c r="HC29" s="143"/>
      <c r="HD29" s="143"/>
      <c r="HE29" s="143"/>
      <c r="HF29" s="143"/>
      <c r="HG29" s="143"/>
      <c r="HH29" s="143"/>
      <c r="HI29" s="143"/>
      <c r="HJ29" s="143"/>
      <c r="HK29" s="143"/>
      <c r="HL29" s="143"/>
      <c r="HM29" s="143"/>
      <c r="HN29" s="143"/>
      <c r="HO29" s="143"/>
      <c r="HP29" s="143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 s="466"/>
      <c r="IH29" s="466"/>
      <c r="II29" s="466"/>
      <c r="IJ29" s="466"/>
      <c r="IK29" s="466"/>
      <c r="IL29" s="466"/>
      <c r="IM29" s="466"/>
      <c r="IN29" s="466"/>
      <c r="IO29" s="466"/>
      <c r="IP29" s="466"/>
      <c r="IQ29" s="466"/>
      <c r="IR29" s="466"/>
      <c r="IS29" s="466"/>
      <c r="IT29" s="466"/>
      <c r="IU29" s="466"/>
      <c r="IV29" s="466"/>
      <c r="JM29" s="132">
        <v>29</v>
      </c>
      <c r="JN29" s="245"/>
      <c r="KC29" s="132"/>
      <c r="KS29" s="132">
        <v>29</v>
      </c>
      <c r="KV29" s="144"/>
      <c r="KW29" s="144"/>
      <c r="KX29" s="144"/>
      <c r="KY29" s="144"/>
      <c r="KZ29" s="144"/>
      <c r="LA29" s="144"/>
      <c r="LB29" s="144"/>
      <c r="LC29" s="144"/>
      <c r="LD29" s="144"/>
      <c r="LE29" s="144"/>
      <c r="LF29" s="144"/>
      <c r="LG29" s="144"/>
      <c r="LH29" s="144"/>
      <c r="LI29" s="132"/>
      <c r="LJ29" s="281"/>
      <c r="LK29" s="281"/>
      <c r="LL29" s="281"/>
      <c r="LM29" s="281"/>
      <c r="LN29" s="281"/>
      <c r="LO29" s="281"/>
      <c r="LP29" s="281"/>
      <c r="LQ29" s="281"/>
      <c r="LR29" s="281"/>
      <c r="LS29" s="281"/>
      <c r="LT29" s="281"/>
      <c r="LU29" s="281"/>
      <c r="LV29" s="281"/>
      <c r="LW29" s="281"/>
      <c r="LX29" s="281"/>
      <c r="LY29" s="132">
        <v>29</v>
      </c>
      <c r="LZ29" s="649"/>
      <c r="MA29" s="139"/>
      <c r="MB29" s="198"/>
      <c r="MC29" s="198"/>
      <c r="MD29" s="198"/>
      <c r="ME29" s="198"/>
      <c r="MF29" s="277"/>
      <c r="MG29" s="198"/>
      <c r="MH29" s="277"/>
      <c r="MI29" s="198"/>
      <c r="MJ29" s="277"/>
      <c r="MK29" s="198"/>
      <c r="ML29" s="277"/>
      <c r="MM29" s="198"/>
      <c r="MN29" s="277"/>
      <c r="MO29" s="130">
        <v>29</v>
      </c>
      <c r="MP29" s="126" t="s">
        <v>303</v>
      </c>
      <c r="MQ29" s="169"/>
      <c r="MR29" s="921"/>
      <c r="MS29" s="921"/>
      <c r="MT29" s="921"/>
      <c r="MU29" s="921"/>
      <c r="MV29" s="921"/>
      <c r="MW29" s="921"/>
      <c r="MX29" s="921">
        <v>76861294.555066049</v>
      </c>
      <c r="MY29" s="921">
        <v>1743384.3323934791</v>
      </c>
      <c r="MZ29" s="921">
        <v>78604678.887459531</v>
      </c>
      <c r="NA29" s="921">
        <v>-21401979.720287658</v>
      </c>
      <c r="NB29" s="921">
        <v>57202699.167171881</v>
      </c>
      <c r="NC29" s="921">
        <v>-2946061.7596826805</v>
      </c>
      <c r="ND29" s="921">
        <v>54256637.407489203</v>
      </c>
      <c r="NE29" s="132">
        <v>29</v>
      </c>
      <c r="NF29" s="270" t="s">
        <v>1032</v>
      </c>
      <c r="NG29" s="472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 s="132">
        <v>29</v>
      </c>
      <c r="NV29" s="547" t="s">
        <v>530</v>
      </c>
      <c r="NW29" s="689"/>
      <c r="NX29" s="158">
        <v>0</v>
      </c>
      <c r="NY29" s="158">
        <v>0</v>
      </c>
      <c r="NZ29" s="158">
        <v>0</v>
      </c>
      <c r="OA29" s="158">
        <v>0</v>
      </c>
      <c r="OB29" s="158">
        <v>0</v>
      </c>
      <c r="OC29" s="690">
        <v>0</v>
      </c>
      <c r="OD29" s="158">
        <v>0</v>
      </c>
      <c r="OE29" s="690">
        <v>-1393774.1925327582</v>
      </c>
      <c r="OF29" s="158">
        <v>-1393774.1925327582</v>
      </c>
      <c r="OG29" s="690">
        <v>-2787548.3850655169</v>
      </c>
      <c r="OH29" s="158">
        <v>-4181322.5775982752</v>
      </c>
      <c r="OI29" s="690">
        <v>-2787548.3850655197</v>
      </c>
      <c r="OJ29" s="158">
        <v>-6968870.9626637949</v>
      </c>
      <c r="OK29" s="466"/>
      <c r="OL29" s="466"/>
      <c r="OM29" s="466"/>
      <c r="ON29" s="466"/>
      <c r="OO29" s="466"/>
      <c r="OP29" s="466"/>
      <c r="OQ29" s="466"/>
      <c r="OR29" s="466"/>
      <c r="OS29" s="466"/>
      <c r="OT29" s="466"/>
      <c r="OU29" s="466"/>
      <c r="OV29" s="466"/>
      <c r="OW29" s="466"/>
      <c r="OX29" s="466"/>
      <c r="OY29" s="466"/>
      <c r="OZ29" s="466"/>
      <c r="PA29" s="132">
        <v>29</v>
      </c>
      <c r="PB29" s="659"/>
      <c r="PC29" s="466"/>
      <c r="PD29" s="661"/>
      <c r="PE29" s="661"/>
      <c r="PF29" s="661"/>
      <c r="PG29" s="661"/>
      <c r="PH29" s="661"/>
      <c r="PI29" s="661"/>
      <c r="PJ29" s="661"/>
      <c r="PK29" s="661"/>
      <c r="PL29" s="661"/>
      <c r="PM29" s="661"/>
      <c r="PN29" s="661"/>
      <c r="PO29" s="661"/>
      <c r="PP29" s="661"/>
      <c r="PQ29" s="753"/>
      <c r="PR29" s="753"/>
      <c r="PS29" s="753"/>
      <c r="PT29" s="753"/>
      <c r="PU29" s="753"/>
      <c r="PV29" s="753"/>
      <c r="PW29" s="753"/>
      <c r="PX29" s="753"/>
      <c r="PY29" s="753"/>
      <c r="PZ29" s="753"/>
      <c r="QA29" s="753"/>
      <c r="QB29" s="753"/>
      <c r="QC29" s="753"/>
      <c r="QD29" s="753"/>
      <c r="QE29" s="753"/>
      <c r="QF29" s="753"/>
      <c r="QG29" s="132">
        <v>29</v>
      </c>
      <c r="QH29" s="758" t="s">
        <v>1141</v>
      </c>
      <c r="QI29" s="799">
        <v>0.21</v>
      </c>
      <c r="QJ29" s="794"/>
      <c r="QK29" s="794"/>
      <c r="QL29" s="834">
        <v>-95821578.823509693</v>
      </c>
      <c r="QM29" s="834">
        <v>809203.76281638222</v>
      </c>
      <c r="QN29" s="834">
        <v>-95012375.060693309</v>
      </c>
      <c r="QO29" s="834">
        <v>3918094.8894290086</v>
      </c>
      <c r="QP29" s="834">
        <v>-91094280.171264306</v>
      </c>
      <c r="QQ29" s="834">
        <v>6137003.4915115135</v>
      </c>
      <c r="QR29" s="834">
        <v>-84957276.679752797</v>
      </c>
      <c r="QS29" s="834">
        <v>4187630.5516109443</v>
      </c>
      <c r="QT29" s="834">
        <v>-80769646.12814185</v>
      </c>
      <c r="QU29" s="834">
        <v>1751418.2109345533</v>
      </c>
      <c r="QV29" s="834">
        <v>-79018227.917207301</v>
      </c>
      <c r="QW29" s="801">
        <v>29</v>
      </c>
      <c r="QX29" s="804"/>
      <c r="QY29" s="804"/>
      <c r="QZ29" s="883"/>
      <c r="RA29" s="883"/>
      <c r="RB29" s="883"/>
      <c r="RC29" s="883"/>
      <c r="RD29" s="883"/>
      <c r="RE29" s="883"/>
      <c r="RF29" s="883"/>
      <c r="RG29" s="883"/>
      <c r="RH29" s="883"/>
      <c r="RI29" s="883"/>
      <c r="RJ29" s="883"/>
      <c r="RK29" s="883"/>
      <c r="RL29" s="883"/>
      <c r="RM29" s="801">
        <v>29</v>
      </c>
      <c r="RN29" s="758" t="s">
        <v>1194</v>
      </c>
      <c r="RO29" s="793"/>
      <c r="RP29" s="831"/>
      <c r="RQ29" s="831"/>
      <c r="RR29" s="831"/>
      <c r="RS29" s="831">
        <v>-1712561.702794</v>
      </c>
      <c r="RT29" s="831">
        <v>-1712561.702794</v>
      </c>
      <c r="RU29" s="831">
        <v>-15628337.138933998</v>
      </c>
      <c r="RV29" s="831">
        <v>-17340898.841727998</v>
      </c>
      <c r="RW29" s="831">
        <v>-14309444.031962618</v>
      </c>
      <c r="RX29" s="831">
        <v>-31650342.873690616</v>
      </c>
      <c r="RY29" s="831">
        <v>-47090392.531441197</v>
      </c>
      <c r="RZ29" s="831">
        <v>-78740735.405131817</v>
      </c>
      <c r="SA29" s="831">
        <v>-73664254.554099947</v>
      </c>
      <c r="SB29" s="831">
        <v>-152404989.95923176</v>
      </c>
    </row>
    <row r="30" spans="1:496" ht="16.5" thickTop="1" thickBot="1" x14ac:dyDescent="0.3">
      <c r="A30" s="132">
        <f>ROW()</f>
        <v>30</v>
      </c>
      <c r="B30" s="249" t="s">
        <v>1083</v>
      </c>
      <c r="D30" s="515"/>
      <c r="E30" s="289">
        <v>869167</v>
      </c>
      <c r="F30" s="839"/>
      <c r="G30" s="289"/>
      <c r="H30" s="839"/>
      <c r="I30" s="289"/>
      <c r="J30" s="839"/>
      <c r="K30" s="289"/>
      <c r="L30" s="839"/>
      <c r="M30" s="289"/>
      <c r="N30" s="839"/>
      <c r="O30" s="289"/>
      <c r="P30" s="839"/>
      <c r="Q30" s="248">
        <v>30</v>
      </c>
      <c r="R30" s="312"/>
      <c r="T30" s="579"/>
      <c r="U30" s="579"/>
      <c r="V30" s="580">
        <v>0</v>
      </c>
      <c r="W30" s="473"/>
      <c r="X30" s="506"/>
      <c r="Y30" s="473"/>
      <c r="Z30" s="506"/>
      <c r="AA30" s="473"/>
      <c r="AB30" s="506"/>
      <c r="AC30" s="473"/>
      <c r="AD30" s="506"/>
      <c r="AE30" s="473"/>
      <c r="AF30" s="506"/>
      <c r="AG30" s="132">
        <v>30</v>
      </c>
      <c r="AH30" s="133" t="s">
        <v>258</v>
      </c>
      <c r="AJ30" s="150">
        <v>7762367431.2711449</v>
      </c>
      <c r="AK30" s="150">
        <v>829813.62078859995</v>
      </c>
      <c r="AL30" s="150">
        <v>7763197244.8919344</v>
      </c>
      <c r="AM30" s="150">
        <v>0</v>
      </c>
      <c r="AN30" s="150">
        <v>7433422682.9228821</v>
      </c>
      <c r="AO30" s="150">
        <v>0</v>
      </c>
      <c r="AP30" s="150">
        <v>7433422682.9228821</v>
      </c>
      <c r="AQ30" s="150">
        <v>0</v>
      </c>
      <c r="AR30" s="150">
        <v>7433422682.9228821</v>
      </c>
      <c r="AS30" s="150">
        <v>0</v>
      </c>
      <c r="AT30" s="150">
        <v>7433422682.9228821</v>
      </c>
      <c r="AU30" s="150">
        <v>0</v>
      </c>
      <c r="AV30" s="150">
        <v>7433422682.9228821</v>
      </c>
      <c r="AW30" s="132">
        <v>30</v>
      </c>
      <c r="AX30" s="856" t="s">
        <v>1208</v>
      </c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U30" s="466"/>
      <c r="CC30" s="466"/>
      <c r="CD30" s="466"/>
      <c r="CE30" s="466"/>
      <c r="CF30" s="466"/>
      <c r="CG30" s="466"/>
      <c r="CH30" s="466"/>
      <c r="CI30" s="466"/>
      <c r="CJ30" s="466"/>
      <c r="CK30" s="466"/>
      <c r="CL30" s="466"/>
      <c r="CM30" s="466"/>
      <c r="CN30" s="466"/>
      <c r="CO30" s="466"/>
      <c r="CP30" s="466"/>
      <c r="CQ30" s="466"/>
      <c r="CR30" s="466"/>
      <c r="CS30" s="126"/>
      <c r="CT30" s="126"/>
      <c r="CU30" s="126"/>
      <c r="CV30" s="126"/>
      <c r="CW30" s="126"/>
      <c r="CX30" s="126"/>
      <c r="CY30" s="126"/>
      <c r="CZ30" s="126"/>
      <c r="DA30" s="466"/>
      <c r="DB30" s="466"/>
      <c r="DC30" s="466"/>
      <c r="DD30" s="466"/>
      <c r="DE30" s="466"/>
      <c r="DF30" s="466"/>
      <c r="DG30" s="466"/>
      <c r="DH30" s="466"/>
      <c r="DI30" s="466"/>
      <c r="DJ30" s="466"/>
      <c r="DK30" s="466"/>
      <c r="DL30" s="466"/>
      <c r="DM30" s="466"/>
      <c r="DN30" s="466"/>
      <c r="DO30" s="466"/>
      <c r="DP30" s="466"/>
      <c r="DQ30" s="466"/>
      <c r="DR30" s="466"/>
      <c r="DS30" s="466"/>
      <c r="DT30" s="466"/>
      <c r="DU30" s="466"/>
      <c r="DV30" s="466"/>
      <c r="DW30" s="466"/>
      <c r="DX30" s="466"/>
      <c r="EO30" s="466"/>
      <c r="EP30" s="466"/>
      <c r="EQ30" s="466"/>
      <c r="ER30" s="466"/>
      <c r="ES30" s="466"/>
      <c r="ET30" s="466"/>
      <c r="EU30" s="466"/>
      <c r="EV30" s="466"/>
      <c r="EW30" s="466"/>
      <c r="EX30" s="466"/>
      <c r="EY30" s="466"/>
      <c r="EZ30" s="466"/>
      <c r="FA30" s="466"/>
      <c r="FB30" s="466"/>
      <c r="FC30" s="466"/>
      <c r="FE30" s="132">
        <v>30</v>
      </c>
      <c r="FF30" s="316" t="s">
        <v>279</v>
      </c>
      <c r="FG30" s="313">
        <v>0.21</v>
      </c>
      <c r="FH30" s="316">
        <v>-578493.28349428659</v>
      </c>
      <c r="FI30" s="316">
        <v>-1161160.0981651808</v>
      </c>
      <c r="FJ30" s="316">
        <v>-1739653.3816594672</v>
      </c>
      <c r="FK30" s="316">
        <v>409759.46188067319</v>
      </c>
      <c r="FL30" s="316">
        <v>-1329893.9197787943</v>
      </c>
      <c r="FM30" s="316">
        <v>-81424.482701717439</v>
      </c>
      <c r="FN30" s="316">
        <v>-1411318.4024805115</v>
      </c>
      <c r="FO30" s="316">
        <v>-150137.09970492887</v>
      </c>
      <c r="FP30" s="316">
        <v>-1561455.5021854404</v>
      </c>
      <c r="FQ30" s="316">
        <v>-348942.15779542999</v>
      </c>
      <c r="FR30" s="316">
        <v>-1910397.6599808706</v>
      </c>
      <c r="FS30" s="316">
        <v>-527002.55645560136</v>
      </c>
      <c r="FT30" s="316">
        <v>-2437400.2164364718</v>
      </c>
      <c r="FU30" s="132">
        <v>30</v>
      </c>
      <c r="FV30" s="355"/>
      <c r="FW30" s="325"/>
      <c r="FX30" s="459"/>
      <c r="FY30" s="459"/>
      <c r="FZ30" s="459"/>
      <c r="GA30" s="459"/>
      <c r="GB30" s="459"/>
      <c r="GC30" s="459"/>
      <c r="GD30" s="459"/>
      <c r="GE30" s="459"/>
      <c r="GF30" s="459"/>
      <c r="GG30" s="459"/>
      <c r="GH30" s="459"/>
      <c r="GI30" s="459"/>
      <c r="GJ30" s="459"/>
      <c r="GK30" s="170"/>
      <c r="GL30" s="170"/>
      <c r="GM30" s="170"/>
      <c r="GN30" s="170"/>
      <c r="GO30" s="170"/>
      <c r="GP30" s="170"/>
      <c r="GQ30" s="170"/>
      <c r="GR30" s="170"/>
      <c r="GS30" s="170"/>
      <c r="GT30" s="170"/>
      <c r="GU30" s="170"/>
      <c r="GV30" s="170"/>
      <c r="GW30" s="170"/>
      <c r="GX30" s="170"/>
      <c r="GY30" s="170"/>
      <c r="GZ30" s="170"/>
      <c r="HA30" s="170"/>
      <c r="HB30" s="170"/>
      <c r="HC30" s="170"/>
      <c r="HD30" s="170"/>
      <c r="HE30" s="170"/>
      <c r="HF30" s="170"/>
      <c r="HG30" s="170"/>
      <c r="HH30" s="170"/>
      <c r="HI30" s="170"/>
      <c r="HJ30" s="170"/>
      <c r="HK30" s="170"/>
      <c r="HL30" s="170"/>
      <c r="HM30" s="170"/>
      <c r="HN30" s="170"/>
      <c r="HO30" s="170"/>
      <c r="HP30" s="17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 s="466"/>
      <c r="IH30" s="466"/>
      <c r="II30" s="466"/>
      <c r="IJ30" s="466"/>
      <c r="IK30" s="466"/>
      <c r="IL30" s="466"/>
      <c r="IM30" s="466"/>
      <c r="IN30" s="466"/>
      <c r="IO30" s="466"/>
      <c r="IP30" s="466"/>
      <c r="IQ30" s="466"/>
      <c r="IR30" s="466"/>
      <c r="IS30" s="466"/>
      <c r="IT30" s="466"/>
      <c r="IU30" s="466"/>
      <c r="IV30" s="466"/>
      <c r="JM30" s="132">
        <v>30</v>
      </c>
      <c r="JN30" s="361" t="s">
        <v>301</v>
      </c>
      <c r="JP30" s="362">
        <v>123086844.15483747</v>
      </c>
      <c r="JQ30" s="362">
        <v>2863843.5524871605</v>
      </c>
      <c r="JR30" s="362">
        <v>125950687.70732464</v>
      </c>
      <c r="JS30" s="362">
        <v>0</v>
      </c>
      <c r="JT30" s="362">
        <v>125950687.70732464</v>
      </c>
      <c r="JU30" s="362">
        <v>0</v>
      </c>
      <c r="JV30" s="362">
        <v>125950687.70732464</v>
      </c>
      <c r="JW30" s="362">
        <v>0</v>
      </c>
      <c r="JX30" s="362">
        <v>125950687.70732464</v>
      </c>
      <c r="JY30" s="362">
        <v>0</v>
      </c>
      <c r="JZ30" s="362">
        <v>125950687.70732464</v>
      </c>
      <c r="KA30" s="362">
        <v>0</v>
      </c>
      <c r="KB30" s="362">
        <v>125950687.70732464</v>
      </c>
      <c r="KC30" s="132"/>
      <c r="KS30" s="132">
        <v>30</v>
      </c>
      <c r="KT30" s="148" t="s">
        <v>258</v>
      </c>
      <c r="KV30" s="334">
        <v>-359814027.82366496</v>
      </c>
      <c r="KW30" s="334">
        <v>-657625.84572865302</v>
      </c>
      <c r="KX30" s="334">
        <v>-360471653.6693936</v>
      </c>
      <c r="KY30" s="334">
        <v>0</v>
      </c>
      <c r="KZ30" s="334">
        <v>-360471653.6693936</v>
      </c>
      <c r="LA30" s="334">
        <v>0</v>
      </c>
      <c r="LB30" s="334">
        <v>-360471653.6693936</v>
      </c>
      <c r="LC30" s="334">
        <v>0</v>
      </c>
      <c r="LD30" s="334">
        <v>-360471653.6693936</v>
      </c>
      <c r="LE30" s="334">
        <v>0</v>
      </c>
      <c r="LF30" s="334">
        <v>-360471653.6693936</v>
      </c>
      <c r="LG30" s="334">
        <v>0</v>
      </c>
      <c r="LH30" s="334">
        <v>-360471653.6693936</v>
      </c>
      <c r="LI30" s="132"/>
      <c r="LJ30" s="129"/>
      <c r="LK30" s="129"/>
      <c r="LL30" s="129"/>
      <c r="LM30" s="129"/>
      <c r="LN30" s="129"/>
      <c r="LO30" s="129"/>
      <c r="LP30" s="129"/>
      <c r="LQ30" s="129"/>
      <c r="LR30" s="129"/>
      <c r="LS30" s="129"/>
      <c r="LT30" s="129"/>
      <c r="LU30" s="129"/>
      <c r="LV30" s="129"/>
      <c r="LW30" s="129"/>
      <c r="LX30" s="129"/>
      <c r="LY30" s="132">
        <v>30</v>
      </c>
      <c r="LZ30" s="650"/>
      <c r="MO30" s="130">
        <v>30</v>
      </c>
      <c r="MP30" s="126" t="s">
        <v>84</v>
      </c>
      <c r="MQ30" s="281"/>
      <c r="MR30" s="854"/>
      <c r="MS30" s="854"/>
      <c r="MT30" s="854"/>
      <c r="MU30" s="854"/>
      <c r="MV30" s="854"/>
      <c r="MW30" s="854"/>
      <c r="MX30" s="854"/>
      <c r="MY30" s="854"/>
      <c r="MZ30" s="854"/>
      <c r="NA30" s="854"/>
      <c r="NB30" s="854"/>
      <c r="NC30" s="854"/>
      <c r="ND30" s="854"/>
      <c r="NE30" s="132">
        <v>30</v>
      </c>
      <c r="NF30" s="302" t="s">
        <v>1038</v>
      </c>
      <c r="NG30" s="270"/>
      <c r="NH30" s="198">
        <v>-14276098.000000007</v>
      </c>
      <c r="NI30" s="198">
        <v>14276098.000000007</v>
      </c>
      <c r="NJ30" s="198">
        <v>0</v>
      </c>
      <c r="NK30" s="198">
        <v>0</v>
      </c>
      <c r="NL30" s="198">
        <v>0</v>
      </c>
      <c r="NM30" s="198">
        <v>0</v>
      </c>
      <c r="NN30" s="198">
        <v>0</v>
      </c>
      <c r="NO30" s="198">
        <v>0</v>
      </c>
      <c r="NP30" s="198">
        <v>0</v>
      </c>
      <c r="NQ30" s="198">
        <v>0</v>
      </c>
      <c r="NR30" s="198">
        <v>0</v>
      </c>
      <c r="NS30" s="198">
        <v>0</v>
      </c>
      <c r="NT30" s="198">
        <v>0</v>
      </c>
      <c r="NU30" s="132">
        <v>30</v>
      </c>
      <c r="NV30" s="547" t="s">
        <v>531</v>
      </c>
      <c r="NW30" s="689"/>
      <c r="NX30" s="158">
        <v>0</v>
      </c>
      <c r="NY30" s="158">
        <v>0</v>
      </c>
      <c r="NZ30" s="158">
        <v>0</v>
      </c>
      <c r="OA30" s="158">
        <v>-482287.54003935307</v>
      </c>
      <c r="OB30" s="158">
        <v>-482287.54003935307</v>
      </c>
      <c r="OC30" s="690">
        <v>-1116015.8166055225</v>
      </c>
      <c r="OD30" s="158">
        <v>-1598303.3566448756</v>
      </c>
      <c r="OE30" s="690">
        <v>-346491.88182987832</v>
      </c>
      <c r="OF30" s="158">
        <v>-1944795.2384747539</v>
      </c>
      <c r="OG30" s="690">
        <v>585385.16086375806</v>
      </c>
      <c r="OH30" s="158">
        <v>-1359410.0776109959</v>
      </c>
      <c r="OI30" s="690">
        <v>585385.16086375783</v>
      </c>
      <c r="OJ30" s="158">
        <v>-774024.91674723802</v>
      </c>
      <c r="OK30" s="466"/>
      <c r="OL30" s="466"/>
      <c r="OM30" s="466"/>
      <c r="ON30" s="466"/>
      <c r="OO30" s="466"/>
      <c r="OP30" s="466"/>
      <c r="OQ30" s="466"/>
      <c r="OR30" s="466"/>
      <c r="OS30" s="466"/>
      <c r="OT30" s="466"/>
      <c r="OU30" s="466"/>
      <c r="OV30" s="466"/>
      <c r="OW30" s="466"/>
      <c r="OX30" s="466"/>
      <c r="OY30" s="466"/>
      <c r="OZ30" s="466"/>
      <c r="PA30" s="132">
        <v>30</v>
      </c>
      <c r="PB30" s="523" t="s">
        <v>279</v>
      </c>
      <c r="PC30" s="660">
        <v>0.21</v>
      </c>
      <c r="PD30" s="584">
        <v>0</v>
      </c>
      <c r="PE30" s="584">
        <v>0</v>
      </c>
      <c r="PF30" s="584">
        <v>0</v>
      </c>
      <c r="PG30" s="584">
        <v>0</v>
      </c>
      <c r="PH30" s="584">
        <v>0</v>
      </c>
      <c r="PI30" s="584">
        <v>0</v>
      </c>
      <c r="PJ30" s="584">
        <v>0</v>
      </c>
      <c r="PK30" s="584">
        <v>-213486.29491019237</v>
      </c>
      <c r="PL30" s="584">
        <v>-213486.29491019237</v>
      </c>
      <c r="PM30" s="584">
        <v>0</v>
      </c>
      <c r="PN30" s="584">
        <v>-213486.29491019237</v>
      </c>
      <c r="PO30" s="584">
        <v>213486.29491019237</v>
      </c>
      <c r="PP30" s="584">
        <v>0</v>
      </c>
      <c r="PQ30" s="753"/>
      <c r="PR30" s="753"/>
      <c r="PS30" s="753"/>
      <c r="PT30" s="753"/>
      <c r="PU30" s="753"/>
      <c r="PV30" s="753"/>
      <c r="PW30" s="753"/>
      <c r="PX30" s="753"/>
      <c r="PY30" s="753"/>
      <c r="PZ30" s="753"/>
      <c r="QA30" s="753"/>
      <c r="QB30" s="753"/>
      <c r="QC30" s="753"/>
      <c r="QD30" s="753"/>
      <c r="QE30" s="753"/>
      <c r="QF30" s="753"/>
      <c r="QG30" s="132">
        <v>30</v>
      </c>
      <c r="QH30" s="758"/>
      <c r="QI30" s="758"/>
      <c r="QJ30" s="825"/>
      <c r="QK30" s="825"/>
      <c r="QL30" s="825"/>
      <c r="QM30" s="825"/>
      <c r="QN30" s="825"/>
      <c r="QO30" s="825"/>
      <c r="QP30" s="825"/>
      <c r="QQ30" s="825"/>
      <c r="QR30" s="825"/>
      <c r="QS30" s="825"/>
      <c r="QT30" s="825"/>
      <c r="QU30" s="825"/>
      <c r="QV30" s="825"/>
      <c r="QW30" s="801">
        <v>30</v>
      </c>
      <c r="QX30" s="807" t="s">
        <v>258</v>
      </c>
      <c r="QY30" s="804"/>
      <c r="QZ30" s="884"/>
      <c r="RA30" s="884"/>
      <c r="RB30" s="884">
        <v>0</v>
      </c>
      <c r="RC30" s="884">
        <v>573114.39049726026</v>
      </c>
      <c r="RD30" s="884">
        <v>573114.39049726026</v>
      </c>
      <c r="RE30" s="884">
        <v>4397798.4569056593</v>
      </c>
      <c r="RF30" s="884">
        <v>4970912.84740292</v>
      </c>
      <c r="RG30" s="884">
        <v>5520885.9177071638</v>
      </c>
      <c r="RH30" s="884">
        <v>10491798.765110085</v>
      </c>
      <c r="RI30" s="884">
        <v>3183732.7133453814</v>
      </c>
      <c r="RJ30" s="884">
        <v>13675531.478455467</v>
      </c>
      <c r="RK30" s="884">
        <v>2435001.4443453834</v>
      </c>
      <c r="RL30" s="884">
        <v>16110532.922800854</v>
      </c>
      <c r="RM30" s="801">
        <v>30</v>
      </c>
      <c r="RN30" s="758" t="s">
        <v>1195</v>
      </c>
      <c r="RO30" s="793"/>
      <c r="RP30" s="833"/>
      <c r="RQ30" s="833"/>
      <c r="RR30" s="833"/>
      <c r="RS30" s="833">
        <v>-1201822.8799419999</v>
      </c>
      <c r="RT30" s="833">
        <v>-1201822.8799419999</v>
      </c>
      <c r="RU30" s="833">
        <v>-5223712.5467120009</v>
      </c>
      <c r="RV30" s="833">
        <v>-6425535.4266540008</v>
      </c>
      <c r="RW30" s="833">
        <v>-6364446.6688587582</v>
      </c>
      <c r="RX30" s="833">
        <v>-12789982.095512759</v>
      </c>
      <c r="RY30" s="833">
        <v>-15037109.989979226</v>
      </c>
      <c r="RZ30" s="833">
        <v>-27827092.085491985</v>
      </c>
      <c r="SA30" s="833">
        <v>-17079438.356386423</v>
      </c>
      <c r="SB30" s="833">
        <v>-44906530.441878408</v>
      </c>
    </row>
    <row r="31" spans="1:496" ht="16.5" thickTop="1" thickBot="1" x14ac:dyDescent="0.3">
      <c r="A31" s="132">
        <f>ROW()</f>
        <v>31</v>
      </c>
      <c r="B31" s="249" t="s">
        <v>1084</v>
      </c>
      <c r="C31" s="356"/>
      <c r="D31" s="733"/>
      <c r="E31" s="344">
        <v>3</v>
      </c>
      <c r="F31" s="839"/>
      <c r="G31" s="344"/>
      <c r="H31" s="839"/>
      <c r="I31" s="344"/>
      <c r="J31" s="839"/>
      <c r="K31" s="344"/>
      <c r="L31" s="839"/>
      <c r="M31" s="344"/>
      <c r="N31" s="839"/>
      <c r="O31" s="344"/>
      <c r="P31" s="839"/>
      <c r="Q31" s="248">
        <v>31</v>
      </c>
      <c r="R31" s="485" t="s">
        <v>1074</v>
      </c>
      <c r="T31" s="579">
        <v>27522402.824428342</v>
      </c>
      <c r="U31" s="579">
        <v>-27522402.824428342</v>
      </c>
      <c r="V31" s="580">
        <v>0</v>
      </c>
      <c r="W31" s="473"/>
      <c r="X31" s="506">
        <v>0</v>
      </c>
      <c r="Y31" s="473"/>
      <c r="Z31" s="506">
        <v>0</v>
      </c>
      <c r="AA31" s="473"/>
      <c r="AB31" s="506">
        <v>0</v>
      </c>
      <c r="AC31" s="473"/>
      <c r="AD31" s="506">
        <v>0</v>
      </c>
      <c r="AE31" s="473"/>
      <c r="AF31" s="506">
        <v>0</v>
      </c>
      <c r="AG31" s="132">
        <v>31</v>
      </c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32"/>
      <c r="AX31" s="168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U31" s="466"/>
      <c r="CC31" s="466"/>
      <c r="CD31" s="466"/>
      <c r="CE31" s="466"/>
      <c r="CF31" s="466"/>
      <c r="CG31" s="466"/>
      <c r="CH31" s="466"/>
      <c r="CI31" s="466"/>
      <c r="CJ31" s="466"/>
      <c r="CK31" s="466"/>
      <c r="CL31" s="466"/>
      <c r="CM31" s="466"/>
      <c r="CN31" s="466"/>
      <c r="CO31" s="466"/>
      <c r="CP31" s="466"/>
      <c r="CQ31" s="466"/>
      <c r="CR31" s="466"/>
      <c r="CS31" s="126"/>
      <c r="CT31" s="126"/>
      <c r="CU31" s="126"/>
      <c r="CV31" s="126"/>
      <c r="CW31" s="126"/>
      <c r="CX31" s="126"/>
      <c r="CY31" s="126"/>
      <c r="CZ31" s="126"/>
      <c r="DA31" s="466"/>
      <c r="DB31" s="466"/>
      <c r="DC31" s="466"/>
      <c r="DD31" s="466"/>
      <c r="DE31" s="466"/>
      <c r="DF31" s="466"/>
      <c r="DG31" s="466"/>
      <c r="DH31" s="466"/>
      <c r="DI31" s="466"/>
      <c r="DJ31" s="466"/>
      <c r="DK31" s="466"/>
      <c r="DL31" s="466"/>
      <c r="DM31" s="466"/>
      <c r="DN31" s="466"/>
      <c r="DO31" s="466"/>
      <c r="DP31" s="466"/>
      <c r="DQ31" s="466"/>
      <c r="DR31" s="466"/>
      <c r="DS31" s="466"/>
      <c r="DT31" s="466"/>
      <c r="DU31" s="466"/>
      <c r="DV31" s="466"/>
      <c r="DW31" s="466"/>
      <c r="DX31" s="466"/>
      <c r="EO31" s="466"/>
      <c r="EP31" s="466"/>
      <c r="EQ31" s="466"/>
      <c r="ER31" s="466"/>
      <c r="ES31" s="466"/>
      <c r="ET31" s="466"/>
      <c r="EU31" s="466"/>
      <c r="EV31" s="466"/>
      <c r="EW31" s="466"/>
      <c r="EX31" s="466"/>
      <c r="EY31" s="466"/>
      <c r="EZ31" s="466"/>
      <c r="FA31" s="466"/>
      <c r="FB31" s="466"/>
      <c r="FC31" s="466"/>
      <c r="FE31" s="132">
        <v>31</v>
      </c>
      <c r="FF31" s="245" t="s">
        <v>258</v>
      </c>
      <c r="FH31" s="363">
        <v>-2176236.637907078</v>
      </c>
      <c r="FI31" s="363">
        <v>-4368173.7026213948</v>
      </c>
      <c r="FJ31" s="363">
        <v>-6544410.3405284733</v>
      </c>
      <c r="FK31" s="363">
        <v>1541476.0708844373</v>
      </c>
      <c r="FL31" s="363">
        <v>-5002934.269644036</v>
      </c>
      <c r="FM31" s="363">
        <v>-306311.14921122277</v>
      </c>
      <c r="FN31" s="363">
        <v>-5309245.4188552573</v>
      </c>
      <c r="FO31" s="363">
        <v>-564801.47031854209</v>
      </c>
      <c r="FP31" s="363">
        <v>-5874046.8891738001</v>
      </c>
      <c r="FQ31" s="363">
        <v>-1312687.165039951</v>
      </c>
      <c r="FR31" s="363">
        <v>-7186734.0542137511</v>
      </c>
      <c r="FS31" s="363">
        <v>-1982533.4266663096</v>
      </c>
      <c r="FT31" s="363">
        <v>-9169267.4808800612</v>
      </c>
      <c r="FU31" s="132">
        <v>31</v>
      </c>
      <c r="FV31" s="286" t="s">
        <v>257</v>
      </c>
      <c r="FW31" s="245"/>
      <c r="FX31" s="254">
        <v>8001542.6846440826</v>
      </c>
      <c r="FY31" s="254">
        <v>155471.96360148769</v>
      </c>
      <c r="FZ31" s="254">
        <v>8157014.6482455702</v>
      </c>
      <c r="GA31" s="254">
        <v>0</v>
      </c>
      <c r="GB31" s="254">
        <v>8157014.6482455702</v>
      </c>
      <c r="GC31" s="254">
        <v>0</v>
      </c>
      <c r="GD31" s="254">
        <v>8157014.6482455702</v>
      </c>
      <c r="GE31" s="254">
        <v>0</v>
      </c>
      <c r="GF31" s="254">
        <v>8157014.6482455702</v>
      </c>
      <c r="GG31" s="254">
        <v>0</v>
      </c>
      <c r="GH31" s="254">
        <v>8157014.6482455702</v>
      </c>
      <c r="GI31" s="254">
        <v>0</v>
      </c>
      <c r="GJ31" s="254">
        <v>8157014.6482455702</v>
      </c>
      <c r="GK31" s="258"/>
      <c r="GL31" s="258"/>
      <c r="GM31" s="258"/>
      <c r="GN31" s="258"/>
      <c r="GO31" s="258"/>
      <c r="GP31" s="258"/>
      <c r="GQ31" s="258"/>
      <c r="GR31" s="258"/>
      <c r="GS31" s="258"/>
      <c r="GT31" s="258"/>
      <c r="GU31" s="258"/>
      <c r="GV31" s="258"/>
      <c r="GW31" s="258"/>
      <c r="GX31" s="258"/>
      <c r="GY31" s="258"/>
      <c r="GZ31" s="258"/>
      <c r="HA31" s="258"/>
      <c r="HB31" s="258"/>
      <c r="HC31" s="258"/>
      <c r="HD31" s="258"/>
      <c r="HE31" s="258"/>
      <c r="HF31" s="258"/>
      <c r="HG31" s="258"/>
      <c r="HH31" s="258"/>
      <c r="HI31" s="258"/>
      <c r="HJ31" s="258"/>
      <c r="HK31" s="258"/>
      <c r="HL31" s="258"/>
      <c r="HM31" s="258"/>
      <c r="HN31" s="258"/>
      <c r="HO31" s="258"/>
      <c r="HP31" s="258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 s="466"/>
      <c r="IH31" s="466"/>
      <c r="II31" s="466"/>
      <c r="IJ31" s="466"/>
      <c r="IK31" s="466"/>
      <c r="IL31" s="466"/>
      <c r="IM31" s="466"/>
      <c r="IN31" s="466"/>
      <c r="IO31" s="466"/>
      <c r="IP31" s="466"/>
      <c r="IQ31" s="466"/>
      <c r="IR31" s="466"/>
      <c r="IS31" s="466"/>
      <c r="IT31" s="466"/>
      <c r="IU31" s="466"/>
      <c r="IV31" s="466"/>
      <c r="JM31" s="132">
        <v>31</v>
      </c>
      <c r="JN31" s="245" t="s">
        <v>305</v>
      </c>
      <c r="JO31" s="357">
        <v>0.21</v>
      </c>
      <c r="JP31" s="364">
        <v>-25848237.272515867</v>
      </c>
      <c r="JQ31" s="364">
        <v>-601407.14602230373</v>
      </c>
      <c r="JR31" s="364">
        <v>-26449644.418538172</v>
      </c>
      <c r="JS31" s="364">
        <v>0</v>
      </c>
      <c r="JT31" s="364">
        <v>-26449644.418538172</v>
      </c>
      <c r="JU31" s="364">
        <v>0</v>
      </c>
      <c r="JV31" s="364">
        <v>-26449644.418538172</v>
      </c>
      <c r="JW31" s="364">
        <v>0</v>
      </c>
      <c r="JX31" s="364">
        <v>-26449644.418538172</v>
      </c>
      <c r="JY31" s="364">
        <v>0</v>
      </c>
      <c r="JZ31" s="364">
        <v>-26449644.418538172</v>
      </c>
      <c r="KA31" s="364">
        <v>0</v>
      </c>
      <c r="KB31" s="364">
        <v>-26449644.418538172</v>
      </c>
      <c r="KC31" s="132"/>
      <c r="KS31" s="132">
        <v>31</v>
      </c>
      <c r="KV31" s="129"/>
      <c r="KW31" s="129"/>
      <c r="KX31" s="129"/>
      <c r="KY31" s="129"/>
      <c r="KZ31" s="129"/>
      <c r="LA31" s="129"/>
      <c r="LB31" s="129"/>
      <c r="LC31" s="129"/>
      <c r="LD31" s="129"/>
      <c r="LE31" s="129"/>
      <c r="LF31" s="129"/>
      <c r="LG31" s="129"/>
      <c r="LH31" s="129"/>
      <c r="LI31" s="132"/>
      <c r="LJ31" s="129"/>
      <c r="LK31" s="129"/>
      <c r="LL31" s="129"/>
      <c r="LM31" s="129"/>
      <c r="LN31" s="129"/>
      <c r="LO31" s="129"/>
      <c r="LP31" s="129"/>
      <c r="LQ31" s="129"/>
      <c r="LR31" s="129"/>
      <c r="LS31" s="129"/>
      <c r="LT31" s="129"/>
      <c r="LU31" s="129"/>
      <c r="LV31" s="129"/>
      <c r="LW31" s="129"/>
      <c r="LX31" s="129"/>
      <c r="LY31" s="132">
        <v>31</v>
      </c>
      <c r="LZ31" s="650" t="s">
        <v>1029</v>
      </c>
      <c r="MA31" s="357"/>
      <c r="MB31" s="158">
        <v>0</v>
      </c>
      <c r="MC31" s="158">
        <v>0</v>
      </c>
      <c r="MD31" s="158">
        <v>0</v>
      </c>
      <c r="ME31" s="158">
        <v>0</v>
      </c>
      <c r="MF31" s="158">
        <v>0</v>
      </c>
      <c r="MG31" s="158">
        <v>0</v>
      </c>
      <c r="MH31" s="158">
        <v>0</v>
      </c>
      <c r="MI31" s="158">
        <v>-63771491.409737408</v>
      </c>
      <c r="MJ31" s="158">
        <v>0</v>
      </c>
      <c r="MK31" s="158">
        <v>-6155947.7667504586</v>
      </c>
      <c r="ML31" s="158">
        <v>0</v>
      </c>
      <c r="MM31" s="158">
        <v>-5179038.7209324315</v>
      </c>
      <c r="MN31" s="158">
        <v>0</v>
      </c>
      <c r="MO31" s="130">
        <v>31</v>
      </c>
      <c r="MP31" s="129" t="s">
        <v>1033</v>
      </c>
      <c r="MQ31" s="129"/>
      <c r="MR31" s="855"/>
      <c r="MS31" s="855"/>
      <c r="MT31" s="855"/>
      <c r="MU31" s="855"/>
      <c r="MV31" s="855"/>
      <c r="MW31" s="855"/>
      <c r="MX31" s="855"/>
      <c r="MY31" s="855"/>
      <c r="MZ31" s="855"/>
      <c r="NA31" s="855"/>
      <c r="NB31" s="855"/>
      <c r="NC31" s="855"/>
      <c r="ND31" s="855"/>
      <c r="NE31" s="132">
        <v>31</v>
      </c>
      <c r="NF31" s="302" t="s">
        <v>1039</v>
      </c>
      <c r="NG31" s="199"/>
      <c r="NH31" s="198">
        <v>-748216.26746999985</v>
      </c>
      <c r="NI31" s="198">
        <v>748216.26746999985</v>
      </c>
      <c r="NJ31" s="198">
        <v>0</v>
      </c>
      <c r="NK31" s="198">
        <v>0</v>
      </c>
      <c r="NL31" s="198">
        <v>0</v>
      </c>
      <c r="NM31" s="198">
        <v>0</v>
      </c>
      <c r="NN31" s="198">
        <v>0</v>
      </c>
      <c r="NO31" s="198">
        <v>0</v>
      </c>
      <c r="NP31" s="198">
        <v>0</v>
      </c>
      <c r="NQ31" s="198">
        <v>0</v>
      </c>
      <c r="NR31" s="198">
        <v>0</v>
      </c>
      <c r="NS31" s="198">
        <v>0</v>
      </c>
      <c r="NT31" s="198">
        <v>0</v>
      </c>
      <c r="NU31" s="132">
        <v>31</v>
      </c>
      <c r="NV31" s="547"/>
      <c r="NW31" s="689"/>
      <c r="NX31" s="158"/>
      <c r="NY31" s="158"/>
      <c r="NZ31" s="158">
        <v>0</v>
      </c>
      <c r="OA31" s="158"/>
      <c r="OB31" s="158">
        <v>0</v>
      </c>
      <c r="OC31" s="690"/>
      <c r="OD31" s="158">
        <v>0</v>
      </c>
      <c r="OE31" s="690"/>
      <c r="OF31" s="158">
        <v>0</v>
      </c>
      <c r="OG31" s="690"/>
      <c r="OH31" s="158">
        <v>0</v>
      </c>
      <c r="OI31" s="690"/>
      <c r="OJ31" s="158">
        <v>0</v>
      </c>
      <c r="OK31" s="466"/>
      <c r="OL31" s="466"/>
      <c r="OM31" s="466"/>
      <c r="ON31" s="466"/>
      <c r="OO31" s="466"/>
      <c r="OP31" s="466"/>
      <c r="OQ31" s="466"/>
      <c r="OR31" s="466"/>
      <c r="OS31" s="466"/>
      <c r="OT31" s="466"/>
      <c r="OU31" s="466"/>
      <c r="OV31" s="466"/>
      <c r="OW31" s="466"/>
      <c r="OX31" s="466"/>
      <c r="OY31" s="466"/>
      <c r="OZ31" s="466"/>
      <c r="PA31" s="132">
        <v>31</v>
      </c>
      <c r="PB31" s="523" t="s">
        <v>258</v>
      </c>
      <c r="PC31" s="466"/>
      <c r="PD31" s="662">
        <v>0</v>
      </c>
      <c r="PE31" s="662">
        <v>0</v>
      </c>
      <c r="PF31" s="662">
        <v>0</v>
      </c>
      <c r="PG31" s="662">
        <v>0</v>
      </c>
      <c r="PH31" s="662">
        <v>0</v>
      </c>
      <c r="PI31" s="662">
        <v>0</v>
      </c>
      <c r="PJ31" s="662">
        <v>0</v>
      </c>
      <c r="PK31" s="662">
        <v>-803115.10942405707</v>
      </c>
      <c r="PL31" s="662">
        <v>-803115.10942405707</v>
      </c>
      <c r="PM31" s="662">
        <v>0</v>
      </c>
      <c r="PN31" s="662">
        <v>-803115.10942405707</v>
      </c>
      <c r="PO31" s="662">
        <v>803115.10942405707</v>
      </c>
      <c r="PP31" s="662">
        <v>0</v>
      </c>
      <c r="PQ31" s="753"/>
      <c r="PR31" s="753"/>
      <c r="PS31" s="753"/>
      <c r="PT31" s="753"/>
      <c r="PU31" s="753"/>
      <c r="PV31" s="753"/>
      <c r="PW31" s="753"/>
      <c r="PX31" s="753"/>
      <c r="PY31" s="753"/>
      <c r="PZ31" s="753"/>
      <c r="QA31" s="753"/>
      <c r="QB31" s="753"/>
      <c r="QC31" s="753"/>
      <c r="QD31" s="753"/>
      <c r="QE31" s="753"/>
      <c r="QF31" s="753"/>
      <c r="QG31" s="132">
        <v>31</v>
      </c>
      <c r="QH31" s="758" t="s">
        <v>258</v>
      </c>
      <c r="QI31" s="758"/>
      <c r="QJ31" s="826"/>
      <c r="QK31" s="826"/>
      <c r="QL31" s="826">
        <v>-360471653.6693936</v>
      </c>
      <c r="QM31" s="826">
        <v>3044147.4886901998</v>
      </c>
      <c r="QN31" s="826">
        <v>-357427506.1807034</v>
      </c>
      <c r="QO31" s="826">
        <v>14739499.8221377</v>
      </c>
      <c r="QP31" s="826">
        <v>-342688006.35856575</v>
      </c>
      <c r="QQ31" s="826">
        <v>23086822.658543315</v>
      </c>
      <c r="QR31" s="826">
        <v>-319601183.70002246</v>
      </c>
      <c r="QS31" s="826">
        <v>15753467.313203076</v>
      </c>
      <c r="QT31" s="826">
        <v>-303847716.38681936</v>
      </c>
      <c r="QU31" s="826">
        <v>6588668.5078014154</v>
      </c>
      <c r="QV31" s="826">
        <v>-297259047.87901795</v>
      </c>
      <c r="QW31" s="801">
        <v>31</v>
      </c>
      <c r="QX31" s="804"/>
      <c r="QY31" s="804"/>
      <c r="QZ31" s="804"/>
      <c r="RA31" s="804"/>
      <c r="RB31" s="804"/>
      <c r="RC31" s="804"/>
      <c r="RD31" s="804"/>
      <c r="RE31" s="804"/>
      <c r="RF31" s="804"/>
      <c r="RG31" s="804"/>
      <c r="RH31" s="804"/>
      <c r="RI31" s="804"/>
      <c r="RJ31" s="804"/>
      <c r="RK31" s="804"/>
      <c r="RL31" s="804"/>
      <c r="RM31" s="801">
        <v>31</v>
      </c>
      <c r="RN31" s="758" t="s">
        <v>1105</v>
      </c>
      <c r="RO31" s="793"/>
      <c r="RP31" s="872"/>
      <c r="RQ31" s="872"/>
      <c r="RR31" s="872"/>
      <c r="RS31" s="872">
        <v>134447165.56129003</v>
      </c>
      <c r="RT31" s="872">
        <v>134447165.56129003</v>
      </c>
      <c r="RU31" s="872">
        <v>257327359.85496002</v>
      </c>
      <c r="RV31" s="872">
        <v>391774525.41625005</v>
      </c>
      <c r="RW31" s="872">
        <v>171807790.06577843</v>
      </c>
      <c r="RX31" s="872">
        <v>563582315.48202848</v>
      </c>
      <c r="RY31" s="872">
        <v>494558086.31133956</v>
      </c>
      <c r="RZ31" s="872">
        <v>1058140401.793368</v>
      </c>
      <c r="SA31" s="872">
        <v>405583998.77649581</v>
      </c>
      <c r="SB31" s="872">
        <v>1463724400.5698638</v>
      </c>
    </row>
    <row r="32" spans="1:496" ht="16.5" thickTop="1" thickBot="1" x14ac:dyDescent="0.3">
      <c r="A32" s="132">
        <f>ROW()</f>
        <v>32</v>
      </c>
      <c r="B32" s="300" t="s">
        <v>317</v>
      </c>
      <c r="C32" s="356"/>
      <c r="D32" s="289"/>
      <c r="E32" s="289">
        <v>88860253.750061646</v>
      </c>
      <c r="F32" s="840">
        <v>0</v>
      </c>
      <c r="G32" s="289">
        <v>3562400.2800000017</v>
      </c>
      <c r="H32" s="840">
        <v>0</v>
      </c>
      <c r="I32" s="289">
        <v>-55161794.850633383</v>
      </c>
      <c r="J32" s="840">
        <v>0</v>
      </c>
      <c r="K32" s="289">
        <v>17327951.810629129</v>
      </c>
      <c r="L32" s="840">
        <v>0</v>
      </c>
      <c r="M32" s="289">
        <v>19743262.745587826</v>
      </c>
      <c r="N32" s="840">
        <v>0</v>
      </c>
      <c r="O32" s="289">
        <v>4659545.6296653748</v>
      </c>
      <c r="P32" s="840">
        <v>0</v>
      </c>
      <c r="Q32" s="248">
        <v>32</v>
      </c>
      <c r="R32" s="491"/>
      <c r="T32" s="583"/>
      <c r="U32" s="583"/>
      <c r="V32" s="584">
        <v>0</v>
      </c>
      <c r="W32" s="508"/>
      <c r="X32" s="507">
        <v>0</v>
      </c>
      <c r="Y32" s="508"/>
      <c r="Z32" s="507">
        <v>0</v>
      </c>
      <c r="AA32" s="508"/>
      <c r="AB32" s="507">
        <v>0</v>
      </c>
      <c r="AC32" s="508"/>
      <c r="AD32" s="507">
        <v>0</v>
      </c>
      <c r="AE32" s="508"/>
      <c r="AF32" s="507">
        <v>0</v>
      </c>
      <c r="AG32" s="132">
        <v>32</v>
      </c>
      <c r="AH32" s="126" t="s">
        <v>1283</v>
      </c>
      <c r="AK32" s="140">
        <v>2590</v>
      </c>
      <c r="AL32" s="129"/>
      <c r="AM32" s="140">
        <v>0</v>
      </c>
      <c r="AO32" s="140"/>
      <c r="AP32" s="140"/>
      <c r="AQ32" s="140"/>
      <c r="AR32" s="140"/>
      <c r="AS32" s="140"/>
      <c r="AT32" s="140"/>
      <c r="AU32" s="140"/>
      <c r="AV32" s="140"/>
      <c r="AW32" s="132"/>
      <c r="AX32" s="168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U32" s="466"/>
      <c r="CC32" s="466"/>
      <c r="CD32" s="466"/>
      <c r="CE32" s="466"/>
      <c r="CF32" s="466"/>
      <c r="CG32" s="466"/>
      <c r="CH32" s="466"/>
      <c r="CI32" s="466"/>
      <c r="CJ32" s="466"/>
      <c r="CK32" s="466"/>
      <c r="CL32" s="466"/>
      <c r="CM32" s="466"/>
      <c r="CN32" s="466"/>
      <c r="CO32" s="466"/>
      <c r="CP32" s="466"/>
      <c r="CQ32" s="466"/>
      <c r="CR32" s="466"/>
      <c r="CS32" s="126"/>
      <c r="CT32" s="126"/>
      <c r="CU32" s="126"/>
      <c r="CV32" s="126"/>
      <c r="CW32" s="126"/>
      <c r="CX32" s="126"/>
      <c r="CY32" s="126"/>
      <c r="CZ32" s="126"/>
      <c r="DA32" s="466"/>
      <c r="DB32" s="466"/>
      <c r="DC32" s="466"/>
      <c r="DD32" s="466"/>
      <c r="DE32" s="466"/>
      <c r="DF32" s="466"/>
      <c r="DG32" s="466"/>
      <c r="DH32" s="466"/>
      <c r="DI32" s="466"/>
      <c r="DJ32" s="466"/>
      <c r="DK32" s="466"/>
      <c r="DL32" s="466"/>
      <c r="DM32" s="466"/>
      <c r="DN32" s="466"/>
      <c r="DO32" s="466"/>
      <c r="DP32" s="466"/>
      <c r="DQ32" s="466"/>
      <c r="DR32" s="466"/>
      <c r="DS32" s="466"/>
      <c r="DT32" s="466"/>
      <c r="DU32" s="466"/>
      <c r="DV32" s="466"/>
      <c r="DW32" s="466"/>
      <c r="DX32" s="466"/>
      <c r="EO32" s="466"/>
      <c r="EP32" s="466"/>
      <c r="EQ32" s="466"/>
      <c r="ER32" s="466"/>
      <c r="ES32" s="466"/>
      <c r="ET32" s="466"/>
      <c r="EU32" s="466"/>
      <c r="EV32" s="466"/>
      <c r="EW32" s="466"/>
      <c r="EX32" s="466"/>
      <c r="EY32" s="466"/>
      <c r="EZ32" s="466"/>
      <c r="FA32" s="466"/>
      <c r="FB32" s="466"/>
      <c r="FC32" s="466"/>
      <c r="FU32" s="132">
        <v>32</v>
      </c>
      <c r="FV32" s="286"/>
      <c r="FW32" s="245"/>
      <c r="FX32" s="676"/>
      <c r="FY32" s="676"/>
      <c r="FZ32" s="676"/>
      <c r="GA32" s="676"/>
      <c r="GB32" s="676"/>
      <c r="GC32" s="676"/>
      <c r="GD32" s="676"/>
      <c r="GE32" s="676"/>
      <c r="GF32" s="676"/>
      <c r="GG32" s="676"/>
      <c r="GH32" s="676"/>
      <c r="GI32" s="676"/>
      <c r="GJ32" s="676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 s="466"/>
      <c r="IH32" s="466"/>
      <c r="II32" s="466"/>
      <c r="IJ32" s="466"/>
      <c r="IK32" s="466"/>
      <c r="IL32" s="466"/>
      <c r="IM32" s="466"/>
      <c r="IN32" s="466"/>
      <c r="IO32" s="466"/>
      <c r="IP32" s="466"/>
      <c r="IQ32" s="466"/>
      <c r="IR32" s="466"/>
      <c r="IS32" s="466"/>
      <c r="IT32" s="466"/>
      <c r="IU32" s="466"/>
      <c r="IV32" s="466"/>
      <c r="JM32" s="132">
        <v>32</v>
      </c>
      <c r="JN32" s="245" t="s">
        <v>258</v>
      </c>
      <c r="JP32" s="462">
        <v>-97238606.882321611</v>
      </c>
      <c r="JQ32" s="462">
        <v>-2262436.406464857</v>
      </c>
      <c r="JR32" s="462">
        <v>-99501043.288786471</v>
      </c>
      <c r="JS32" s="462">
        <v>0</v>
      </c>
      <c r="JT32" s="462">
        <v>-99501043.288786471</v>
      </c>
      <c r="JU32" s="462">
        <v>0</v>
      </c>
      <c r="JV32" s="462">
        <v>-99501043.288786471</v>
      </c>
      <c r="JW32" s="462">
        <v>0</v>
      </c>
      <c r="JX32" s="462">
        <v>-99501043.288786471</v>
      </c>
      <c r="JY32" s="462">
        <v>0</v>
      </c>
      <c r="JZ32" s="462">
        <v>-99501043.288786471</v>
      </c>
      <c r="KA32" s="462">
        <v>0</v>
      </c>
      <c r="KB32" s="462">
        <v>-99501043.288786471</v>
      </c>
      <c r="KS32" s="132">
        <v>32</v>
      </c>
      <c r="KT32" s="148" t="s">
        <v>436</v>
      </c>
      <c r="KV32" s="129"/>
      <c r="KW32" s="129"/>
      <c r="KX32" s="129"/>
      <c r="KY32" s="129"/>
      <c r="KZ32" s="129"/>
      <c r="LA32" s="129"/>
      <c r="LB32" s="129"/>
      <c r="LC32" s="129"/>
      <c r="LD32" s="129"/>
      <c r="LE32" s="129"/>
      <c r="LF32" s="129"/>
      <c r="LG32" s="129"/>
      <c r="LH32" s="129"/>
      <c r="LI32" s="132"/>
      <c r="LJ32" s="134"/>
      <c r="LK32" s="134"/>
      <c r="LL32" s="134"/>
      <c r="LM32" s="134"/>
      <c r="LN32" s="134"/>
      <c r="LO32" s="134"/>
      <c r="LP32" s="134"/>
      <c r="LQ32" s="134"/>
      <c r="LR32" s="134"/>
      <c r="LS32" s="134"/>
      <c r="LT32" s="134"/>
      <c r="LU32" s="134"/>
      <c r="LV32" s="134"/>
      <c r="LW32" s="134"/>
      <c r="LX32" s="134"/>
      <c r="LY32" s="132">
        <v>32</v>
      </c>
      <c r="LZ32" s="650" t="s">
        <v>279</v>
      </c>
      <c r="MA32" s="651">
        <v>0.21</v>
      </c>
      <c r="MB32" s="634">
        <v>0</v>
      </c>
      <c r="MC32" s="634">
        <v>0</v>
      </c>
      <c r="MD32" s="634">
        <v>0</v>
      </c>
      <c r="ME32" s="634">
        <v>0</v>
      </c>
      <c r="MF32" s="634">
        <v>0</v>
      </c>
      <c r="MG32" s="634">
        <v>0</v>
      </c>
      <c r="MH32" s="634">
        <v>0</v>
      </c>
      <c r="MI32" s="634">
        <v>-13392013.196044855</v>
      </c>
      <c r="MJ32" s="634">
        <v>0</v>
      </c>
      <c r="MK32" s="634">
        <v>-1292749.0310175964</v>
      </c>
      <c r="ML32" s="634">
        <v>0</v>
      </c>
      <c r="MM32" s="634">
        <v>-1087598.1313958105</v>
      </c>
      <c r="MN32" s="634">
        <v>0</v>
      </c>
      <c r="MO32" s="130">
        <v>32</v>
      </c>
      <c r="MP32" s="129" t="s">
        <v>84</v>
      </c>
      <c r="MQ32" s="129"/>
      <c r="MR32" s="854"/>
      <c r="MS32" s="854"/>
      <c r="MT32" s="854"/>
      <c r="MU32" s="854"/>
      <c r="MV32" s="854"/>
      <c r="MW32" s="854"/>
      <c r="MX32" s="854"/>
      <c r="MY32" s="854"/>
      <c r="MZ32" s="854"/>
      <c r="NA32" s="854"/>
      <c r="NB32" s="854"/>
      <c r="NC32" s="854"/>
      <c r="ND32" s="854"/>
      <c r="NE32" s="132">
        <v>32</v>
      </c>
      <c r="NF32" s="937" t="s">
        <v>1241</v>
      </c>
      <c r="NH32" s="198">
        <v>0</v>
      </c>
      <c r="NI32" s="198"/>
      <c r="NJ32" s="198">
        <v>0</v>
      </c>
      <c r="NK32" s="198"/>
      <c r="NL32" s="198">
        <v>0</v>
      </c>
      <c r="NM32" s="198"/>
      <c r="NN32" s="198">
        <v>0</v>
      </c>
      <c r="NO32" s="939">
        <v>2766354.830238</v>
      </c>
      <c r="NP32" s="939">
        <v>2766354.830238</v>
      </c>
      <c r="NQ32" s="939">
        <v>4436340.6046159994</v>
      </c>
      <c r="NR32" s="939">
        <v>7202695.4348539989</v>
      </c>
      <c r="NS32" s="939">
        <v>3592844.1151520014</v>
      </c>
      <c r="NT32" s="939">
        <v>10795539.550006</v>
      </c>
      <c r="NU32" s="132">
        <v>32</v>
      </c>
      <c r="NV32" s="547"/>
      <c r="NW32" s="689"/>
      <c r="NX32" s="158"/>
      <c r="NY32" s="158"/>
      <c r="NZ32" s="158">
        <v>0</v>
      </c>
      <c r="OA32" s="158"/>
      <c r="OB32" s="158">
        <v>0</v>
      </c>
      <c r="OC32" s="690"/>
      <c r="OD32" s="158">
        <v>0</v>
      </c>
      <c r="OE32" s="690"/>
      <c r="OF32" s="158">
        <v>0</v>
      </c>
      <c r="OG32" s="690"/>
      <c r="OH32" s="158">
        <v>0</v>
      </c>
      <c r="OI32" s="690"/>
      <c r="OJ32" s="158">
        <v>0</v>
      </c>
      <c r="OK32" s="466"/>
      <c r="OL32" s="466"/>
      <c r="OM32" s="466"/>
      <c r="ON32" s="466"/>
      <c r="OO32" s="466"/>
      <c r="OP32" s="466"/>
      <c r="OQ32" s="466"/>
      <c r="OR32" s="466"/>
      <c r="OS32" s="466"/>
      <c r="OT32" s="466"/>
      <c r="OU32" s="466"/>
      <c r="OV32" s="466"/>
      <c r="OW32" s="466"/>
      <c r="OX32" s="466"/>
      <c r="OY32" s="466"/>
      <c r="OZ32" s="466"/>
      <c r="PQ32" s="753"/>
      <c r="PR32" s="753"/>
      <c r="PS32" s="753"/>
      <c r="PT32" s="753"/>
      <c r="PU32" s="753"/>
      <c r="PV32" s="753"/>
      <c r="PW32" s="753"/>
      <c r="PX32" s="753"/>
      <c r="PY32" s="753"/>
      <c r="PZ32" s="753"/>
      <c r="QA32" s="753"/>
      <c r="QB32" s="753"/>
      <c r="QC32" s="753"/>
      <c r="QD32" s="753"/>
      <c r="QE32" s="753"/>
      <c r="QF32" s="753"/>
      <c r="QG32" s="132">
        <v>32</v>
      </c>
      <c r="QH32" s="758"/>
      <c r="QI32" s="758"/>
      <c r="QJ32" s="796"/>
      <c r="QK32" s="796"/>
      <c r="QL32" s="796"/>
      <c r="QM32" s="796"/>
      <c r="QN32" s="796"/>
      <c r="QO32" s="796"/>
      <c r="QP32" s="796"/>
      <c r="QQ32" s="796"/>
      <c r="QR32" s="796"/>
      <c r="QS32" s="796"/>
      <c r="QT32" s="796"/>
      <c r="QU32" s="796"/>
      <c r="QV32" s="796"/>
      <c r="QW32" s="801">
        <v>32</v>
      </c>
      <c r="QX32" s="758" t="s">
        <v>436</v>
      </c>
      <c r="QY32" s="804"/>
      <c r="QZ32" s="804"/>
      <c r="RA32" s="804"/>
      <c r="RB32" s="804"/>
      <c r="RC32" s="805"/>
      <c r="RD32" s="805"/>
      <c r="RE32" s="805"/>
      <c r="RF32" s="805"/>
      <c r="RG32" s="805"/>
      <c r="RH32" s="805"/>
      <c r="RI32" s="805"/>
      <c r="RJ32" s="805"/>
      <c r="RK32" s="805"/>
      <c r="RL32" s="805"/>
      <c r="RM32" s="801">
        <v>32</v>
      </c>
      <c r="RN32" s="758"/>
      <c r="RO32" s="793"/>
      <c r="RP32" s="796"/>
      <c r="RQ32" s="796"/>
      <c r="RR32" s="796"/>
      <c r="RS32" s="796"/>
      <c r="RT32" s="796"/>
      <c r="RU32" s="796"/>
      <c r="RV32" s="796"/>
      <c r="RW32" s="796"/>
      <c r="RX32" s="796"/>
      <c r="RY32" s="796"/>
      <c r="RZ32" s="796"/>
      <c r="SA32" s="796"/>
      <c r="SB32" s="796"/>
    </row>
    <row r="33" spans="1:496" ht="16.5" thickTop="1" thickBot="1" x14ac:dyDescent="0.3">
      <c r="A33" s="132">
        <f>ROW()</f>
        <v>33</v>
      </c>
      <c r="B33" s="300"/>
      <c r="C33" s="139"/>
      <c r="Q33" s="248">
        <v>33</v>
      </c>
      <c r="R33" s="486" t="s">
        <v>500</v>
      </c>
      <c r="S33" s="489"/>
      <c r="T33" s="585">
        <v>206182719.46442837</v>
      </c>
      <c r="U33" s="585">
        <v>-206182719.46442837</v>
      </c>
      <c r="V33" s="585">
        <v>0</v>
      </c>
      <c r="W33" s="496">
        <v>0</v>
      </c>
      <c r="X33" s="496">
        <v>0</v>
      </c>
      <c r="Y33" s="496">
        <v>0</v>
      </c>
      <c r="Z33" s="496">
        <v>0</v>
      </c>
      <c r="AA33" s="496">
        <v>0</v>
      </c>
      <c r="AB33" s="496">
        <v>0</v>
      </c>
      <c r="AC33" s="496">
        <v>0</v>
      </c>
      <c r="AD33" s="496">
        <v>0</v>
      </c>
      <c r="AE33" s="496">
        <v>0</v>
      </c>
      <c r="AF33" s="496">
        <v>0</v>
      </c>
      <c r="AG33" s="132">
        <v>33</v>
      </c>
      <c r="AH33" s="126" t="s">
        <v>1284</v>
      </c>
      <c r="AK33" s="129">
        <v>1100365</v>
      </c>
      <c r="AL33" s="129"/>
      <c r="AM33" s="129">
        <v>0</v>
      </c>
      <c r="AO33" s="129"/>
      <c r="AP33" s="129"/>
      <c r="AQ33" s="129"/>
      <c r="AR33" s="129"/>
      <c r="AS33" s="129"/>
      <c r="AT33" s="129"/>
      <c r="AU33" s="129"/>
      <c r="AV33" s="129"/>
      <c r="AW33" s="132"/>
      <c r="AX33" s="168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S33" s="143"/>
      <c r="BU33" s="466"/>
      <c r="CC33" s="466"/>
      <c r="CD33" s="466"/>
      <c r="CE33" s="466"/>
      <c r="CF33" s="466"/>
      <c r="CG33" s="466"/>
      <c r="CH33" s="466"/>
      <c r="CI33" s="466"/>
      <c r="CJ33" s="466"/>
      <c r="CK33" s="466"/>
      <c r="CL33" s="466"/>
      <c r="CM33" s="466"/>
      <c r="CN33" s="466"/>
      <c r="CO33" s="466"/>
      <c r="CP33" s="466"/>
      <c r="CQ33" s="466"/>
      <c r="CR33" s="466"/>
      <c r="CS33" s="126"/>
      <c r="CT33" s="126"/>
      <c r="CU33" s="126"/>
      <c r="CV33" s="126"/>
      <c r="CW33" s="126"/>
      <c r="CX33" s="126"/>
      <c r="CY33" s="126"/>
      <c r="CZ33" s="126"/>
      <c r="DA33" s="466"/>
      <c r="DB33" s="466"/>
      <c r="DC33" s="466"/>
      <c r="DD33" s="466"/>
      <c r="DE33" s="466"/>
      <c r="DF33" s="466"/>
      <c r="DG33" s="466"/>
      <c r="DH33" s="466"/>
      <c r="DI33" s="466"/>
      <c r="DJ33" s="466"/>
      <c r="DK33" s="466"/>
      <c r="DL33" s="466"/>
      <c r="DM33" s="466"/>
      <c r="DN33" s="466"/>
      <c r="DO33" s="466"/>
      <c r="DP33" s="466"/>
      <c r="DQ33" s="466"/>
      <c r="DR33" s="466"/>
      <c r="DS33" s="466"/>
      <c r="DT33" s="466"/>
      <c r="DU33" s="466"/>
      <c r="DV33" s="466"/>
      <c r="DW33" s="466"/>
      <c r="DX33" s="466"/>
      <c r="EO33" s="466"/>
      <c r="EP33" s="466"/>
      <c r="EQ33" s="466"/>
      <c r="ER33" s="466"/>
      <c r="ES33" s="466"/>
      <c r="ET33" s="466"/>
      <c r="EU33" s="466"/>
      <c r="EV33" s="466"/>
      <c r="EW33" s="466"/>
      <c r="EX33" s="466"/>
      <c r="EY33" s="466"/>
      <c r="EZ33" s="466"/>
      <c r="FA33" s="466"/>
      <c r="FB33" s="466"/>
      <c r="FC33" s="466"/>
      <c r="FH33" s="863"/>
      <c r="FI33" s="863"/>
      <c r="FJ33" s="863"/>
      <c r="FK33" s="863"/>
      <c r="FL33" s="863"/>
      <c r="FM33" s="863"/>
      <c r="FN33" s="863"/>
      <c r="FO33" s="863"/>
      <c r="FP33" s="863"/>
      <c r="FQ33" s="863"/>
      <c r="FR33" s="863"/>
      <c r="FS33" s="863"/>
      <c r="FT33" s="863"/>
      <c r="FU33" s="132">
        <v>33</v>
      </c>
      <c r="FV33" s="286" t="s">
        <v>276</v>
      </c>
      <c r="FW33" s="245"/>
      <c r="FX33" s="140">
        <v>8001542.6846440826</v>
      </c>
      <c r="FY33" s="140">
        <v>155471.96360148769</v>
      </c>
      <c r="FZ33" s="140">
        <v>8157014.6482455702</v>
      </c>
      <c r="GA33" s="140">
        <v>0</v>
      </c>
      <c r="GB33" s="140">
        <v>8157014.6482455702</v>
      </c>
      <c r="GC33" s="140">
        <v>0</v>
      </c>
      <c r="GD33" s="140">
        <v>8157014.6482455702</v>
      </c>
      <c r="GE33" s="140">
        <v>0</v>
      </c>
      <c r="GF33" s="140">
        <v>8157014.6482455702</v>
      </c>
      <c r="GG33" s="140">
        <v>0</v>
      </c>
      <c r="GH33" s="140">
        <v>8157014.6482455702</v>
      </c>
      <c r="GI33" s="140">
        <v>0</v>
      </c>
      <c r="GJ33" s="140">
        <v>8157014.6482455702</v>
      </c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 s="466"/>
      <c r="IH33" s="466"/>
      <c r="II33" s="466"/>
      <c r="IJ33" s="466"/>
      <c r="IK33" s="466"/>
      <c r="IL33" s="466"/>
      <c r="IM33" s="466"/>
      <c r="IN33" s="466"/>
      <c r="IO33" s="466"/>
      <c r="IP33" s="466"/>
      <c r="IQ33" s="466"/>
      <c r="IR33" s="466"/>
      <c r="IS33" s="466"/>
      <c r="IT33" s="466"/>
      <c r="IU33" s="466"/>
      <c r="IV33" s="466"/>
      <c r="KS33" s="132">
        <v>33</v>
      </c>
      <c r="KT33" s="148" t="s">
        <v>437</v>
      </c>
      <c r="KV33" s="134">
        <v>-455460794.71349996</v>
      </c>
      <c r="KW33" s="134">
        <v>-832437.77940335823</v>
      </c>
      <c r="KX33" s="134">
        <v>-456293232.49290329</v>
      </c>
      <c r="KY33" s="134">
        <v>0</v>
      </c>
      <c r="KZ33" s="134">
        <v>-456293232.49290329</v>
      </c>
      <c r="LA33" s="134">
        <v>0</v>
      </c>
      <c r="LB33" s="134">
        <v>-456293232.49290329</v>
      </c>
      <c r="LC33" s="134">
        <v>0</v>
      </c>
      <c r="LD33" s="134">
        <v>-456293232.49290329</v>
      </c>
      <c r="LE33" s="134">
        <v>0</v>
      </c>
      <c r="LF33" s="134">
        <v>-456293232.49290329</v>
      </c>
      <c r="LG33" s="134">
        <v>0</v>
      </c>
      <c r="LH33" s="134">
        <v>-456293232.49290329</v>
      </c>
      <c r="LI33" s="132"/>
      <c r="LJ33" s="129"/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29"/>
      <c r="LY33" s="132">
        <v>33</v>
      </c>
      <c r="LZ33" s="650" t="s">
        <v>258</v>
      </c>
      <c r="MA33" s="139"/>
      <c r="MB33" s="652">
        <v>0</v>
      </c>
      <c r="MC33" s="652">
        <v>0</v>
      </c>
      <c r="MD33" s="652">
        <v>0</v>
      </c>
      <c r="ME33" s="652">
        <v>0</v>
      </c>
      <c r="MF33" s="652">
        <v>0</v>
      </c>
      <c r="MG33" s="652">
        <v>0</v>
      </c>
      <c r="MH33" s="652">
        <v>0</v>
      </c>
      <c r="MI33" s="652">
        <v>-50379478.213692553</v>
      </c>
      <c r="MJ33" s="652">
        <v>0</v>
      </c>
      <c r="MK33" s="652">
        <v>-4863198.7357328627</v>
      </c>
      <c r="ML33" s="652">
        <v>0</v>
      </c>
      <c r="MM33" s="652">
        <v>-4091440.5895366212</v>
      </c>
      <c r="MN33" s="652">
        <v>0</v>
      </c>
      <c r="MO33" s="130">
        <v>33</v>
      </c>
      <c r="MP33" s="134" t="s">
        <v>1221</v>
      </c>
      <c r="MQ33" s="134"/>
      <c r="MR33" s="922"/>
      <c r="MS33" s="922"/>
      <c r="MT33" s="922"/>
      <c r="MU33" s="922"/>
      <c r="MV33" s="922"/>
      <c r="MW33" s="922"/>
      <c r="MX33" s="922"/>
      <c r="MY33" s="922">
        <v>310766.00840534508</v>
      </c>
      <c r="MZ33" s="922">
        <v>310766.00840534508</v>
      </c>
      <c r="NA33" s="922">
        <v>3418426.0924587958</v>
      </c>
      <c r="NB33" s="922">
        <v>3729192.1008641408</v>
      </c>
      <c r="NC33" s="922">
        <v>0</v>
      </c>
      <c r="ND33" s="922">
        <v>3729192.1008641408</v>
      </c>
      <c r="NE33" s="132">
        <v>33</v>
      </c>
      <c r="NF33" s="245" t="s">
        <v>1043</v>
      </c>
      <c r="NG33" s="199"/>
      <c r="NH33" s="926">
        <v>-15024314.267470008</v>
      </c>
      <c r="NI33" s="926">
        <v>15024314.267470008</v>
      </c>
      <c r="NJ33" s="926">
        <v>0</v>
      </c>
      <c r="NK33" s="926">
        <v>0</v>
      </c>
      <c r="NL33" s="926">
        <v>0</v>
      </c>
      <c r="NM33" s="926">
        <v>0</v>
      </c>
      <c r="NN33" s="926">
        <v>0</v>
      </c>
      <c r="NO33" s="926">
        <v>2766354.830238</v>
      </c>
      <c r="NP33" s="926">
        <v>2766354.830238</v>
      </c>
      <c r="NQ33" s="926">
        <v>4436340.6046159994</v>
      </c>
      <c r="NR33" s="926">
        <v>7202695.4348539989</v>
      </c>
      <c r="NS33" s="926">
        <v>3592844.1151520014</v>
      </c>
      <c r="NT33" s="926">
        <v>10795539.550006</v>
      </c>
      <c r="NU33" s="132">
        <v>33</v>
      </c>
      <c r="NV33" s="547"/>
      <c r="NW33" s="689"/>
      <c r="NX33" s="158"/>
      <c r="NY33" s="158"/>
      <c r="NZ33" s="158">
        <v>0</v>
      </c>
      <c r="OA33" s="158"/>
      <c r="OB33" s="158">
        <v>0</v>
      </c>
      <c r="OC33" s="690"/>
      <c r="OD33" s="158">
        <v>0</v>
      </c>
      <c r="OE33" s="690"/>
      <c r="OF33" s="158">
        <v>0</v>
      </c>
      <c r="OG33" s="690"/>
      <c r="OH33" s="158">
        <v>0</v>
      </c>
      <c r="OI33" s="690"/>
      <c r="OJ33" s="158">
        <v>0</v>
      </c>
      <c r="OK33" s="466"/>
      <c r="OL33" s="466"/>
      <c r="OM33" s="466"/>
      <c r="ON33" s="466"/>
      <c r="OO33" s="466"/>
      <c r="OP33" s="466"/>
      <c r="OQ33" s="466"/>
      <c r="OR33" s="466"/>
      <c r="OS33" s="466"/>
      <c r="OT33" s="466"/>
      <c r="OU33" s="466"/>
      <c r="OV33" s="466"/>
      <c r="OW33" s="466"/>
      <c r="OX33" s="466"/>
      <c r="OY33" s="466"/>
      <c r="OZ33" s="466"/>
      <c r="PA33" s="132"/>
      <c r="PB33" s="466"/>
      <c r="PC33" s="466"/>
      <c r="PD33" s="466"/>
      <c r="PE33" s="466"/>
      <c r="PF33" s="466"/>
      <c r="PG33" s="466"/>
      <c r="PH33" s="466"/>
      <c r="PI33" s="466"/>
      <c r="PJ33" s="466"/>
      <c r="PK33" s="466"/>
      <c r="PL33" s="466"/>
      <c r="PM33" s="466"/>
      <c r="PN33" s="466"/>
      <c r="PO33" s="466"/>
      <c r="PP33" s="466"/>
      <c r="PQ33" s="753"/>
      <c r="PR33" s="753"/>
      <c r="PS33" s="753"/>
      <c r="PT33" s="753"/>
      <c r="PU33" s="753"/>
      <c r="PV33" s="753"/>
      <c r="PW33" s="753"/>
      <c r="PX33" s="753"/>
      <c r="PY33" s="753"/>
      <c r="PZ33" s="753"/>
      <c r="QA33" s="753"/>
      <c r="QB33" s="753"/>
      <c r="QC33" s="753"/>
      <c r="QD33" s="753"/>
      <c r="QE33" s="753"/>
      <c r="QF33" s="753"/>
      <c r="QG33" s="132">
        <v>33</v>
      </c>
      <c r="QH33" s="758" t="s">
        <v>436</v>
      </c>
      <c r="QI33" s="758"/>
      <c r="QJ33" s="796"/>
      <c r="QK33" s="796"/>
      <c r="QL33" s="796"/>
      <c r="QM33" s="792"/>
      <c r="QN33" s="792"/>
      <c r="QO33" s="792"/>
      <c r="QP33" s="792"/>
      <c r="QQ33" s="792"/>
      <c r="QR33" s="792"/>
      <c r="QS33" s="792"/>
      <c r="QT33" s="792"/>
      <c r="QU33" s="792"/>
      <c r="QV33" s="792"/>
      <c r="QW33" s="801">
        <v>33</v>
      </c>
      <c r="QX33" s="758" t="s">
        <v>1198</v>
      </c>
      <c r="QY33" s="804"/>
      <c r="QZ33" s="874"/>
      <c r="RA33" s="874"/>
      <c r="RB33" s="874"/>
      <c r="RC33" s="874">
        <v>725461.25379400025</v>
      </c>
      <c r="RD33" s="874">
        <v>725461.25379400025</v>
      </c>
      <c r="RE33" s="874">
        <v>6292294.7435479974</v>
      </c>
      <c r="RF33" s="874">
        <v>7017755.9973419979</v>
      </c>
      <c r="RG33" s="874">
        <v>6182891.8974605538</v>
      </c>
      <c r="RH33" s="874">
        <v>13200647.894802552</v>
      </c>
      <c r="RI33" s="874">
        <v>15523335.778574083</v>
      </c>
      <c r="RJ33" s="874">
        <v>28723983.673376635</v>
      </c>
      <c r="RK33" s="874">
        <v>18851939.544466041</v>
      </c>
      <c r="RL33" s="874">
        <v>47575923.217842676</v>
      </c>
      <c r="RM33" s="801">
        <v>33</v>
      </c>
      <c r="RN33" s="822" t="s">
        <v>1231</v>
      </c>
      <c r="RO33" s="793"/>
      <c r="RP33" s="796"/>
      <c r="RQ33" s="796"/>
      <c r="RR33" s="796"/>
      <c r="RS33" s="796"/>
      <c r="RT33" s="796"/>
      <c r="RU33" s="796"/>
      <c r="RV33" s="796"/>
      <c r="RW33" s="796"/>
      <c r="RX33" s="796"/>
      <c r="RY33" s="796"/>
      <c r="RZ33" s="796"/>
      <c r="SA33" s="796"/>
      <c r="SB33" s="796"/>
    </row>
    <row r="34" spans="1:496" ht="16.5" thickTop="1" thickBot="1" x14ac:dyDescent="0.3">
      <c r="A34" s="132">
        <f>ROW()</f>
        <v>34</v>
      </c>
      <c r="B34" s="219" t="s">
        <v>51</v>
      </c>
      <c r="C34" s="139"/>
      <c r="D34" s="328"/>
      <c r="E34" s="328"/>
      <c r="F34" s="328"/>
      <c r="G34" s="328"/>
      <c r="H34" s="165"/>
      <c r="I34" s="328"/>
      <c r="J34" s="139"/>
      <c r="K34" s="328"/>
      <c r="L34" s="139"/>
      <c r="M34" s="328"/>
      <c r="N34" s="139"/>
      <c r="O34" s="328"/>
      <c r="P34" s="139"/>
      <c r="Q34" s="248">
        <v>34</v>
      </c>
      <c r="R34" s="487"/>
      <c r="S34" s="487"/>
      <c r="T34" s="586"/>
      <c r="W34" s="473"/>
      <c r="X34" s="473"/>
      <c r="Y34" s="473"/>
      <c r="Z34" s="473"/>
      <c r="AA34" s="473"/>
      <c r="AB34" s="473"/>
      <c r="AC34" s="473"/>
      <c r="AD34" s="473"/>
      <c r="AE34" s="473"/>
      <c r="AF34" s="473"/>
      <c r="AG34" s="132">
        <v>34</v>
      </c>
      <c r="AH34" s="126" t="s">
        <v>336</v>
      </c>
      <c r="AK34" s="150">
        <v>1102955</v>
      </c>
      <c r="AL34" s="129"/>
      <c r="AM34" s="150">
        <v>0</v>
      </c>
      <c r="AO34" s="168"/>
      <c r="AP34" s="168"/>
      <c r="AQ34" s="168"/>
      <c r="AR34" s="168"/>
      <c r="AS34" s="168"/>
      <c r="AT34" s="168"/>
      <c r="AU34" s="168"/>
      <c r="AV34" s="168"/>
      <c r="AW34" s="132"/>
      <c r="AX34" s="168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S34" s="143"/>
      <c r="BU34" s="466"/>
      <c r="CC34" s="466"/>
      <c r="CD34" s="466"/>
      <c r="CE34" s="466"/>
      <c r="CF34" s="466"/>
      <c r="CG34" s="466"/>
      <c r="CH34" s="466"/>
      <c r="CI34" s="466"/>
      <c r="CJ34" s="466"/>
      <c r="CK34" s="466"/>
      <c r="CL34" s="466"/>
      <c r="CM34" s="466"/>
      <c r="CN34" s="466"/>
      <c r="CO34" s="466"/>
      <c r="CP34" s="466"/>
      <c r="CQ34" s="466"/>
      <c r="CR34" s="466"/>
      <c r="CS34" s="126"/>
      <c r="CT34" s="126"/>
      <c r="CU34" s="126"/>
      <c r="CV34" s="126"/>
      <c r="CW34" s="126"/>
      <c r="CX34" s="126"/>
      <c r="CY34" s="126"/>
      <c r="CZ34" s="126"/>
      <c r="DA34" s="466"/>
      <c r="DB34" s="466"/>
      <c r="DC34" s="466"/>
      <c r="DD34" s="466"/>
      <c r="DE34" s="466"/>
      <c r="DF34" s="466"/>
      <c r="DG34" s="466"/>
      <c r="DH34" s="466"/>
      <c r="DI34" s="466"/>
      <c r="DJ34" s="466"/>
      <c r="DK34" s="466"/>
      <c r="DL34" s="466"/>
      <c r="DM34" s="466"/>
      <c r="DN34" s="466"/>
      <c r="DO34" s="466"/>
      <c r="DP34" s="466"/>
      <c r="DQ34" s="466"/>
      <c r="DR34" s="466"/>
      <c r="DS34" s="466"/>
      <c r="DT34" s="466"/>
      <c r="DU34" s="466"/>
      <c r="DV34" s="466"/>
      <c r="DW34" s="466"/>
      <c r="DX34" s="466"/>
      <c r="EO34" s="466"/>
      <c r="EP34" s="466"/>
      <c r="EQ34" s="466"/>
      <c r="ER34" s="466"/>
      <c r="ES34" s="466"/>
      <c r="ET34" s="466"/>
      <c r="EU34" s="466"/>
      <c r="EV34" s="466"/>
      <c r="EW34" s="466"/>
      <c r="EX34" s="466"/>
      <c r="EY34" s="466"/>
      <c r="EZ34" s="466"/>
      <c r="FA34" s="466"/>
      <c r="FB34" s="466"/>
      <c r="FC34" s="466"/>
      <c r="FI34" s="140"/>
      <c r="FU34" s="132">
        <v>34</v>
      </c>
      <c r="FV34" s="286"/>
      <c r="FW34" s="245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 s="466"/>
      <c r="IH34" s="466"/>
      <c r="II34" s="466"/>
      <c r="IJ34" s="466"/>
      <c r="IK34" s="466"/>
      <c r="IL34" s="466"/>
      <c r="IM34" s="466"/>
      <c r="IN34" s="466"/>
      <c r="IO34" s="466"/>
      <c r="IP34" s="466"/>
      <c r="IQ34" s="466"/>
      <c r="IR34" s="466"/>
      <c r="IS34" s="466"/>
      <c r="IT34" s="466"/>
      <c r="IU34" s="466"/>
      <c r="IV34" s="466"/>
      <c r="KS34" s="132">
        <v>34</v>
      </c>
      <c r="KT34" s="148" t="s">
        <v>335</v>
      </c>
      <c r="KV34" s="129">
        <v>95646766.889834985</v>
      </c>
      <c r="KW34" s="129">
        <v>174811.93367470521</v>
      </c>
      <c r="KX34" s="129">
        <v>95821578.823509693</v>
      </c>
      <c r="KY34" s="129">
        <v>0</v>
      </c>
      <c r="KZ34" s="129">
        <v>95821578.823509693</v>
      </c>
      <c r="LA34" s="129">
        <v>0</v>
      </c>
      <c r="LB34" s="129">
        <v>95821578.823509693</v>
      </c>
      <c r="LC34" s="129">
        <v>0</v>
      </c>
      <c r="LD34" s="129">
        <v>95821578.823509693</v>
      </c>
      <c r="LE34" s="129">
        <v>0</v>
      </c>
      <c r="LF34" s="129">
        <v>95821578.823509693</v>
      </c>
      <c r="LG34" s="129">
        <v>0</v>
      </c>
      <c r="LH34" s="129">
        <v>95821578.823509693</v>
      </c>
      <c r="LI34" s="132"/>
      <c r="LJ34" s="287"/>
      <c r="LK34" s="287"/>
      <c r="LL34" s="287"/>
      <c r="LM34" s="287"/>
      <c r="LN34" s="287"/>
      <c r="LO34" s="287"/>
      <c r="LP34" s="287"/>
      <c r="LQ34" s="287"/>
      <c r="LR34" s="287"/>
      <c r="LS34" s="287"/>
      <c r="LT34" s="287"/>
      <c r="LU34" s="287"/>
      <c r="LV34" s="287"/>
      <c r="LW34" s="287"/>
      <c r="LX34" s="287"/>
      <c r="LY34" s="132"/>
      <c r="MO34" s="130">
        <v>34</v>
      </c>
      <c r="MP34" s="129" t="s">
        <v>84</v>
      </c>
      <c r="MQ34" s="129"/>
      <c r="MR34" s="917"/>
      <c r="MS34" s="917"/>
      <c r="MT34" s="917"/>
      <c r="MU34" s="917"/>
      <c r="MV34" s="917"/>
      <c r="MW34" s="917"/>
      <c r="MX34" s="917"/>
      <c r="MY34" s="917"/>
      <c r="MZ34" s="917"/>
      <c r="NA34" s="917"/>
      <c r="NB34" s="917"/>
      <c r="NC34" s="917"/>
      <c r="ND34" s="917"/>
      <c r="NE34" s="132">
        <v>34</v>
      </c>
      <c r="NF34" s="199" t="s">
        <v>84</v>
      </c>
      <c r="NG34" s="199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 s="132">
        <v>34</v>
      </c>
      <c r="NV34" s="549" t="s">
        <v>326</v>
      </c>
      <c r="NW34" s="547"/>
      <c r="NX34" s="691">
        <v>9276458.8190109879</v>
      </c>
      <c r="NY34" s="691">
        <v>0</v>
      </c>
      <c r="NZ34" s="691">
        <v>9276458.8190109879</v>
      </c>
      <c r="OA34" s="691">
        <v>2309809.4341880446</v>
      </c>
      <c r="OB34" s="691">
        <v>11586268.253199033</v>
      </c>
      <c r="OC34" s="691">
        <v>4198345.2148493472</v>
      </c>
      <c r="OD34" s="691">
        <v>15784613.468048379</v>
      </c>
      <c r="OE34" s="691">
        <v>-242607.00961800106</v>
      </c>
      <c r="OF34" s="691">
        <v>15542006.458430378</v>
      </c>
      <c r="OG34" s="691">
        <v>-5294316.163872092</v>
      </c>
      <c r="OH34" s="691">
        <v>10247690.294558287</v>
      </c>
      <c r="OI34" s="691">
        <v>-5294316.1638720883</v>
      </c>
      <c r="OJ34" s="691">
        <v>4953374.1306861993</v>
      </c>
      <c r="OK34" s="466"/>
      <c r="OL34" s="466"/>
      <c r="OM34" s="466"/>
      <c r="ON34" s="466"/>
      <c r="OO34" s="466"/>
      <c r="OP34" s="466"/>
      <c r="OQ34" s="466"/>
      <c r="OR34" s="466"/>
      <c r="OS34" s="466"/>
      <c r="OT34" s="466"/>
      <c r="OU34" s="466"/>
      <c r="OV34" s="466"/>
      <c r="OW34" s="466"/>
      <c r="OX34" s="466"/>
      <c r="OY34" s="466"/>
      <c r="OZ34" s="466"/>
      <c r="PA34" s="132"/>
      <c r="PB34" s="466"/>
      <c r="PC34" s="466"/>
      <c r="PD34" s="466"/>
      <c r="PE34" s="466"/>
      <c r="PF34" s="466"/>
      <c r="PG34" s="466"/>
      <c r="PH34" s="466"/>
      <c r="PI34" s="466"/>
      <c r="PJ34" s="466"/>
      <c r="PK34" s="466"/>
      <c r="PL34" s="466"/>
      <c r="PM34" s="466"/>
      <c r="PN34" s="466"/>
      <c r="PO34" s="466"/>
      <c r="PP34" s="466"/>
      <c r="PQ34" s="753"/>
      <c r="PR34" s="753"/>
      <c r="PS34" s="753"/>
      <c r="PT34" s="753"/>
      <c r="PU34" s="753"/>
      <c r="PV34" s="753"/>
      <c r="PW34" s="753"/>
      <c r="PX34" s="753"/>
      <c r="PY34" s="753"/>
      <c r="PZ34" s="753"/>
      <c r="QA34" s="753"/>
      <c r="QB34" s="753"/>
      <c r="QC34" s="753"/>
      <c r="QD34" s="753"/>
      <c r="QE34" s="753"/>
      <c r="QF34" s="753"/>
      <c r="QG34" s="132">
        <v>34</v>
      </c>
      <c r="QH34" s="758" t="s">
        <v>1198</v>
      </c>
      <c r="QI34" s="758"/>
      <c r="QJ34" s="792"/>
      <c r="QK34" s="792"/>
      <c r="QL34" s="823">
        <v>-4734121858.1735468</v>
      </c>
      <c r="QM34" s="823">
        <v>-184068627.26586723</v>
      </c>
      <c r="QN34" s="823">
        <v>-4918190485.439414</v>
      </c>
      <c r="QO34" s="823">
        <v>-433782286.52983093</v>
      </c>
      <c r="QP34" s="823">
        <v>-5351972771.969245</v>
      </c>
      <c r="QQ34" s="823">
        <v>-204975457.63557148</v>
      </c>
      <c r="QR34" s="823">
        <v>-5556948229.6048164</v>
      </c>
      <c r="QS34" s="823">
        <v>-392820246.75759697</v>
      </c>
      <c r="QT34" s="823">
        <v>-5949768476.3624134</v>
      </c>
      <c r="QU34" s="823">
        <v>-380341472.07042885</v>
      </c>
      <c r="QV34" s="823">
        <v>-6330109948.4328423</v>
      </c>
      <c r="QW34" s="801">
        <v>34</v>
      </c>
      <c r="QX34" s="758" t="s">
        <v>1230</v>
      </c>
      <c r="QY34" s="804"/>
      <c r="QZ34" s="885"/>
      <c r="RA34" s="885"/>
      <c r="RB34" s="885"/>
      <c r="RC34" s="885">
        <v>0</v>
      </c>
      <c r="RD34" s="885">
        <v>0</v>
      </c>
      <c r="RE34" s="885">
        <v>0</v>
      </c>
      <c r="RF34" s="885">
        <v>0</v>
      </c>
      <c r="RG34" s="885">
        <v>0</v>
      </c>
      <c r="RH34" s="885">
        <v>0</v>
      </c>
      <c r="RI34" s="885">
        <v>0</v>
      </c>
      <c r="RJ34" s="885">
        <v>0</v>
      </c>
      <c r="RK34" s="885">
        <v>0</v>
      </c>
      <c r="RL34" s="885">
        <v>0</v>
      </c>
      <c r="RM34" s="801">
        <v>34</v>
      </c>
      <c r="RN34" s="758" t="s">
        <v>235</v>
      </c>
      <c r="RO34" s="793"/>
      <c r="RP34" s="868"/>
      <c r="RQ34" s="868"/>
      <c r="RR34" s="868"/>
      <c r="RS34" s="868">
        <v>265889.89000000007</v>
      </c>
      <c r="RT34" s="869">
        <v>265889.89000000007</v>
      </c>
      <c r="RU34" s="868">
        <v>987114.71</v>
      </c>
      <c r="RV34" s="869">
        <v>1253004.6000000001</v>
      </c>
      <c r="RW34" s="868">
        <v>92450.936140935635</v>
      </c>
      <c r="RX34" s="869">
        <v>1345455.5361409357</v>
      </c>
      <c r="RY34" s="868">
        <v>240968.79666594882</v>
      </c>
      <c r="RZ34" s="869">
        <v>1586424.3328068845</v>
      </c>
      <c r="SA34" s="868">
        <v>328390.27380899293</v>
      </c>
      <c r="SB34" s="869">
        <v>1914814.6066158775</v>
      </c>
    </row>
    <row r="35" spans="1:496" ht="16.5" thickTop="1" thickBot="1" x14ac:dyDescent="0.3">
      <c r="A35" s="132">
        <f>ROW()</f>
        <v>35</v>
      </c>
      <c r="B35" s="353" t="s">
        <v>1171</v>
      </c>
      <c r="D35" s="861"/>
      <c r="E35" s="862"/>
      <c r="F35" s="861"/>
      <c r="G35" s="862"/>
      <c r="H35" s="861"/>
      <c r="I35" s="862">
        <v>623760</v>
      </c>
      <c r="J35" s="861"/>
      <c r="K35" s="862">
        <v>374134</v>
      </c>
      <c r="L35" s="861"/>
      <c r="M35" s="862">
        <v>800000</v>
      </c>
      <c r="N35" s="862"/>
      <c r="O35" s="862">
        <v>646575</v>
      </c>
      <c r="P35" s="861"/>
      <c r="Q35" s="248">
        <v>35</v>
      </c>
      <c r="R35" s="488" t="s">
        <v>333</v>
      </c>
      <c r="S35" s="489"/>
      <c r="T35" s="587"/>
      <c r="W35" s="473"/>
      <c r="X35" s="473"/>
      <c r="Y35" s="473"/>
      <c r="Z35" s="473"/>
      <c r="AA35" s="473"/>
      <c r="AB35" s="473"/>
      <c r="AC35" s="473"/>
      <c r="AD35" s="473"/>
      <c r="AE35" s="473"/>
      <c r="AF35" s="473"/>
      <c r="AL35" s="129"/>
      <c r="AX35" s="168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S35" s="143"/>
      <c r="BU35" s="466"/>
      <c r="CC35" s="466"/>
      <c r="CD35" s="466"/>
      <c r="CE35" s="466"/>
      <c r="CF35" s="466"/>
      <c r="CG35" s="466"/>
      <c r="CH35" s="466"/>
      <c r="CI35" s="466"/>
      <c r="CJ35" s="466"/>
      <c r="CK35" s="466"/>
      <c r="CL35" s="466"/>
      <c r="CM35" s="466"/>
      <c r="CN35" s="466"/>
      <c r="CO35" s="466"/>
      <c r="CP35" s="466"/>
      <c r="CQ35" s="466"/>
      <c r="CR35" s="466"/>
      <c r="CS35" s="126"/>
      <c r="CT35" s="126"/>
      <c r="CU35" s="126"/>
      <c r="CV35" s="126"/>
      <c r="CW35" s="126"/>
      <c r="CX35" s="126"/>
      <c r="CY35" s="126"/>
      <c r="CZ35" s="126"/>
      <c r="DA35" s="466"/>
      <c r="DB35" s="466"/>
      <c r="DC35" s="466"/>
      <c r="DD35" s="466"/>
      <c r="DE35" s="466"/>
      <c r="DF35" s="466"/>
      <c r="DG35" s="466"/>
      <c r="DH35" s="466"/>
      <c r="DI35" s="466"/>
      <c r="DJ35" s="466"/>
      <c r="DK35" s="466"/>
      <c r="DL35" s="466"/>
      <c r="DM35" s="466"/>
      <c r="DN35" s="466"/>
      <c r="DO35" s="466"/>
      <c r="DP35" s="466"/>
      <c r="DQ35" s="466"/>
      <c r="DR35" s="466"/>
      <c r="DS35" s="466"/>
      <c r="DT35" s="466"/>
      <c r="DU35" s="466"/>
      <c r="DV35" s="466"/>
      <c r="DW35" s="466"/>
      <c r="DX35" s="466"/>
      <c r="EO35" s="466"/>
      <c r="EP35" s="466"/>
      <c r="EQ35" s="466"/>
      <c r="ER35" s="466"/>
      <c r="ES35" s="466"/>
      <c r="ET35" s="466"/>
      <c r="EU35" s="466"/>
      <c r="EV35" s="466"/>
      <c r="EW35" s="466"/>
      <c r="EX35" s="466"/>
      <c r="EY35" s="466"/>
      <c r="EZ35" s="466"/>
      <c r="FA35" s="466"/>
      <c r="FB35" s="466"/>
      <c r="FC35" s="466"/>
      <c r="FU35" s="132">
        <v>35</v>
      </c>
      <c r="FV35" s="286" t="s">
        <v>279</v>
      </c>
      <c r="FW35" s="357">
        <v>0.21</v>
      </c>
      <c r="FX35" s="330">
        <v>-1680323.9637752573</v>
      </c>
      <c r="FY35" s="330">
        <v>-32649.112356312413</v>
      </c>
      <c r="FZ35" s="330">
        <v>-1712973.0761315697</v>
      </c>
      <c r="GA35" s="330">
        <v>0</v>
      </c>
      <c r="GB35" s="330">
        <v>-1712973.0761315697</v>
      </c>
      <c r="GC35" s="330">
        <v>0</v>
      </c>
      <c r="GD35" s="330">
        <v>-1712973.0761315697</v>
      </c>
      <c r="GE35" s="330">
        <v>0</v>
      </c>
      <c r="GF35" s="330">
        <v>-1712973.0761315697</v>
      </c>
      <c r="GG35" s="330">
        <v>0</v>
      </c>
      <c r="GH35" s="330">
        <v>-1712973.0761315697</v>
      </c>
      <c r="GI35" s="330">
        <v>0</v>
      </c>
      <c r="GJ35" s="330">
        <v>-1712973.0761315697</v>
      </c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 s="466"/>
      <c r="IH35" s="466"/>
      <c r="II35" s="466"/>
      <c r="IJ35" s="466"/>
      <c r="IK35" s="466"/>
      <c r="IL35" s="466"/>
      <c r="IM35" s="466"/>
      <c r="IN35" s="466"/>
      <c r="IO35" s="466"/>
      <c r="IP35" s="466"/>
      <c r="IQ35" s="466"/>
      <c r="IR35" s="466"/>
      <c r="IS35" s="466"/>
      <c r="IT35" s="466"/>
      <c r="IU35" s="466"/>
      <c r="IV35" s="466"/>
      <c r="KS35" s="132">
        <v>35</v>
      </c>
      <c r="KT35" s="148" t="s">
        <v>337</v>
      </c>
      <c r="KV35" s="294">
        <v>-359814027.82366496</v>
      </c>
      <c r="KW35" s="294">
        <v>-657625.84572865302</v>
      </c>
      <c r="KX35" s="294">
        <v>-360471653.6693936</v>
      </c>
      <c r="KY35" s="294">
        <v>0</v>
      </c>
      <c r="KZ35" s="294">
        <v>-360471653.6693936</v>
      </c>
      <c r="LA35" s="294">
        <v>0</v>
      </c>
      <c r="LB35" s="294">
        <v>-360471653.6693936</v>
      </c>
      <c r="LC35" s="294">
        <v>0</v>
      </c>
      <c r="LD35" s="294">
        <v>-360471653.6693936</v>
      </c>
      <c r="LE35" s="294">
        <v>0</v>
      </c>
      <c r="LF35" s="294">
        <v>-360471653.6693936</v>
      </c>
      <c r="LG35" s="294">
        <v>0</v>
      </c>
      <c r="LH35" s="294">
        <v>-360471653.6693936</v>
      </c>
      <c r="LY35" s="132"/>
      <c r="MO35" s="130">
        <v>35</v>
      </c>
      <c r="MP35" s="287" t="s">
        <v>3</v>
      </c>
      <c r="MQ35" s="287"/>
      <c r="MR35" s="923"/>
      <c r="MS35" s="923"/>
      <c r="MT35" s="923"/>
      <c r="MU35" s="923"/>
      <c r="MV35" s="923"/>
      <c r="MW35" s="923"/>
      <c r="MX35" s="923"/>
      <c r="MY35" s="923">
        <v>310766.00840534508</v>
      </c>
      <c r="MZ35" s="923">
        <v>310766.00840534508</v>
      </c>
      <c r="NA35" s="923">
        <v>3418426.0924587958</v>
      </c>
      <c r="NB35" s="923">
        <v>3729192.1008641408</v>
      </c>
      <c r="NC35" s="923">
        <v>0</v>
      </c>
      <c r="ND35" s="923">
        <v>3729192.1008641408</v>
      </c>
      <c r="NE35" s="132">
        <v>35</v>
      </c>
      <c r="NF35" s="222" t="s">
        <v>303</v>
      </c>
      <c r="NG35" s="222"/>
      <c r="NH35" s="927">
        <v>143015087.87042797</v>
      </c>
      <c r="NI35" s="927">
        <v>-143015087.87042797</v>
      </c>
      <c r="NJ35" s="927">
        <v>0</v>
      </c>
      <c r="NK35" s="927">
        <v>0</v>
      </c>
      <c r="NL35" s="927">
        <v>0</v>
      </c>
      <c r="NM35" s="927">
        <v>0</v>
      </c>
      <c r="NN35" s="927">
        <v>0</v>
      </c>
      <c r="NO35" s="927">
        <v>-27732116.066587999</v>
      </c>
      <c r="NP35" s="927">
        <v>-27732116.066587999</v>
      </c>
      <c r="NQ35" s="927">
        <v>-90937871.934799999</v>
      </c>
      <c r="NR35" s="927">
        <v>-118669988.001388</v>
      </c>
      <c r="NS35" s="927">
        <v>10439247.535736002</v>
      </c>
      <c r="NT35" s="927">
        <v>-108230740.46565199</v>
      </c>
      <c r="NU35" s="132">
        <v>35</v>
      </c>
      <c r="NV35" s="547"/>
      <c r="NW35" s="547"/>
      <c r="NX35" s="691"/>
      <c r="NY35" s="691"/>
      <c r="NZ35" s="691"/>
      <c r="OA35" s="691"/>
      <c r="OB35" s="691"/>
      <c r="OC35" s="691"/>
      <c r="OD35" s="691"/>
      <c r="OE35" s="691"/>
      <c r="OF35" s="691"/>
      <c r="OG35" s="691"/>
      <c r="OH35" s="691"/>
      <c r="OI35" s="691"/>
      <c r="OJ35" s="691"/>
      <c r="OK35" s="466"/>
      <c r="OL35" s="466"/>
      <c r="OM35" s="466"/>
      <c r="ON35" s="466"/>
      <c r="OO35" s="466"/>
      <c r="OP35" s="466"/>
      <c r="OQ35" s="466"/>
      <c r="OR35" s="466"/>
      <c r="OS35" s="466"/>
      <c r="OT35" s="466"/>
      <c r="OU35" s="466"/>
      <c r="OV35" s="466"/>
      <c r="OW35" s="466"/>
      <c r="OX35" s="466"/>
      <c r="OY35" s="466"/>
      <c r="OZ35" s="466"/>
      <c r="PA35" s="132"/>
      <c r="PB35" s="466"/>
      <c r="PC35" s="466"/>
      <c r="PD35" s="466"/>
      <c r="PE35" s="466"/>
      <c r="PF35" s="466"/>
      <c r="PG35" s="466"/>
      <c r="PH35" s="466"/>
      <c r="PI35" s="466"/>
      <c r="PJ35" s="466"/>
      <c r="PK35" s="466"/>
      <c r="PL35" s="466"/>
      <c r="PM35" s="466"/>
      <c r="PN35" s="466"/>
      <c r="PO35" s="466"/>
      <c r="PP35" s="466"/>
      <c r="PQ35" s="753"/>
      <c r="PR35" s="753"/>
      <c r="PS35" s="753"/>
      <c r="PT35" s="753"/>
      <c r="PU35" s="753"/>
      <c r="PV35" s="753"/>
      <c r="PW35" s="753"/>
      <c r="PX35" s="753"/>
      <c r="PY35" s="753"/>
      <c r="PZ35" s="753"/>
      <c r="QA35" s="753"/>
      <c r="QB35" s="753"/>
      <c r="QC35" s="753"/>
      <c r="QD35" s="753"/>
      <c r="QE35" s="753"/>
      <c r="QF35" s="753"/>
      <c r="QG35" s="132">
        <v>35</v>
      </c>
      <c r="QH35" s="758" t="s">
        <v>335</v>
      </c>
      <c r="QI35" s="758"/>
      <c r="QJ35" s="795"/>
      <c r="QK35" s="795"/>
      <c r="QL35" s="837">
        <v>-815523830.28225017</v>
      </c>
      <c r="QM35" s="528">
        <v>7596797.3701027632</v>
      </c>
      <c r="QN35" s="837">
        <v>-807927032.9121474</v>
      </c>
      <c r="QO35" s="528">
        <v>19621738.267848969</v>
      </c>
      <c r="QP35" s="837">
        <v>-788305294.64429843</v>
      </c>
      <c r="QQ35" s="528">
        <v>10403010.779308319</v>
      </c>
      <c r="QR35" s="837">
        <v>-777902283.86499012</v>
      </c>
      <c r="QS35" s="528">
        <v>24479658.245350957</v>
      </c>
      <c r="QT35" s="837">
        <v>-753422625.61963916</v>
      </c>
      <c r="QU35" s="528">
        <v>28459762.940630317</v>
      </c>
      <c r="QV35" s="827">
        <v>-724962862.67900884</v>
      </c>
      <c r="QW35" s="801">
        <v>35</v>
      </c>
      <c r="QX35" s="758" t="s">
        <v>337</v>
      </c>
      <c r="QY35" s="804"/>
      <c r="QZ35" s="886"/>
      <c r="RA35" s="886"/>
      <c r="RB35" s="886">
        <v>0</v>
      </c>
      <c r="RC35" s="886">
        <v>725461.25379400025</v>
      </c>
      <c r="RD35" s="886">
        <v>725461.25379400025</v>
      </c>
      <c r="RE35" s="886">
        <v>6292294.7435479974</v>
      </c>
      <c r="RF35" s="886">
        <v>7017755.9973419979</v>
      </c>
      <c r="RG35" s="886">
        <v>6182891.8974605538</v>
      </c>
      <c r="RH35" s="886">
        <v>13200647.894802552</v>
      </c>
      <c r="RI35" s="886">
        <v>15523335.778574083</v>
      </c>
      <c r="RJ35" s="886">
        <v>28723983.673376635</v>
      </c>
      <c r="RK35" s="886">
        <v>18851939.544466041</v>
      </c>
      <c r="RL35" s="886">
        <v>47575923.217842676</v>
      </c>
      <c r="RM35" s="801">
        <v>35</v>
      </c>
      <c r="RN35" s="758" t="s">
        <v>248</v>
      </c>
      <c r="RO35" s="793"/>
      <c r="RP35" s="832"/>
      <c r="RQ35" s="832"/>
      <c r="RR35" s="832"/>
      <c r="RS35" s="832">
        <v>0</v>
      </c>
      <c r="RT35" s="831">
        <v>0</v>
      </c>
      <c r="RU35" s="832">
        <v>0</v>
      </c>
      <c r="RV35" s="831">
        <v>0</v>
      </c>
      <c r="RW35" s="832">
        <v>0</v>
      </c>
      <c r="RX35" s="831">
        <v>0</v>
      </c>
      <c r="RY35" s="832">
        <v>0</v>
      </c>
      <c r="RZ35" s="831">
        <v>0</v>
      </c>
      <c r="SA35" s="832">
        <v>0</v>
      </c>
      <c r="SB35" s="831">
        <v>0</v>
      </c>
    </row>
    <row r="36" spans="1:496" ht="16.5" thickTop="1" thickBot="1" x14ac:dyDescent="0.3">
      <c r="A36" s="132">
        <f>ROW()</f>
        <v>36</v>
      </c>
      <c r="B36" s="353" t="s">
        <v>1172</v>
      </c>
      <c r="D36" s="863"/>
      <c r="E36" s="863"/>
      <c r="F36" s="863"/>
      <c r="G36" s="863"/>
      <c r="H36" s="863"/>
      <c r="I36" s="863">
        <v>31775</v>
      </c>
      <c r="J36" s="863"/>
      <c r="K36" s="863">
        <v>14537</v>
      </c>
      <c r="L36" s="863"/>
      <c r="M36" s="863">
        <v>5878</v>
      </c>
      <c r="N36" s="863"/>
      <c r="O36" s="863">
        <v>0</v>
      </c>
      <c r="P36" s="863"/>
      <c r="Q36" s="248">
        <v>36</v>
      </c>
      <c r="R36" s="485" t="s">
        <v>165</v>
      </c>
      <c r="S36" s="497">
        <v>7.1970000000000003E-3</v>
      </c>
      <c r="T36" s="509">
        <v>1476891.8123157108</v>
      </c>
      <c r="U36" s="509">
        <v>-1476891.8123157108</v>
      </c>
      <c r="V36" s="588">
        <v>0</v>
      </c>
      <c r="W36" s="498">
        <v>0</v>
      </c>
      <c r="X36" s="498">
        <v>0</v>
      </c>
      <c r="Y36" s="498">
        <v>0</v>
      </c>
      <c r="Z36" s="498">
        <v>0</v>
      </c>
      <c r="AA36" s="498">
        <v>0</v>
      </c>
      <c r="AB36" s="498">
        <v>0</v>
      </c>
      <c r="AC36" s="498">
        <v>0</v>
      </c>
      <c r="AD36" s="498">
        <v>0</v>
      </c>
      <c r="AE36" s="498">
        <v>0</v>
      </c>
      <c r="AF36" s="498">
        <v>0</v>
      </c>
      <c r="AH36" s="473"/>
      <c r="AI36" s="473"/>
      <c r="AJ36" s="473"/>
      <c r="AK36" s="473"/>
      <c r="AL36" s="473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X36" s="168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S36" s="143"/>
      <c r="BU36" s="466"/>
      <c r="CC36" s="466"/>
      <c r="CD36" s="466"/>
      <c r="CE36" s="466"/>
      <c r="CF36" s="466"/>
      <c r="CG36" s="466"/>
      <c r="CH36" s="466"/>
      <c r="CI36" s="466"/>
      <c r="CJ36" s="466"/>
      <c r="CK36" s="466"/>
      <c r="CL36" s="466"/>
      <c r="CM36" s="466"/>
      <c r="CN36" s="466"/>
      <c r="CO36" s="466"/>
      <c r="CP36" s="466"/>
      <c r="CQ36" s="466"/>
      <c r="CR36" s="466"/>
      <c r="CS36" s="126"/>
      <c r="CT36" s="126"/>
      <c r="CU36" s="126"/>
      <c r="CV36" s="126"/>
      <c r="CW36" s="126"/>
      <c r="CX36" s="126"/>
      <c r="CY36" s="126"/>
      <c r="CZ36" s="126"/>
      <c r="DA36" s="466"/>
      <c r="DB36" s="466"/>
      <c r="DC36" s="466"/>
      <c r="DD36" s="466"/>
      <c r="DE36" s="466"/>
      <c r="DF36" s="466"/>
      <c r="DG36" s="466"/>
      <c r="DH36" s="466"/>
      <c r="DI36" s="466"/>
      <c r="DJ36" s="466"/>
      <c r="DK36" s="466"/>
      <c r="DL36" s="466"/>
      <c r="DM36" s="466"/>
      <c r="DN36" s="466"/>
      <c r="DO36" s="466"/>
      <c r="DP36" s="466"/>
      <c r="DQ36" s="466"/>
      <c r="DR36" s="466"/>
      <c r="DS36" s="466"/>
      <c r="DT36" s="466"/>
      <c r="DU36" s="466"/>
      <c r="DV36" s="466"/>
      <c r="DW36" s="466"/>
      <c r="DX36" s="466"/>
      <c r="EO36" s="466"/>
      <c r="EP36" s="466"/>
      <c r="EQ36" s="466"/>
      <c r="ER36" s="466"/>
      <c r="ES36" s="466"/>
      <c r="ET36" s="466"/>
      <c r="EU36" s="466"/>
      <c r="EV36" s="466"/>
      <c r="EW36" s="466"/>
      <c r="EX36" s="466"/>
      <c r="EY36" s="466"/>
      <c r="EZ36" s="466"/>
      <c r="FA36" s="466"/>
      <c r="FB36" s="466"/>
      <c r="FC36" s="466"/>
      <c r="FU36" s="132">
        <v>36</v>
      </c>
      <c r="FV36" s="286"/>
      <c r="FW36" s="245"/>
      <c r="FX36" s="459"/>
      <c r="FY36" s="459"/>
      <c r="FZ36" s="459"/>
      <c r="GA36" s="459"/>
      <c r="GB36" s="459"/>
      <c r="GC36" s="459"/>
      <c r="GD36" s="459"/>
      <c r="GE36" s="459"/>
      <c r="GF36" s="459"/>
      <c r="GG36" s="459"/>
      <c r="GH36" s="459"/>
      <c r="GI36" s="459"/>
      <c r="GJ36" s="459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 s="466"/>
      <c r="IH36" s="466"/>
      <c r="II36" s="466"/>
      <c r="IJ36" s="466"/>
      <c r="IK36" s="466"/>
      <c r="IL36" s="466"/>
      <c r="IM36" s="466"/>
      <c r="IN36" s="466"/>
      <c r="IO36" s="466"/>
      <c r="IP36" s="466"/>
      <c r="IQ36" s="466"/>
      <c r="IR36" s="466"/>
      <c r="IS36" s="466"/>
      <c r="IT36" s="466"/>
      <c r="IU36" s="466"/>
      <c r="IV36" s="466"/>
      <c r="KS36" s="132"/>
      <c r="KV36" s="466"/>
      <c r="KX36" s="466"/>
      <c r="KY36" s="466"/>
      <c r="KZ36" s="466"/>
      <c r="LA36" s="466"/>
      <c r="LY36" s="132"/>
      <c r="MO36" s="130">
        <v>36</v>
      </c>
      <c r="MP36" s="126" t="s">
        <v>84</v>
      </c>
      <c r="MR36" s="924"/>
      <c r="MS36" s="924"/>
      <c r="MT36" s="924"/>
      <c r="MU36" s="924"/>
      <c r="MV36" s="924"/>
      <c r="MW36" s="924"/>
      <c r="MX36" s="924"/>
      <c r="MY36" s="924"/>
      <c r="MZ36" s="924"/>
      <c r="NA36" s="924"/>
      <c r="NB36" s="924"/>
      <c r="NC36" s="924"/>
      <c r="ND36" s="924"/>
      <c r="NE36" s="132">
        <v>36</v>
      </c>
      <c r="NF36" s="352" t="s">
        <v>84</v>
      </c>
      <c r="NG36" s="352"/>
      <c r="NH36" s="198"/>
      <c r="NI36" s="198"/>
      <c r="NJ36" s="198"/>
      <c r="NK36" s="198"/>
      <c r="NL36" s="198"/>
      <c r="NM36" s="198"/>
      <c r="NN36" s="198"/>
      <c r="NO36" s="198"/>
      <c r="NP36" s="198"/>
      <c r="NQ36" s="198"/>
      <c r="NR36" s="198"/>
      <c r="NS36" s="198"/>
      <c r="NT36" s="198"/>
      <c r="NU36" s="132">
        <v>36</v>
      </c>
      <c r="NV36" s="548" t="s">
        <v>303</v>
      </c>
      <c r="NW36" s="548"/>
      <c r="NX36" s="603">
        <v>9276458.8190109879</v>
      </c>
      <c r="NY36" s="603">
        <v>0</v>
      </c>
      <c r="NZ36" s="603">
        <v>9276458.8190109879</v>
      </c>
      <c r="OA36" s="603">
        <v>2309809.4341880446</v>
      </c>
      <c r="OB36" s="603">
        <v>11586268.253199033</v>
      </c>
      <c r="OC36" s="603">
        <v>4198345.2148493472</v>
      </c>
      <c r="OD36" s="603">
        <v>15784613.468048379</v>
      </c>
      <c r="OE36" s="603">
        <v>-242607.00961800106</v>
      </c>
      <c r="OF36" s="603">
        <v>15542006.458430378</v>
      </c>
      <c r="OG36" s="603">
        <v>-5294316.163872092</v>
      </c>
      <c r="OH36" s="603">
        <v>10247690.294558287</v>
      </c>
      <c r="OI36" s="603">
        <v>-5294316.1638720883</v>
      </c>
      <c r="OJ36" s="603">
        <v>4953374.1306861993</v>
      </c>
      <c r="OK36" s="466"/>
      <c r="OL36" s="466"/>
      <c r="OM36" s="466"/>
      <c r="ON36" s="466"/>
      <c r="OO36" s="466"/>
      <c r="OP36" s="466"/>
      <c r="OQ36" s="466"/>
      <c r="OR36" s="466"/>
      <c r="OS36" s="466"/>
      <c r="OT36" s="466"/>
      <c r="OU36" s="466"/>
      <c r="OV36" s="466"/>
      <c r="OW36" s="466"/>
      <c r="OX36" s="466"/>
      <c r="OY36" s="466"/>
      <c r="OZ36" s="466"/>
      <c r="PA36" s="132"/>
      <c r="PB36" s="466"/>
      <c r="PC36" s="466"/>
      <c r="PD36" s="466"/>
      <c r="PE36" s="466"/>
      <c r="PF36" s="466"/>
      <c r="PG36" s="466"/>
      <c r="PH36" s="466"/>
      <c r="PI36" s="466"/>
      <c r="PJ36" s="466"/>
      <c r="PK36" s="466"/>
      <c r="PL36" s="466"/>
      <c r="PM36" s="466"/>
      <c r="PN36" s="466"/>
      <c r="PO36" s="466"/>
      <c r="PP36" s="466"/>
      <c r="PQ36" s="753"/>
      <c r="PR36" s="753"/>
      <c r="PS36" s="753"/>
      <c r="PT36" s="753"/>
      <c r="PU36" s="753"/>
      <c r="PV36" s="753"/>
      <c r="PW36" s="753"/>
      <c r="PX36" s="753"/>
      <c r="PY36" s="753"/>
      <c r="PZ36" s="753"/>
      <c r="QA36" s="753"/>
      <c r="QB36" s="753"/>
      <c r="QC36" s="753"/>
      <c r="QD36" s="753"/>
      <c r="QE36" s="753"/>
      <c r="QF36" s="753"/>
      <c r="QG36" s="132">
        <v>36</v>
      </c>
      <c r="QH36" s="758" t="s">
        <v>337</v>
      </c>
      <c r="QI36" s="799"/>
      <c r="QJ36" s="797"/>
      <c r="QK36" s="797"/>
      <c r="QL36" s="887">
        <v>-5549645688.4557972</v>
      </c>
      <c r="QM36" s="887">
        <v>-176471829.89576447</v>
      </c>
      <c r="QN36" s="887">
        <v>-5726117518.3515615</v>
      </c>
      <c r="QO36" s="887">
        <v>-414160548.26198196</v>
      </c>
      <c r="QP36" s="887">
        <v>-6140278066.6135435</v>
      </c>
      <c r="QQ36" s="887">
        <v>-194572446.85626316</v>
      </c>
      <c r="QR36" s="887">
        <v>-6334850513.4698067</v>
      </c>
      <c r="QS36" s="887">
        <v>-368340588.51224601</v>
      </c>
      <c r="QT36" s="887">
        <v>-6703191101.9820528</v>
      </c>
      <c r="QU36" s="887">
        <v>-351881709.12979853</v>
      </c>
      <c r="QV36" s="887">
        <v>-7055072811.1118507</v>
      </c>
      <c r="QW36" s="758"/>
      <c r="QX36" s="758"/>
      <c r="QY36" s="758"/>
      <c r="QZ36" s="758"/>
      <c r="RA36" s="758"/>
      <c r="RM36" s="801">
        <v>36</v>
      </c>
      <c r="RN36" s="758" t="s">
        <v>434</v>
      </c>
      <c r="RO36" s="793"/>
      <c r="RP36" s="832"/>
      <c r="RQ36" s="832"/>
      <c r="RR36" s="832"/>
      <c r="RS36" s="832">
        <v>1672.5</v>
      </c>
      <c r="RT36" s="831">
        <v>1672.5</v>
      </c>
      <c r="RU36" s="832">
        <v>15609.779999999999</v>
      </c>
      <c r="RV36" s="831">
        <v>17282.28</v>
      </c>
      <c r="RW36" s="832">
        <v>40307.040000000001</v>
      </c>
      <c r="RX36" s="831">
        <v>57589.32</v>
      </c>
      <c r="RY36" s="832">
        <v>71876.820000000007</v>
      </c>
      <c r="RZ36" s="831">
        <v>129466.14000000001</v>
      </c>
      <c r="SA36" s="832">
        <v>77833.439999999988</v>
      </c>
      <c r="SB36" s="831">
        <v>207299.58000000002</v>
      </c>
    </row>
    <row r="37" spans="1:496" ht="16.5" thickTop="1" thickBot="1" x14ac:dyDescent="0.3">
      <c r="A37" s="132">
        <f>ROW()</f>
        <v>37</v>
      </c>
      <c r="B37" s="353" t="s">
        <v>1173</v>
      </c>
      <c r="D37" s="863"/>
      <c r="E37" s="863"/>
      <c r="F37" s="863"/>
      <c r="G37" s="863"/>
      <c r="H37" s="863"/>
      <c r="I37" s="863">
        <v>0</v>
      </c>
      <c r="J37" s="863"/>
      <c r="K37" s="863">
        <v>0</v>
      </c>
      <c r="L37" s="863"/>
      <c r="M37" s="863">
        <v>32953</v>
      </c>
      <c r="N37" s="863"/>
      <c r="O37" s="863">
        <v>62957</v>
      </c>
      <c r="P37" s="863"/>
      <c r="Q37" s="248">
        <v>37</v>
      </c>
      <c r="R37" s="485" t="s">
        <v>194</v>
      </c>
      <c r="S37" s="497">
        <v>2E-3</v>
      </c>
      <c r="T37" s="509">
        <v>410418.73344885674</v>
      </c>
      <c r="U37" s="509">
        <v>-410418.73344885674</v>
      </c>
      <c r="V37" s="588">
        <v>0</v>
      </c>
      <c r="W37" s="498">
        <v>0</v>
      </c>
      <c r="X37" s="498">
        <v>0</v>
      </c>
      <c r="Y37" s="498">
        <v>0</v>
      </c>
      <c r="Z37" s="498">
        <v>0</v>
      </c>
      <c r="AA37" s="498">
        <v>0</v>
      </c>
      <c r="AB37" s="498">
        <v>0</v>
      </c>
      <c r="AC37" s="498">
        <v>0</v>
      </c>
      <c r="AD37" s="498">
        <v>0</v>
      </c>
      <c r="AE37" s="498">
        <v>0</v>
      </c>
      <c r="AF37" s="498">
        <v>0</v>
      </c>
      <c r="AH37" s="473"/>
      <c r="AI37" s="473"/>
      <c r="AJ37" s="473"/>
      <c r="AK37" s="473"/>
      <c r="AL37" s="505"/>
      <c r="AM37" s="473"/>
      <c r="AN37" s="473"/>
      <c r="AO37" s="473"/>
      <c r="AP37" s="473"/>
      <c r="AQ37" s="473"/>
      <c r="AR37" s="473"/>
      <c r="AS37" s="473"/>
      <c r="AT37" s="473"/>
      <c r="AU37" s="473"/>
      <c r="AV37" s="473"/>
      <c r="AX37" s="168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S37" s="143"/>
      <c r="BU37" s="466"/>
      <c r="CC37" s="466"/>
      <c r="CD37" s="466"/>
      <c r="CE37" s="466"/>
      <c r="CF37" s="466"/>
      <c r="CG37" s="466"/>
      <c r="CH37" s="466"/>
      <c r="CI37" s="466"/>
      <c r="CJ37" s="466"/>
      <c r="CK37" s="466"/>
      <c r="CL37" s="466"/>
      <c r="CM37" s="466"/>
      <c r="CN37" s="466"/>
      <c r="CO37" s="466"/>
      <c r="CP37" s="466"/>
      <c r="CQ37" s="466"/>
      <c r="CR37" s="466"/>
      <c r="CS37" s="126"/>
      <c r="CT37" s="126"/>
      <c r="CU37" s="126"/>
      <c r="CV37" s="126"/>
      <c r="CW37" s="126"/>
      <c r="CX37" s="126"/>
      <c r="CY37" s="126"/>
      <c r="CZ37" s="126"/>
      <c r="DA37" s="466"/>
      <c r="DB37" s="466"/>
      <c r="DC37" s="466"/>
      <c r="DD37" s="466"/>
      <c r="DE37" s="466"/>
      <c r="DF37" s="466"/>
      <c r="DG37" s="466"/>
      <c r="DH37" s="466"/>
      <c r="DI37" s="466"/>
      <c r="DJ37" s="466"/>
      <c r="DK37" s="466"/>
      <c r="DL37" s="466"/>
      <c r="DM37" s="466"/>
      <c r="DN37" s="466"/>
      <c r="DO37" s="466"/>
      <c r="DP37" s="466"/>
      <c r="DQ37" s="466"/>
      <c r="DR37" s="466"/>
      <c r="DS37" s="466"/>
      <c r="DT37" s="466"/>
      <c r="DU37" s="466"/>
      <c r="DV37" s="466"/>
      <c r="DW37" s="466"/>
      <c r="DX37" s="466"/>
      <c r="EO37" s="466"/>
      <c r="EP37" s="466"/>
      <c r="EQ37" s="466"/>
      <c r="ER37" s="466"/>
      <c r="ES37" s="466"/>
      <c r="ET37" s="466"/>
      <c r="EU37" s="466"/>
      <c r="EV37" s="466"/>
      <c r="EW37" s="466"/>
      <c r="EX37" s="466"/>
      <c r="EY37" s="466"/>
      <c r="EZ37" s="466"/>
      <c r="FA37" s="466"/>
      <c r="FB37" s="466"/>
      <c r="FC37" s="466"/>
      <c r="FU37" s="132">
        <v>37</v>
      </c>
      <c r="FV37" s="245" t="s">
        <v>258</v>
      </c>
      <c r="FW37" s="245"/>
      <c r="FX37" s="334">
        <v>-6321218.720868825</v>
      </c>
      <c r="FY37" s="334">
        <v>-122822.85124517528</v>
      </c>
      <c r="FZ37" s="334">
        <v>-6444041.5721140001</v>
      </c>
      <c r="GA37" s="334">
        <v>0</v>
      </c>
      <c r="GB37" s="334">
        <v>-6444041.5721140001</v>
      </c>
      <c r="GC37" s="334">
        <v>0</v>
      </c>
      <c r="GD37" s="334">
        <v>-6444041.5721140001</v>
      </c>
      <c r="GE37" s="334">
        <v>0</v>
      </c>
      <c r="GF37" s="334">
        <v>-6444041.5721140001</v>
      </c>
      <c r="GG37" s="334">
        <v>0</v>
      </c>
      <c r="GH37" s="334">
        <v>-6444041.5721140001</v>
      </c>
      <c r="GI37" s="334">
        <v>0</v>
      </c>
      <c r="GJ37" s="334">
        <v>-6444041.5721140001</v>
      </c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 s="466"/>
      <c r="IH37" s="466"/>
      <c r="II37" s="466"/>
      <c r="IJ37" s="466"/>
      <c r="IK37" s="466"/>
      <c r="IL37" s="466"/>
      <c r="IM37" s="466"/>
      <c r="IN37" s="466"/>
      <c r="IO37" s="466"/>
      <c r="IP37" s="466"/>
      <c r="IQ37" s="466"/>
      <c r="IR37" s="466"/>
      <c r="IS37" s="466"/>
      <c r="IT37" s="466"/>
      <c r="IU37" s="466"/>
      <c r="IV37" s="466"/>
      <c r="LY37" s="132"/>
      <c r="MO37" s="130">
        <v>37</v>
      </c>
      <c r="MP37" s="126" t="s">
        <v>309</v>
      </c>
      <c r="MR37" s="917"/>
      <c r="MS37" s="917"/>
      <c r="MT37" s="917"/>
      <c r="MU37" s="917"/>
      <c r="MV37" s="917"/>
      <c r="MW37" s="917"/>
      <c r="MX37" s="917"/>
      <c r="MY37" s="917">
        <v>310766.00840534508</v>
      </c>
      <c r="MZ37" s="917">
        <v>310766.00840534508</v>
      </c>
      <c r="NA37" s="917">
        <v>3418426.0924587958</v>
      </c>
      <c r="NB37" s="917">
        <v>3729192.1008641408</v>
      </c>
      <c r="NC37" s="917">
        <v>0</v>
      </c>
      <c r="ND37" s="917">
        <v>3729192.1008641408</v>
      </c>
      <c r="NE37" s="132">
        <v>37</v>
      </c>
      <c r="NF37" s="270" t="s">
        <v>1033</v>
      </c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 s="132">
        <v>37</v>
      </c>
      <c r="NV37" s="692"/>
      <c r="NW37" s="692"/>
      <c r="NX37" s="693"/>
      <c r="NY37" s="693"/>
      <c r="NZ37" s="693"/>
      <c r="OA37" s="693"/>
      <c r="OB37" s="693"/>
      <c r="OC37" s="690"/>
      <c r="OD37" s="693"/>
      <c r="OE37" s="690"/>
      <c r="OF37" s="693"/>
      <c r="OG37" s="690"/>
      <c r="OH37" s="693"/>
      <c r="OI37" s="690"/>
      <c r="OJ37" s="693"/>
      <c r="OK37" s="466"/>
      <c r="OL37" s="466"/>
      <c r="OM37" s="466"/>
      <c r="ON37" s="466"/>
      <c r="OO37" s="466"/>
      <c r="OP37" s="466"/>
      <c r="OQ37" s="466"/>
      <c r="OR37" s="466"/>
      <c r="OS37" s="466"/>
      <c r="OT37" s="466"/>
      <c r="OU37" s="466"/>
      <c r="OV37" s="466"/>
      <c r="OW37" s="466"/>
      <c r="OX37" s="466"/>
      <c r="OY37" s="466"/>
      <c r="OZ37" s="466"/>
      <c r="PA37" s="132"/>
      <c r="PB37" s="466"/>
      <c r="PC37" s="466"/>
      <c r="PD37" s="466"/>
      <c r="PE37" s="466"/>
      <c r="PF37" s="466"/>
      <c r="PG37" s="466"/>
      <c r="PH37" s="466"/>
      <c r="PI37" s="466"/>
      <c r="PJ37" s="466"/>
      <c r="PK37" s="466"/>
      <c r="PL37" s="466"/>
      <c r="PM37" s="466"/>
      <c r="PN37" s="466"/>
      <c r="PO37" s="466"/>
      <c r="PP37" s="466"/>
      <c r="PQ37" s="753"/>
      <c r="PR37" s="753"/>
      <c r="PS37" s="753"/>
      <c r="PT37" s="753"/>
      <c r="PU37" s="753"/>
      <c r="PV37" s="753"/>
      <c r="PW37" s="753"/>
      <c r="PX37" s="753"/>
      <c r="PY37" s="753"/>
      <c r="PZ37" s="753"/>
      <c r="QA37" s="753"/>
      <c r="QB37" s="753"/>
      <c r="QC37" s="753"/>
      <c r="QD37" s="753"/>
      <c r="QE37" s="753"/>
      <c r="QF37" s="753"/>
      <c r="QG37" s="790"/>
      <c r="QH37" s="753"/>
      <c r="QI37" s="758"/>
      <c r="QJ37" s="758"/>
      <c r="QK37" s="758"/>
      <c r="QL37" s="758"/>
      <c r="QM37" s="758"/>
      <c r="QN37" s="758"/>
      <c r="QO37" s="758"/>
      <c r="QP37" s="758"/>
      <c r="QQ37" s="758"/>
      <c r="QR37" s="758"/>
      <c r="QS37" s="758"/>
      <c r="QT37" s="758"/>
      <c r="QU37" s="758"/>
      <c r="QV37" s="758"/>
      <c r="QW37" s="758"/>
      <c r="QX37" s="758"/>
      <c r="QY37" s="758"/>
      <c r="QZ37" s="758"/>
      <c r="RA37" s="758"/>
      <c r="RM37" s="801">
        <v>37</v>
      </c>
      <c r="RN37" s="758" t="s">
        <v>269</v>
      </c>
      <c r="RO37" s="793"/>
      <c r="RP37" s="834"/>
      <c r="RQ37" s="834"/>
      <c r="RR37" s="834"/>
      <c r="RS37" s="834">
        <v>0</v>
      </c>
      <c r="RT37" s="833">
        <v>0</v>
      </c>
      <c r="RU37" s="834">
        <v>0</v>
      </c>
      <c r="RV37" s="833">
        <v>0</v>
      </c>
      <c r="RW37" s="834">
        <v>0</v>
      </c>
      <c r="RX37" s="833">
        <v>0</v>
      </c>
      <c r="RY37" s="834">
        <v>0</v>
      </c>
      <c r="RZ37" s="833">
        <v>0</v>
      </c>
      <c r="SA37" s="834">
        <v>0</v>
      </c>
      <c r="SB37" s="833">
        <v>0</v>
      </c>
    </row>
    <row r="38" spans="1:496" ht="16.5" customHeight="1" thickTop="1" x14ac:dyDescent="0.25">
      <c r="A38" s="132">
        <f>ROW()</f>
        <v>38</v>
      </c>
      <c r="B38" s="353" t="s">
        <v>1234</v>
      </c>
      <c r="C38" s="171"/>
      <c r="D38" s="165"/>
      <c r="E38" s="165">
        <v>0</v>
      </c>
      <c r="F38" s="839"/>
      <c r="G38" s="165">
        <v>0</v>
      </c>
      <c r="H38" s="839"/>
      <c r="I38" s="165">
        <v>0</v>
      </c>
      <c r="J38" s="839"/>
      <c r="K38" s="165">
        <v>-2212000</v>
      </c>
      <c r="L38" s="839"/>
      <c r="M38" s="165">
        <v>0</v>
      </c>
      <c r="N38" s="839"/>
      <c r="O38" s="165">
        <v>0</v>
      </c>
      <c r="P38" s="680"/>
      <c r="Q38" s="248">
        <v>38</v>
      </c>
      <c r="R38" s="485" t="s">
        <v>338</v>
      </c>
      <c r="S38" s="497">
        <v>3.8455000000000003E-2</v>
      </c>
      <c r="T38" s="509">
        <v>7891326.1973878928</v>
      </c>
      <c r="U38" s="509">
        <v>-7891326.1973878928</v>
      </c>
      <c r="V38" s="588">
        <v>0</v>
      </c>
      <c r="W38" s="498">
        <v>0</v>
      </c>
      <c r="X38" s="498">
        <v>0</v>
      </c>
      <c r="Y38" s="498">
        <v>0</v>
      </c>
      <c r="Z38" s="498">
        <v>0</v>
      </c>
      <c r="AA38" s="498">
        <v>0</v>
      </c>
      <c r="AB38" s="498">
        <v>0</v>
      </c>
      <c r="AC38" s="498">
        <v>0</v>
      </c>
      <c r="AD38" s="498">
        <v>0</v>
      </c>
      <c r="AE38" s="498">
        <v>0</v>
      </c>
      <c r="AF38" s="498">
        <v>0</v>
      </c>
      <c r="AH38" s="473"/>
      <c r="AI38" s="473"/>
      <c r="AJ38" s="473"/>
      <c r="AK38" s="473"/>
      <c r="AL38" s="473"/>
      <c r="AM38" s="473"/>
      <c r="AN38" s="473"/>
      <c r="AO38" s="473"/>
      <c r="AP38" s="473"/>
      <c r="AQ38" s="473"/>
      <c r="AR38" s="473"/>
      <c r="AS38" s="473"/>
      <c r="AT38" s="473"/>
      <c r="AU38" s="473"/>
      <c r="AV38" s="473"/>
      <c r="AX38" s="16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U38" s="466"/>
      <c r="CC38" s="466"/>
      <c r="CD38" s="466"/>
      <c r="CE38" s="466"/>
      <c r="CF38" s="466"/>
      <c r="CG38" s="466"/>
      <c r="CH38" s="466"/>
      <c r="CI38" s="466"/>
      <c r="CJ38" s="466"/>
      <c r="CK38" s="466"/>
      <c r="CL38" s="466"/>
      <c r="CM38" s="466"/>
      <c r="CN38" s="466"/>
      <c r="CO38" s="466"/>
      <c r="CP38" s="466"/>
      <c r="CQ38" s="466"/>
      <c r="CR38" s="466"/>
      <c r="CS38" s="126"/>
      <c r="CT38" s="126"/>
      <c r="CU38" s="126"/>
      <c r="CV38" s="126"/>
      <c r="CW38" s="126"/>
      <c r="CX38" s="126"/>
      <c r="CY38" s="126"/>
      <c r="CZ38" s="126"/>
      <c r="DA38" s="466"/>
      <c r="DB38" s="466"/>
      <c r="DC38" s="466"/>
      <c r="DD38" s="466"/>
      <c r="DE38" s="466"/>
      <c r="DF38" s="466"/>
      <c r="DG38" s="466"/>
      <c r="DH38" s="466"/>
      <c r="DI38" s="466"/>
      <c r="DJ38" s="466"/>
      <c r="DK38" s="466"/>
      <c r="DL38" s="466"/>
      <c r="DM38" s="466"/>
      <c r="DN38" s="466"/>
      <c r="DO38" s="466"/>
      <c r="DP38" s="466"/>
      <c r="DQ38" s="466"/>
      <c r="DR38" s="466"/>
      <c r="DS38" s="466"/>
      <c r="DT38" s="466"/>
      <c r="DU38" s="466"/>
      <c r="DV38" s="466"/>
      <c r="DW38" s="466"/>
      <c r="DX38" s="466"/>
      <c r="EO38" s="466"/>
      <c r="EP38" s="466"/>
      <c r="EQ38" s="466"/>
      <c r="ER38" s="466"/>
      <c r="ES38" s="466"/>
      <c r="ET38" s="466"/>
      <c r="EU38" s="466"/>
      <c r="EV38" s="466"/>
      <c r="EW38" s="466"/>
      <c r="EX38" s="466"/>
      <c r="EY38" s="466"/>
      <c r="EZ38" s="466"/>
      <c r="FA38" s="466"/>
      <c r="FB38" s="466"/>
      <c r="FC38" s="466"/>
      <c r="FU38" s="132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 s="466"/>
      <c r="IH38" s="466"/>
      <c r="II38" s="466"/>
      <c r="IJ38" s="466"/>
      <c r="IK38" s="466"/>
      <c r="IL38" s="466"/>
      <c r="IM38" s="466"/>
      <c r="IN38" s="466"/>
      <c r="IO38" s="466"/>
      <c r="IP38" s="466"/>
      <c r="IQ38" s="466"/>
      <c r="IR38" s="466"/>
      <c r="IS38" s="466"/>
      <c r="IT38" s="466"/>
      <c r="IU38" s="466"/>
      <c r="IV38" s="466"/>
      <c r="LY38" s="132"/>
      <c r="MO38" s="130">
        <v>38</v>
      </c>
      <c r="MP38" s="126" t="s">
        <v>84</v>
      </c>
      <c r="MR38" s="917"/>
      <c r="MS38" s="917"/>
      <c r="MT38" s="917"/>
      <c r="MU38" s="917"/>
      <c r="MV38" s="917"/>
      <c r="MW38" s="917"/>
      <c r="MX38" s="917"/>
      <c r="MY38" s="917"/>
      <c r="MZ38" s="917"/>
      <c r="NA38" s="917"/>
      <c r="NB38" s="917"/>
      <c r="NC38" s="917"/>
      <c r="ND38" s="917"/>
      <c r="NE38" s="132">
        <v>38</v>
      </c>
      <c r="NF38" s="352" t="s">
        <v>84</v>
      </c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 s="132">
        <v>38</v>
      </c>
      <c r="NV38" s="546" t="s">
        <v>302</v>
      </c>
      <c r="NW38" s="546"/>
      <c r="NX38" s="512"/>
      <c r="NY38" s="512"/>
      <c r="NZ38" s="512"/>
      <c r="OA38" s="512"/>
      <c r="OB38" s="512"/>
      <c r="OC38" s="690"/>
      <c r="OD38" s="512"/>
      <c r="OE38" s="690"/>
      <c r="OF38" s="512"/>
      <c r="OG38" s="690"/>
      <c r="OH38" s="512"/>
      <c r="OI38" s="690"/>
      <c r="OJ38" s="512"/>
      <c r="OK38" s="466"/>
      <c r="OL38" s="466"/>
      <c r="OM38" s="466"/>
      <c r="ON38" s="466"/>
      <c r="OO38" s="466"/>
      <c r="OP38" s="466"/>
      <c r="OQ38" s="466"/>
      <c r="OR38" s="466"/>
      <c r="OS38" s="466"/>
      <c r="OT38" s="466"/>
      <c r="OU38" s="466"/>
      <c r="OV38" s="466"/>
      <c r="OW38" s="466"/>
      <c r="OX38" s="466"/>
      <c r="OY38" s="466"/>
      <c r="OZ38" s="466"/>
      <c r="PA38" s="132"/>
      <c r="PB38" s="466"/>
      <c r="PC38" s="466"/>
      <c r="PD38" s="466"/>
      <c r="PE38" s="466"/>
      <c r="PF38" s="466"/>
      <c r="PG38" s="466"/>
      <c r="PH38" s="466"/>
      <c r="PI38" s="466"/>
      <c r="PJ38" s="466"/>
      <c r="PK38" s="466"/>
      <c r="PL38" s="466"/>
      <c r="PM38" s="466"/>
      <c r="PN38" s="466"/>
      <c r="PO38" s="466"/>
      <c r="PP38" s="466"/>
      <c r="PQ38" s="753"/>
      <c r="PR38" s="753"/>
      <c r="PS38" s="753"/>
      <c r="PT38" s="753"/>
      <c r="PU38" s="753"/>
      <c r="PV38" s="753"/>
      <c r="PW38" s="753"/>
      <c r="PX38" s="753"/>
      <c r="PY38" s="753"/>
      <c r="PZ38" s="753"/>
      <c r="QA38" s="753"/>
      <c r="QB38" s="753"/>
      <c r="QC38" s="753"/>
      <c r="QD38" s="753"/>
      <c r="QE38" s="753"/>
      <c r="QF38" s="753"/>
      <c r="QG38" s="790"/>
      <c r="QH38" s="753"/>
      <c r="QI38" s="758"/>
      <c r="QJ38" s="758"/>
      <c r="QK38" s="758"/>
      <c r="QL38" s="758"/>
      <c r="QM38" s="758"/>
      <c r="QN38" s="758"/>
      <c r="QO38" s="758"/>
      <c r="QP38" s="758"/>
      <c r="QQ38" s="758"/>
      <c r="QR38" s="758"/>
      <c r="QS38" s="758"/>
      <c r="QT38" s="758"/>
      <c r="QU38" s="758"/>
      <c r="QV38" s="758"/>
      <c r="QW38" s="758"/>
      <c r="QX38" s="758"/>
      <c r="QY38" s="758"/>
      <c r="QZ38" s="758"/>
      <c r="RA38" s="758"/>
      <c r="RM38" s="801">
        <v>38</v>
      </c>
      <c r="RN38" s="758" t="s">
        <v>1104</v>
      </c>
      <c r="RO38" s="793"/>
      <c r="RP38" s="873"/>
      <c r="RQ38" s="873"/>
      <c r="RR38" s="873"/>
      <c r="RS38" s="873">
        <v>267562.39000000007</v>
      </c>
      <c r="RT38" s="873">
        <v>267562.39000000007</v>
      </c>
      <c r="RU38" s="873">
        <v>1002724.49</v>
      </c>
      <c r="RV38" s="873">
        <v>1270286.8800000001</v>
      </c>
      <c r="RW38" s="873">
        <v>132757.97614093564</v>
      </c>
      <c r="RX38" s="873">
        <v>1403044.8561409358</v>
      </c>
      <c r="RY38" s="873">
        <v>312845.61666594882</v>
      </c>
      <c r="RZ38" s="873">
        <v>1715890.4728068844</v>
      </c>
      <c r="SA38" s="873">
        <v>406223.71380899294</v>
      </c>
      <c r="SB38" s="873">
        <v>2122114.1866158773</v>
      </c>
    </row>
    <row r="39" spans="1:496" x14ac:dyDescent="0.25">
      <c r="A39" s="132">
        <f>ROW()</f>
        <v>39</v>
      </c>
      <c r="B39" s="249" t="s">
        <v>327</v>
      </c>
      <c r="C39" s="139"/>
      <c r="D39" s="165"/>
      <c r="E39" s="165">
        <v>0</v>
      </c>
      <c r="F39" s="839"/>
      <c r="G39" s="165">
        <v>-9568514.5900000017</v>
      </c>
      <c r="H39" s="839"/>
      <c r="I39" s="165">
        <v>0</v>
      </c>
      <c r="J39" s="839"/>
      <c r="K39" s="165">
        <v>0</v>
      </c>
      <c r="L39" s="839"/>
      <c r="M39" s="165">
        <v>0</v>
      </c>
      <c r="N39" s="839"/>
      <c r="O39" s="165">
        <v>0</v>
      </c>
      <c r="P39" s="680"/>
      <c r="Q39" s="248">
        <v>39</v>
      </c>
      <c r="R39" s="489" t="s">
        <v>336</v>
      </c>
      <c r="S39" s="499"/>
      <c r="T39" s="589">
        <v>9778636.7431524601</v>
      </c>
      <c r="U39" s="589">
        <v>-9778636.7431524601</v>
      </c>
      <c r="V39" s="589">
        <v>0</v>
      </c>
      <c r="W39" s="500">
        <v>0</v>
      </c>
      <c r="X39" s="500">
        <v>0</v>
      </c>
      <c r="Y39" s="500">
        <v>0</v>
      </c>
      <c r="Z39" s="500">
        <v>0</v>
      </c>
      <c r="AA39" s="500">
        <v>0</v>
      </c>
      <c r="AB39" s="500">
        <v>0</v>
      </c>
      <c r="AC39" s="500">
        <v>0</v>
      </c>
      <c r="AD39" s="500">
        <v>0</v>
      </c>
      <c r="AE39" s="500">
        <v>0</v>
      </c>
      <c r="AF39" s="500">
        <v>0</v>
      </c>
      <c r="AG39" s="250"/>
      <c r="AH39" s="473"/>
      <c r="AI39" s="473"/>
      <c r="AJ39" s="473"/>
      <c r="AK39" s="473"/>
      <c r="AL39" s="473"/>
      <c r="AM39" s="473"/>
      <c r="AN39" s="473"/>
      <c r="AO39" s="473"/>
      <c r="AP39" s="473"/>
      <c r="AQ39" s="473"/>
      <c r="AR39" s="473"/>
      <c r="AS39" s="473"/>
      <c r="AT39" s="473"/>
      <c r="AU39" s="473"/>
      <c r="AV39" s="473"/>
      <c r="AX39" s="168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S39" s="143">
        <v>0</v>
      </c>
      <c r="BU39" s="466"/>
      <c r="CC39" s="466"/>
      <c r="CD39" s="466"/>
      <c r="CE39" s="466"/>
      <c r="CF39" s="466"/>
      <c r="CG39" s="466"/>
      <c r="CH39" s="466"/>
      <c r="CI39" s="466"/>
      <c r="CJ39" s="466"/>
      <c r="CK39" s="466"/>
      <c r="CL39" s="466"/>
      <c r="CM39" s="466"/>
      <c r="CN39" s="466"/>
      <c r="CO39" s="466"/>
      <c r="CP39" s="466"/>
      <c r="CQ39" s="466"/>
      <c r="CR39" s="466"/>
      <c r="CS39" s="126"/>
      <c r="CT39" s="126"/>
      <c r="CU39" s="126"/>
      <c r="CV39" s="126"/>
      <c r="CW39" s="126"/>
      <c r="CX39" s="126"/>
      <c r="CY39" s="126"/>
      <c r="CZ39" s="126"/>
      <c r="DA39" s="466"/>
      <c r="DB39" s="466"/>
      <c r="DC39" s="466"/>
      <c r="DD39" s="466"/>
      <c r="DE39" s="466"/>
      <c r="DF39" s="466"/>
      <c r="DG39" s="466"/>
      <c r="DH39" s="466"/>
      <c r="DI39" s="466"/>
      <c r="DJ39" s="466"/>
      <c r="DK39" s="466"/>
      <c r="DL39" s="466"/>
      <c r="DM39" s="466"/>
      <c r="DN39" s="466"/>
      <c r="DO39" s="466"/>
      <c r="DP39" s="466"/>
      <c r="DQ39" s="466"/>
      <c r="DR39" s="466"/>
      <c r="DS39" s="466"/>
      <c r="DT39" s="466"/>
      <c r="DU39" s="466"/>
      <c r="DV39" s="466"/>
      <c r="DW39" s="466"/>
      <c r="DX39" s="466"/>
      <c r="EO39" s="466"/>
      <c r="EP39" s="466"/>
      <c r="EQ39" s="466"/>
      <c r="ER39" s="466"/>
      <c r="ES39" s="466"/>
      <c r="ET39" s="466"/>
      <c r="EU39" s="466"/>
      <c r="EV39" s="466"/>
      <c r="EW39" s="466"/>
      <c r="EX39" s="466"/>
      <c r="EY39" s="466"/>
      <c r="EZ39" s="466"/>
      <c r="FA39" s="466"/>
      <c r="FB39" s="466"/>
      <c r="FC39" s="466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 s="466"/>
      <c r="IH39" s="466"/>
      <c r="II39" s="466"/>
      <c r="IJ39" s="466"/>
      <c r="IK39" s="466"/>
      <c r="IL39" s="466"/>
      <c r="IM39" s="466"/>
      <c r="IN39" s="466"/>
      <c r="IO39" s="466"/>
      <c r="IP39" s="466"/>
      <c r="IQ39" s="466"/>
      <c r="IR39" s="466"/>
      <c r="IS39" s="466"/>
      <c r="IT39" s="466"/>
      <c r="IU39" s="466"/>
      <c r="IV39" s="466"/>
      <c r="LY39" s="132"/>
      <c r="MO39" s="130">
        <v>39</v>
      </c>
      <c r="MP39" s="126" t="s">
        <v>279</v>
      </c>
      <c r="MQ39" s="339">
        <v>0.21</v>
      </c>
      <c r="MR39" s="915"/>
      <c r="MS39" s="915"/>
      <c r="MT39" s="915"/>
      <c r="MU39" s="915"/>
      <c r="MV39" s="917"/>
      <c r="MW39" s="915"/>
      <c r="MX39" s="915">
        <v>0</v>
      </c>
      <c r="MY39" s="915">
        <v>-65260.861765122463</v>
      </c>
      <c r="MZ39" s="915">
        <v>-65260.861765122463</v>
      </c>
      <c r="NA39" s="915">
        <v>-717869.47941634711</v>
      </c>
      <c r="NB39" s="915">
        <v>-783130.3411814695</v>
      </c>
      <c r="NC39" s="915">
        <v>0</v>
      </c>
      <c r="ND39" s="915">
        <v>-783130.3411814695</v>
      </c>
      <c r="NE39" s="132">
        <v>39</v>
      </c>
      <c r="NF39" s="302" t="s">
        <v>1044</v>
      </c>
      <c r="NG39"/>
      <c r="NH39" s="287"/>
      <c r="NI39" s="287"/>
      <c r="NJ39" s="287">
        <v>6268196.7300000004</v>
      </c>
      <c r="NK39" s="287">
        <v>-6268196.7300000004</v>
      </c>
      <c r="NL39" s="287">
        <v>0</v>
      </c>
      <c r="NM39" s="287"/>
      <c r="NN39" s="287">
        <v>0</v>
      </c>
      <c r="NO39" s="287"/>
      <c r="NP39" s="287">
        <v>0</v>
      </c>
      <c r="NQ39" s="287"/>
      <c r="NR39" s="287">
        <v>0</v>
      </c>
      <c r="NS39" s="287"/>
      <c r="NT39" s="287">
        <v>0</v>
      </c>
      <c r="NU39" s="132">
        <v>39</v>
      </c>
      <c r="NV39" s="549" t="s">
        <v>1030</v>
      </c>
      <c r="NW39" s="689"/>
      <c r="NX39" s="158">
        <v>-11323975.769400001</v>
      </c>
      <c r="NY39" s="158">
        <v>0</v>
      </c>
      <c r="NZ39" s="158">
        <v>-11323975.769400001</v>
      </c>
      <c r="OA39" s="158">
        <v>11323975.769400001</v>
      </c>
      <c r="OB39" s="158">
        <v>0</v>
      </c>
      <c r="OC39" s="158">
        <v>0</v>
      </c>
      <c r="OD39" s="158">
        <v>0</v>
      </c>
      <c r="OE39" s="690">
        <v>0</v>
      </c>
      <c r="OF39" s="158">
        <v>0</v>
      </c>
      <c r="OG39" s="690">
        <v>0</v>
      </c>
      <c r="OH39" s="158">
        <v>0</v>
      </c>
      <c r="OI39" s="690">
        <v>0</v>
      </c>
      <c r="OJ39" s="158">
        <v>0</v>
      </c>
      <c r="OK39" s="466"/>
      <c r="OL39" s="466"/>
      <c r="OM39" s="466"/>
      <c r="ON39" s="466"/>
      <c r="OO39" s="466"/>
      <c r="OP39" s="466"/>
      <c r="OQ39" s="466"/>
      <c r="OR39" s="466"/>
      <c r="OS39" s="466"/>
      <c r="OT39" s="466"/>
      <c r="OU39" s="466"/>
      <c r="OV39" s="466"/>
      <c r="OW39" s="466"/>
      <c r="OX39" s="466"/>
      <c r="OY39" s="466"/>
      <c r="OZ39" s="466"/>
      <c r="PA39" s="132"/>
      <c r="PB39" s="466"/>
      <c r="PC39" s="466"/>
      <c r="PD39" s="466"/>
      <c r="PE39" s="466"/>
      <c r="PF39" s="466"/>
      <c r="PG39" s="466"/>
      <c r="PH39" s="466"/>
      <c r="PI39" s="466"/>
      <c r="PJ39" s="466"/>
      <c r="PK39" s="466"/>
      <c r="PL39" s="466"/>
      <c r="PM39" s="466"/>
      <c r="PN39" s="466"/>
      <c r="PO39" s="466"/>
      <c r="PP39" s="466"/>
      <c r="PQ39" s="753"/>
      <c r="PR39" s="753"/>
      <c r="PS39" s="753"/>
      <c r="PT39" s="753"/>
      <c r="PU39" s="753"/>
      <c r="PV39" s="753"/>
      <c r="PW39" s="753"/>
      <c r="PX39" s="753"/>
      <c r="PY39" s="753"/>
      <c r="PZ39" s="753"/>
      <c r="QA39" s="753"/>
      <c r="QB39" s="753"/>
      <c r="QC39" s="753"/>
      <c r="QD39" s="753"/>
      <c r="QE39" s="753"/>
      <c r="QF39" s="753"/>
      <c r="QG39" s="790"/>
      <c r="QH39" s="753"/>
      <c r="QI39" s="758"/>
      <c r="QJ39" s="758"/>
      <c r="QK39" s="758"/>
      <c r="QL39" s="758"/>
      <c r="QM39" s="758"/>
      <c r="QN39" s="758"/>
      <c r="QO39" s="758"/>
      <c r="QP39" s="758"/>
      <c r="QQ39" s="758"/>
      <c r="QR39" s="758"/>
      <c r="QS39" s="758"/>
      <c r="QT39" s="758"/>
      <c r="QU39" s="758"/>
      <c r="QV39" s="758"/>
      <c r="QW39" s="758"/>
      <c r="QX39" s="758"/>
      <c r="QY39" s="758"/>
      <c r="QZ39" s="758"/>
      <c r="RA39" s="758"/>
      <c r="RM39" s="801">
        <v>39</v>
      </c>
      <c r="RN39" s="758"/>
      <c r="RO39" s="793"/>
      <c r="RP39" s="873"/>
      <c r="RQ39" s="873"/>
      <c r="RR39" s="873"/>
      <c r="RS39" s="873"/>
      <c r="RT39" s="873"/>
      <c r="RU39" s="873"/>
      <c r="RV39" s="873"/>
      <c r="RW39" s="873"/>
      <c r="RX39" s="873"/>
      <c r="RY39" s="873"/>
      <c r="RZ39" s="873"/>
      <c r="SA39" s="873"/>
      <c r="SB39" s="873"/>
    </row>
    <row r="40" spans="1:496" ht="15.75" thickBot="1" x14ac:dyDescent="0.3">
      <c r="A40" s="132">
        <f>ROW()</f>
        <v>40</v>
      </c>
      <c r="B40" s="353" t="s">
        <v>331</v>
      </c>
      <c r="C40" s="139"/>
      <c r="D40" s="165"/>
      <c r="E40" s="165">
        <v>-982036.84</v>
      </c>
      <c r="F40" s="839"/>
      <c r="G40" s="165">
        <v>0</v>
      </c>
      <c r="H40" s="839"/>
      <c r="I40" s="165">
        <v>0</v>
      </c>
      <c r="J40" s="839"/>
      <c r="K40" s="165">
        <v>0</v>
      </c>
      <c r="L40" s="839"/>
      <c r="M40" s="165">
        <v>0</v>
      </c>
      <c r="N40" s="839"/>
      <c r="O40" s="165">
        <v>0</v>
      </c>
      <c r="P40" s="680"/>
      <c r="Q40" s="248">
        <v>40</v>
      </c>
      <c r="R40" s="489"/>
      <c r="S40" s="501"/>
      <c r="T40" s="587"/>
      <c r="W40" s="473"/>
      <c r="X40" s="473"/>
      <c r="Y40" s="473"/>
      <c r="Z40" s="473"/>
      <c r="AA40" s="473"/>
      <c r="AB40" s="473"/>
      <c r="AC40" s="473"/>
      <c r="AD40" s="473"/>
      <c r="AE40" s="473"/>
      <c r="AF40" s="473"/>
      <c r="AH40" s="473"/>
      <c r="AI40" s="473"/>
      <c r="AJ40" s="473"/>
      <c r="AK40" s="473"/>
      <c r="AL40" s="473"/>
      <c r="AM40" s="473"/>
      <c r="AN40" s="473"/>
      <c r="AO40" s="473"/>
      <c r="AP40" s="473"/>
      <c r="AQ40" s="473"/>
      <c r="AR40" s="473"/>
      <c r="AS40" s="473"/>
      <c r="AT40" s="473"/>
      <c r="AU40" s="473"/>
      <c r="AV40" s="473"/>
      <c r="AX40" s="168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U40" s="466"/>
      <c r="CC40" s="466"/>
      <c r="CD40" s="466"/>
      <c r="CE40" s="466"/>
      <c r="CF40" s="466"/>
      <c r="CG40" s="466"/>
      <c r="CH40" s="466"/>
      <c r="CI40" s="466"/>
      <c r="CJ40" s="466"/>
      <c r="CK40" s="466"/>
      <c r="CL40" s="466"/>
      <c r="CM40" s="466"/>
      <c r="CN40" s="466"/>
      <c r="CO40" s="466"/>
      <c r="CP40" s="466"/>
      <c r="CQ40" s="466"/>
      <c r="CR40" s="466"/>
      <c r="CS40" s="126"/>
      <c r="CT40" s="126"/>
      <c r="CU40" s="126"/>
      <c r="CV40" s="126"/>
      <c r="CW40" s="126"/>
      <c r="CX40" s="126"/>
      <c r="CY40" s="126"/>
      <c r="CZ40" s="126"/>
      <c r="DA40" s="466"/>
      <c r="DB40" s="466"/>
      <c r="DC40" s="466"/>
      <c r="DD40" s="466"/>
      <c r="DE40" s="466"/>
      <c r="DF40" s="466"/>
      <c r="DG40" s="466"/>
      <c r="DH40" s="466"/>
      <c r="DI40" s="466"/>
      <c r="DJ40" s="466"/>
      <c r="DK40" s="466"/>
      <c r="DL40" s="466"/>
      <c r="DM40" s="466"/>
      <c r="DN40" s="466"/>
      <c r="DO40" s="466"/>
      <c r="DP40" s="466"/>
      <c r="DQ40" s="466"/>
      <c r="DR40" s="466"/>
      <c r="DS40" s="466"/>
      <c r="DT40" s="466"/>
      <c r="DU40" s="466"/>
      <c r="DV40" s="466"/>
      <c r="DW40" s="466"/>
      <c r="DX40" s="466"/>
      <c r="EO40" s="466"/>
      <c r="EP40" s="466"/>
      <c r="EQ40" s="466"/>
      <c r="ER40" s="466"/>
      <c r="ES40" s="466"/>
      <c r="ET40" s="466"/>
      <c r="EU40" s="466"/>
      <c r="EV40" s="466"/>
      <c r="EW40" s="466"/>
      <c r="EX40" s="466"/>
      <c r="EY40" s="466"/>
      <c r="EZ40" s="466"/>
      <c r="FA40" s="466"/>
      <c r="FB40" s="466"/>
      <c r="FC40" s="466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 s="466"/>
      <c r="IH40" s="466"/>
      <c r="II40" s="466"/>
      <c r="IJ40" s="466"/>
      <c r="IK40" s="466"/>
      <c r="IL40" s="466"/>
      <c r="IM40" s="466"/>
      <c r="IN40" s="466"/>
      <c r="IO40" s="466"/>
      <c r="IP40" s="466"/>
      <c r="IQ40" s="466"/>
      <c r="IR40" s="466"/>
      <c r="IS40" s="466"/>
      <c r="IT40" s="466"/>
      <c r="IU40" s="466"/>
      <c r="IV40" s="466"/>
      <c r="JM40" s="125"/>
      <c r="LY40" s="132"/>
      <c r="MO40" s="130">
        <v>40</v>
      </c>
      <c r="MP40" s="126" t="s">
        <v>258</v>
      </c>
      <c r="MR40" s="925"/>
      <c r="MS40" s="925"/>
      <c r="MT40" s="925"/>
      <c r="MU40" s="925"/>
      <c r="MV40" s="925"/>
      <c r="MW40" s="925"/>
      <c r="MX40" s="925">
        <v>0</v>
      </c>
      <c r="MY40" s="925">
        <v>-245505.14664022264</v>
      </c>
      <c r="MZ40" s="925">
        <v>-245505.14664022264</v>
      </c>
      <c r="NA40" s="925">
        <v>-2700556.6130424486</v>
      </c>
      <c r="NB40" s="925">
        <v>-2946061.7596826712</v>
      </c>
      <c r="NC40" s="925">
        <v>0</v>
      </c>
      <c r="ND40" s="925">
        <v>-2946061.7596826712</v>
      </c>
      <c r="NE40" s="132">
        <v>40</v>
      </c>
      <c r="NF40" s="302" t="s">
        <v>1045</v>
      </c>
      <c r="NG40"/>
      <c r="NH40" s="198"/>
      <c r="NI40" s="198"/>
      <c r="NJ40" s="198"/>
      <c r="NK40" s="198"/>
      <c r="NL40" s="198">
        <v>0</v>
      </c>
      <c r="NM40" s="198"/>
      <c r="NN40" s="198">
        <v>0</v>
      </c>
      <c r="NO40" s="198">
        <v>-1830246.6633333338</v>
      </c>
      <c r="NP40" s="198">
        <v>-1830246.6633333338</v>
      </c>
      <c r="NQ40" s="198">
        <v>0</v>
      </c>
      <c r="NR40" s="198">
        <v>-1830246.6633333338</v>
      </c>
      <c r="NS40" s="198">
        <v>0</v>
      </c>
      <c r="NT40" s="198">
        <v>-1830246.6633333338</v>
      </c>
      <c r="NU40" s="132">
        <v>40</v>
      </c>
      <c r="NV40" s="549" t="s">
        <v>1225</v>
      </c>
      <c r="NW40" s="549"/>
      <c r="NX40" s="158">
        <v>0</v>
      </c>
      <c r="NY40" s="158">
        <v>0</v>
      </c>
      <c r="NZ40" s="158">
        <v>0</v>
      </c>
      <c r="OA40" s="158">
        <v>0</v>
      </c>
      <c r="OB40" s="158">
        <v>0</v>
      </c>
      <c r="OC40" s="158">
        <v>0</v>
      </c>
      <c r="OD40" s="158">
        <v>0</v>
      </c>
      <c r="OE40" s="690">
        <v>3914117.645152315</v>
      </c>
      <c r="OF40" s="158">
        <v>3914117.645152315</v>
      </c>
      <c r="OG40" s="690">
        <v>0</v>
      </c>
      <c r="OH40" s="158">
        <v>3914117.645152315</v>
      </c>
      <c r="OI40" s="690">
        <v>0</v>
      </c>
      <c r="OJ40" s="158">
        <v>3914117.645152315</v>
      </c>
      <c r="OK40" s="466"/>
      <c r="OL40" s="466"/>
      <c r="OM40" s="466"/>
      <c r="ON40" s="466"/>
      <c r="OO40" s="466"/>
      <c r="OP40" s="466"/>
      <c r="OQ40" s="466"/>
      <c r="OR40" s="466"/>
      <c r="OS40" s="466"/>
      <c r="OT40" s="466"/>
      <c r="OU40" s="466"/>
      <c r="OV40" s="466"/>
      <c r="OW40" s="466"/>
      <c r="OX40" s="466"/>
      <c r="OY40" s="466"/>
      <c r="OZ40" s="466"/>
      <c r="PA40" s="132"/>
      <c r="PB40" s="466"/>
      <c r="PC40" s="466"/>
      <c r="PD40" s="466"/>
      <c r="PE40" s="466"/>
      <c r="PF40" s="466"/>
      <c r="PG40" s="466"/>
      <c r="PH40" s="466"/>
      <c r="PI40" s="466"/>
      <c r="PJ40" s="466"/>
      <c r="PK40" s="466"/>
      <c r="PL40" s="466"/>
      <c r="PM40" s="466"/>
      <c r="PN40" s="466"/>
      <c r="PO40" s="466"/>
      <c r="PP40" s="466"/>
      <c r="PQ40" s="753"/>
      <c r="PR40" s="753"/>
      <c r="PS40" s="753"/>
      <c r="PT40" s="753"/>
      <c r="PU40" s="753"/>
      <c r="PV40" s="753"/>
      <c r="PW40" s="753"/>
      <c r="PX40" s="753"/>
      <c r="PY40" s="753"/>
      <c r="PZ40" s="753"/>
      <c r="QA40" s="753"/>
      <c r="QB40" s="753"/>
      <c r="QC40" s="753"/>
      <c r="QD40" s="753"/>
      <c r="QE40" s="753"/>
      <c r="QF40" s="753"/>
      <c r="QG40" s="790"/>
      <c r="QH40" s="753"/>
      <c r="QI40" s="758"/>
      <c r="QJ40" s="758"/>
      <c r="QK40" s="758"/>
      <c r="QL40" s="758"/>
      <c r="QM40" s="809"/>
      <c r="QN40" s="758"/>
      <c r="QO40" s="809"/>
      <c r="QP40" s="758"/>
      <c r="QQ40" s="809"/>
      <c r="QR40" s="758"/>
      <c r="QS40" s="809"/>
      <c r="QT40" s="758"/>
      <c r="QU40" s="809"/>
      <c r="QV40" s="758"/>
      <c r="QW40" s="758"/>
      <c r="QX40" s="758"/>
      <c r="QY40" s="758"/>
      <c r="QZ40" s="758"/>
      <c r="RA40" s="758"/>
      <c r="RM40" s="801">
        <v>40</v>
      </c>
      <c r="RN40" s="758" t="s">
        <v>318</v>
      </c>
      <c r="RO40" s="793"/>
      <c r="RP40" s="873"/>
      <c r="RQ40" s="873"/>
      <c r="RR40" s="873"/>
      <c r="RS40" s="873">
        <v>267562.39000000007</v>
      </c>
      <c r="RT40" s="873">
        <v>267562.39000000007</v>
      </c>
      <c r="RU40" s="873">
        <v>1002724.49</v>
      </c>
      <c r="RV40" s="873">
        <v>1270286.8800000001</v>
      </c>
      <c r="RW40" s="873">
        <v>132757.97614093564</v>
      </c>
      <c r="RX40" s="873">
        <v>1403044.8561409358</v>
      </c>
      <c r="RY40" s="873">
        <v>312845.61666594882</v>
      </c>
      <c r="RZ40" s="873">
        <v>1715890.4728068844</v>
      </c>
      <c r="SA40" s="873">
        <v>406223.71380899294</v>
      </c>
      <c r="SB40" s="873">
        <v>2122114.1866158773</v>
      </c>
    </row>
    <row r="41" spans="1:496" ht="15.75" thickTop="1" x14ac:dyDescent="0.25">
      <c r="A41" s="132">
        <f>ROW()</f>
        <v>41</v>
      </c>
      <c r="B41" s="353" t="s">
        <v>332</v>
      </c>
      <c r="C41" s="139"/>
      <c r="D41" s="165"/>
      <c r="E41" s="165">
        <v>-8794531.2800000012</v>
      </c>
      <c r="F41" s="839"/>
      <c r="G41" s="165">
        <v>0</v>
      </c>
      <c r="H41" s="839"/>
      <c r="I41" s="165">
        <v>0</v>
      </c>
      <c r="J41" s="839"/>
      <c r="K41" s="165">
        <v>0</v>
      </c>
      <c r="L41" s="839"/>
      <c r="M41" s="165">
        <v>0</v>
      </c>
      <c r="N41" s="839"/>
      <c r="O41" s="165">
        <v>0</v>
      </c>
      <c r="P41" s="680"/>
      <c r="Q41" s="248">
        <v>41</v>
      </c>
      <c r="R41" s="490" t="s">
        <v>340</v>
      </c>
      <c r="T41" s="590"/>
      <c r="W41" s="473"/>
      <c r="X41" s="473"/>
      <c r="Y41" s="473"/>
      <c r="Z41" s="473"/>
      <c r="AA41" s="473"/>
      <c r="AB41" s="473"/>
      <c r="AC41" s="473"/>
      <c r="AD41" s="473"/>
      <c r="AE41" s="473"/>
      <c r="AF41" s="473"/>
      <c r="AH41" s="473"/>
      <c r="AI41" s="473"/>
      <c r="AJ41" s="473"/>
      <c r="AK41" s="473"/>
      <c r="AL41" s="473"/>
      <c r="AM41" s="473"/>
      <c r="AN41" s="473"/>
      <c r="AO41" s="473"/>
      <c r="AP41" s="473"/>
      <c r="AQ41" s="473"/>
      <c r="AR41" s="473"/>
      <c r="AS41" s="473"/>
      <c r="AT41" s="473"/>
      <c r="AU41" s="473"/>
      <c r="AV41" s="473"/>
      <c r="AX41" s="168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U41" s="466"/>
      <c r="CC41" s="466"/>
      <c r="CD41" s="466"/>
      <c r="CE41" s="466"/>
      <c r="CF41" s="466"/>
      <c r="CG41" s="466"/>
      <c r="CH41" s="466"/>
      <c r="CI41" s="466"/>
      <c r="CJ41" s="466"/>
      <c r="CK41" s="466"/>
      <c r="CL41" s="466"/>
      <c r="CM41" s="466"/>
      <c r="CN41" s="466"/>
      <c r="CO41" s="466"/>
      <c r="CP41" s="466"/>
      <c r="CQ41" s="466"/>
      <c r="CR41" s="466"/>
      <c r="CS41" s="126"/>
      <c r="CT41" s="126"/>
      <c r="CU41" s="126"/>
      <c r="CV41" s="126"/>
      <c r="CW41" s="126"/>
      <c r="CX41" s="126"/>
      <c r="CY41" s="126"/>
      <c r="CZ41" s="126"/>
      <c r="DA41" s="466"/>
      <c r="DB41" s="466"/>
      <c r="DC41" s="466"/>
      <c r="DD41" s="466"/>
      <c r="DE41" s="466"/>
      <c r="DF41" s="466"/>
      <c r="DG41" s="466"/>
      <c r="DH41" s="466"/>
      <c r="DI41" s="466"/>
      <c r="DJ41" s="466"/>
      <c r="DK41" s="466"/>
      <c r="DL41" s="466"/>
      <c r="DM41" s="466"/>
      <c r="DN41" s="466"/>
      <c r="DO41" s="466"/>
      <c r="DP41" s="466"/>
      <c r="DQ41" s="466"/>
      <c r="DR41" s="466"/>
      <c r="DS41" s="466"/>
      <c r="DT41" s="466"/>
      <c r="DU41" s="466"/>
      <c r="DV41" s="466"/>
      <c r="DW41" s="466"/>
      <c r="DX41" s="466"/>
      <c r="EO41" s="466"/>
      <c r="EP41" s="466"/>
      <c r="EQ41" s="466"/>
      <c r="ER41" s="466"/>
      <c r="ES41" s="466"/>
      <c r="ET41" s="466"/>
      <c r="EU41" s="466"/>
      <c r="EV41" s="466"/>
      <c r="EW41" s="466"/>
      <c r="EX41" s="466"/>
      <c r="EY41" s="466"/>
      <c r="EZ41" s="466"/>
      <c r="FA41" s="466"/>
      <c r="FB41" s="466"/>
      <c r="FC41" s="466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 s="466"/>
      <c r="IH41" s="466"/>
      <c r="II41" s="466"/>
      <c r="IJ41" s="466"/>
      <c r="IK41" s="466"/>
      <c r="IL41" s="466"/>
      <c r="IM41" s="466"/>
      <c r="IN41" s="466"/>
      <c r="IO41" s="466"/>
      <c r="IP41" s="466"/>
      <c r="IQ41" s="466"/>
      <c r="IR41" s="466"/>
      <c r="IS41" s="466"/>
      <c r="IT41" s="466"/>
      <c r="IU41" s="466"/>
      <c r="IV41" s="466"/>
      <c r="JM41" s="125"/>
      <c r="LY41" s="132"/>
      <c r="MO41" s="130">
        <v>41</v>
      </c>
      <c r="MR41" s="758"/>
      <c r="MS41" s="758"/>
      <c r="MT41" s="758"/>
      <c r="MU41" s="758"/>
      <c r="MV41" s="758"/>
      <c r="MW41" s="758"/>
      <c r="MX41" s="758"/>
      <c r="MY41" s="758"/>
      <c r="MZ41" s="758"/>
      <c r="NA41" s="758"/>
      <c r="NB41" s="758"/>
      <c r="NC41" s="758"/>
      <c r="ND41" s="758"/>
      <c r="NE41" s="132">
        <v>41</v>
      </c>
      <c r="NF41" s="370" t="s">
        <v>3</v>
      </c>
      <c r="NG41" s="370"/>
      <c r="NH41" s="928">
        <v>0</v>
      </c>
      <c r="NI41" s="928">
        <v>0</v>
      </c>
      <c r="NJ41" s="928">
        <v>6268196.7300000004</v>
      </c>
      <c r="NK41" s="928">
        <v>-6268196.7300000004</v>
      </c>
      <c r="NL41" s="928">
        <v>0</v>
      </c>
      <c r="NM41" s="928">
        <v>0</v>
      </c>
      <c r="NN41" s="928">
        <v>0</v>
      </c>
      <c r="NO41" s="928">
        <v>-1830246.6633333338</v>
      </c>
      <c r="NP41" s="928">
        <v>-1830246.6633333338</v>
      </c>
      <c r="NQ41" s="928">
        <v>0</v>
      </c>
      <c r="NR41" s="928">
        <v>-1830246.6633333338</v>
      </c>
      <c r="NS41" s="928">
        <v>0</v>
      </c>
      <c r="NT41" s="928">
        <v>-1830246.6633333338</v>
      </c>
      <c r="NU41" s="132">
        <v>41</v>
      </c>
      <c r="NV41" s="549" t="s">
        <v>1226</v>
      </c>
      <c r="NW41" s="549"/>
      <c r="NX41" s="158">
        <v>0</v>
      </c>
      <c r="NY41" s="158">
        <v>0</v>
      </c>
      <c r="NZ41" s="158">
        <v>0</v>
      </c>
      <c r="OA41" s="158">
        <v>0</v>
      </c>
      <c r="OB41" s="158">
        <v>0</v>
      </c>
      <c r="OC41" s="158">
        <v>0</v>
      </c>
      <c r="OD41" s="158">
        <v>0</v>
      </c>
      <c r="OE41" s="690">
        <v>173621.93722130067</v>
      </c>
      <c r="OF41" s="158">
        <v>173621.93722130067</v>
      </c>
      <c r="OG41" s="690">
        <v>0</v>
      </c>
      <c r="OH41" s="158">
        <v>173621.93722130067</v>
      </c>
      <c r="OI41" s="690">
        <v>0</v>
      </c>
      <c r="OJ41" s="158">
        <v>173621.93722130067</v>
      </c>
      <c r="OK41" s="466"/>
      <c r="OL41" s="466"/>
      <c r="OM41" s="466"/>
      <c r="ON41" s="466"/>
      <c r="OO41" s="466"/>
      <c r="OP41" s="466"/>
      <c r="OQ41" s="466"/>
      <c r="OR41" s="466"/>
      <c r="OS41" s="466"/>
      <c r="OT41" s="466"/>
      <c r="OU41" s="466"/>
      <c r="OV41" s="466"/>
      <c r="OW41" s="466"/>
      <c r="OX41" s="466"/>
      <c r="OY41" s="466"/>
      <c r="OZ41" s="466"/>
      <c r="PA41" s="132"/>
      <c r="PB41" s="466"/>
      <c r="PC41" s="466"/>
      <c r="PD41" s="466"/>
      <c r="PE41" s="466"/>
      <c r="PF41" s="466"/>
      <c r="PG41" s="466"/>
      <c r="PH41" s="466"/>
      <c r="PI41" s="466"/>
      <c r="PJ41" s="466"/>
      <c r="PK41" s="466"/>
      <c r="PL41" s="466"/>
      <c r="PM41" s="466"/>
      <c r="PN41" s="466"/>
      <c r="PO41" s="466"/>
      <c r="PP41" s="466"/>
      <c r="PQ41" s="753"/>
      <c r="PR41" s="753"/>
      <c r="PS41" s="753"/>
      <c r="PT41" s="753"/>
      <c r="PU41" s="753"/>
      <c r="PV41" s="753"/>
      <c r="PW41" s="753"/>
      <c r="PX41" s="753"/>
      <c r="PY41" s="753"/>
      <c r="PZ41" s="753"/>
      <c r="QA41" s="753"/>
      <c r="QB41" s="753"/>
      <c r="QC41" s="753"/>
      <c r="QD41" s="753"/>
      <c r="QE41" s="753"/>
      <c r="QF41" s="753"/>
      <c r="QG41" s="132"/>
      <c r="QH41" s="466"/>
      <c r="QI41" s="466"/>
      <c r="QJ41" s="466"/>
      <c r="QK41" s="466"/>
      <c r="QL41" s="808"/>
      <c r="QM41" s="808"/>
      <c r="QN41" s="808"/>
      <c r="QO41" s="808"/>
      <c r="QP41" s="808"/>
      <c r="QQ41" s="808"/>
      <c r="QR41" s="808"/>
      <c r="QS41" s="808"/>
      <c r="QT41" s="808"/>
      <c r="QU41" s="808"/>
      <c r="QV41" s="808"/>
      <c r="QW41" s="758"/>
      <c r="QX41" s="758"/>
      <c r="QY41" s="758"/>
      <c r="QZ41" s="758"/>
      <c r="RA41" s="758"/>
      <c r="RM41" s="801">
        <v>41</v>
      </c>
      <c r="RN41" s="758"/>
      <c r="RO41" s="793"/>
      <c r="RP41" s="792"/>
      <c r="RQ41" s="792"/>
      <c r="RR41" s="792"/>
      <c r="RS41" s="792"/>
      <c r="RT41" s="792"/>
      <c r="RU41" s="792"/>
      <c r="RV41" s="792"/>
      <c r="RW41" s="792"/>
      <c r="RX41" s="792"/>
      <c r="RY41" s="792"/>
      <c r="RZ41" s="792"/>
      <c r="SA41" s="792"/>
      <c r="SB41" s="792"/>
    </row>
    <row r="42" spans="1:496" x14ac:dyDescent="0.25">
      <c r="A42" s="132">
        <f>ROW()</f>
        <v>42</v>
      </c>
      <c r="B42" s="353" t="s">
        <v>535</v>
      </c>
      <c r="D42" s="165"/>
      <c r="E42" s="165">
        <v>-15933544.380000001</v>
      </c>
      <c r="F42" s="839"/>
      <c r="G42" s="165">
        <v>0</v>
      </c>
      <c r="H42" s="839"/>
      <c r="I42" s="165">
        <v>0</v>
      </c>
      <c r="J42" s="839"/>
      <c r="K42" s="165">
        <v>0</v>
      </c>
      <c r="L42" s="839"/>
      <c r="M42" s="165">
        <v>0</v>
      </c>
      <c r="N42" s="839"/>
      <c r="O42" s="165">
        <v>0</v>
      </c>
      <c r="P42" s="680"/>
      <c r="Q42" s="248">
        <v>42</v>
      </c>
      <c r="R42" s="481" t="s">
        <v>501</v>
      </c>
      <c r="S42" s="126">
        <v>0.95214466527082253</v>
      </c>
      <c r="T42" s="455">
        <v>88978068.780000001</v>
      </c>
      <c r="U42" s="580">
        <v>-88978068.780000001</v>
      </c>
      <c r="V42" s="580">
        <v>0</v>
      </c>
      <c r="W42" s="506"/>
      <c r="X42" s="506">
        <v>0</v>
      </c>
      <c r="Y42" s="506"/>
      <c r="Z42" s="506">
        <v>0</v>
      </c>
      <c r="AA42" s="506"/>
      <c r="AB42" s="506">
        <v>0</v>
      </c>
      <c r="AC42" s="506"/>
      <c r="AD42" s="506">
        <v>0</v>
      </c>
      <c r="AE42" s="506"/>
      <c r="AF42" s="506">
        <v>0</v>
      </c>
      <c r="AH42" s="473"/>
      <c r="AI42" s="473"/>
      <c r="AJ42" s="473"/>
      <c r="AK42" s="473"/>
      <c r="AL42" s="473"/>
      <c r="AM42" s="473"/>
      <c r="AN42" s="473"/>
      <c r="AO42" s="473"/>
      <c r="AP42" s="473"/>
      <c r="AQ42" s="473"/>
      <c r="AR42" s="473"/>
      <c r="AS42" s="473"/>
      <c r="AT42" s="473"/>
      <c r="AU42" s="473"/>
      <c r="AV42" s="473"/>
      <c r="AX42" s="168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U42" s="466"/>
      <c r="CC42" s="466"/>
      <c r="CD42" s="466"/>
      <c r="CE42" s="466"/>
      <c r="CF42" s="466"/>
      <c r="CG42" s="466"/>
      <c r="CH42" s="466"/>
      <c r="CI42" s="466"/>
      <c r="CJ42" s="466"/>
      <c r="CK42" s="466"/>
      <c r="CL42" s="466"/>
      <c r="CM42" s="466"/>
      <c r="CN42" s="466"/>
      <c r="CO42" s="466"/>
      <c r="CP42" s="466"/>
      <c r="CQ42" s="466"/>
      <c r="CR42" s="466"/>
      <c r="CS42" s="126"/>
      <c r="CT42" s="126"/>
      <c r="CU42" s="126"/>
      <c r="CV42" s="126"/>
      <c r="CW42" s="126"/>
      <c r="CX42" s="126"/>
      <c r="CY42" s="126"/>
      <c r="CZ42" s="126"/>
      <c r="DA42" s="466"/>
      <c r="DB42" s="466"/>
      <c r="DC42" s="466"/>
      <c r="DD42" s="466"/>
      <c r="DE42" s="466"/>
      <c r="DF42" s="466"/>
      <c r="DG42" s="466"/>
      <c r="DH42" s="466"/>
      <c r="DI42" s="466"/>
      <c r="DJ42" s="466"/>
      <c r="DK42" s="466"/>
      <c r="DL42" s="466"/>
      <c r="DM42" s="466"/>
      <c r="DN42" s="466"/>
      <c r="DO42" s="466"/>
      <c r="DP42" s="466"/>
      <c r="DQ42" s="466"/>
      <c r="DR42" s="466"/>
      <c r="DS42" s="466"/>
      <c r="DT42" s="466"/>
      <c r="DU42" s="466"/>
      <c r="DV42" s="466"/>
      <c r="DW42" s="466"/>
      <c r="DX42" s="466"/>
      <c r="EO42" s="466"/>
      <c r="EP42" s="466"/>
      <c r="EQ42" s="466"/>
      <c r="ER42" s="466"/>
      <c r="ES42" s="466"/>
      <c r="ET42" s="466"/>
      <c r="EU42" s="466"/>
      <c r="EV42" s="466"/>
      <c r="EW42" s="466"/>
      <c r="EX42" s="466"/>
      <c r="EY42" s="466"/>
      <c r="EZ42" s="466"/>
      <c r="FA42" s="466"/>
      <c r="FB42" s="466"/>
      <c r="FC42" s="466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 s="466"/>
      <c r="IH42" s="466"/>
      <c r="II42" s="466"/>
      <c r="IJ42" s="466"/>
      <c r="IK42" s="466"/>
      <c r="IL42" s="466"/>
      <c r="IM42" s="466"/>
      <c r="IN42" s="466"/>
      <c r="IO42" s="466"/>
      <c r="IP42" s="466"/>
      <c r="IQ42" s="466"/>
      <c r="IR42" s="466"/>
      <c r="IS42" s="466"/>
      <c r="IT42" s="466"/>
      <c r="IU42" s="466"/>
      <c r="IV42" s="466"/>
      <c r="JM42" s="125"/>
      <c r="KW42" s="206"/>
      <c r="LY42" s="132"/>
      <c r="MO42" s="130">
        <v>42</v>
      </c>
      <c r="MP42" s="370" t="s">
        <v>1222</v>
      </c>
      <c r="MR42" s="758"/>
      <c r="MS42" s="758"/>
      <c r="MT42" s="758"/>
      <c r="MU42" s="758"/>
      <c r="MV42" s="758"/>
      <c r="MW42" s="758"/>
      <c r="MX42" s="758"/>
      <c r="MY42" s="758"/>
      <c r="MZ42" s="758"/>
      <c r="NA42" s="758"/>
      <c r="NB42" s="758"/>
      <c r="NC42" s="758"/>
      <c r="ND42" s="758"/>
      <c r="NE42" s="132">
        <v>42</v>
      </c>
      <c r="NF42" s="370" t="s">
        <v>84</v>
      </c>
      <c r="NG42" s="370"/>
      <c r="NH42" s="198"/>
      <c r="NI42" s="198"/>
      <c r="NJ42" s="198"/>
      <c r="NK42" s="198"/>
      <c r="NL42" s="198"/>
      <c r="NM42" s="198"/>
      <c r="NN42" s="198"/>
      <c r="NO42" s="198"/>
      <c r="NP42" s="198"/>
      <c r="NQ42" s="198"/>
      <c r="NR42" s="198"/>
      <c r="NS42" s="198"/>
      <c r="NT42" s="198"/>
      <c r="NU42" s="132">
        <v>42</v>
      </c>
      <c r="NV42" s="549" t="s">
        <v>532</v>
      </c>
      <c r="NW42" s="689"/>
      <c r="NX42" s="694">
        <v>0</v>
      </c>
      <c r="NY42" s="694">
        <v>0</v>
      </c>
      <c r="NZ42" s="694">
        <v>0</v>
      </c>
      <c r="OA42" s="694">
        <v>0</v>
      </c>
      <c r="OB42" s="694">
        <v>0</v>
      </c>
      <c r="OC42" s="694">
        <v>0</v>
      </c>
      <c r="OD42" s="694">
        <v>0</v>
      </c>
      <c r="OE42" s="694">
        <v>2787548.3850655165</v>
      </c>
      <c r="OF42" s="694">
        <v>2787548.3850655165</v>
      </c>
      <c r="OG42" s="694">
        <v>0</v>
      </c>
      <c r="OH42" s="694">
        <v>2787548.3850655165</v>
      </c>
      <c r="OI42" s="694">
        <v>0</v>
      </c>
      <c r="OJ42" s="694">
        <v>2787548.3850655165</v>
      </c>
      <c r="OK42" s="466"/>
      <c r="OL42" s="466"/>
      <c r="OM42" s="466"/>
      <c r="ON42" s="466"/>
      <c r="OO42" s="466"/>
      <c r="OP42" s="466"/>
      <c r="OQ42" s="466"/>
      <c r="OR42" s="466"/>
      <c r="OS42" s="466"/>
      <c r="OT42" s="466"/>
      <c r="OU42" s="466"/>
      <c r="OV42" s="466"/>
      <c r="OW42" s="466"/>
      <c r="OX42" s="466"/>
      <c r="OY42" s="466"/>
      <c r="OZ42" s="466"/>
      <c r="PA42" s="132"/>
      <c r="PB42" s="466"/>
      <c r="PC42" s="466"/>
      <c r="PD42" s="466"/>
      <c r="PE42" s="466"/>
      <c r="PF42" s="466"/>
      <c r="PG42" s="466"/>
      <c r="PH42" s="466"/>
      <c r="PI42" s="466"/>
      <c r="PJ42" s="466"/>
      <c r="PK42" s="466"/>
      <c r="PL42" s="466"/>
      <c r="PM42" s="466"/>
      <c r="PN42" s="466"/>
      <c r="PO42" s="466"/>
      <c r="PP42" s="466"/>
      <c r="PQ42" s="753"/>
      <c r="PR42" s="753"/>
      <c r="PS42" s="753"/>
      <c r="PT42" s="753"/>
      <c r="PU42" s="753"/>
      <c r="PV42" s="753"/>
      <c r="PW42" s="753"/>
      <c r="PX42" s="753"/>
      <c r="PY42" s="753"/>
      <c r="PZ42" s="753"/>
      <c r="QA42" s="753"/>
      <c r="QB42" s="753"/>
      <c r="QC42" s="753"/>
      <c r="QD42" s="753"/>
      <c r="QE42" s="753"/>
      <c r="QF42" s="753"/>
      <c r="QG42" s="132"/>
      <c r="QH42" s="466"/>
      <c r="QI42" s="466"/>
      <c r="QJ42" s="466"/>
      <c r="QK42" s="466"/>
      <c r="QL42" s="466"/>
      <c r="QM42" s="808"/>
      <c r="QN42" s="466"/>
      <c r="QO42" s="466"/>
      <c r="QP42" s="466"/>
      <c r="QQ42" s="466"/>
      <c r="QR42" s="466"/>
      <c r="QS42" s="466"/>
      <c r="QT42" s="466"/>
      <c r="QU42" s="466"/>
      <c r="QV42" s="466"/>
      <c r="QW42" s="758"/>
      <c r="QX42" s="758"/>
      <c r="QY42" s="758"/>
      <c r="QZ42" s="758"/>
      <c r="RA42" s="758"/>
      <c r="RM42" s="801">
        <v>42</v>
      </c>
      <c r="RN42" s="758" t="s">
        <v>266</v>
      </c>
      <c r="RO42" s="793">
        <v>0.21</v>
      </c>
      <c r="RP42" s="833"/>
      <c r="RQ42" s="833"/>
      <c r="RR42" s="833"/>
      <c r="RS42" s="833">
        <v>-56188.101900000016</v>
      </c>
      <c r="RT42" s="833">
        <v>-56188.101900000016</v>
      </c>
      <c r="RU42" s="833">
        <v>-210572.14289999998</v>
      </c>
      <c r="RV42" s="833">
        <v>-266760.24480000004</v>
      </c>
      <c r="RW42" s="833">
        <v>-27879.174989596486</v>
      </c>
      <c r="RX42" s="833">
        <v>-294639.41978959652</v>
      </c>
      <c r="RY42" s="833">
        <v>-65697.579499849249</v>
      </c>
      <c r="RZ42" s="833">
        <v>-360336.9992894457</v>
      </c>
      <c r="SA42" s="833">
        <v>-85306.979899888509</v>
      </c>
      <c r="SB42" s="833">
        <v>-445643.9791893342</v>
      </c>
    </row>
    <row r="43" spans="1:496" x14ac:dyDescent="0.25">
      <c r="A43" s="132">
        <f>ROW()</f>
        <v>43</v>
      </c>
      <c r="B43" s="249" t="s">
        <v>509</v>
      </c>
      <c r="D43" s="165"/>
      <c r="E43" s="165">
        <v>0</v>
      </c>
      <c r="F43" s="839"/>
      <c r="G43" s="165">
        <v>-1343221.76</v>
      </c>
      <c r="H43" s="839"/>
      <c r="I43" s="165">
        <v>0</v>
      </c>
      <c r="J43" s="839"/>
      <c r="K43" s="165">
        <v>0</v>
      </c>
      <c r="L43" s="839"/>
      <c r="M43" s="165">
        <v>0</v>
      </c>
      <c r="N43" s="839"/>
      <c r="O43" s="165">
        <v>0</v>
      </c>
      <c r="P43" s="680"/>
      <c r="Q43" s="248">
        <v>43</v>
      </c>
      <c r="R43" s="482" t="s">
        <v>342</v>
      </c>
      <c r="S43" s="601">
        <v>0.9521999252639175</v>
      </c>
      <c r="T43" s="455">
        <v>56259414.729999997</v>
      </c>
      <c r="U43" s="580">
        <v>-56259414.729999997</v>
      </c>
      <c r="V43" s="580">
        <v>0</v>
      </c>
      <c r="W43" s="506"/>
      <c r="X43" s="506">
        <v>0</v>
      </c>
      <c r="Y43" s="506"/>
      <c r="Z43" s="506">
        <v>0</v>
      </c>
      <c r="AA43" s="506"/>
      <c r="AB43" s="506">
        <v>0</v>
      </c>
      <c r="AC43" s="506"/>
      <c r="AD43" s="506">
        <v>0</v>
      </c>
      <c r="AE43" s="506"/>
      <c r="AF43" s="506">
        <v>0</v>
      </c>
      <c r="AH43" s="473"/>
      <c r="AI43" s="473"/>
      <c r="AJ43" s="473"/>
      <c r="AK43" s="473"/>
      <c r="AL43" s="473"/>
      <c r="AM43" s="473"/>
      <c r="AN43" s="473"/>
      <c r="AO43" s="473"/>
      <c r="AP43" s="473"/>
      <c r="AQ43" s="473"/>
      <c r="AR43" s="473"/>
      <c r="AS43" s="473"/>
      <c r="AT43" s="473"/>
      <c r="AU43" s="473"/>
      <c r="AV43" s="473"/>
      <c r="AX43" s="168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U43" s="466"/>
      <c r="CC43" s="466"/>
      <c r="CD43" s="466"/>
      <c r="CE43" s="466"/>
      <c r="CF43" s="466"/>
      <c r="CG43" s="466"/>
      <c r="CH43" s="466"/>
      <c r="CI43" s="466"/>
      <c r="CJ43" s="466"/>
      <c r="CK43" s="466"/>
      <c r="CL43" s="466"/>
      <c r="CM43" s="466"/>
      <c r="CN43" s="466"/>
      <c r="CO43" s="466"/>
      <c r="CP43" s="466"/>
      <c r="CQ43" s="466"/>
      <c r="CR43" s="466"/>
      <c r="CS43" s="126"/>
      <c r="CT43" s="126"/>
      <c r="CU43" s="126"/>
      <c r="CV43" s="126"/>
      <c r="CW43" s="126"/>
      <c r="CX43" s="126"/>
      <c r="CY43" s="126"/>
      <c r="CZ43" s="126"/>
      <c r="DA43" s="466"/>
      <c r="DB43" s="466"/>
      <c r="DC43" s="466"/>
      <c r="DD43" s="466"/>
      <c r="DE43" s="466"/>
      <c r="DF43" s="466"/>
      <c r="DG43" s="466"/>
      <c r="DH43" s="466"/>
      <c r="DI43" s="466"/>
      <c r="DJ43" s="466"/>
      <c r="DK43" s="466"/>
      <c r="DL43" s="466"/>
      <c r="DM43" s="466"/>
      <c r="DN43" s="466"/>
      <c r="DO43" s="466"/>
      <c r="DP43" s="466"/>
      <c r="DQ43" s="466"/>
      <c r="DR43" s="466"/>
      <c r="DS43" s="466"/>
      <c r="DT43" s="466"/>
      <c r="DU43" s="466"/>
      <c r="DV43" s="466"/>
      <c r="DW43" s="466"/>
      <c r="DX43" s="466"/>
      <c r="EO43" s="466"/>
      <c r="EP43" s="466"/>
      <c r="EQ43" s="466"/>
      <c r="ER43" s="466"/>
      <c r="ES43" s="466"/>
      <c r="ET43" s="466"/>
      <c r="EU43" s="466"/>
      <c r="EV43" s="466"/>
      <c r="EW43" s="466"/>
      <c r="EX43" s="466"/>
      <c r="EY43" s="466"/>
      <c r="EZ43" s="466"/>
      <c r="FA43" s="466"/>
      <c r="FB43" s="466"/>
      <c r="FC43" s="466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 s="466"/>
      <c r="IH43" s="466"/>
      <c r="II43" s="466"/>
      <c r="IJ43" s="466"/>
      <c r="IK43" s="466"/>
      <c r="IL43" s="466"/>
      <c r="IM43" s="466"/>
      <c r="IN43" s="466"/>
      <c r="IO43" s="466"/>
      <c r="IP43" s="466"/>
      <c r="IQ43" s="466"/>
      <c r="IR43" s="466"/>
      <c r="IS43" s="466"/>
      <c r="IT43" s="466"/>
      <c r="IU43" s="466"/>
      <c r="IV43" s="466"/>
      <c r="JM43" s="125"/>
      <c r="LY43" s="132"/>
      <c r="MR43" s="758"/>
      <c r="MS43" s="758"/>
      <c r="MT43" s="758"/>
      <c r="MU43" s="758"/>
      <c r="MV43" s="758"/>
      <c r="MW43" s="758"/>
      <c r="MX43" s="758"/>
      <c r="MY43" s="758"/>
      <c r="MZ43" s="758"/>
      <c r="NA43" s="758"/>
      <c r="NB43" s="758"/>
      <c r="NC43" s="758"/>
      <c r="ND43" s="758"/>
      <c r="NE43" s="132">
        <v>43</v>
      </c>
      <c r="NF43" s="126" t="s">
        <v>309</v>
      </c>
      <c r="NH43" s="198">
        <v>0</v>
      </c>
      <c r="NI43" s="198">
        <v>0</v>
      </c>
      <c r="NJ43" s="198">
        <v>6268196.7300000004</v>
      </c>
      <c r="NK43" s="198">
        <v>-6268196.7300000004</v>
      </c>
      <c r="NL43" s="198">
        <v>0</v>
      </c>
      <c r="NM43" s="198">
        <v>0</v>
      </c>
      <c r="NN43" s="198">
        <v>0</v>
      </c>
      <c r="NO43" s="198">
        <v>-1830246.6633333338</v>
      </c>
      <c r="NP43" s="198">
        <v>-1830246.6633333338</v>
      </c>
      <c r="NQ43" s="198">
        <v>0</v>
      </c>
      <c r="NR43" s="198">
        <v>-1830246.6633333338</v>
      </c>
      <c r="NS43" s="198">
        <v>0</v>
      </c>
      <c r="NT43" s="198">
        <v>-1830246.6633333338</v>
      </c>
      <c r="NU43" s="132">
        <v>43</v>
      </c>
      <c r="NV43" s="549" t="s">
        <v>533</v>
      </c>
      <c r="NW43" s="689"/>
      <c r="NX43" s="694">
        <v>0</v>
      </c>
      <c r="NY43" s="694">
        <v>0</v>
      </c>
      <c r="NZ43" s="694">
        <v>0</v>
      </c>
      <c r="OA43" s="694">
        <v>0</v>
      </c>
      <c r="OB43" s="694">
        <v>0</v>
      </c>
      <c r="OC43" s="694">
        <v>0</v>
      </c>
      <c r="OD43" s="694">
        <v>0</v>
      </c>
      <c r="OE43" s="694">
        <v>94832.304487856571</v>
      </c>
      <c r="OF43" s="694">
        <v>94832.304487856571</v>
      </c>
      <c r="OG43" s="694">
        <v>0</v>
      </c>
      <c r="OH43" s="694">
        <v>94832.304487856571</v>
      </c>
      <c r="OI43" s="694">
        <v>0</v>
      </c>
      <c r="OJ43" s="694">
        <v>94832.304487856571</v>
      </c>
      <c r="OK43" s="466"/>
      <c r="OL43" s="466"/>
      <c r="OM43" s="466"/>
      <c r="ON43" s="466"/>
      <c r="OO43" s="466"/>
      <c r="OP43" s="466"/>
      <c r="OQ43" s="466"/>
      <c r="OR43" s="466"/>
      <c r="OS43" s="466"/>
      <c r="OT43" s="466"/>
      <c r="OU43" s="466"/>
      <c r="OV43" s="466"/>
      <c r="OW43" s="466"/>
      <c r="OX43" s="466"/>
      <c r="OY43" s="466"/>
      <c r="OZ43" s="466"/>
      <c r="PA43" s="132"/>
      <c r="PB43" s="466"/>
      <c r="PC43" s="466"/>
      <c r="PD43" s="466"/>
      <c r="PE43" s="466"/>
      <c r="PF43" s="466"/>
      <c r="PG43" s="466"/>
      <c r="PH43" s="466"/>
      <c r="PI43" s="466"/>
      <c r="PJ43" s="466"/>
      <c r="PK43" s="466"/>
      <c r="PL43" s="466"/>
      <c r="PM43" s="466"/>
      <c r="PN43" s="466"/>
      <c r="PO43" s="466"/>
      <c r="PP43" s="466"/>
      <c r="PQ43" s="753"/>
      <c r="PR43" s="753"/>
      <c r="PS43" s="753"/>
      <c r="PT43" s="753"/>
      <c r="PU43" s="753"/>
      <c r="PV43" s="753"/>
      <c r="PW43" s="753"/>
      <c r="PX43" s="753"/>
      <c r="PY43" s="753"/>
      <c r="PZ43" s="753"/>
      <c r="QA43" s="753"/>
      <c r="QB43" s="753"/>
      <c r="QC43" s="753"/>
      <c r="QD43" s="753"/>
      <c r="QE43" s="753"/>
      <c r="QF43" s="753"/>
      <c r="QG43" s="132"/>
      <c r="QH43" s="466"/>
      <c r="QI43" s="466"/>
      <c r="QJ43" s="466"/>
      <c r="QK43" s="466"/>
      <c r="QL43" s="466"/>
      <c r="QM43" s="466"/>
      <c r="QN43" s="466"/>
      <c r="QO43" s="466"/>
      <c r="QP43" s="466"/>
      <c r="QQ43" s="808"/>
      <c r="QR43" s="466"/>
      <c r="QS43" s="808"/>
      <c r="QT43" s="466"/>
      <c r="QU43" s="808"/>
      <c r="QV43" s="466"/>
      <c r="QW43" s="753"/>
      <c r="QX43" s="753"/>
      <c r="QY43" s="753"/>
      <c r="QZ43" s="753"/>
      <c r="RA43" s="753"/>
      <c r="RM43" s="801">
        <v>43</v>
      </c>
      <c r="RN43" s="758"/>
      <c r="RO43" s="793"/>
      <c r="RP43" s="870"/>
      <c r="RQ43" s="870"/>
      <c r="RR43" s="870"/>
      <c r="RS43" s="870"/>
      <c r="RT43" s="870"/>
      <c r="RU43" s="870"/>
      <c r="RV43" s="870"/>
      <c r="RW43" s="870"/>
      <c r="RX43" s="870"/>
      <c r="RY43" s="870"/>
      <c r="RZ43" s="870"/>
      <c r="SA43" s="870"/>
      <c r="SB43" s="870"/>
    </row>
    <row r="44" spans="1:496" ht="15.75" thickBot="1" x14ac:dyDescent="0.3">
      <c r="A44" s="132">
        <f>ROW()</f>
        <v>44</v>
      </c>
      <c r="B44" s="514" t="s">
        <v>534</v>
      </c>
      <c r="D44" s="165"/>
      <c r="E44" s="165">
        <v>1354495.5777486842</v>
      </c>
      <c r="F44" s="839"/>
      <c r="G44" s="165">
        <v>0</v>
      </c>
      <c r="H44" s="839"/>
      <c r="I44" s="165">
        <v>0</v>
      </c>
      <c r="J44" s="839"/>
      <c r="K44" s="165">
        <v>0</v>
      </c>
      <c r="L44" s="839"/>
      <c r="M44" s="165">
        <v>0</v>
      </c>
      <c r="N44" s="839"/>
      <c r="O44" s="165">
        <v>0</v>
      </c>
      <c r="P44" s="680"/>
      <c r="Q44" s="248">
        <v>44</v>
      </c>
      <c r="R44" s="481" t="s">
        <v>344</v>
      </c>
      <c r="S44" s="601">
        <v>0.96297905248331439</v>
      </c>
      <c r="T44" s="455">
        <v>82715213.25</v>
      </c>
      <c r="U44" s="580">
        <v>-82715213.25</v>
      </c>
      <c r="V44" s="580">
        <v>0</v>
      </c>
      <c r="W44" s="506"/>
      <c r="X44" s="506">
        <v>0</v>
      </c>
      <c r="Y44" s="506"/>
      <c r="Z44" s="506">
        <v>0</v>
      </c>
      <c r="AA44" s="506"/>
      <c r="AB44" s="506">
        <v>0</v>
      </c>
      <c r="AC44" s="506"/>
      <c r="AD44" s="506">
        <v>0</v>
      </c>
      <c r="AE44" s="506"/>
      <c r="AF44" s="506">
        <v>0</v>
      </c>
      <c r="AH44" s="473"/>
      <c r="AI44" s="473"/>
      <c r="AJ44" s="473"/>
      <c r="AK44" s="473"/>
      <c r="AL44" s="473"/>
      <c r="AM44" s="473"/>
      <c r="AN44" s="473"/>
      <c r="AO44" s="473"/>
      <c r="AP44" s="473"/>
      <c r="AQ44" s="473"/>
      <c r="AR44" s="473"/>
      <c r="AS44" s="473"/>
      <c r="AT44" s="473"/>
      <c r="AU44" s="473"/>
      <c r="AV44" s="473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U44" s="466"/>
      <c r="CC44" s="466"/>
      <c r="CD44" s="466"/>
      <c r="CE44" s="466"/>
      <c r="CF44" s="466"/>
      <c r="CG44" s="466"/>
      <c r="CH44" s="466"/>
      <c r="CI44" s="466"/>
      <c r="CJ44" s="466"/>
      <c r="CK44" s="466"/>
      <c r="CL44" s="466"/>
      <c r="CM44" s="466"/>
      <c r="CN44" s="466"/>
      <c r="CO44" s="466"/>
      <c r="CP44" s="466"/>
      <c r="CQ44" s="466"/>
      <c r="CR44" s="466"/>
      <c r="CS44" s="466"/>
      <c r="CT44" s="466"/>
      <c r="CU44" s="466"/>
      <c r="CV44" s="466"/>
      <c r="CW44" s="466"/>
      <c r="CX44" s="466"/>
      <c r="CY44" s="466"/>
      <c r="CZ44" s="466"/>
      <c r="DA44" s="466"/>
      <c r="DB44" s="466"/>
      <c r="DC44" s="466"/>
      <c r="DD44" s="466"/>
      <c r="DE44" s="466"/>
      <c r="DF44" s="466"/>
      <c r="DG44" s="466"/>
      <c r="DH44" s="466"/>
      <c r="DI44" s="466"/>
      <c r="DJ44" s="466"/>
      <c r="DK44" s="466"/>
      <c r="DL44" s="466"/>
      <c r="DM44" s="466"/>
      <c r="DN44" s="466"/>
      <c r="DO44" s="466"/>
      <c r="DP44" s="466"/>
      <c r="DQ44" s="466"/>
      <c r="DR44" s="466"/>
      <c r="DS44" s="466"/>
      <c r="DT44" s="466"/>
      <c r="DU44" s="466"/>
      <c r="DV44" s="466"/>
      <c r="DW44" s="466"/>
      <c r="DX44" s="466"/>
      <c r="EO44" s="466"/>
      <c r="EP44" s="466"/>
      <c r="EQ44" s="466"/>
      <c r="ER44" s="466"/>
      <c r="ES44" s="466"/>
      <c r="ET44" s="466"/>
      <c r="EU44" s="466"/>
      <c r="EV44" s="466"/>
      <c r="EW44" s="466"/>
      <c r="EX44" s="466"/>
      <c r="EY44" s="466"/>
      <c r="EZ44" s="466"/>
      <c r="FA44" s="466"/>
      <c r="FB44" s="466"/>
      <c r="FC44" s="466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 s="466"/>
      <c r="IH44" s="466"/>
      <c r="II44" s="466"/>
      <c r="IJ44" s="466"/>
      <c r="IK44" s="466"/>
      <c r="IL44" s="466"/>
      <c r="IM44" s="466"/>
      <c r="IN44" s="466"/>
      <c r="IO44" s="466"/>
      <c r="IP44" s="466"/>
      <c r="IQ44" s="466"/>
      <c r="IR44" s="466"/>
      <c r="IS44" s="466"/>
      <c r="IT44" s="466"/>
      <c r="IU44" s="466"/>
      <c r="IV44" s="466"/>
      <c r="KW44" s="206"/>
      <c r="LY44" s="132"/>
      <c r="MR44" s="758"/>
      <c r="MS44" s="758"/>
      <c r="MT44" s="758"/>
      <c r="MU44" s="758"/>
      <c r="MV44" s="758"/>
      <c r="MW44" s="758"/>
      <c r="MX44" s="758"/>
      <c r="MY44" s="758"/>
      <c r="MZ44" s="758"/>
      <c r="NA44" s="758"/>
      <c r="NB44" s="758"/>
      <c r="NC44" s="758"/>
      <c r="ND44" s="758"/>
      <c r="NE44" s="132">
        <v>44</v>
      </c>
      <c r="NF44" s="126" t="s">
        <v>84</v>
      </c>
      <c r="NH44" s="198"/>
      <c r="NI44" s="198"/>
      <c r="NJ44" s="198"/>
      <c r="NK44" s="198"/>
      <c r="NL44" s="198"/>
      <c r="NM44" s="198"/>
      <c r="NN44" s="198"/>
      <c r="NO44" s="198"/>
      <c r="NP44" s="198"/>
      <c r="NQ44" s="198"/>
      <c r="NR44" s="198"/>
      <c r="NS44" s="198"/>
      <c r="NT44" s="198"/>
      <c r="NU44" s="132">
        <v>44</v>
      </c>
      <c r="NV44" s="549" t="s">
        <v>3</v>
      </c>
      <c r="NW44" s="549"/>
      <c r="NX44" s="695">
        <v>-11323975.769400001</v>
      </c>
      <c r="NY44" s="695">
        <v>0</v>
      </c>
      <c r="NZ44" s="695">
        <v>-11323975.769400001</v>
      </c>
      <c r="OA44" s="695">
        <v>11323975.769400001</v>
      </c>
      <c r="OB44" s="695">
        <v>0</v>
      </c>
      <c r="OC44" s="695">
        <v>0</v>
      </c>
      <c r="OD44" s="695">
        <v>0</v>
      </c>
      <c r="OE44" s="695">
        <v>6970120.2719269879</v>
      </c>
      <c r="OF44" s="695">
        <v>6970120.2719269879</v>
      </c>
      <c r="OG44" s="695">
        <v>0</v>
      </c>
      <c r="OH44" s="695">
        <v>6970120.2719269879</v>
      </c>
      <c r="OI44" s="695">
        <v>0</v>
      </c>
      <c r="OJ44" s="695">
        <v>6970120.2719269879</v>
      </c>
      <c r="OK44" s="466"/>
      <c r="OL44" s="466"/>
      <c r="OM44" s="466"/>
      <c r="ON44" s="466"/>
      <c r="OO44" s="466"/>
      <c r="OP44" s="466"/>
      <c r="OQ44" s="466"/>
      <c r="OR44" s="466"/>
      <c r="OS44" s="466"/>
      <c r="OT44" s="466"/>
      <c r="OU44" s="466"/>
      <c r="OV44" s="466"/>
      <c r="OW44" s="466"/>
      <c r="OX44" s="466"/>
      <c r="OY44" s="466"/>
      <c r="OZ44" s="466"/>
      <c r="PA44" s="132"/>
      <c r="PB44" s="466"/>
      <c r="PC44" s="466"/>
      <c r="PD44" s="466"/>
      <c r="PE44" s="466"/>
      <c r="PF44" s="466"/>
      <c r="PG44" s="466"/>
      <c r="PH44" s="466"/>
      <c r="PI44" s="466"/>
      <c r="PJ44" s="466"/>
      <c r="PK44" s="466"/>
      <c r="PL44" s="466"/>
      <c r="PM44" s="466"/>
      <c r="PN44" s="466"/>
      <c r="PO44" s="466"/>
      <c r="PP44" s="466"/>
      <c r="PQ44" s="753"/>
      <c r="PR44" s="753"/>
      <c r="PS44" s="753"/>
      <c r="PT44" s="753"/>
      <c r="PU44" s="753"/>
      <c r="PV44" s="753"/>
      <c r="PW44" s="753"/>
      <c r="PX44" s="753"/>
      <c r="PY44" s="753"/>
      <c r="PZ44" s="753"/>
      <c r="QA44" s="753"/>
      <c r="QB44" s="753"/>
      <c r="QC44" s="753"/>
      <c r="QD44" s="753"/>
      <c r="QE44" s="753"/>
      <c r="QF44" s="753"/>
      <c r="QG44" s="132"/>
      <c r="QH44" s="466"/>
      <c r="QI44" s="466"/>
      <c r="QJ44" s="466"/>
      <c r="QK44" s="466"/>
      <c r="QL44" s="466"/>
      <c r="QM44" s="466"/>
      <c r="QN44" s="466"/>
      <c r="QO44" s="466"/>
      <c r="QP44" s="466"/>
      <c r="QQ44" s="808"/>
      <c r="QR44" s="466"/>
      <c r="QS44" s="808"/>
      <c r="QT44" s="466"/>
      <c r="QU44" s="808"/>
      <c r="QV44" s="466"/>
      <c r="QW44" s="753"/>
      <c r="QX44" s="753"/>
      <c r="QY44" s="753"/>
      <c r="QZ44" s="753"/>
      <c r="RA44" s="753"/>
      <c r="RM44" s="801">
        <v>44</v>
      </c>
      <c r="RN44" s="758" t="s">
        <v>258</v>
      </c>
      <c r="RO44" s="793"/>
      <c r="RP44" s="871"/>
      <c r="RQ44" s="871"/>
      <c r="RR44" s="871"/>
      <c r="RS44" s="871">
        <v>-211374.28810000006</v>
      </c>
      <c r="RT44" s="871">
        <v>-211374.28810000006</v>
      </c>
      <c r="RU44" s="871">
        <v>-792152.34710000001</v>
      </c>
      <c r="RV44" s="871">
        <v>-1003526.6352000001</v>
      </c>
      <c r="RW44" s="871">
        <v>-104878.80115133915</v>
      </c>
      <c r="RX44" s="871">
        <v>-1108405.4363513393</v>
      </c>
      <c r="RY44" s="871">
        <v>-247148.03716609959</v>
      </c>
      <c r="RZ44" s="871">
        <v>-1355553.4735174389</v>
      </c>
      <c r="SA44" s="871">
        <v>-320916.73390910443</v>
      </c>
      <c r="SB44" s="871">
        <v>-1676470.2074265431</v>
      </c>
    </row>
    <row r="45" spans="1:496" ht="15.75" thickTop="1" x14ac:dyDescent="0.25">
      <c r="A45" s="132">
        <f>ROW()</f>
        <v>45</v>
      </c>
      <c r="B45" s="249" t="s">
        <v>1088</v>
      </c>
      <c r="D45" s="165"/>
      <c r="E45" s="165">
        <v>0</v>
      </c>
      <c r="F45" s="839"/>
      <c r="G45" s="165">
        <v>-493172.52</v>
      </c>
      <c r="H45" s="839"/>
      <c r="I45" s="165">
        <v>0</v>
      </c>
      <c r="J45" s="839"/>
      <c r="K45" s="165">
        <v>0</v>
      </c>
      <c r="L45" s="839"/>
      <c r="M45" s="165">
        <v>0</v>
      </c>
      <c r="N45" s="839"/>
      <c r="O45" s="165">
        <v>0</v>
      </c>
      <c r="P45" s="680"/>
      <c r="Q45" s="248">
        <v>45</v>
      </c>
      <c r="R45" s="481" t="s">
        <v>288</v>
      </c>
      <c r="S45" s="601">
        <v>0.95133244767659597</v>
      </c>
      <c r="T45" s="455">
        <v>19878351.949999999</v>
      </c>
      <c r="U45" s="580">
        <v>-19878351.949999999</v>
      </c>
      <c r="V45" s="580">
        <v>0</v>
      </c>
      <c r="W45" s="506"/>
      <c r="X45" s="506">
        <v>0</v>
      </c>
      <c r="Y45" s="506"/>
      <c r="Z45" s="506">
        <v>0</v>
      </c>
      <c r="AA45" s="506"/>
      <c r="AB45" s="506">
        <v>0</v>
      </c>
      <c r="AC45" s="506"/>
      <c r="AD45" s="506">
        <v>0</v>
      </c>
      <c r="AE45" s="506"/>
      <c r="AF45" s="506">
        <v>0</v>
      </c>
      <c r="AH45" s="473"/>
      <c r="AI45" s="473"/>
      <c r="AJ45" s="473"/>
      <c r="AK45" s="473"/>
      <c r="AL45" s="473"/>
      <c r="AM45" s="473"/>
      <c r="AN45" s="473"/>
      <c r="AO45" s="473"/>
      <c r="AP45" s="473"/>
      <c r="AQ45" s="473"/>
      <c r="AR45" s="473"/>
      <c r="AS45" s="473"/>
      <c r="AT45" s="473"/>
      <c r="AU45" s="473"/>
      <c r="AV45" s="473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U45" s="466"/>
      <c r="CC45" s="466"/>
      <c r="CD45" s="466"/>
      <c r="CE45" s="466"/>
      <c r="CF45" s="466"/>
      <c r="CG45" s="466"/>
      <c r="CH45" s="466"/>
      <c r="CI45" s="466"/>
      <c r="CJ45" s="466"/>
      <c r="CK45" s="466"/>
      <c r="CL45" s="466"/>
      <c r="CM45" s="466"/>
      <c r="CN45" s="466"/>
      <c r="CO45" s="466"/>
      <c r="CP45" s="466"/>
      <c r="CQ45" s="466"/>
      <c r="CR45" s="466"/>
      <c r="CS45" s="466"/>
      <c r="CT45" s="466"/>
      <c r="CU45" s="466"/>
      <c r="CV45" s="466"/>
      <c r="CW45" s="466"/>
      <c r="CX45" s="466"/>
      <c r="CY45" s="466"/>
      <c r="CZ45" s="466"/>
      <c r="DA45" s="466"/>
      <c r="DB45" s="466"/>
      <c r="DC45" s="466"/>
      <c r="DD45" s="466"/>
      <c r="DE45" s="466"/>
      <c r="DF45" s="466"/>
      <c r="DG45" s="466"/>
      <c r="DH45" s="466"/>
      <c r="DI45" s="466"/>
      <c r="DJ45" s="466"/>
      <c r="DK45" s="466"/>
      <c r="DL45" s="466"/>
      <c r="DM45" s="466"/>
      <c r="DN45" s="466"/>
      <c r="DO45" s="466"/>
      <c r="DP45" s="466"/>
      <c r="DQ45" s="466"/>
      <c r="DR45" s="466"/>
      <c r="DS45" s="466"/>
      <c r="DT45" s="466"/>
      <c r="DU45" s="466"/>
      <c r="DV45" s="466"/>
      <c r="DW45" s="466"/>
      <c r="DX45" s="466"/>
      <c r="EO45" s="466"/>
      <c r="EP45" s="466"/>
      <c r="EQ45" s="466"/>
      <c r="ER45" s="466"/>
      <c r="ES45" s="466"/>
      <c r="ET45" s="466"/>
      <c r="EU45" s="466"/>
      <c r="EV45" s="466"/>
      <c r="EW45" s="466"/>
      <c r="EX45" s="466"/>
      <c r="EY45" s="466"/>
      <c r="EZ45" s="466"/>
      <c r="FA45" s="466"/>
      <c r="FB45" s="466"/>
      <c r="FC45" s="466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 s="466"/>
      <c r="IH45" s="466"/>
      <c r="II45" s="466"/>
      <c r="IJ45" s="466"/>
      <c r="IK45" s="466"/>
      <c r="IL45" s="466"/>
      <c r="IM45" s="466"/>
      <c r="IN45" s="466"/>
      <c r="IO45" s="466"/>
      <c r="IP45" s="466"/>
      <c r="IQ45" s="466"/>
      <c r="IR45" s="466"/>
      <c r="IS45" s="466"/>
      <c r="IT45" s="466"/>
      <c r="IU45" s="466"/>
      <c r="IV45" s="466"/>
      <c r="LY45" s="132"/>
      <c r="MH45" s="129"/>
      <c r="MI45" s="129"/>
      <c r="MJ45" s="129"/>
      <c r="MK45" s="129"/>
      <c r="ML45" s="129"/>
      <c r="MM45" s="129"/>
      <c r="MN45" s="129"/>
      <c r="MP45" s="849"/>
      <c r="MR45" s="758"/>
      <c r="MS45" s="758"/>
      <c r="MT45" s="758"/>
      <c r="MU45" s="758"/>
      <c r="MV45" s="758"/>
      <c r="MW45" s="758"/>
      <c r="MX45" s="758"/>
      <c r="MY45" s="758"/>
      <c r="MZ45" s="758"/>
      <c r="NA45" s="758"/>
      <c r="NB45" s="758"/>
      <c r="NC45" s="758"/>
      <c r="ND45" s="758"/>
      <c r="NE45" s="132">
        <v>45</v>
      </c>
      <c r="NF45" s="126" t="s">
        <v>279</v>
      </c>
      <c r="NG45" s="653">
        <v>0.21</v>
      </c>
      <c r="NH45" s="198">
        <v>0</v>
      </c>
      <c r="NI45" s="198">
        <v>0</v>
      </c>
      <c r="NJ45" s="338">
        <v>1316321.3133</v>
      </c>
      <c r="NK45" s="338">
        <v>-1316321.3133</v>
      </c>
      <c r="NL45" s="198">
        <v>0</v>
      </c>
      <c r="NM45" s="198">
        <v>0</v>
      </c>
      <c r="NN45" s="198">
        <v>0</v>
      </c>
      <c r="NO45" s="338">
        <v>-384351.79930000007</v>
      </c>
      <c r="NP45" s="198">
        <v>-384351.79930000007</v>
      </c>
      <c r="NQ45" s="338">
        <v>0</v>
      </c>
      <c r="NR45" s="198">
        <v>-384351.79930000007</v>
      </c>
      <c r="NS45" s="338">
        <v>0</v>
      </c>
      <c r="NT45" s="198">
        <v>-384351.79930000007</v>
      </c>
      <c r="NU45" s="132">
        <v>45</v>
      </c>
      <c r="NV45" s="696" t="s">
        <v>339</v>
      </c>
      <c r="NW45" s="672"/>
      <c r="NX45" s="697"/>
      <c r="NY45" s="697"/>
      <c r="NZ45" s="697"/>
      <c r="OA45" s="697"/>
      <c r="OB45" s="697"/>
      <c r="OC45" s="689"/>
      <c r="OD45" s="697"/>
      <c r="OE45" s="689"/>
      <c r="OF45" s="697"/>
      <c r="OG45" s="689"/>
      <c r="OH45" s="697"/>
      <c r="OI45" s="689"/>
      <c r="OJ45" s="697"/>
      <c r="OK45" s="466"/>
      <c r="OL45" s="466"/>
      <c r="OM45" s="466"/>
      <c r="ON45" s="466"/>
      <c r="OO45" s="466"/>
      <c r="OP45" s="466"/>
      <c r="OQ45" s="466"/>
      <c r="OR45" s="466"/>
      <c r="OS45" s="466"/>
      <c r="OT45" s="466"/>
      <c r="OU45" s="466"/>
      <c r="OV45" s="466"/>
      <c r="OW45" s="466"/>
      <c r="OX45" s="466"/>
      <c r="OY45" s="466"/>
      <c r="OZ45" s="466"/>
      <c r="PA45" s="132"/>
      <c r="PB45" s="466"/>
      <c r="PC45" s="466"/>
      <c r="PD45" s="466"/>
      <c r="PE45" s="466"/>
      <c r="PF45" s="466"/>
      <c r="PG45" s="466"/>
      <c r="PH45" s="466"/>
      <c r="PI45" s="466"/>
      <c r="PJ45" s="466"/>
      <c r="PK45" s="466"/>
      <c r="PL45" s="466"/>
      <c r="PM45" s="466"/>
      <c r="PN45" s="466"/>
      <c r="PO45" s="466"/>
      <c r="PP45" s="466"/>
      <c r="PQ45" s="753"/>
      <c r="PR45" s="753"/>
      <c r="PS45" s="753"/>
      <c r="PT45" s="753"/>
      <c r="PU45" s="753"/>
      <c r="PV45" s="753"/>
      <c r="PW45" s="753"/>
      <c r="PX45" s="753"/>
      <c r="PY45" s="753"/>
      <c r="PZ45" s="753"/>
      <c r="QA45" s="753"/>
      <c r="QB45" s="753"/>
      <c r="QC45" s="753"/>
      <c r="QD45" s="753"/>
      <c r="QE45" s="753"/>
      <c r="QF45" s="753"/>
      <c r="QG45" s="132"/>
      <c r="QH45" s="466"/>
      <c r="QI45" s="466"/>
      <c r="QJ45" s="466"/>
      <c r="QK45" s="466"/>
      <c r="QL45" s="466"/>
      <c r="QM45" s="466"/>
      <c r="QN45" s="466"/>
      <c r="QO45" s="466"/>
      <c r="QP45" s="466"/>
      <c r="QQ45" s="466"/>
      <c r="QR45" s="466"/>
      <c r="QS45" s="466"/>
      <c r="QT45" s="466"/>
      <c r="QU45" s="466"/>
      <c r="QV45" s="466"/>
      <c r="QW45" s="753"/>
      <c r="QX45" s="753"/>
      <c r="QY45" s="753"/>
      <c r="QZ45" s="753"/>
      <c r="RA45" s="753"/>
      <c r="RM45" s="801">
        <v>45</v>
      </c>
      <c r="RN45" s="758"/>
      <c r="RO45" s="793"/>
      <c r="RP45" s="796"/>
      <c r="RQ45" s="796"/>
      <c r="RR45" s="796"/>
      <c r="RS45" s="796"/>
      <c r="RT45" s="796"/>
      <c r="RU45" s="796"/>
      <c r="RV45" s="796"/>
      <c r="RW45" s="796"/>
      <c r="RX45" s="796"/>
      <c r="RY45" s="796"/>
      <c r="RZ45" s="796"/>
      <c r="SA45" s="796"/>
      <c r="SB45" s="796"/>
    </row>
    <row r="46" spans="1:496" ht="15.75" thickBot="1" x14ac:dyDescent="0.3">
      <c r="A46" s="132">
        <f>ROW()</f>
        <v>46</v>
      </c>
      <c r="B46" s="514" t="s">
        <v>1080</v>
      </c>
      <c r="D46" s="165"/>
      <c r="E46" s="165">
        <v>0</v>
      </c>
      <c r="F46" s="839"/>
      <c r="G46" s="165">
        <v>0</v>
      </c>
      <c r="H46" s="839"/>
      <c r="I46" s="165">
        <v>0</v>
      </c>
      <c r="J46" s="839"/>
      <c r="K46" s="165">
        <v>5642027.993774578</v>
      </c>
      <c r="L46" s="839"/>
      <c r="M46" s="165">
        <v>991100.74026744813</v>
      </c>
      <c r="N46" s="839"/>
      <c r="O46" s="165">
        <v>970229.64709046856</v>
      </c>
      <c r="P46" s="165"/>
      <c r="Q46" s="248">
        <v>46</v>
      </c>
      <c r="R46" s="483" t="s">
        <v>294</v>
      </c>
      <c r="S46" s="601">
        <v>0.95238599999166451</v>
      </c>
      <c r="T46" s="455">
        <v>-82886110.760000005</v>
      </c>
      <c r="U46" s="580">
        <v>82886110.760000005</v>
      </c>
      <c r="V46" s="580">
        <v>0</v>
      </c>
      <c r="W46" s="506"/>
      <c r="X46" s="506">
        <v>0</v>
      </c>
      <c r="Y46" s="506"/>
      <c r="Z46" s="506">
        <v>0</v>
      </c>
      <c r="AA46" s="506"/>
      <c r="AB46" s="506">
        <v>0</v>
      </c>
      <c r="AC46" s="506"/>
      <c r="AD46" s="506">
        <v>0</v>
      </c>
      <c r="AE46" s="506"/>
      <c r="AF46" s="506">
        <v>0</v>
      </c>
      <c r="AH46" s="473"/>
      <c r="AI46" s="473"/>
      <c r="AJ46" s="473"/>
      <c r="AK46" s="473"/>
      <c r="AL46" s="473"/>
      <c r="AM46" s="473"/>
      <c r="AN46" s="473"/>
      <c r="AO46" s="473"/>
      <c r="AP46" s="473"/>
      <c r="AQ46" s="473"/>
      <c r="AR46" s="473"/>
      <c r="AS46" s="473"/>
      <c r="AT46" s="473"/>
      <c r="AU46" s="473"/>
      <c r="AV46" s="473"/>
      <c r="BU46" s="466"/>
      <c r="BV46" s="466"/>
      <c r="BW46" s="466"/>
      <c r="BX46" s="466"/>
      <c r="BY46" s="466"/>
      <c r="BZ46" s="466"/>
      <c r="CA46" s="466"/>
      <c r="CB46" s="466"/>
      <c r="CC46" s="466"/>
      <c r="CD46" s="466"/>
      <c r="CE46" s="466"/>
      <c r="CF46" s="466"/>
      <c r="CG46" s="466"/>
      <c r="CH46" s="466"/>
      <c r="CI46" s="466"/>
      <c r="CJ46" s="466"/>
      <c r="CK46" s="466"/>
      <c r="CL46" s="466"/>
      <c r="CM46" s="466"/>
      <c r="CN46" s="466"/>
      <c r="CO46" s="466"/>
      <c r="CP46" s="466"/>
      <c r="CQ46" s="466"/>
      <c r="CR46" s="466"/>
      <c r="CS46" s="466"/>
      <c r="CT46" s="466"/>
      <c r="CU46" s="466"/>
      <c r="CV46" s="466"/>
      <c r="CW46" s="466"/>
      <c r="CX46" s="466"/>
      <c r="CY46" s="466"/>
      <c r="CZ46" s="466"/>
      <c r="DA46" s="466"/>
      <c r="DB46" s="466"/>
      <c r="DC46" s="466"/>
      <c r="DD46" s="466"/>
      <c r="DE46" s="466"/>
      <c r="DF46" s="466"/>
      <c r="DG46" s="466"/>
      <c r="DH46" s="466"/>
      <c r="DI46" s="466"/>
      <c r="DJ46" s="466"/>
      <c r="DK46" s="466"/>
      <c r="DL46" s="466"/>
      <c r="DM46" s="466"/>
      <c r="DN46" s="466"/>
      <c r="DO46" s="466"/>
      <c r="DP46" s="466"/>
      <c r="DQ46" s="466"/>
      <c r="DR46" s="466"/>
      <c r="DS46" s="466"/>
      <c r="DT46" s="466"/>
      <c r="DU46" s="466"/>
      <c r="DV46" s="466"/>
      <c r="DW46" s="466"/>
      <c r="DX46" s="466"/>
      <c r="EO46" s="466"/>
      <c r="EP46" s="466"/>
      <c r="EQ46" s="466"/>
      <c r="ER46" s="466"/>
      <c r="ES46" s="466"/>
      <c r="ET46" s="466"/>
      <c r="EU46" s="466"/>
      <c r="EV46" s="466"/>
      <c r="EW46" s="466"/>
      <c r="EX46" s="466"/>
      <c r="EY46" s="466"/>
      <c r="EZ46" s="466"/>
      <c r="FA46" s="466"/>
      <c r="FB46" s="466"/>
      <c r="FC46" s="46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 s="466"/>
      <c r="IH46" s="466"/>
      <c r="II46" s="466"/>
      <c r="IJ46" s="466"/>
      <c r="IK46" s="466"/>
      <c r="IL46" s="466"/>
      <c r="IM46" s="466"/>
      <c r="IN46" s="466"/>
      <c r="IO46" s="466"/>
      <c r="IP46" s="466"/>
      <c r="IQ46" s="466"/>
      <c r="IR46" s="466"/>
      <c r="IS46" s="466"/>
      <c r="IT46" s="466"/>
      <c r="IU46" s="466"/>
      <c r="IV46" s="466"/>
      <c r="LY46" s="132"/>
      <c r="MH46" s="129"/>
      <c r="MI46" s="129"/>
      <c r="MJ46" s="129"/>
      <c r="MK46" s="129"/>
      <c r="ML46" s="129"/>
      <c r="MM46" s="129"/>
      <c r="MN46" s="129"/>
      <c r="MP46" s="849"/>
      <c r="MR46" s="758"/>
      <c r="MS46" s="758"/>
      <c r="MT46" s="758"/>
      <c r="MU46" s="758"/>
      <c r="MV46" s="758"/>
      <c r="MW46" s="758"/>
      <c r="MX46" s="758"/>
      <c r="MY46" s="758"/>
      <c r="MZ46" s="758"/>
      <c r="NA46" s="758"/>
      <c r="NB46" s="758"/>
      <c r="NC46" s="758"/>
      <c r="ND46" s="758"/>
      <c r="NE46" s="132">
        <v>46</v>
      </c>
      <c r="NF46" s="126" t="s">
        <v>258</v>
      </c>
      <c r="NH46" s="929">
        <v>0</v>
      </c>
      <c r="NI46" s="929">
        <v>0</v>
      </c>
      <c r="NJ46" s="929">
        <v>4951875.4166999999</v>
      </c>
      <c r="NK46" s="929">
        <v>-4951875.4166999999</v>
      </c>
      <c r="NL46" s="929">
        <v>0</v>
      </c>
      <c r="NM46" s="929">
        <v>0</v>
      </c>
      <c r="NN46" s="929">
        <v>0</v>
      </c>
      <c r="NO46" s="929">
        <v>-1445894.8640333337</v>
      </c>
      <c r="NP46" s="929">
        <v>-1445894.8640333337</v>
      </c>
      <c r="NQ46" s="929">
        <v>0</v>
      </c>
      <c r="NR46" s="929">
        <v>-1445894.8640333337</v>
      </c>
      <c r="NS46" s="929">
        <v>0</v>
      </c>
      <c r="NT46" s="929">
        <v>-1445894.8640333337</v>
      </c>
      <c r="NU46" s="132">
        <v>46</v>
      </c>
      <c r="NV46" s="523" t="s">
        <v>309</v>
      </c>
      <c r="NW46" s="523"/>
      <c r="NX46" s="158">
        <v>-11323975.769400001</v>
      </c>
      <c r="NY46" s="158">
        <v>0</v>
      </c>
      <c r="NZ46" s="158">
        <v>-11323975.769400001</v>
      </c>
      <c r="OA46" s="158">
        <v>11323975.769400001</v>
      </c>
      <c r="OB46" s="158">
        <v>0</v>
      </c>
      <c r="OC46" s="158">
        <v>0</v>
      </c>
      <c r="OD46" s="158">
        <v>0</v>
      </c>
      <c r="OE46" s="158">
        <v>6970120.2719269879</v>
      </c>
      <c r="OF46" s="158">
        <v>6970120.2719269879</v>
      </c>
      <c r="OG46" s="158">
        <v>0</v>
      </c>
      <c r="OH46" s="158">
        <v>6970120.2719269879</v>
      </c>
      <c r="OI46" s="158">
        <v>0</v>
      </c>
      <c r="OJ46" s="158">
        <v>6970120.2719269879</v>
      </c>
      <c r="OK46" s="466"/>
      <c r="OL46" s="466"/>
      <c r="OM46" s="466"/>
      <c r="ON46" s="466"/>
      <c r="OO46" s="466"/>
      <c r="OP46" s="466"/>
      <c r="OQ46" s="466"/>
      <c r="OR46" s="466"/>
      <c r="OS46" s="466"/>
      <c r="OT46" s="466"/>
      <c r="OU46" s="466"/>
      <c r="OV46" s="466"/>
      <c r="OW46" s="466"/>
      <c r="OX46" s="466"/>
      <c r="OY46" s="466"/>
      <c r="OZ46" s="466"/>
      <c r="PB46" s="466"/>
      <c r="PC46" s="466"/>
      <c r="PD46" s="466"/>
      <c r="PE46" s="466"/>
      <c r="PF46" s="466"/>
      <c r="PG46" s="466"/>
      <c r="PH46" s="466"/>
      <c r="PI46" s="466"/>
      <c r="PJ46" s="466"/>
      <c r="PK46" s="466"/>
      <c r="PL46" s="466"/>
      <c r="PM46" s="466"/>
      <c r="PN46" s="466"/>
      <c r="PO46" s="466"/>
      <c r="PP46" s="466"/>
      <c r="PQ46" s="753"/>
      <c r="PR46" s="753"/>
      <c r="PS46" s="753"/>
      <c r="PT46" s="753"/>
      <c r="PU46" s="753"/>
      <c r="PV46" s="753"/>
      <c r="PW46" s="753"/>
      <c r="PX46" s="753"/>
      <c r="PY46" s="753"/>
      <c r="PZ46" s="753"/>
      <c r="QA46" s="753"/>
      <c r="QB46" s="753"/>
      <c r="QC46" s="753"/>
      <c r="QD46" s="753"/>
      <c r="QE46" s="753"/>
      <c r="QF46" s="753"/>
      <c r="QG46" s="466"/>
      <c r="QH46" s="466"/>
      <c r="QI46" s="466"/>
      <c r="QJ46" s="466"/>
      <c r="QK46" s="466"/>
      <c r="QL46" s="466"/>
      <c r="QM46" s="466"/>
      <c r="QN46" s="466"/>
      <c r="QO46" s="466"/>
      <c r="QP46" s="466"/>
      <c r="QQ46" s="466"/>
      <c r="QR46" s="466"/>
      <c r="QS46" s="466"/>
      <c r="QT46" s="466"/>
      <c r="QU46" s="466"/>
      <c r="QV46" s="466"/>
      <c r="QW46" s="753"/>
      <c r="QX46" s="753"/>
      <c r="QY46" s="753"/>
      <c r="QZ46" s="753"/>
      <c r="RA46" s="753"/>
      <c r="RM46" s="801">
        <v>46</v>
      </c>
      <c r="RN46" s="807" t="s">
        <v>1193</v>
      </c>
      <c r="RO46" s="793"/>
      <c r="RP46" s="869"/>
      <c r="RQ46" s="869"/>
      <c r="RR46" s="869"/>
      <c r="RS46" s="869">
        <v>35713428</v>
      </c>
      <c r="RT46" s="869">
        <v>35713428</v>
      </c>
      <c r="RU46" s="869">
        <v>4064845.849999994</v>
      </c>
      <c r="RV46" s="869">
        <v>39778273.849999994</v>
      </c>
      <c r="RW46" s="869">
        <v>4047296.7100000083</v>
      </c>
      <c r="RX46" s="869">
        <v>43825570.560000002</v>
      </c>
      <c r="RY46" s="869">
        <v>8832345.3599999994</v>
      </c>
      <c r="RZ46" s="869">
        <v>52657915.920000002</v>
      </c>
      <c r="SA46" s="869">
        <v>11853126.560000002</v>
      </c>
      <c r="SB46" s="869">
        <v>64511042.480000004</v>
      </c>
    </row>
    <row r="47" spans="1:496" ht="15.75" thickTop="1" x14ac:dyDescent="0.25">
      <c r="A47" s="132">
        <f>ROW()</f>
        <v>47</v>
      </c>
      <c r="B47" s="300" t="s">
        <v>334</v>
      </c>
      <c r="C47" s="139"/>
      <c r="D47" s="735">
        <v>0</v>
      </c>
      <c r="E47" s="735">
        <v>-24355616.922251314</v>
      </c>
      <c r="F47" s="735">
        <v>0</v>
      </c>
      <c r="G47" s="735">
        <v>-11404908.870000001</v>
      </c>
      <c r="H47" s="735">
        <v>0</v>
      </c>
      <c r="I47" s="735">
        <v>655535</v>
      </c>
      <c r="J47" s="735">
        <v>0</v>
      </c>
      <c r="K47" s="735">
        <v>3818698.993774578</v>
      </c>
      <c r="L47" s="735">
        <v>0</v>
      </c>
      <c r="M47" s="735">
        <v>1829931.7402674481</v>
      </c>
      <c r="N47" s="735">
        <v>0</v>
      </c>
      <c r="O47" s="735">
        <v>1679761.6470904686</v>
      </c>
      <c r="P47" s="735">
        <v>0</v>
      </c>
      <c r="Q47" s="248">
        <v>47</v>
      </c>
      <c r="R47" s="484" t="s">
        <v>345</v>
      </c>
      <c r="S47" s="601"/>
      <c r="T47" s="455">
        <v>-65534.54</v>
      </c>
      <c r="U47" s="580">
        <v>65534.54</v>
      </c>
      <c r="V47" s="580">
        <v>0</v>
      </c>
      <c r="W47" s="506"/>
      <c r="X47" s="506">
        <v>0</v>
      </c>
      <c r="Y47" s="506"/>
      <c r="Z47" s="506">
        <v>0</v>
      </c>
      <c r="AA47" s="506"/>
      <c r="AB47" s="506">
        <v>0</v>
      </c>
      <c r="AC47" s="506"/>
      <c r="AD47" s="506">
        <v>0</v>
      </c>
      <c r="AE47" s="506"/>
      <c r="AF47" s="506">
        <v>0</v>
      </c>
      <c r="AH47" s="473"/>
      <c r="AI47" s="473"/>
      <c r="AJ47" s="473"/>
      <c r="AK47" s="473"/>
      <c r="AL47" s="473"/>
      <c r="AM47" s="473"/>
      <c r="AN47" s="473"/>
      <c r="AO47" s="473"/>
      <c r="AP47" s="473"/>
      <c r="AQ47" s="473"/>
      <c r="AR47" s="473"/>
      <c r="AS47" s="473"/>
      <c r="AT47" s="473"/>
      <c r="AU47" s="473"/>
      <c r="AV47" s="473"/>
      <c r="BU47" s="466"/>
      <c r="BV47" s="466"/>
      <c r="BW47" s="466"/>
      <c r="BX47" s="466"/>
      <c r="BY47" s="466"/>
      <c r="BZ47" s="466"/>
      <c r="CA47" s="466"/>
      <c r="CB47" s="466"/>
      <c r="CC47" s="466"/>
      <c r="CD47" s="466"/>
      <c r="CE47" s="466"/>
      <c r="CF47" s="466"/>
      <c r="CG47" s="466"/>
      <c r="CH47" s="466"/>
      <c r="CI47" s="466"/>
      <c r="CJ47" s="466"/>
      <c r="CK47" s="466"/>
      <c r="CL47" s="466"/>
      <c r="CM47" s="466"/>
      <c r="CN47" s="466"/>
      <c r="CO47" s="466"/>
      <c r="CP47" s="466"/>
      <c r="CQ47" s="466"/>
      <c r="CR47" s="466"/>
      <c r="CS47" s="466"/>
      <c r="CT47" s="466"/>
      <c r="CU47" s="466"/>
      <c r="CV47" s="466"/>
      <c r="CW47" s="466"/>
      <c r="CX47" s="466"/>
      <c r="CY47" s="466"/>
      <c r="CZ47" s="466"/>
      <c r="DA47" s="466"/>
      <c r="DB47" s="466"/>
      <c r="DC47" s="466"/>
      <c r="DD47" s="466"/>
      <c r="DE47" s="466"/>
      <c r="DF47" s="466"/>
      <c r="DG47" s="466"/>
      <c r="DH47" s="466"/>
      <c r="DI47" s="466"/>
      <c r="DJ47" s="466"/>
      <c r="DK47" s="466"/>
      <c r="DL47" s="466"/>
      <c r="DM47" s="466"/>
      <c r="DN47" s="466"/>
      <c r="DO47" s="466"/>
      <c r="DP47" s="466"/>
      <c r="DQ47" s="466"/>
      <c r="DR47" s="466"/>
      <c r="DS47" s="466"/>
      <c r="DT47" s="466"/>
      <c r="DU47" s="466"/>
      <c r="DV47" s="466"/>
      <c r="DW47" s="466"/>
      <c r="DX47" s="466"/>
      <c r="EO47" s="466"/>
      <c r="EP47" s="466"/>
      <c r="EQ47" s="466"/>
      <c r="ER47" s="466"/>
      <c r="ES47" s="466"/>
      <c r="ET47" s="466"/>
      <c r="EU47" s="466"/>
      <c r="EV47" s="466"/>
      <c r="EW47" s="466"/>
      <c r="EX47" s="466"/>
      <c r="EY47" s="466"/>
      <c r="EZ47" s="466"/>
      <c r="FA47" s="466"/>
      <c r="FB47" s="466"/>
      <c r="FC47" s="466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 s="466"/>
      <c r="IH47" s="466"/>
      <c r="II47" s="466"/>
      <c r="IJ47" s="466"/>
      <c r="IK47" s="466"/>
      <c r="IL47" s="466"/>
      <c r="IM47" s="466"/>
      <c r="IN47" s="466"/>
      <c r="IO47" s="466"/>
      <c r="IP47" s="466"/>
      <c r="IQ47" s="466"/>
      <c r="IR47" s="466"/>
      <c r="IS47" s="466"/>
      <c r="IT47" s="466"/>
      <c r="IU47" s="466"/>
      <c r="IV47" s="466"/>
      <c r="LY47" s="132"/>
      <c r="MH47" s="129"/>
      <c r="MI47" s="129"/>
      <c r="MJ47" s="129"/>
      <c r="MK47" s="129"/>
      <c r="ML47" s="129"/>
      <c r="MM47" s="129"/>
      <c r="MN47" s="129"/>
      <c r="MP47" s="849"/>
      <c r="MR47" s="758"/>
      <c r="MS47" s="758"/>
      <c r="MT47" s="758"/>
      <c r="MU47" s="758"/>
      <c r="MV47" s="758"/>
      <c r="MW47" s="758"/>
      <c r="MX47" s="758"/>
      <c r="MY47" s="758"/>
      <c r="MZ47" s="758"/>
      <c r="NA47" s="758"/>
      <c r="NB47" s="758"/>
      <c r="NC47" s="758"/>
      <c r="ND47" s="758"/>
      <c r="NU47" s="132">
        <v>47</v>
      </c>
      <c r="NV47" s="523"/>
      <c r="NW47" s="523"/>
      <c r="NX47" s="158"/>
      <c r="NY47" s="158"/>
      <c r="NZ47" s="158"/>
      <c r="OA47" s="697"/>
      <c r="OB47" s="158"/>
      <c r="OC47" s="689"/>
      <c r="OD47" s="158"/>
      <c r="OE47" s="689"/>
      <c r="OF47" s="158"/>
      <c r="OG47" s="689"/>
      <c r="OH47" s="158"/>
      <c r="OI47" s="689"/>
      <c r="OJ47" s="158"/>
      <c r="OK47" s="466"/>
      <c r="OL47" s="466"/>
      <c r="OM47" s="466"/>
      <c r="ON47" s="466"/>
      <c r="OO47" s="466"/>
      <c r="OP47" s="466"/>
      <c r="OQ47" s="466"/>
      <c r="OR47" s="466"/>
      <c r="OS47" s="466"/>
      <c r="OT47" s="466"/>
      <c r="OU47" s="466"/>
      <c r="OV47" s="466"/>
      <c r="OW47" s="466"/>
      <c r="OX47" s="466"/>
      <c r="OY47" s="466"/>
      <c r="OZ47" s="466"/>
      <c r="PA47" s="466"/>
      <c r="PB47" s="466"/>
      <c r="PC47" s="466"/>
      <c r="PD47" s="466"/>
      <c r="PE47" s="466"/>
      <c r="PF47" s="466"/>
      <c r="PG47" s="466"/>
      <c r="PH47" s="466"/>
      <c r="PI47" s="466"/>
      <c r="PJ47" s="466"/>
      <c r="PK47" s="466"/>
      <c r="PL47" s="466"/>
      <c r="PM47" s="466"/>
      <c r="PN47" s="466"/>
      <c r="PO47" s="466"/>
      <c r="PP47" s="466"/>
      <c r="PQ47" s="753"/>
      <c r="PR47" s="753"/>
      <c r="PS47" s="753"/>
      <c r="PT47" s="753"/>
      <c r="PU47" s="753"/>
      <c r="PV47" s="753"/>
      <c r="PW47" s="753"/>
      <c r="PX47" s="753"/>
      <c r="PY47" s="753"/>
      <c r="PZ47" s="753"/>
      <c r="QA47" s="753"/>
      <c r="QB47" s="753"/>
      <c r="QC47" s="753"/>
      <c r="QD47" s="753"/>
      <c r="QE47" s="753"/>
      <c r="QF47" s="753"/>
      <c r="QG47" s="466"/>
      <c r="QH47" s="466"/>
      <c r="QI47" s="466"/>
      <c r="QJ47" s="466"/>
      <c r="QK47" s="466"/>
      <c r="QL47" s="466"/>
      <c r="QM47" s="466"/>
      <c r="QN47" s="466"/>
      <c r="QO47" s="466"/>
      <c r="QP47" s="466"/>
      <c r="QQ47" s="466"/>
      <c r="QR47" s="466"/>
      <c r="QS47" s="466"/>
      <c r="QT47" s="466"/>
      <c r="QU47" s="466"/>
      <c r="QV47" s="466"/>
      <c r="QW47" s="753"/>
      <c r="QX47" s="753"/>
      <c r="QY47" s="753"/>
      <c r="QZ47" s="753"/>
      <c r="RA47" s="753"/>
      <c r="RM47" s="801">
        <v>47</v>
      </c>
      <c r="RN47" s="807" t="s">
        <v>1194</v>
      </c>
      <c r="RO47" s="793"/>
      <c r="RP47" s="831"/>
      <c r="RQ47" s="831"/>
      <c r="RR47" s="831"/>
      <c r="RS47" s="831">
        <v>-267562.39</v>
      </c>
      <c r="RT47" s="831">
        <v>-267562.39</v>
      </c>
      <c r="RU47" s="831">
        <v>-1270286.8800000004</v>
      </c>
      <c r="RV47" s="831">
        <v>-1537849.2700000003</v>
      </c>
      <c r="RW47" s="831">
        <v>-678374.15307046776</v>
      </c>
      <c r="RX47" s="831">
        <v>-2216223.423070468</v>
      </c>
      <c r="RY47" s="831">
        <v>-1552758.4344739094</v>
      </c>
      <c r="RZ47" s="831">
        <v>-3768981.8575443774</v>
      </c>
      <c r="SA47" s="831">
        <v>-1912226.6997113815</v>
      </c>
      <c r="SB47" s="831">
        <v>-5681208.5572557589</v>
      </c>
    </row>
    <row r="48" spans="1:496" x14ac:dyDescent="0.25">
      <c r="A48" s="132">
        <f>ROW()</f>
        <v>48</v>
      </c>
      <c r="B48" s="133" t="s">
        <v>510</v>
      </c>
      <c r="C48" s="139"/>
      <c r="D48" s="289"/>
      <c r="E48" s="289">
        <v>64504636.827810332</v>
      </c>
      <c r="F48" s="289"/>
      <c r="G48" s="289">
        <v>-7842508.5899999999</v>
      </c>
      <c r="H48" s="289"/>
      <c r="I48" s="289">
        <v>-54506259.850633383</v>
      </c>
      <c r="J48" s="289">
        <v>0</v>
      </c>
      <c r="K48" s="289">
        <v>21146650.804403707</v>
      </c>
      <c r="L48" s="289">
        <v>0</v>
      </c>
      <c r="M48" s="289">
        <v>21573194.485855274</v>
      </c>
      <c r="N48" s="289">
        <v>0</v>
      </c>
      <c r="O48" s="289">
        <v>6339307.2767558433</v>
      </c>
      <c r="P48" s="289">
        <v>0</v>
      </c>
      <c r="Q48" s="248">
        <v>48</v>
      </c>
      <c r="R48" s="483" t="s">
        <v>502</v>
      </c>
      <c r="S48" s="126">
        <v>0.95255464046703453</v>
      </c>
      <c r="T48" s="455">
        <v>4150848.83</v>
      </c>
      <c r="U48" s="580">
        <v>-4150848.83</v>
      </c>
      <c r="V48" s="580">
        <v>0</v>
      </c>
      <c r="W48" s="506"/>
      <c r="X48" s="506">
        <v>0</v>
      </c>
      <c r="Y48" s="506"/>
      <c r="Z48" s="506">
        <v>0</v>
      </c>
      <c r="AA48" s="506"/>
      <c r="AB48" s="506">
        <v>0</v>
      </c>
      <c r="AC48" s="506"/>
      <c r="AD48" s="506">
        <v>0</v>
      </c>
      <c r="AE48" s="506"/>
      <c r="AF48" s="506">
        <v>0</v>
      </c>
      <c r="AH48" s="473"/>
      <c r="AI48" s="473"/>
      <c r="AJ48" s="473"/>
      <c r="AK48" s="473"/>
      <c r="AL48" s="473"/>
      <c r="AM48" s="473"/>
      <c r="AN48" s="473"/>
      <c r="AO48" s="473"/>
      <c r="AP48" s="473"/>
      <c r="AQ48" s="473"/>
      <c r="AR48" s="473"/>
      <c r="AS48" s="473"/>
      <c r="AT48" s="473"/>
      <c r="AU48" s="473"/>
      <c r="AV48" s="473"/>
      <c r="BU48" s="466"/>
      <c r="BV48" s="466"/>
      <c r="BW48" s="466"/>
      <c r="BX48" s="466"/>
      <c r="BY48" s="466"/>
      <c r="BZ48" s="466"/>
      <c r="CA48" s="466"/>
      <c r="CB48" s="466"/>
      <c r="CC48" s="466"/>
      <c r="CD48" s="466"/>
      <c r="CE48" s="466"/>
      <c r="CF48" s="466"/>
      <c r="CG48" s="466"/>
      <c r="CH48" s="466"/>
      <c r="CI48" s="466"/>
      <c r="CJ48" s="466"/>
      <c r="CK48" s="466"/>
      <c r="CL48" s="466"/>
      <c r="CM48" s="466"/>
      <c r="CN48" s="466"/>
      <c r="CO48" s="466"/>
      <c r="CP48" s="466"/>
      <c r="CQ48" s="466"/>
      <c r="CR48" s="466"/>
      <c r="CS48" s="466"/>
      <c r="CT48" s="466"/>
      <c r="CU48" s="466"/>
      <c r="CV48" s="466"/>
      <c r="CW48" s="466"/>
      <c r="CX48" s="466"/>
      <c r="CY48" s="466"/>
      <c r="CZ48" s="466"/>
      <c r="DA48" s="466"/>
      <c r="DB48" s="466"/>
      <c r="DC48" s="466"/>
      <c r="DD48" s="466"/>
      <c r="DE48" s="466"/>
      <c r="DF48" s="466"/>
      <c r="DG48" s="466"/>
      <c r="DH48" s="466"/>
      <c r="DI48" s="466"/>
      <c r="DJ48" s="466"/>
      <c r="DK48" s="466"/>
      <c r="DL48" s="466"/>
      <c r="DM48" s="466"/>
      <c r="DN48" s="466"/>
      <c r="DO48" s="466"/>
      <c r="DP48" s="466"/>
      <c r="DQ48" s="466"/>
      <c r="DR48" s="466"/>
      <c r="DS48" s="466"/>
      <c r="DT48" s="466"/>
      <c r="DU48" s="466"/>
      <c r="DV48" s="466"/>
      <c r="DW48" s="466"/>
      <c r="DX48" s="466"/>
      <c r="EO48" s="466"/>
      <c r="EP48" s="466"/>
      <c r="EQ48" s="466"/>
      <c r="ER48" s="466"/>
      <c r="ES48" s="466"/>
      <c r="ET48" s="466"/>
      <c r="EU48" s="466"/>
      <c r="EV48" s="466"/>
      <c r="EW48" s="466"/>
      <c r="EX48" s="466"/>
      <c r="EY48" s="466"/>
      <c r="EZ48" s="466"/>
      <c r="FA48" s="466"/>
      <c r="FB48" s="466"/>
      <c r="FC48" s="466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 s="466"/>
      <c r="IH48" s="466"/>
      <c r="II48" s="466"/>
      <c r="IJ48" s="466"/>
      <c r="IK48" s="466"/>
      <c r="IL48" s="466"/>
      <c r="IM48" s="466"/>
      <c r="IN48" s="466"/>
      <c r="IO48" s="466"/>
      <c r="IP48" s="466"/>
      <c r="IQ48" s="466"/>
      <c r="IR48" s="466"/>
      <c r="IS48" s="466"/>
      <c r="IT48" s="466"/>
      <c r="IU48" s="466"/>
      <c r="IV48" s="466"/>
      <c r="LY48" s="132"/>
      <c r="MH48" s="129"/>
      <c r="MI48" s="129"/>
      <c r="MJ48" s="129"/>
      <c r="MK48" s="129"/>
      <c r="ML48" s="129"/>
      <c r="MM48" s="129"/>
      <c r="MN48" s="129"/>
      <c r="MP48" s="849"/>
      <c r="MR48" s="758"/>
      <c r="MS48" s="758"/>
      <c r="MT48" s="758"/>
      <c r="MU48" s="758"/>
      <c r="MV48" s="758"/>
      <c r="MW48" s="758"/>
      <c r="MX48" s="758"/>
      <c r="MY48" s="758"/>
      <c r="MZ48" s="758"/>
      <c r="NA48" s="758"/>
      <c r="NB48" s="758"/>
      <c r="NC48" s="758"/>
      <c r="ND48" s="758"/>
      <c r="NU48" s="132">
        <v>48</v>
      </c>
      <c r="NV48" s="523" t="s">
        <v>279</v>
      </c>
      <c r="NW48" s="698">
        <v>0.21</v>
      </c>
      <c r="NX48" s="545">
        <v>2378034.911574</v>
      </c>
      <c r="NY48" s="545">
        <v>0</v>
      </c>
      <c r="NZ48" s="545">
        <v>2378034.911574</v>
      </c>
      <c r="OA48" s="545">
        <v>-2378034.911574</v>
      </c>
      <c r="OB48" s="545">
        <v>0</v>
      </c>
      <c r="OC48" s="545">
        <v>0</v>
      </c>
      <c r="OD48" s="545">
        <v>0</v>
      </c>
      <c r="OE48" s="545">
        <v>-1463725.2571046674</v>
      </c>
      <c r="OF48" s="545">
        <v>-1463725.2571046674</v>
      </c>
      <c r="OG48" s="545">
        <v>0</v>
      </c>
      <c r="OH48" s="545">
        <v>-1463725.2571046674</v>
      </c>
      <c r="OI48" s="545">
        <v>0</v>
      </c>
      <c r="OJ48" s="545">
        <v>-1463725.2571046674</v>
      </c>
      <c r="OK48" s="466"/>
      <c r="OL48" s="466"/>
      <c r="OM48" s="466"/>
      <c r="ON48" s="466"/>
      <c r="OO48" s="466"/>
      <c r="OP48" s="466"/>
      <c r="OQ48" s="466"/>
      <c r="OR48" s="466"/>
      <c r="OS48" s="466"/>
      <c r="OT48" s="466"/>
      <c r="OU48" s="466"/>
      <c r="OV48" s="466"/>
      <c r="OW48" s="466"/>
      <c r="OX48" s="466"/>
      <c r="OY48" s="466"/>
      <c r="OZ48" s="466"/>
      <c r="PA48" s="466"/>
      <c r="PB48" s="466"/>
      <c r="PC48" s="466"/>
      <c r="PD48" s="466"/>
      <c r="PE48" s="466"/>
      <c r="PF48" s="466"/>
      <c r="PG48" s="466"/>
      <c r="PH48" s="466"/>
      <c r="PI48" s="466"/>
      <c r="PJ48" s="466"/>
      <c r="PK48" s="466"/>
      <c r="PL48" s="466"/>
      <c r="PM48" s="466"/>
      <c r="PN48" s="466"/>
      <c r="PO48" s="466"/>
      <c r="PP48" s="466"/>
      <c r="PQ48" s="753"/>
      <c r="PR48" s="753"/>
      <c r="PS48" s="753"/>
      <c r="PT48" s="753"/>
      <c r="PU48" s="753"/>
      <c r="PV48" s="753"/>
      <c r="PW48" s="753"/>
      <c r="PX48" s="753"/>
      <c r="PY48" s="753"/>
      <c r="PZ48" s="753"/>
      <c r="QA48" s="753"/>
      <c r="QB48" s="753"/>
      <c r="QC48" s="753"/>
      <c r="QD48" s="753"/>
      <c r="QE48" s="753"/>
      <c r="QF48" s="753"/>
      <c r="QG48" s="466"/>
      <c r="QH48" s="466"/>
      <c r="QI48" s="466"/>
      <c r="QJ48" s="466"/>
      <c r="QK48" s="466"/>
      <c r="QL48" s="466"/>
      <c r="QM48" s="466"/>
      <c r="QN48" s="466"/>
      <c r="QO48" s="466"/>
      <c r="QP48" s="466"/>
      <c r="QQ48" s="466"/>
      <c r="QR48" s="466"/>
      <c r="QS48" s="466"/>
      <c r="QT48" s="466"/>
      <c r="QU48" s="466"/>
      <c r="QV48" s="466"/>
      <c r="QW48" s="753"/>
      <c r="QX48" s="753"/>
      <c r="QY48" s="753"/>
      <c r="QZ48" s="753"/>
      <c r="RA48" s="753"/>
      <c r="RM48" s="801">
        <v>48</v>
      </c>
      <c r="RN48" s="807" t="s">
        <v>1195</v>
      </c>
      <c r="RO48" s="793"/>
      <c r="RP48" s="833"/>
      <c r="RQ48" s="833"/>
      <c r="RR48" s="833"/>
      <c r="RS48" s="833">
        <v>-326884.81</v>
      </c>
      <c r="RT48" s="833">
        <v>-326884.81</v>
      </c>
      <c r="RU48" s="833">
        <v>-472942.01000000007</v>
      </c>
      <c r="RV48" s="833">
        <v>-799826.82000000007</v>
      </c>
      <c r="RW48" s="833">
        <v>-200704.40460103843</v>
      </c>
      <c r="RX48" s="833">
        <v>-1000531.2246010385</v>
      </c>
      <c r="RY48" s="833">
        <v>-439983.8482296078</v>
      </c>
      <c r="RZ48" s="833">
        <v>-1440515.0728306463</v>
      </c>
      <c r="SA48" s="833">
        <v>-504498.24126730254</v>
      </c>
      <c r="SB48" s="833">
        <v>-1945013.3140979488</v>
      </c>
    </row>
    <row r="49" spans="1:496" ht="15.75" thickBot="1" x14ac:dyDescent="0.3">
      <c r="A49" s="132">
        <f>ROW()</f>
        <v>49</v>
      </c>
      <c r="B49" s="133"/>
      <c r="C49" s="368"/>
      <c r="D49" s="367"/>
      <c r="E49" s="367"/>
      <c r="F49" s="367"/>
      <c r="G49" s="367"/>
      <c r="H49" s="198"/>
      <c r="I49" s="367"/>
      <c r="J49" s="198"/>
      <c r="K49" s="367"/>
      <c r="L49" s="198"/>
      <c r="M49" s="367"/>
      <c r="N49" s="198"/>
      <c r="O49" s="367"/>
      <c r="P49" s="198"/>
      <c r="Q49" s="248">
        <v>49</v>
      </c>
      <c r="R49" s="485" t="s">
        <v>347</v>
      </c>
      <c r="T49" s="455">
        <v>2023217.45</v>
      </c>
      <c r="U49" s="580">
        <v>-2023217.45</v>
      </c>
      <c r="V49" s="580">
        <v>0</v>
      </c>
      <c r="W49" s="506"/>
      <c r="X49" s="506">
        <v>0</v>
      </c>
      <c r="Y49" s="506"/>
      <c r="Z49" s="506">
        <v>0</v>
      </c>
      <c r="AA49" s="506"/>
      <c r="AB49" s="506">
        <v>0</v>
      </c>
      <c r="AC49" s="506"/>
      <c r="AD49" s="506">
        <v>0</v>
      </c>
      <c r="AE49" s="506"/>
      <c r="AF49" s="506">
        <v>0</v>
      </c>
      <c r="AH49" s="473"/>
      <c r="AI49" s="473"/>
      <c r="AJ49" s="473"/>
      <c r="AK49" s="473"/>
      <c r="AL49" s="473"/>
      <c r="AM49" s="473"/>
      <c r="AN49" s="473"/>
      <c r="AO49" s="473"/>
      <c r="AP49" s="473"/>
      <c r="AQ49" s="473"/>
      <c r="AR49" s="473"/>
      <c r="AS49" s="473"/>
      <c r="AT49" s="473"/>
      <c r="AU49" s="473"/>
      <c r="AV49" s="473"/>
      <c r="BU49" s="466"/>
      <c r="BV49" s="466"/>
      <c r="BW49" s="466"/>
      <c r="BX49" s="466"/>
      <c r="BY49" s="466"/>
      <c r="BZ49" s="466"/>
      <c r="CA49" s="466"/>
      <c r="CB49" s="466"/>
      <c r="CC49" s="466"/>
      <c r="CD49" s="466"/>
      <c r="CE49" s="466"/>
      <c r="CF49" s="466"/>
      <c r="CG49" s="466"/>
      <c r="CH49" s="466"/>
      <c r="CI49" s="466"/>
      <c r="CJ49" s="466"/>
      <c r="CK49" s="466"/>
      <c r="CL49" s="466"/>
      <c r="CM49" s="466"/>
      <c r="CN49" s="466"/>
      <c r="CO49" s="466"/>
      <c r="CP49" s="466"/>
      <c r="CQ49" s="466"/>
      <c r="CR49" s="466"/>
      <c r="CS49" s="466"/>
      <c r="CT49" s="466"/>
      <c r="CU49" s="466"/>
      <c r="CV49" s="466"/>
      <c r="CW49" s="466"/>
      <c r="CX49" s="466"/>
      <c r="CY49" s="466"/>
      <c r="CZ49" s="466"/>
      <c r="DA49" s="466"/>
      <c r="DB49" s="466"/>
      <c r="DC49" s="466"/>
      <c r="DD49" s="466"/>
      <c r="DE49" s="466"/>
      <c r="DF49" s="466"/>
      <c r="DG49" s="466"/>
      <c r="DH49" s="466"/>
      <c r="DI49" s="466"/>
      <c r="DJ49" s="466"/>
      <c r="DK49" s="466"/>
      <c r="DL49" s="466"/>
      <c r="DM49" s="466"/>
      <c r="DN49" s="466"/>
      <c r="DO49" s="466"/>
      <c r="DP49" s="466"/>
      <c r="DQ49" s="466"/>
      <c r="DR49" s="466"/>
      <c r="DS49" s="466"/>
      <c r="DT49" s="466"/>
      <c r="DU49" s="466"/>
      <c r="DV49" s="466"/>
      <c r="DW49" s="466"/>
      <c r="DX49" s="466"/>
      <c r="EO49" s="466"/>
      <c r="EP49" s="466"/>
      <c r="EQ49" s="466"/>
      <c r="ER49" s="466"/>
      <c r="ES49" s="466"/>
      <c r="ET49" s="466"/>
      <c r="EU49" s="466"/>
      <c r="EV49" s="466"/>
      <c r="EW49" s="466"/>
      <c r="EX49" s="466"/>
      <c r="EY49" s="466"/>
      <c r="EZ49" s="466"/>
      <c r="FA49" s="466"/>
      <c r="FB49" s="466"/>
      <c r="FC49" s="466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 s="466"/>
      <c r="IH49" s="466"/>
      <c r="II49" s="466"/>
      <c r="IJ49" s="466"/>
      <c r="IK49" s="466"/>
      <c r="IL49" s="466"/>
      <c r="IM49" s="466"/>
      <c r="IN49" s="466"/>
      <c r="IO49" s="466"/>
      <c r="IP49" s="466"/>
      <c r="IQ49" s="466"/>
      <c r="IR49" s="466"/>
      <c r="IS49" s="466"/>
      <c r="IT49" s="466"/>
      <c r="IU49" s="466"/>
      <c r="IV49" s="466"/>
      <c r="LY49" s="132"/>
      <c r="MH49" s="129"/>
      <c r="MI49" s="129"/>
      <c r="MJ49" s="129"/>
      <c r="MK49" s="129"/>
      <c r="ML49" s="129"/>
      <c r="MM49" s="129"/>
      <c r="MN49" s="129"/>
      <c r="MP49" s="849"/>
      <c r="MR49" s="758"/>
      <c r="MS49" s="758"/>
      <c r="MT49" s="758"/>
      <c r="MU49" s="758"/>
      <c r="MV49" s="758"/>
      <c r="MW49" s="758"/>
      <c r="MX49" s="758"/>
      <c r="MY49" s="758"/>
      <c r="MZ49" s="758"/>
      <c r="NA49" s="758"/>
      <c r="NB49" s="758"/>
      <c r="NC49" s="758"/>
      <c r="ND49" s="758"/>
      <c r="NU49" s="132">
        <v>49</v>
      </c>
      <c r="NV49" s="523" t="s">
        <v>258</v>
      </c>
      <c r="NW49" s="523"/>
      <c r="NX49" s="699">
        <v>8945940.8578260001</v>
      </c>
      <c r="NY49" s="699">
        <v>0</v>
      </c>
      <c r="NZ49" s="699">
        <v>8945940.8578260001</v>
      </c>
      <c r="OA49" s="699">
        <v>-8945940.8578260001</v>
      </c>
      <c r="OB49" s="699">
        <v>0</v>
      </c>
      <c r="OC49" s="699">
        <v>0</v>
      </c>
      <c r="OD49" s="699">
        <v>0</v>
      </c>
      <c r="OE49" s="699">
        <v>-5506395.014822321</v>
      </c>
      <c r="OF49" s="699">
        <v>-5506395.014822321</v>
      </c>
      <c r="OG49" s="699">
        <v>0</v>
      </c>
      <c r="OH49" s="699">
        <v>-5506395.014822321</v>
      </c>
      <c r="OI49" s="699">
        <v>0</v>
      </c>
      <c r="OJ49" s="699">
        <v>-5506395.014822321</v>
      </c>
      <c r="PA49" s="466"/>
      <c r="PB49" s="466"/>
      <c r="PC49" s="466"/>
      <c r="PD49" s="466"/>
      <c r="PE49" s="466"/>
      <c r="PF49" s="466"/>
      <c r="PG49" s="466"/>
      <c r="PH49" s="466"/>
      <c r="PI49" s="466"/>
      <c r="PJ49" s="466"/>
      <c r="PK49" s="466"/>
      <c r="PL49" s="466"/>
      <c r="PM49" s="466"/>
      <c r="PN49" s="466"/>
      <c r="PO49" s="466"/>
      <c r="PP49" s="466"/>
      <c r="PQ49" s="466"/>
      <c r="PR49" s="466"/>
      <c r="PS49" s="466"/>
      <c r="PT49" s="466"/>
      <c r="PU49" s="466"/>
      <c r="PV49" s="466"/>
      <c r="PW49" s="466"/>
      <c r="PX49" s="466"/>
      <c r="PY49" s="466"/>
      <c r="PZ49" s="466"/>
      <c r="QA49" s="466"/>
      <c r="QB49" s="466"/>
      <c r="QC49" s="466"/>
      <c r="QD49" s="466"/>
      <c r="QE49" s="466"/>
      <c r="QF49" s="466"/>
      <c r="QG49" s="466"/>
      <c r="QH49" s="466"/>
      <c r="QI49" s="466"/>
      <c r="QJ49" s="466"/>
      <c r="QK49" s="466"/>
      <c r="QL49" s="466"/>
      <c r="QM49" s="466"/>
      <c r="QN49" s="466"/>
      <c r="QO49" s="466"/>
      <c r="QP49" s="466"/>
      <c r="QQ49" s="466"/>
      <c r="QR49" s="466"/>
      <c r="QS49" s="466"/>
      <c r="QT49" s="466"/>
      <c r="QU49" s="466"/>
      <c r="QV49" s="466"/>
      <c r="QW49" s="466"/>
      <c r="QX49" s="466"/>
      <c r="QY49" s="466"/>
      <c r="QZ49" s="466"/>
      <c r="RA49" s="466"/>
      <c r="RM49" s="801">
        <v>49</v>
      </c>
      <c r="RN49" s="758" t="s">
        <v>1105</v>
      </c>
      <c r="RO49" s="793"/>
      <c r="RP49" s="872"/>
      <c r="RQ49" s="872"/>
      <c r="RR49" s="872"/>
      <c r="RS49" s="872">
        <v>35118980.799999997</v>
      </c>
      <c r="RT49" s="872">
        <v>35118980.799999997</v>
      </c>
      <c r="RU49" s="872">
        <v>2321616.9599999934</v>
      </c>
      <c r="RV49" s="872">
        <v>37440597.75999999</v>
      </c>
      <c r="RW49" s="872">
        <v>3168218.1523285024</v>
      </c>
      <c r="RX49" s="872">
        <v>40608815.912328497</v>
      </c>
      <c r="RY49" s="872">
        <v>6839603.0772964824</v>
      </c>
      <c r="RZ49" s="872">
        <v>47448418.989624977</v>
      </c>
      <c r="SA49" s="872">
        <v>9436401.619021317</v>
      </c>
      <c r="SB49" s="872">
        <v>56884820.608646296</v>
      </c>
    </row>
    <row r="50" spans="1:496" ht="15.75" thickTop="1" x14ac:dyDescent="0.25">
      <c r="A50" s="132">
        <f>ROW()</f>
        <v>50</v>
      </c>
      <c r="C50" s="13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48">
        <v>50</v>
      </c>
      <c r="R50" s="485" t="s">
        <v>349</v>
      </c>
      <c r="T50" s="455">
        <v>118558.27</v>
      </c>
      <c r="U50" s="580">
        <v>-118558.27</v>
      </c>
      <c r="V50" s="580">
        <v>0</v>
      </c>
      <c r="W50" s="506"/>
      <c r="X50" s="506">
        <v>0</v>
      </c>
      <c r="Y50" s="506"/>
      <c r="Z50" s="506">
        <v>0</v>
      </c>
      <c r="AA50" s="506"/>
      <c r="AB50" s="506">
        <v>0</v>
      </c>
      <c r="AC50" s="506"/>
      <c r="AD50" s="506">
        <v>0</v>
      </c>
      <c r="AE50" s="506"/>
      <c r="AF50" s="506">
        <v>0</v>
      </c>
      <c r="AH50" s="473"/>
      <c r="AI50" s="473"/>
      <c r="AJ50" s="473"/>
      <c r="AK50" s="473"/>
      <c r="AL50" s="473"/>
      <c r="AM50" s="473"/>
      <c r="AN50" s="473"/>
      <c r="AO50" s="473"/>
      <c r="AP50" s="473"/>
      <c r="AQ50" s="473"/>
      <c r="AR50" s="473"/>
      <c r="AS50" s="473"/>
      <c r="AT50" s="473"/>
      <c r="AU50" s="473"/>
      <c r="AV50" s="473"/>
      <c r="BU50" s="466"/>
      <c r="BV50" s="466"/>
      <c r="BW50" s="466"/>
      <c r="BX50" s="466"/>
      <c r="BY50" s="466"/>
      <c r="BZ50" s="466"/>
      <c r="CA50" s="466"/>
      <c r="CB50" s="466"/>
      <c r="CC50" s="466"/>
      <c r="CD50" s="466"/>
      <c r="CE50" s="466"/>
      <c r="CF50" s="466"/>
      <c r="CG50" s="466"/>
      <c r="CH50" s="466"/>
      <c r="CI50" s="466"/>
      <c r="CJ50" s="466"/>
      <c r="CK50" s="466"/>
      <c r="CL50" s="466"/>
      <c r="CM50" s="466"/>
      <c r="CN50" s="466"/>
      <c r="CO50" s="466"/>
      <c r="CP50" s="466"/>
      <c r="CQ50" s="466"/>
      <c r="CR50" s="466"/>
      <c r="CS50" s="466"/>
      <c r="CT50" s="466"/>
      <c r="CU50" s="466"/>
      <c r="CV50" s="466"/>
      <c r="CW50" s="466"/>
      <c r="CX50" s="466"/>
      <c r="CY50" s="466"/>
      <c r="CZ50" s="466"/>
      <c r="DA50" s="466"/>
      <c r="DB50" s="466"/>
      <c r="DC50" s="466"/>
      <c r="DD50" s="466"/>
      <c r="DE50" s="466"/>
      <c r="DF50" s="466"/>
      <c r="DG50" s="466"/>
      <c r="DH50" s="466"/>
      <c r="DI50" s="466"/>
      <c r="DJ50" s="466"/>
      <c r="DK50" s="466"/>
      <c r="DL50" s="466"/>
      <c r="DM50" s="466"/>
      <c r="DN50" s="466"/>
      <c r="DO50" s="466"/>
      <c r="DP50" s="466"/>
      <c r="DQ50" s="466"/>
      <c r="DR50" s="466"/>
      <c r="DS50" s="466"/>
      <c r="DT50" s="466"/>
      <c r="DU50" s="466"/>
      <c r="DV50" s="466"/>
      <c r="DW50" s="466"/>
      <c r="DX50" s="466"/>
      <c r="EO50" s="466"/>
      <c r="EP50" s="466"/>
      <c r="EQ50" s="466"/>
      <c r="ER50" s="466"/>
      <c r="ES50" s="466"/>
      <c r="ET50" s="466"/>
      <c r="EU50" s="466"/>
      <c r="EV50" s="466"/>
      <c r="EW50" s="466"/>
      <c r="EX50" s="466"/>
      <c r="EY50" s="466"/>
      <c r="EZ50" s="466"/>
      <c r="FA50" s="466"/>
      <c r="FB50" s="466"/>
      <c r="FC50" s="466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 s="466"/>
      <c r="IH50" s="466"/>
      <c r="II50" s="466"/>
      <c r="IJ50" s="466"/>
      <c r="IK50" s="466"/>
      <c r="IL50" s="466"/>
      <c r="IM50" s="466"/>
      <c r="IN50" s="466"/>
      <c r="IO50" s="466"/>
      <c r="IP50" s="466"/>
      <c r="IQ50" s="466"/>
      <c r="IR50" s="466"/>
      <c r="IS50" s="466"/>
      <c r="IT50" s="466"/>
      <c r="IU50" s="466"/>
      <c r="IV50" s="466"/>
      <c r="LY50" s="132"/>
      <c r="MH50" s="129"/>
      <c r="MI50" s="129"/>
      <c r="MJ50" s="129"/>
      <c r="MK50" s="129"/>
      <c r="ML50" s="129"/>
      <c r="MM50" s="129"/>
      <c r="MN50" s="129"/>
      <c r="MP50" s="849"/>
      <c r="MR50" s="758"/>
      <c r="MS50" s="758"/>
      <c r="MT50" s="758"/>
      <c r="MU50" s="758"/>
      <c r="MV50" s="758"/>
      <c r="MW50" s="758"/>
      <c r="MX50" s="758"/>
      <c r="MY50" s="758"/>
      <c r="MZ50" s="758"/>
      <c r="NA50" s="758"/>
      <c r="NB50" s="758"/>
      <c r="NC50" s="758"/>
      <c r="ND50" s="758"/>
      <c r="PA50" s="466"/>
      <c r="PB50" s="466"/>
      <c r="PC50" s="466"/>
      <c r="PD50" s="466"/>
      <c r="PE50" s="466"/>
      <c r="PF50" s="466"/>
      <c r="PG50" s="466"/>
      <c r="PH50" s="466"/>
      <c r="PI50" s="466"/>
      <c r="PJ50" s="466"/>
      <c r="PK50" s="466"/>
      <c r="PL50" s="466"/>
      <c r="PM50" s="466"/>
      <c r="PN50" s="466"/>
      <c r="PO50" s="466"/>
      <c r="PP50" s="466"/>
      <c r="PQ50" s="466"/>
      <c r="PR50" s="466"/>
      <c r="PS50" s="466"/>
      <c r="PT50" s="466"/>
      <c r="PU50" s="466"/>
      <c r="PV50" s="466"/>
      <c r="PW50" s="466"/>
      <c r="PX50" s="466"/>
      <c r="PY50" s="466"/>
      <c r="PZ50" s="466"/>
      <c r="QA50" s="466"/>
      <c r="QB50" s="466"/>
      <c r="QC50" s="466"/>
      <c r="QD50" s="466"/>
      <c r="QE50" s="466"/>
      <c r="QF50" s="466"/>
      <c r="QG50" s="466"/>
      <c r="QH50" s="466"/>
      <c r="QI50" s="466"/>
      <c r="QJ50" s="466"/>
      <c r="QK50" s="466"/>
      <c r="QL50" s="466"/>
      <c r="QM50" s="466"/>
      <c r="QN50" s="466"/>
      <c r="QO50" s="466"/>
      <c r="QP50" s="466"/>
      <c r="QQ50" s="466"/>
      <c r="QR50" s="466"/>
      <c r="QS50" s="466"/>
      <c r="QT50" s="466"/>
      <c r="QU50" s="466"/>
      <c r="QV50" s="466"/>
      <c r="QW50" s="466"/>
      <c r="QX50" s="466"/>
      <c r="QY50" s="466"/>
      <c r="QZ50" s="466"/>
      <c r="RA50" s="466"/>
      <c r="RM50" s="801">
        <v>50</v>
      </c>
      <c r="RN50" s="758"/>
      <c r="RO50" s="793"/>
      <c r="RP50" s="796"/>
      <c r="RQ50" s="796"/>
      <c r="RR50" s="796"/>
      <c r="RS50" s="796"/>
      <c r="RT50" s="796"/>
      <c r="RU50" s="796"/>
      <c r="RV50" s="796"/>
      <c r="RW50" s="796"/>
      <c r="RX50" s="796"/>
      <c r="RY50" s="796"/>
      <c r="RZ50" s="796"/>
      <c r="SA50" s="796"/>
      <c r="SB50" s="796"/>
    </row>
    <row r="51" spans="1:496" x14ac:dyDescent="0.25">
      <c r="A51" s="132">
        <f>ROW()</f>
        <v>51</v>
      </c>
      <c r="C51" s="13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48">
        <v>51</v>
      </c>
      <c r="R51" s="485" t="s">
        <v>350</v>
      </c>
      <c r="T51" s="455">
        <v>32341.730000000003</v>
      </c>
      <c r="U51" s="580">
        <v>-32341.730000000003</v>
      </c>
      <c r="V51" s="580">
        <v>0</v>
      </c>
      <c r="W51" s="506"/>
      <c r="X51" s="506">
        <v>0</v>
      </c>
      <c r="Y51" s="506"/>
      <c r="Z51" s="506">
        <v>0</v>
      </c>
      <c r="AA51" s="506"/>
      <c r="AB51" s="506">
        <v>0</v>
      </c>
      <c r="AC51" s="506"/>
      <c r="AD51" s="506">
        <v>0</v>
      </c>
      <c r="AE51" s="506"/>
      <c r="AF51" s="506">
        <v>0</v>
      </c>
      <c r="AH51" s="473"/>
      <c r="AI51" s="473"/>
      <c r="AJ51" s="473"/>
      <c r="AK51" s="473"/>
      <c r="AL51" s="473"/>
      <c r="AM51" s="473"/>
      <c r="AN51" s="473"/>
      <c r="AO51" s="473"/>
      <c r="AP51" s="473"/>
      <c r="AQ51" s="473"/>
      <c r="AR51" s="473"/>
      <c r="AS51" s="473"/>
      <c r="AT51" s="473"/>
      <c r="AU51" s="473"/>
      <c r="AV51" s="473"/>
      <c r="BU51" s="466"/>
      <c r="BV51" s="466"/>
      <c r="BW51" s="466"/>
      <c r="BX51" s="466"/>
      <c r="BY51" s="466"/>
      <c r="BZ51" s="466"/>
      <c r="CA51" s="466"/>
      <c r="CB51" s="466"/>
      <c r="CC51" s="466"/>
      <c r="CD51" s="466"/>
      <c r="CE51" s="466"/>
      <c r="CF51" s="466"/>
      <c r="CG51" s="466"/>
      <c r="CH51" s="466"/>
      <c r="CI51" s="466"/>
      <c r="CJ51" s="466"/>
      <c r="CK51" s="466"/>
      <c r="CL51" s="466"/>
      <c r="CM51" s="466"/>
      <c r="CN51" s="466"/>
      <c r="CO51" s="466"/>
      <c r="CP51" s="466"/>
      <c r="CQ51" s="466"/>
      <c r="CR51" s="466"/>
      <c r="CS51" s="466"/>
      <c r="CT51" s="466"/>
      <c r="CU51" s="466"/>
      <c r="CV51" s="466"/>
      <c r="CW51" s="466"/>
      <c r="CX51" s="466"/>
      <c r="CY51" s="466"/>
      <c r="CZ51" s="466"/>
      <c r="DA51" s="466"/>
      <c r="DB51" s="466"/>
      <c r="DC51" s="466"/>
      <c r="DD51" s="466"/>
      <c r="DE51" s="466"/>
      <c r="DF51" s="466"/>
      <c r="DG51" s="466"/>
      <c r="DH51" s="466"/>
      <c r="DI51" s="466"/>
      <c r="DJ51" s="466"/>
      <c r="DK51" s="466"/>
      <c r="DL51" s="466"/>
      <c r="DM51" s="466"/>
      <c r="DN51" s="466"/>
      <c r="DO51" s="466"/>
      <c r="DP51" s="466"/>
      <c r="DQ51" s="466"/>
      <c r="DR51" s="466"/>
      <c r="DS51" s="466"/>
      <c r="DT51" s="466"/>
      <c r="DU51" s="466"/>
      <c r="DV51" s="466"/>
      <c r="DW51" s="466"/>
      <c r="DX51" s="466"/>
      <c r="EO51" s="466"/>
      <c r="EP51" s="466"/>
      <c r="EQ51" s="466"/>
      <c r="ER51" s="466"/>
      <c r="ES51" s="466"/>
      <c r="ET51" s="466"/>
      <c r="EU51" s="466"/>
      <c r="EV51" s="466"/>
      <c r="EW51" s="466"/>
      <c r="EX51" s="466"/>
      <c r="EY51" s="466"/>
      <c r="EZ51" s="466"/>
      <c r="FA51" s="466"/>
      <c r="FB51" s="466"/>
      <c r="FC51" s="466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 s="466"/>
      <c r="IH51" s="466"/>
      <c r="II51" s="466"/>
      <c r="IJ51" s="466"/>
      <c r="IK51" s="466"/>
      <c r="IL51" s="466"/>
      <c r="IM51" s="466"/>
      <c r="IN51" s="466"/>
      <c r="IO51" s="466"/>
      <c r="IP51" s="466"/>
      <c r="IQ51" s="466"/>
      <c r="IR51" s="466"/>
      <c r="IS51" s="466"/>
      <c r="IT51" s="466"/>
      <c r="IU51" s="466"/>
      <c r="IV51" s="466"/>
      <c r="LY51" s="132"/>
      <c r="MH51" s="129"/>
      <c r="MI51" s="129"/>
      <c r="MJ51" s="129"/>
      <c r="MK51" s="129"/>
      <c r="ML51" s="129"/>
      <c r="MM51" s="129"/>
      <c r="MN51" s="129"/>
      <c r="MP51" s="849"/>
      <c r="MR51" s="758"/>
      <c r="MS51" s="758"/>
      <c r="MT51" s="758"/>
      <c r="MU51" s="758"/>
      <c r="MV51" s="758"/>
      <c r="MW51" s="758"/>
      <c r="MX51" s="758"/>
      <c r="MY51" s="758"/>
      <c r="MZ51" s="758"/>
      <c r="NA51" s="758"/>
      <c r="NB51" s="758"/>
      <c r="NC51" s="758"/>
      <c r="ND51" s="758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PA51" s="466"/>
      <c r="PB51" s="466"/>
      <c r="PC51" s="466"/>
      <c r="PD51" s="466"/>
      <c r="PE51" s="466"/>
      <c r="PF51" s="466"/>
      <c r="PG51" s="466"/>
      <c r="PH51" s="466"/>
      <c r="PI51" s="466"/>
      <c r="PJ51" s="466"/>
      <c r="PK51" s="466"/>
      <c r="PL51" s="466"/>
      <c r="PM51" s="466"/>
      <c r="PN51" s="466"/>
      <c r="PO51" s="466"/>
      <c r="PP51" s="466"/>
      <c r="PQ51" s="466"/>
      <c r="PR51" s="466"/>
      <c r="PS51" s="466"/>
      <c r="PT51" s="466"/>
      <c r="PU51" s="466"/>
      <c r="PV51" s="466"/>
      <c r="PW51" s="466"/>
      <c r="PX51" s="466"/>
      <c r="PY51" s="466"/>
      <c r="PZ51" s="466"/>
      <c r="QA51" s="466"/>
      <c r="QB51" s="466"/>
      <c r="QC51" s="466"/>
      <c r="QD51" s="466"/>
      <c r="QE51" s="466"/>
      <c r="QF51" s="466"/>
      <c r="QG51" s="466"/>
      <c r="QH51" s="466"/>
      <c r="QI51" s="466"/>
      <c r="QJ51" s="466"/>
      <c r="QK51" s="466"/>
      <c r="QL51" s="466"/>
      <c r="QM51" s="466"/>
      <c r="QN51" s="466"/>
      <c r="QO51" s="466"/>
      <c r="QP51" s="466"/>
      <c r="QQ51" s="466"/>
      <c r="QR51" s="466"/>
      <c r="QS51" s="466"/>
      <c r="QT51" s="466"/>
      <c r="QU51" s="466"/>
      <c r="QV51" s="466"/>
      <c r="QW51" s="466"/>
      <c r="QX51" s="466"/>
      <c r="QY51" s="466"/>
      <c r="QZ51" s="466"/>
      <c r="RA51" s="466"/>
      <c r="RM51" s="801">
        <v>51</v>
      </c>
      <c r="RN51" s="822" t="s">
        <v>1138</v>
      </c>
      <c r="RO51" s="793"/>
      <c r="RP51" s="796"/>
      <c r="RQ51" s="796"/>
      <c r="RR51" s="796"/>
      <c r="RS51" s="796"/>
      <c r="RT51" s="796"/>
      <c r="RU51" s="796"/>
      <c r="RV51" s="796"/>
      <c r="RW51" s="796"/>
      <c r="RX51" s="796"/>
      <c r="RY51" s="796"/>
      <c r="RZ51" s="796"/>
      <c r="SA51" s="796"/>
      <c r="SB51" s="796"/>
    </row>
    <row r="52" spans="1:496" x14ac:dyDescent="0.25">
      <c r="A52" s="132">
        <f>ROW()</f>
        <v>52</v>
      </c>
      <c r="B52" s="219" t="s">
        <v>71</v>
      </c>
      <c r="C52" s="13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48">
        <v>52</v>
      </c>
      <c r="R52" s="492" t="s">
        <v>524</v>
      </c>
      <c r="S52" s="126">
        <v>0.95111499918771036</v>
      </c>
      <c r="T52" s="455">
        <v>26176970.140000001</v>
      </c>
      <c r="U52" s="580">
        <v>-26176970.140000001</v>
      </c>
      <c r="V52" s="580">
        <v>0</v>
      </c>
      <c r="W52" s="506"/>
      <c r="X52" s="506">
        <v>0</v>
      </c>
      <c r="Y52" s="506"/>
      <c r="Z52" s="506">
        <v>0</v>
      </c>
      <c r="AA52" s="506"/>
      <c r="AB52" s="506">
        <v>0</v>
      </c>
      <c r="AC52" s="506"/>
      <c r="AD52" s="506">
        <v>0</v>
      </c>
      <c r="AE52" s="506"/>
      <c r="AF52" s="506">
        <v>0</v>
      </c>
      <c r="AH52" s="473"/>
      <c r="AI52" s="473"/>
      <c r="AJ52" s="473"/>
      <c r="AK52" s="473"/>
      <c r="AL52" s="473"/>
      <c r="AM52" s="473"/>
      <c r="AN52" s="473"/>
      <c r="AO52" s="473"/>
      <c r="AP52" s="473"/>
      <c r="AQ52" s="473"/>
      <c r="AR52" s="473"/>
      <c r="AS52" s="473"/>
      <c r="AT52" s="473"/>
      <c r="AU52" s="473"/>
      <c r="AV52" s="473"/>
      <c r="BU52" s="466"/>
      <c r="BV52" s="466"/>
      <c r="BW52" s="466"/>
      <c r="BX52" s="466"/>
      <c r="BY52" s="466"/>
      <c r="BZ52" s="466"/>
      <c r="CA52" s="466"/>
      <c r="CB52" s="466"/>
      <c r="CC52" s="466"/>
      <c r="CD52" s="466"/>
      <c r="CE52" s="466"/>
      <c r="CF52" s="466"/>
      <c r="CG52" s="466"/>
      <c r="CH52" s="466"/>
      <c r="CI52" s="466"/>
      <c r="CJ52" s="466"/>
      <c r="CK52" s="466"/>
      <c r="CL52" s="466"/>
      <c r="CM52" s="466"/>
      <c r="CN52" s="466"/>
      <c r="CO52" s="466"/>
      <c r="CP52" s="466"/>
      <c r="CQ52" s="466"/>
      <c r="CR52" s="466"/>
      <c r="CS52" s="466"/>
      <c r="CT52" s="466"/>
      <c r="CU52" s="466"/>
      <c r="CV52" s="466"/>
      <c r="CW52" s="466"/>
      <c r="CX52" s="466"/>
      <c r="CY52" s="466"/>
      <c r="CZ52" s="466"/>
      <c r="DA52" s="466"/>
      <c r="DB52" s="466"/>
      <c r="DC52" s="466"/>
      <c r="DD52" s="466"/>
      <c r="DE52" s="466"/>
      <c r="DF52" s="466"/>
      <c r="DG52" s="466"/>
      <c r="DH52" s="466"/>
      <c r="DI52" s="466"/>
      <c r="DJ52" s="466"/>
      <c r="DK52" s="466"/>
      <c r="DL52" s="466"/>
      <c r="DM52" s="466"/>
      <c r="DN52" s="466"/>
      <c r="DO52" s="466"/>
      <c r="DP52" s="466"/>
      <c r="DQ52" s="466"/>
      <c r="DR52" s="466"/>
      <c r="DS52" s="466"/>
      <c r="DT52" s="466"/>
      <c r="DU52" s="466"/>
      <c r="DV52" s="466"/>
      <c r="DW52" s="466"/>
      <c r="DX52" s="466"/>
      <c r="EO52" s="466"/>
      <c r="EP52" s="466"/>
      <c r="EQ52" s="466"/>
      <c r="ER52" s="466"/>
      <c r="ES52" s="466"/>
      <c r="ET52" s="466"/>
      <c r="EU52" s="466"/>
      <c r="EV52" s="466"/>
      <c r="EW52" s="466"/>
      <c r="EX52" s="466"/>
      <c r="EY52" s="466"/>
      <c r="EZ52" s="466"/>
      <c r="FA52" s="466"/>
      <c r="FB52" s="466"/>
      <c r="FC52" s="466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 s="466"/>
      <c r="IH52" s="466"/>
      <c r="II52" s="466"/>
      <c r="IJ52" s="466"/>
      <c r="IK52" s="466"/>
      <c r="IL52" s="466"/>
      <c r="IM52" s="466"/>
      <c r="IN52" s="466"/>
      <c r="IO52" s="466"/>
      <c r="IP52" s="466"/>
      <c r="IQ52" s="466"/>
      <c r="IR52" s="466"/>
      <c r="IS52" s="466"/>
      <c r="IT52" s="466"/>
      <c r="IU52" s="466"/>
      <c r="IV52" s="466"/>
      <c r="LY52" s="132"/>
      <c r="MH52" s="129"/>
      <c r="MI52" s="129"/>
      <c r="MJ52" s="129"/>
      <c r="MK52" s="129"/>
      <c r="ML52" s="129"/>
      <c r="MM52" s="129"/>
      <c r="MN52" s="129"/>
      <c r="MP52" s="849"/>
      <c r="MR52" s="758"/>
      <c r="MS52" s="758"/>
      <c r="MT52" s="758"/>
      <c r="MU52" s="758"/>
      <c r="MV52" s="758"/>
      <c r="MW52" s="758"/>
      <c r="MX52" s="758"/>
      <c r="MY52" s="758"/>
      <c r="MZ52" s="758"/>
      <c r="NA52" s="758"/>
      <c r="NB52" s="758"/>
      <c r="NC52" s="758"/>
      <c r="ND52" s="758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PA52" s="466"/>
      <c r="PB52" s="466"/>
      <c r="PC52" s="466"/>
      <c r="PD52" s="466"/>
      <c r="PE52" s="466"/>
      <c r="PF52" s="466"/>
      <c r="PG52" s="466"/>
      <c r="PH52" s="466"/>
      <c r="PI52" s="466"/>
      <c r="PJ52" s="466"/>
      <c r="PK52" s="466"/>
      <c r="PL52" s="466"/>
      <c r="PM52" s="466"/>
      <c r="PN52" s="466"/>
      <c r="PO52" s="466"/>
      <c r="PP52" s="466"/>
      <c r="PQ52" s="466"/>
      <c r="PR52" s="466"/>
      <c r="PS52" s="466"/>
      <c r="PT52" s="466"/>
      <c r="PU52" s="466"/>
      <c r="PV52" s="466"/>
      <c r="PW52" s="466"/>
      <c r="PX52" s="466"/>
      <c r="PY52" s="466"/>
      <c r="PZ52" s="466"/>
      <c r="QA52" s="466"/>
      <c r="QB52" s="466"/>
      <c r="QC52" s="466"/>
      <c r="QD52" s="466"/>
      <c r="QE52" s="466"/>
      <c r="QF52" s="466"/>
      <c r="QG52" s="466"/>
      <c r="QH52" s="466"/>
      <c r="QI52" s="466"/>
      <c r="QJ52" s="466"/>
      <c r="QK52" s="466"/>
      <c r="QL52" s="466"/>
      <c r="QM52" s="466"/>
      <c r="QN52" s="466"/>
      <c r="QO52" s="466"/>
      <c r="QP52" s="466"/>
      <c r="QQ52" s="466"/>
      <c r="QR52" s="466"/>
      <c r="QS52" s="466"/>
      <c r="QT52" s="466"/>
      <c r="QU52" s="466"/>
      <c r="QV52" s="466"/>
      <c r="QW52" s="466"/>
      <c r="QX52" s="466"/>
      <c r="QY52" s="466"/>
      <c r="QZ52" s="466"/>
      <c r="RA52" s="466"/>
      <c r="RM52" s="801">
        <v>52</v>
      </c>
      <c r="RN52" s="758" t="s">
        <v>235</v>
      </c>
      <c r="RO52" s="793"/>
      <c r="RP52" s="868"/>
      <c r="RQ52" s="868"/>
      <c r="RR52" s="868"/>
      <c r="RS52" s="868">
        <v>83608.11</v>
      </c>
      <c r="RT52" s="869">
        <v>83608.11</v>
      </c>
      <c r="RU52" s="868">
        <v>2228719.61</v>
      </c>
      <c r="RV52" s="869">
        <v>2312327.7199999997</v>
      </c>
      <c r="RW52" s="868">
        <v>2058365.9818850132</v>
      </c>
      <c r="RX52" s="869">
        <v>4370693.7018850129</v>
      </c>
      <c r="RY52" s="868">
        <v>2291183.1198678073</v>
      </c>
      <c r="RZ52" s="869">
        <v>6661876.8217528202</v>
      </c>
      <c r="SA52" s="868">
        <v>5587037.2292481028</v>
      </c>
      <c r="SB52" s="869">
        <v>12248914.051000923</v>
      </c>
    </row>
    <row r="53" spans="1:496" x14ac:dyDescent="0.25">
      <c r="A53" s="132">
        <f>ROW()</f>
        <v>53</v>
      </c>
      <c r="B53" s="249" t="s">
        <v>341</v>
      </c>
      <c r="D53" s="165"/>
      <c r="E53" s="165">
        <v>26348573.159999996</v>
      </c>
      <c r="F53" s="165"/>
      <c r="G53" s="165"/>
      <c r="H53" s="165"/>
      <c r="I53" s="165"/>
      <c r="J53" s="680"/>
      <c r="K53" s="165"/>
      <c r="L53" s="680"/>
      <c r="M53" s="165"/>
      <c r="N53" s="680"/>
      <c r="O53" s="165"/>
      <c r="P53" s="680"/>
      <c r="Q53" s="248">
        <v>53</v>
      </c>
      <c r="R53" s="491" t="s">
        <v>499</v>
      </c>
      <c r="S53" s="185">
        <v>1.0955420736828558</v>
      </c>
      <c r="T53" s="591">
        <v>268719.88994047581</v>
      </c>
      <c r="U53" s="584">
        <v>-268719.88994047581</v>
      </c>
      <c r="V53" s="584">
        <v>0</v>
      </c>
      <c r="W53" s="507"/>
      <c r="X53" s="507">
        <v>0</v>
      </c>
      <c r="Y53" s="507"/>
      <c r="Z53" s="507">
        <v>0</v>
      </c>
      <c r="AA53" s="507"/>
      <c r="AB53" s="507">
        <v>0</v>
      </c>
      <c r="AC53" s="507"/>
      <c r="AD53" s="507">
        <v>0</v>
      </c>
      <c r="AE53" s="507"/>
      <c r="AF53" s="507">
        <v>0</v>
      </c>
      <c r="AH53" s="473"/>
      <c r="AI53" s="473"/>
      <c r="AJ53" s="473"/>
      <c r="AK53" s="473"/>
      <c r="AL53" s="473"/>
      <c r="AM53" s="473"/>
      <c r="AN53" s="473"/>
      <c r="AO53" s="473"/>
      <c r="AP53" s="473"/>
      <c r="AQ53" s="473"/>
      <c r="AR53" s="473"/>
      <c r="AS53" s="473"/>
      <c r="AT53" s="473"/>
      <c r="AU53" s="473"/>
      <c r="AV53" s="473"/>
      <c r="BU53" s="466"/>
      <c r="BV53" s="466"/>
      <c r="BW53" s="466"/>
      <c r="BX53" s="466"/>
      <c r="BY53" s="466"/>
      <c r="BZ53" s="466"/>
      <c r="CA53" s="466"/>
      <c r="CB53" s="466"/>
      <c r="CC53" s="466"/>
      <c r="CD53" s="466"/>
      <c r="CE53" s="466"/>
      <c r="CF53" s="466"/>
      <c r="CG53" s="466"/>
      <c r="CH53" s="466"/>
      <c r="CI53" s="466"/>
      <c r="CJ53" s="466"/>
      <c r="CK53" s="466"/>
      <c r="CL53" s="466"/>
      <c r="CM53" s="466"/>
      <c r="CN53" s="466"/>
      <c r="CO53" s="466"/>
      <c r="CP53" s="466"/>
      <c r="CQ53" s="466"/>
      <c r="CR53" s="466"/>
      <c r="CS53" s="466"/>
      <c r="CT53" s="466"/>
      <c r="CU53" s="466"/>
      <c r="CV53" s="466"/>
      <c r="CW53" s="466"/>
      <c r="CX53" s="466"/>
      <c r="CY53" s="466"/>
      <c r="CZ53" s="466"/>
      <c r="DA53" s="466"/>
      <c r="DB53" s="466"/>
      <c r="DC53" s="466"/>
      <c r="DD53" s="466"/>
      <c r="DE53" s="466"/>
      <c r="DF53" s="466"/>
      <c r="DG53" s="466"/>
      <c r="DH53" s="466"/>
      <c r="DI53" s="466"/>
      <c r="DJ53" s="466"/>
      <c r="DK53" s="466"/>
      <c r="DL53" s="466"/>
      <c r="DM53" s="466"/>
      <c r="DN53" s="466"/>
      <c r="DO53" s="466"/>
      <c r="DP53" s="466"/>
      <c r="DQ53" s="466"/>
      <c r="DR53" s="466"/>
      <c r="DS53" s="466"/>
      <c r="DT53" s="466"/>
      <c r="DU53" s="466"/>
      <c r="DV53" s="466"/>
      <c r="DW53" s="466"/>
      <c r="DX53" s="466"/>
      <c r="EO53" s="466"/>
      <c r="EP53" s="466"/>
      <c r="EQ53" s="466"/>
      <c r="ER53" s="466"/>
      <c r="ES53" s="466"/>
      <c r="ET53" s="466"/>
      <c r="EU53" s="466"/>
      <c r="EV53" s="466"/>
      <c r="EW53" s="466"/>
      <c r="EX53" s="466"/>
      <c r="EY53" s="466"/>
      <c r="EZ53" s="466"/>
      <c r="FA53" s="466"/>
      <c r="FB53" s="466"/>
      <c r="FC53" s="466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 s="466"/>
      <c r="IH53" s="466"/>
      <c r="II53" s="466"/>
      <c r="IJ53" s="466"/>
      <c r="IK53" s="466"/>
      <c r="IL53" s="466"/>
      <c r="IM53" s="466"/>
      <c r="IN53" s="466"/>
      <c r="IO53" s="466"/>
      <c r="IP53" s="466"/>
      <c r="IQ53" s="466"/>
      <c r="IR53" s="466"/>
      <c r="IS53" s="466"/>
      <c r="IT53" s="466"/>
      <c r="IU53" s="466"/>
      <c r="IV53" s="466"/>
      <c r="LY53" s="132"/>
      <c r="MH53" s="129"/>
      <c r="MI53" s="129"/>
      <c r="MJ53" s="129"/>
      <c r="MK53" s="129"/>
      <c r="ML53" s="129"/>
      <c r="MM53" s="129"/>
      <c r="MN53" s="129"/>
      <c r="MP53" s="849"/>
      <c r="MR53" s="758"/>
      <c r="MS53" s="758"/>
      <c r="MT53" s="758"/>
      <c r="MU53" s="758"/>
      <c r="MV53" s="758"/>
      <c r="MW53" s="758"/>
      <c r="MX53" s="758"/>
      <c r="MY53" s="758"/>
      <c r="MZ53" s="758"/>
      <c r="NA53" s="758"/>
      <c r="NB53" s="758"/>
      <c r="NC53" s="758"/>
      <c r="ND53" s="758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PA53" s="466"/>
      <c r="PB53" s="466"/>
      <c r="PC53" s="466"/>
      <c r="PD53" s="466"/>
      <c r="PE53" s="466"/>
      <c r="PF53" s="466"/>
      <c r="PG53" s="466"/>
      <c r="PH53" s="466"/>
      <c r="PI53" s="466"/>
      <c r="PJ53" s="466"/>
      <c r="PK53" s="466"/>
      <c r="PL53" s="466"/>
      <c r="PM53" s="466"/>
      <c r="PN53" s="466"/>
      <c r="PO53" s="466"/>
      <c r="PP53" s="466"/>
      <c r="PQ53" s="466"/>
      <c r="PR53" s="466"/>
      <c r="PS53" s="466"/>
      <c r="PT53" s="466"/>
      <c r="PU53" s="466"/>
      <c r="PV53" s="466"/>
      <c r="PW53" s="466"/>
      <c r="PX53" s="466"/>
      <c r="PY53" s="466"/>
      <c r="PZ53" s="466"/>
      <c r="QA53" s="466"/>
      <c r="QB53" s="466"/>
      <c r="QC53" s="466"/>
      <c r="QD53" s="466"/>
      <c r="QE53" s="466"/>
      <c r="QF53" s="466"/>
      <c r="QG53" s="466"/>
      <c r="QH53" s="466"/>
      <c r="QI53" s="466"/>
      <c r="QJ53" s="466"/>
      <c r="QK53" s="466"/>
      <c r="QL53" s="466"/>
      <c r="QM53" s="466"/>
      <c r="QN53" s="466"/>
      <c r="QO53" s="466"/>
      <c r="QP53" s="466"/>
      <c r="QQ53" s="466"/>
      <c r="QR53" s="466"/>
      <c r="QS53" s="466"/>
      <c r="QT53" s="466"/>
      <c r="QU53" s="466"/>
      <c r="QV53" s="466"/>
      <c r="QW53" s="466"/>
      <c r="QX53" s="466"/>
      <c r="QY53" s="466"/>
      <c r="QZ53" s="466"/>
      <c r="RA53" s="466"/>
      <c r="RM53" s="801">
        <v>53</v>
      </c>
      <c r="RN53" s="758" t="s">
        <v>248</v>
      </c>
      <c r="RO53" s="793"/>
      <c r="RP53" s="832"/>
      <c r="RQ53" s="832"/>
      <c r="RR53" s="832"/>
      <c r="RS53" s="832">
        <v>0.844032</v>
      </c>
      <c r="RT53" s="831">
        <v>0.844032</v>
      </c>
      <c r="RU53" s="832">
        <v>1.6880639999999998</v>
      </c>
      <c r="RV53" s="831">
        <v>2.5320959999999997</v>
      </c>
      <c r="RW53" s="832">
        <v>0</v>
      </c>
      <c r="RX53" s="831">
        <v>2.5320959999999997</v>
      </c>
      <c r="RY53" s="832">
        <v>8266.4296259999992</v>
      </c>
      <c r="RZ53" s="831">
        <v>8268.961722</v>
      </c>
      <c r="SA53" s="832">
        <v>214603.121334</v>
      </c>
      <c r="SB53" s="831">
        <v>222872.083056</v>
      </c>
    </row>
    <row r="54" spans="1:496" x14ac:dyDescent="0.25">
      <c r="A54" s="132">
        <f>ROW()</f>
        <v>54</v>
      </c>
      <c r="D54" s="516"/>
      <c r="E54" s="516"/>
      <c r="F54" s="516"/>
      <c r="G54" s="516"/>
      <c r="H54" s="516"/>
      <c r="I54" s="516"/>
      <c r="J54" s="681"/>
      <c r="K54" s="516"/>
      <c r="L54" s="681"/>
      <c r="M54" s="516"/>
      <c r="N54" s="681"/>
      <c r="O54" s="516"/>
      <c r="P54" s="681"/>
      <c r="Q54" s="248">
        <v>54</v>
      </c>
      <c r="R54" s="483" t="s">
        <v>284</v>
      </c>
      <c r="T54" s="585">
        <v>197650059.71994045</v>
      </c>
      <c r="U54" s="585">
        <v>-197650059.71994045</v>
      </c>
      <c r="V54" s="585">
        <v>0</v>
      </c>
      <c r="W54" s="496">
        <v>0</v>
      </c>
      <c r="X54" s="496">
        <v>0</v>
      </c>
      <c r="Y54" s="496">
        <v>0</v>
      </c>
      <c r="Z54" s="496">
        <v>0</v>
      </c>
      <c r="AA54" s="496">
        <v>0</v>
      </c>
      <c r="AB54" s="496">
        <v>0</v>
      </c>
      <c r="AC54" s="496">
        <v>0</v>
      </c>
      <c r="AD54" s="496">
        <v>0</v>
      </c>
      <c r="AE54" s="496">
        <v>0</v>
      </c>
      <c r="AF54" s="496">
        <v>0</v>
      </c>
      <c r="AH54" s="473"/>
      <c r="AI54" s="473"/>
      <c r="AJ54" s="473"/>
      <c r="AK54" s="473"/>
      <c r="AL54" s="473"/>
      <c r="AM54" s="473"/>
      <c r="AN54" s="473"/>
      <c r="AO54" s="473"/>
      <c r="AP54" s="473"/>
      <c r="AQ54" s="473"/>
      <c r="AR54" s="473"/>
      <c r="AS54" s="473"/>
      <c r="AT54" s="473"/>
      <c r="AU54" s="473"/>
      <c r="AV54" s="473"/>
      <c r="BU54" s="466"/>
      <c r="BV54" s="466"/>
      <c r="BW54" s="466"/>
      <c r="BX54" s="466"/>
      <c r="BY54" s="466"/>
      <c r="BZ54" s="466"/>
      <c r="CA54" s="466"/>
      <c r="CB54" s="466"/>
      <c r="CC54" s="466"/>
      <c r="CD54" s="466"/>
      <c r="CE54" s="466"/>
      <c r="CF54" s="466"/>
      <c r="CG54" s="466"/>
      <c r="CH54" s="466"/>
      <c r="CI54" s="466"/>
      <c r="CJ54" s="466"/>
      <c r="CK54" s="466"/>
      <c r="CL54" s="466"/>
      <c r="CM54" s="466"/>
      <c r="CN54" s="466"/>
      <c r="CO54" s="466"/>
      <c r="CP54" s="466"/>
      <c r="CQ54" s="466"/>
      <c r="CR54" s="466"/>
      <c r="CS54" s="466"/>
      <c r="CT54" s="466"/>
      <c r="CU54" s="466"/>
      <c r="CV54" s="466"/>
      <c r="CW54" s="466"/>
      <c r="CX54" s="466"/>
      <c r="CY54" s="466"/>
      <c r="CZ54" s="466"/>
      <c r="DA54" s="466"/>
      <c r="DB54" s="466"/>
      <c r="DC54" s="466"/>
      <c r="DD54" s="466"/>
      <c r="DE54" s="466"/>
      <c r="DF54" s="466"/>
      <c r="DG54" s="466"/>
      <c r="DH54" s="466"/>
      <c r="DI54" s="466"/>
      <c r="DJ54" s="466"/>
      <c r="DK54" s="466"/>
      <c r="DL54" s="466"/>
      <c r="DM54" s="466"/>
      <c r="DN54" s="466"/>
      <c r="DO54" s="466"/>
      <c r="DP54" s="466"/>
      <c r="DQ54" s="466"/>
      <c r="DR54" s="466"/>
      <c r="DS54" s="466"/>
      <c r="DT54" s="466"/>
      <c r="DU54" s="466"/>
      <c r="DV54" s="466"/>
      <c r="DW54" s="466"/>
      <c r="DX54" s="466"/>
      <c r="EO54" s="466"/>
      <c r="EP54" s="466"/>
      <c r="EQ54" s="466"/>
      <c r="ER54" s="466"/>
      <c r="ES54" s="466"/>
      <c r="ET54" s="466"/>
      <c r="EU54" s="466"/>
      <c r="EV54" s="466"/>
      <c r="EW54" s="466"/>
      <c r="EX54" s="466"/>
      <c r="EY54" s="466"/>
      <c r="EZ54" s="466"/>
      <c r="FA54" s="466"/>
      <c r="FB54" s="466"/>
      <c r="FC54" s="466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 s="466"/>
      <c r="IH54" s="466"/>
      <c r="II54" s="466"/>
      <c r="IJ54" s="466"/>
      <c r="IK54" s="466"/>
      <c r="IL54" s="466"/>
      <c r="IM54" s="466"/>
      <c r="IN54" s="466"/>
      <c r="IO54" s="466"/>
      <c r="IP54" s="466"/>
      <c r="IQ54" s="466"/>
      <c r="IR54" s="466"/>
      <c r="IS54" s="466"/>
      <c r="IT54" s="466"/>
      <c r="IU54" s="466"/>
      <c r="IV54" s="466"/>
      <c r="LY54" s="132"/>
      <c r="MH54" s="129"/>
      <c r="MP54" s="849"/>
      <c r="MR54" s="758"/>
      <c r="MS54" s="758"/>
      <c r="MT54" s="758"/>
      <c r="MU54" s="758"/>
      <c r="MV54" s="758"/>
      <c r="MW54" s="758"/>
      <c r="MX54" s="758"/>
      <c r="MY54" s="758"/>
      <c r="MZ54" s="758"/>
      <c r="NA54" s="758"/>
      <c r="NB54" s="758"/>
      <c r="NC54" s="758"/>
      <c r="ND54" s="758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PA54" s="466"/>
      <c r="PB54" s="466"/>
      <c r="PC54" s="466"/>
      <c r="PD54" s="466"/>
      <c r="PE54" s="466"/>
      <c r="PF54" s="466"/>
      <c r="PG54" s="466"/>
      <c r="PH54" s="466"/>
      <c r="PI54" s="466"/>
      <c r="PJ54" s="466"/>
      <c r="PK54" s="466"/>
      <c r="PL54" s="466"/>
      <c r="PM54" s="466"/>
      <c r="PN54" s="466"/>
      <c r="PO54" s="466"/>
      <c r="PP54" s="466"/>
      <c r="PQ54" s="466"/>
      <c r="PR54" s="466"/>
      <c r="PS54" s="466"/>
      <c r="PT54" s="466"/>
      <c r="PU54" s="466"/>
      <c r="PV54" s="466"/>
      <c r="PW54" s="466"/>
      <c r="PX54" s="466"/>
      <c r="PY54" s="466"/>
      <c r="PZ54" s="466"/>
      <c r="QA54" s="466"/>
      <c r="QB54" s="466"/>
      <c r="QC54" s="466"/>
      <c r="QD54" s="466"/>
      <c r="QE54" s="466"/>
      <c r="QF54" s="466"/>
      <c r="QG54" s="466"/>
      <c r="QH54" s="466"/>
      <c r="QI54" s="466"/>
      <c r="QJ54" s="466"/>
      <c r="QK54" s="466"/>
      <c r="QL54" s="466"/>
      <c r="QM54" s="466"/>
      <c r="QN54" s="466"/>
      <c r="QO54" s="466"/>
      <c r="QP54" s="466"/>
      <c r="QQ54" s="466"/>
      <c r="QR54" s="466"/>
      <c r="QS54" s="466"/>
      <c r="QT54" s="466"/>
      <c r="QU54" s="466"/>
      <c r="QV54" s="466"/>
      <c r="QW54" s="466"/>
      <c r="QX54" s="466"/>
      <c r="QY54" s="466"/>
      <c r="QZ54" s="466"/>
      <c r="RA54" s="466"/>
      <c r="RM54" s="801">
        <v>54</v>
      </c>
      <c r="RN54" s="758" t="s">
        <v>434</v>
      </c>
      <c r="RO54" s="793"/>
      <c r="RP54" s="832"/>
      <c r="RQ54" s="832"/>
      <c r="RR54" s="832"/>
      <c r="RS54" s="832">
        <v>0</v>
      </c>
      <c r="RT54" s="831">
        <v>0</v>
      </c>
      <c r="RU54" s="832">
        <v>0</v>
      </c>
      <c r="RV54" s="831">
        <v>0</v>
      </c>
      <c r="RW54" s="832">
        <v>0</v>
      </c>
      <c r="RX54" s="831">
        <v>0</v>
      </c>
      <c r="RY54" s="832">
        <v>0</v>
      </c>
      <c r="RZ54" s="831">
        <v>0</v>
      </c>
      <c r="SA54" s="832">
        <v>0</v>
      </c>
      <c r="SB54" s="831">
        <v>0</v>
      </c>
    </row>
    <row r="55" spans="1:496" x14ac:dyDescent="0.25">
      <c r="A55" s="132">
        <f>ROW()</f>
        <v>55</v>
      </c>
      <c r="B55" s="133" t="s">
        <v>343</v>
      </c>
      <c r="D55" s="198"/>
      <c r="E55" s="198">
        <v>26348573.159999996</v>
      </c>
      <c r="F55" s="198"/>
      <c r="G55" s="198">
        <v>0</v>
      </c>
      <c r="H55" s="687"/>
      <c r="I55" s="198"/>
      <c r="J55" s="324"/>
      <c r="K55" s="198"/>
      <c r="L55" s="324"/>
      <c r="M55" s="198"/>
      <c r="N55" s="324"/>
      <c r="O55" s="198"/>
      <c r="P55" s="324"/>
      <c r="Q55" s="248">
        <v>55</v>
      </c>
      <c r="T55" s="590"/>
      <c r="W55" s="473"/>
      <c r="X55" s="473"/>
      <c r="Y55" s="473"/>
      <c r="Z55" s="473"/>
      <c r="AA55" s="473"/>
      <c r="AB55" s="473"/>
      <c r="AC55" s="473"/>
      <c r="AD55" s="473"/>
      <c r="AE55" s="473"/>
      <c r="AF55" s="473"/>
      <c r="AH55" s="473"/>
      <c r="AI55" s="473"/>
      <c r="AJ55" s="473"/>
      <c r="AK55" s="473"/>
      <c r="AL55" s="473"/>
      <c r="AM55" s="473"/>
      <c r="AN55" s="473"/>
      <c r="AO55" s="473"/>
      <c r="AP55" s="473"/>
      <c r="AQ55" s="473"/>
      <c r="AR55" s="473"/>
      <c r="AS55" s="473"/>
      <c r="AT55" s="473"/>
      <c r="AU55" s="473"/>
      <c r="AV55" s="473"/>
      <c r="BU55" s="466"/>
      <c r="BV55" s="466"/>
      <c r="BW55" s="466"/>
      <c r="BX55" s="466"/>
      <c r="BY55" s="466"/>
      <c r="BZ55" s="466"/>
      <c r="CA55" s="466"/>
      <c r="CB55" s="466"/>
      <c r="CC55" s="466"/>
      <c r="CD55" s="466"/>
      <c r="CE55" s="466"/>
      <c r="CF55" s="466"/>
      <c r="CG55" s="466"/>
      <c r="CH55" s="466"/>
      <c r="CI55" s="466"/>
      <c r="CJ55" s="466"/>
      <c r="CK55" s="466"/>
      <c r="CL55" s="466"/>
      <c r="CM55" s="466"/>
      <c r="CN55" s="466"/>
      <c r="CO55" s="466"/>
      <c r="CP55" s="466"/>
      <c r="CQ55" s="466"/>
      <c r="CR55" s="466"/>
      <c r="CS55" s="466"/>
      <c r="CT55" s="466"/>
      <c r="CU55" s="466"/>
      <c r="CV55" s="466"/>
      <c r="CW55" s="466"/>
      <c r="CX55" s="466"/>
      <c r="CY55" s="466"/>
      <c r="CZ55" s="466"/>
      <c r="DA55" s="466"/>
      <c r="DB55" s="466"/>
      <c r="DC55" s="466"/>
      <c r="DD55" s="466"/>
      <c r="DE55" s="466"/>
      <c r="DF55" s="466"/>
      <c r="DG55" s="466"/>
      <c r="DH55" s="466"/>
      <c r="DI55" s="466"/>
      <c r="DJ55" s="466"/>
      <c r="DK55" s="466"/>
      <c r="DL55" s="466"/>
      <c r="DM55" s="466"/>
      <c r="DN55" s="466"/>
      <c r="DO55" s="466"/>
      <c r="DP55" s="466"/>
      <c r="DQ55" s="466"/>
      <c r="DR55" s="466"/>
      <c r="DS55" s="466"/>
      <c r="DT55" s="466"/>
      <c r="DU55" s="466"/>
      <c r="DV55" s="466"/>
      <c r="DW55" s="466"/>
      <c r="DX55" s="466"/>
      <c r="EO55" s="466"/>
      <c r="EP55" s="466"/>
      <c r="EQ55" s="466"/>
      <c r="ER55" s="466"/>
      <c r="ES55" s="466"/>
      <c r="ET55" s="466"/>
      <c r="EU55" s="466"/>
      <c r="EV55" s="466"/>
      <c r="EW55" s="466"/>
      <c r="EX55" s="466"/>
      <c r="EY55" s="466"/>
      <c r="EZ55" s="466"/>
      <c r="FA55" s="466"/>
      <c r="FB55" s="466"/>
      <c r="FC55" s="466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 s="466"/>
      <c r="IH55" s="466"/>
      <c r="II55" s="466"/>
      <c r="IJ55" s="466"/>
      <c r="IK55" s="466"/>
      <c r="IL55" s="466"/>
      <c r="IM55" s="466"/>
      <c r="IN55" s="466"/>
      <c r="IO55" s="466"/>
      <c r="IP55" s="466"/>
      <c r="IQ55" s="466"/>
      <c r="IR55" s="466"/>
      <c r="IS55" s="466"/>
      <c r="IT55" s="466"/>
      <c r="IU55" s="466"/>
      <c r="IV55" s="466"/>
      <c r="LY55" s="132"/>
      <c r="MH55" s="129"/>
      <c r="MP55" s="849"/>
      <c r="MR55" s="758"/>
      <c r="MS55" s="758"/>
      <c r="MT55" s="758"/>
      <c r="MU55" s="758"/>
      <c r="MV55" s="758"/>
      <c r="MW55" s="758"/>
      <c r="MX55" s="758"/>
      <c r="MY55" s="758"/>
      <c r="MZ55" s="758"/>
      <c r="NA55" s="758"/>
      <c r="NB55" s="758"/>
      <c r="NC55" s="758"/>
      <c r="ND55" s="758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PA55" s="466"/>
      <c r="PB55" s="466"/>
      <c r="PC55" s="466"/>
      <c r="PD55" s="466"/>
      <c r="PE55" s="466"/>
      <c r="PF55" s="466"/>
      <c r="PG55" s="466"/>
      <c r="PH55" s="466"/>
      <c r="PI55" s="466"/>
      <c r="PJ55" s="466"/>
      <c r="PK55" s="466"/>
      <c r="PL55" s="466"/>
      <c r="PM55" s="466"/>
      <c r="PN55" s="466"/>
      <c r="PO55" s="466"/>
      <c r="PP55" s="466"/>
      <c r="PQ55" s="466"/>
      <c r="PR55" s="466"/>
      <c r="PS55" s="466"/>
      <c r="PT55" s="466"/>
      <c r="PU55" s="466"/>
      <c r="PV55" s="466"/>
      <c r="PW55" s="466"/>
      <c r="PX55" s="466"/>
      <c r="PY55" s="466"/>
      <c r="PZ55" s="466"/>
      <c r="QA55" s="466"/>
      <c r="QB55" s="466"/>
      <c r="QC55" s="466"/>
      <c r="QD55" s="466"/>
      <c r="QE55" s="466"/>
      <c r="QF55" s="466"/>
      <c r="QG55" s="466"/>
      <c r="QH55" s="466"/>
      <c r="QI55" s="466"/>
      <c r="QJ55" s="466"/>
      <c r="QK55" s="466"/>
      <c r="QL55" s="466"/>
      <c r="QM55" s="466"/>
      <c r="QN55" s="466"/>
      <c r="QO55" s="466"/>
      <c r="QP55" s="466"/>
      <c r="QQ55" s="466"/>
      <c r="QR55" s="466"/>
      <c r="QS55" s="466"/>
      <c r="QT55" s="466"/>
      <c r="QU55" s="466"/>
      <c r="QV55" s="466"/>
      <c r="QW55" s="466"/>
      <c r="QX55" s="466"/>
      <c r="QY55" s="466"/>
      <c r="QZ55" s="466"/>
      <c r="RA55" s="466"/>
      <c r="RM55" s="801">
        <v>55</v>
      </c>
      <c r="RN55" s="758" t="s">
        <v>269</v>
      </c>
      <c r="RO55" s="793"/>
      <c r="RP55" s="834"/>
      <c r="RQ55" s="834"/>
      <c r="RR55" s="834"/>
      <c r="RS55" s="834">
        <v>5.7565619999999997</v>
      </c>
      <c r="RT55" s="833">
        <v>5.7565619999999997</v>
      </c>
      <c r="RU55" s="834">
        <v>11.493342000000002</v>
      </c>
      <c r="RV55" s="833">
        <v>17.249904000000001</v>
      </c>
      <c r="RW55" s="834">
        <v>0</v>
      </c>
      <c r="RX55" s="833">
        <v>17.249904000000001</v>
      </c>
      <c r="RY55" s="834">
        <v>384924.36095399997</v>
      </c>
      <c r="RZ55" s="833">
        <v>384941.610858</v>
      </c>
      <c r="SA55" s="834">
        <v>2068876.2634260003</v>
      </c>
      <c r="SB55" s="833">
        <v>2453817.8742840001</v>
      </c>
    </row>
    <row r="56" spans="1:496" x14ac:dyDescent="0.25">
      <c r="A56" s="132">
        <f>ROW()</f>
        <v>56</v>
      </c>
      <c r="D56" s="198"/>
      <c r="E56" s="198"/>
      <c r="F56" s="198"/>
      <c r="G56" s="198"/>
      <c r="H56" s="277"/>
      <c r="I56" s="198"/>
      <c r="J56" s="277"/>
      <c r="K56" s="198"/>
      <c r="L56" s="277"/>
      <c r="M56" s="198"/>
      <c r="N56" s="277"/>
      <c r="O56" s="198"/>
      <c r="P56" s="277"/>
      <c r="Q56" s="248">
        <v>56</v>
      </c>
      <c r="R56" s="483" t="s">
        <v>352</v>
      </c>
      <c r="S56" s="483"/>
      <c r="T56" s="129">
        <v>-1245976.9986645579</v>
      </c>
      <c r="U56" s="129">
        <v>1245976.9986645579</v>
      </c>
      <c r="V56" s="129">
        <v>0</v>
      </c>
      <c r="W56" s="509">
        <v>0</v>
      </c>
      <c r="X56" s="509">
        <v>0</v>
      </c>
      <c r="Y56" s="509">
        <v>0</v>
      </c>
      <c r="Z56" s="509">
        <v>0</v>
      </c>
      <c r="AA56" s="509">
        <v>0</v>
      </c>
      <c r="AB56" s="509">
        <v>0</v>
      </c>
      <c r="AC56" s="509">
        <v>0</v>
      </c>
      <c r="AD56" s="509">
        <v>0</v>
      </c>
      <c r="AE56" s="509">
        <v>0</v>
      </c>
      <c r="AF56" s="509">
        <v>0</v>
      </c>
      <c r="AH56" s="473"/>
      <c r="AI56" s="473"/>
      <c r="AJ56" s="473"/>
      <c r="AK56" s="473"/>
      <c r="AL56" s="473"/>
      <c r="AM56" s="473"/>
      <c r="AN56" s="473"/>
      <c r="AO56" s="473"/>
      <c r="AP56" s="473"/>
      <c r="AQ56" s="473"/>
      <c r="AR56" s="473"/>
      <c r="AS56" s="473"/>
      <c r="AT56" s="473"/>
      <c r="AU56" s="473"/>
      <c r="AV56" s="473"/>
      <c r="BU56" s="466"/>
      <c r="BV56" s="466"/>
      <c r="BW56" s="466"/>
      <c r="BX56" s="466"/>
      <c r="BY56" s="466"/>
      <c r="BZ56" s="466"/>
      <c r="CA56" s="466"/>
      <c r="CB56" s="466"/>
      <c r="CC56" s="466"/>
      <c r="CD56" s="466"/>
      <c r="CE56" s="466"/>
      <c r="CF56" s="466"/>
      <c r="CG56" s="466"/>
      <c r="CH56" s="466"/>
      <c r="CI56" s="466"/>
      <c r="CJ56" s="466"/>
      <c r="CK56" s="466"/>
      <c r="CL56" s="466"/>
      <c r="CM56" s="466"/>
      <c r="CN56" s="466"/>
      <c r="CO56" s="466"/>
      <c r="CP56" s="466"/>
      <c r="CQ56" s="466"/>
      <c r="CR56" s="466"/>
      <c r="CS56" s="466"/>
      <c r="CT56" s="466"/>
      <c r="CU56" s="466"/>
      <c r="CV56" s="466"/>
      <c r="CW56" s="466"/>
      <c r="CX56" s="466"/>
      <c r="CY56" s="466"/>
      <c r="CZ56" s="466"/>
      <c r="DA56" s="466"/>
      <c r="DB56" s="466"/>
      <c r="DC56" s="466"/>
      <c r="DD56" s="466"/>
      <c r="DE56" s="466"/>
      <c r="DF56" s="466"/>
      <c r="DG56" s="466"/>
      <c r="DH56" s="466"/>
      <c r="DI56" s="466"/>
      <c r="DJ56" s="466"/>
      <c r="DK56" s="466"/>
      <c r="DL56" s="466"/>
      <c r="DM56" s="466"/>
      <c r="DN56" s="466"/>
      <c r="DO56" s="466"/>
      <c r="DP56" s="466"/>
      <c r="DQ56" s="466"/>
      <c r="DR56" s="466"/>
      <c r="DS56" s="466"/>
      <c r="DT56" s="466"/>
      <c r="DU56" s="466"/>
      <c r="DV56" s="466"/>
      <c r="DW56" s="466"/>
      <c r="DX56" s="466"/>
      <c r="EO56" s="466"/>
      <c r="EP56" s="466"/>
      <c r="EQ56" s="466"/>
      <c r="ER56" s="466"/>
      <c r="ES56" s="466"/>
      <c r="ET56" s="466"/>
      <c r="EU56" s="466"/>
      <c r="EV56" s="466"/>
      <c r="EW56" s="466"/>
      <c r="EX56" s="466"/>
      <c r="EY56" s="466"/>
      <c r="EZ56" s="466"/>
      <c r="FA56" s="466"/>
      <c r="FB56" s="466"/>
      <c r="FC56" s="46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 s="466"/>
      <c r="IH56" s="466"/>
      <c r="II56" s="466"/>
      <c r="IJ56" s="466"/>
      <c r="IK56" s="466"/>
      <c r="IL56" s="466"/>
      <c r="IM56" s="466"/>
      <c r="IN56" s="466"/>
      <c r="IO56" s="466"/>
      <c r="IP56" s="466"/>
      <c r="IQ56" s="466"/>
      <c r="IR56" s="466"/>
      <c r="IS56" s="466"/>
      <c r="IT56" s="466"/>
      <c r="IU56" s="466"/>
      <c r="IV56" s="466"/>
      <c r="MP56" s="849"/>
      <c r="MR56" s="758"/>
      <c r="MS56" s="758"/>
      <c r="MT56" s="758"/>
      <c r="MU56" s="758"/>
      <c r="MV56" s="758"/>
      <c r="MW56" s="758"/>
      <c r="MX56" s="758"/>
      <c r="MY56" s="758"/>
      <c r="MZ56" s="758"/>
      <c r="NA56" s="758"/>
      <c r="NB56" s="758"/>
      <c r="NC56" s="758"/>
      <c r="ND56" s="758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PA56" s="466"/>
      <c r="PB56" s="466"/>
      <c r="PC56" s="466"/>
      <c r="PD56" s="466"/>
      <c r="PE56" s="466"/>
      <c r="PF56" s="466"/>
      <c r="PG56" s="466"/>
      <c r="PH56" s="466"/>
      <c r="PI56" s="466"/>
      <c r="PJ56" s="466"/>
      <c r="PK56" s="466"/>
      <c r="PL56" s="466"/>
      <c r="PM56" s="466"/>
      <c r="PN56" s="466"/>
      <c r="PO56" s="466"/>
      <c r="PP56" s="466"/>
      <c r="PQ56" s="466"/>
      <c r="PR56" s="466"/>
      <c r="PS56" s="466"/>
      <c r="PT56" s="466"/>
      <c r="PU56" s="466"/>
      <c r="PV56" s="466"/>
      <c r="PW56" s="466"/>
      <c r="PX56" s="466"/>
      <c r="PY56" s="466"/>
      <c r="PZ56" s="466"/>
      <c r="QA56" s="466"/>
      <c r="QB56" s="466"/>
      <c r="QC56" s="466"/>
      <c r="QD56" s="466"/>
      <c r="QE56" s="466"/>
      <c r="QF56" s="466"/>
      <c r="QG56" s="466"/>
      <c r="QH56" s="466"/>
      <c r="QI56" s="466"/>
      <c r="QJ56" s="466"/>
      <c r="QK56" s="466"/>
      <c r="QL56" s="466"/>
      <c r="QM56" s="466"/>
      <c r="QN56" s="466"/>
      <c r="QO56" s="466"/>
      <c r="QP56" s="466"/>
      <c r="QQ56" s="466"/>
      <c r="QR56" s="466"/>
      <c r="QS56" s="466"/>
      <c r="QT56" s="466"/>
      <c r="QU56" s="466"/>
      <c r="QV56" s="466"/>
      <c r="QW56" s="466"/>
      <c r="QX56" s="466"/>
      <c r="QY56" s="466"/>
      <c r="QZ56" s="466"/>
      <c r="RA56" s="466"/>
      <c r="RM56" s="801">
        <v>56</v>
      </c>
      <c r="RN56" s="758" t="s">
        <v>1104</v>
      </c>
      <c r="RO56" s="793"/>
      <c r="RP56" s="873"/>
      <c r="RQ56" s="873"/>
      <c r="RR56" s="873"/>
      <c r="RS56" s="873">
        <v>83614.710593999989</v>
      </c>
      <c r="RT56" s="873">
        <v>83614.710593999989</v>
      </c>
      <c r="RU56" s="873">
        <v>2228732.791406</v>
      </c>
      <c r="RV56" s="873">
        <v>2312347.5019999999</v>
      </c>
      <c r="RW56" s="873">
        <v>2058365.9818850132</v>
      </c>
      <c r="RX56" s="873">
        <v>4370713.4838850135</v>
      </c>
      <c r="RY56" s="873">
        <v>2684373.9104478075</v>
      </c>
      <c r="RZ56" s="873">
        <v>7055087.3943328196</v>
      </c>
      <c r="SA56" s="873">
        <v>7870516.6140081026</v>
      </c>
      <c r="SB56" s="873">
        <v>14925604.008340921</v>
      </c>
    </row>
    <row r="57" spans="1:496" x14ac:dyDescent="0.25">
      <c r="A57" s="132">
        <f>ROW()</f>
        <v>57</v>
      </c>
      <c r="B57" s="133" t="s">
        <v>293</v>
      </c>
      <c r="C57" s="190">
        <v>7.1970000000000003E-3</v>
      </c>
      <c r="D57" s="289"/>
      <c r="E57" s="367">
        <v>464239.87124975096</v>
      </c>
      <c r="F57" s="367">
        <v>464239.87124975096</v>
      </c>
      <c r="G57" s="367">
        <v>-56442.53432223</v>
      </c>
      <c r="H57" s="367">
        <v>407797.33692752093</v>
      </c>
      <c r="I57" s="367">
        <v>-392281.55214500846</v>
      </c>
      <c r="J57" s="367">
        <v>15515.784782512463</v>
      </c>
      <c r="K57" s="367">
        <v>152192.44583929348</v>
      </c>
      <c r="L57" s="367">
        <v>167708.23062180594</v>
      </c>
      <c r="M57" s="367">
        <v>155262.28071470041</v>
      </c>
      <c r="N57" s="367">
        <v>322970.51133650634</v>
      </c>
      <c r="O57" s="367">
        <v>45623.994470811806</v>
      </c>
      <c r="P57" s="367">
        <v>368594.50580731814</v>
      </c>
      <c r="Q57" s="248">
        <v>57</v>
      </c>
      <c r="R57" s="483" t="s">
        <v>266</v>
      </c>
      <c r="S57" s="502">
        <v>0.21</v>
      </c>
      <c r="T57" s="592">
        <v>-261655.16971955716</v>
      </c>
      <c r="U57" s="592">
        <v>261655.16971955716</v>
      </c>
      <c r="V57" s="592">
        <v>0</v>
      </c>
      <c r="W57" s="503">
        <v>0</v>
      </c>
      <c r="X57" s="503">
        <v>0</v>
      </c>
      <c r="Y57" s="503">
        <v>0</v>
      </c>
      <c r="Z57" s="503">
        <v>0</v>
      </c>
      <c r="AA57" s="503">
        <v>0</v>
      </c>
      <c r="AB57" s="503">
        <v>0</v>
      </c>
      <c r="AC57" s="503">
        <v>0</v>
      </c>
      <c r="AD57" s="503">
        <v>0</v>
      </c>
      <c r="AE57" s="503">
        <v>0</v>
      </c>
      <c r="AF57" s="503">
        <v>0</v>
      </c>
      <c r="AG57" s="248"/>
      <c r="AH57" s="473"/>
      <c r="AI57" s="473"/>
      <c r="AJ57" s="473"/>
      <c r="AK57" s="473"/>
      <c r="AL57" s="473"/>
      <c r="AM57" s="473"/>
      <c r="AN57" s="473"/>
      <c r="AO57" s="473"/>
      <c r="AP57" s="473"/>
      <c r="AQ57" s="473"/>
      <c r="AR57" s="473"/>
      <c r="AS57" s="473"/>
      <c r="AT57" s="473"/>
      <c r="AU57" s="473"/>
      <c r="AV57" s="473"/>
      <c r="BU57" s="466"/>
      <c r="BV57" s="466"/>
      <c r="BW57" s="466"/>
      <c r="BX57" s="466"/>
      <c r="BY57" s="466"/>
      <c r="BZ57" s="466"/>
      <c r="CA57" s="466"/>
      <c r="CB57" s="466"/>
      <c r="CC57" s="466"/>
      <c r="CD57" s="466"/>
      <c r="CE57" s="466"/>
      <c r="CF57" s="466"/>
      <c r="CG57" s="466"/>
      <c r="CH57" s="466"/>
      <c r="CI57" s="466"/>
      <c r="CJ57" s="466"/>
      <c r="CK57" s="466"/>
      <c r="CL57" s="466"/>
      <c r="CM57" s="466"/>
      <c r="CN57" s="466"/>
      <c r="CO57" s="466"/>
      <c r="CP57" s="466"/>
      <c r="CQ57" s="466"/>
      <c r="CR57" s="466"/>
      <c r="CS57" s="466"/>
      <c r="CT57" s="466"/>
      <c r="CU57" s="466"/>
      <c r="CV57" s="466"/>
      <c r="CW57" s="466"/>
      <c r="CX57" s="466"/>
      <c r="CY57" s="466"/>
      <c r="CZ57" s="466"/>
      <c r="DA57" s="466"/>
      <c r="DB57" s="466"/>
      <c r="DC57" s="466"/>
      <c r="DD57" s="466"/>
      <c r="DE57" s="466"/>
      <c r="DF57" s="466"/>
      <c r="DG57" s="466"/>
      <c r="DH57" s="466"/>
      <c r="DI57" s="466"/>
      <c r="DJ57" s="466"/>
      <c r="DK57" s="466"/>
      <c r="DL57" s="466"/>
      <c r="DM57" s="466"/>
      <c r="DN57" s="466"/>
      <c r="DO57" s="466"/>
      <c r="DP57" s="466"/>
      <c r="DQ57" s="466"/>
      <c r="DR57" s="466"/>
      <c r="DS57" s="466"/>
      <c r="DT57" s="466"/>
      <c r="DU57" s="466"/>
      <c r="DV57" s="466"/>
      <c r="DW57" s="466"/>
      <c r="DX57" s="466"/>
      <c r="EO57" s="466"/>
      <c r="EP57" s="466"/>
      <c r="EQ57" s="466"/>
      <c r="ER57" s="466"/>
      <c r="ES57" s="466"/>
      <c r="ET57" s="466"/>
      <c r="EU57" s="466"/>
      <c r="EV57" s="466"/>
      <c r="EW57" s="466"/>
      <c r="EX57" s="466"/>
      <c r="EY57" s="466"/>
      <c r="EZ57" s="466"/>
      <c r="FA57" s="466"/>
      <c r="FB57" s="466"/>
      <c r="FC57" s="466"/>
      <c r="HQ57" s="466"/>
      <c r="HR57" s="466"/>
      <c r="HS57" s="466"/>
      <c r="HT57" s="466"/>
      <c r="HU57" s="466"/>
      <c r="HV57" s="466"/>
      <c r="HW57" s="466"/>
      <c r="HX57" s="466"/>
      <c r="IG57" s="466"/>
      <c r="IH57" s="466"/>
      <c r="II57" s="466"/>
      <c r="IJ57" s="466"/>
      <c r="IK57" s="466"/>
      <c r="IL57" s="466"/>
      <c r="IM57" s="466"/>
      <c r="IN57" s="466"/>
      <c r="IO57" s="466"/>
      <c r="IP57" s="466"/>
      <c r="IQ57" s="466"/>
      <c r="IR57" s="466"/>
      <c r="IS57" s="466"/>
      <c r="IT57" s="466"/>
      <c r="IU57" s="466"/>
      <c r="IV57" s="466"/>
      <c r="MP57" s="849"/>
      <c r="MR57" s="758"/>
      <c r="MS57" s="758"/>
      <c r="MT57" s="758"/>
      <c r="MU57" s="758"/>
      <c r="MV57" s="758"/>
      <c r="MW57" s="758"/>
      <c r="MX57" s="758"/>
      <c r="MY57" s="758"/>
      <c r="MZ57" s="758"/>
      <c r="NA57" s="758"/>
      <c r="NB57" s="758"/>
      <c r="NC57" s="758"/>
      <c r="ND57" s="758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PA57" s="466"/>
      <c r="PB57" s="466"/>
      <c r="PC57" s="466"/>
      <c r="PD57" s="466"/>
      <c r="PE57" s="466"/>
      <c r="PF57" s="466"/>
      <c r="PG57" s="466"/>
      <c r="PH57" s="466"/>
      <c r="PI57" s="466"/>
      <c r="PJ57" s="466"/>
      <c r="PK57" s="466"/>
      <c r="PL57" s="466"/>
      <c r="PM57" s="466"/>
      <c r="PN57" s="466"/>
      <c r="PO57" s="466"/>
      <c r="PP57" s="466"/>
      <c r="PQ57" s="466"/>
      <c r="PR57" s="466"/>
      <c r="PS57" s="466"/>
      <c r="PT57" s="466"/>
      <c r="PU57" s="466"/>
      <c r="PV57" s="466"/>
      <c r="PW57" s="466"/>
      <c r="PX57" s="466"/>
      <c r="PY57" s="466"/>
      <c r="PZ57" s="466"/>
      <c r="QA57" s="466"/>
      <c r="QB57" s="466"/>
      <c r="QC57" s="466"/>
      <c r="QD57" s="466"/>
      <c r="QE57" s="466"/>
      <c r="QF57" s="466"/>
      <c r="QG57" s="466"/>
      <c r="QH57" s="466"/>
      <c r="QI57" s="466"/>
      <c r="QJ57" s="466"/>
      <c r="QK57" s="466"/>
      <c r="QL57" s="466"/>
      <c r="QM57" s="466"/>
      <c r="QN57" s="466"/>
      <c r="QO57" s="466"/>
      <c r="QP57" s="466"/>
      <c r="QQ57" s="466"/>
      <c r="QR57" s="466"/>
      <c r="QS57" s="466"/>
      <c r="QT57" s="466"/>
      <c r="QU57" s="466"/>
      <c r="QV57" s="466"/>
      <c r="QW57" s="466"/>
      <c r="QX57" s="466"/>
      <c r="QY57" s="466"/>
      <c r="QZ57" s="466"/>
      <c r="RA57" s="466"/>
      <c r="RM57" s="801">
        <v>57</v>
      </c>
      <c r="RN57" s="758"/>
      <c r="RO57" s="793"/>
      <c r="RP57" s="873"/>
      <c r="RQ57" s="873"/>
      <c r="RR57" s="873"/>
      <c r="RS57" s="873"/>
      <c r="RT57" s="873"/>
      <c r="RU57" s="873"/>
      <c r="RV57" s="873"/>
      <c r="RW57" s="873"/>
      <c r="RX57" s="873"/>
      <c r="RY57" s="873"/>
      <c r="RZ57" s="873"/>
      <c r="SA57" s="873"/>
      <c r="SB57" s="873"/>
    </row>
    <row r="58" spans="1:496" ht="15.75" thickBot="1" x14ac:dyDescent="0.3">
      <c r="A58" s="132">
        <f>ROW()</f>
        <v>58</v>
      </c>
      <c r="B58" s="133" t="s">
        <v>304</v>
      </c>
      <c r="C58" s="190">
        <v>2E-3</v>
      </c>
      <c r="D58" s="289"/>
      <c r="E58" s="367">
        <v>129009.27365562067</v>
      </c>
      <c r="F58" s="367">
        <v>129009.27365562067</v>
      </c>
      <c r="G58" s="367">
        <v>-15685.017180000001</v>
      </c>
      <c r="H58" s="367">
        <v>113324.25647562067</v>
      </c>
      <c r="I58" s="367">
        <v>-109012.51970126676</v>
      </c>
      <c r="J58" s="367">
        <v>4311.7367743539071</v>
      </c>
      <c r="K58" s="367">
        <v>42293.301608807415</v>
      </c>
      <c r="L58" s="367">
        <v>46605.038383161322</v>
      </c>
      <c r="M58" s="367">
        <v>43146.388971710549</v>
      </c>
      <c r="N58" s="367">
        <v>89751.427354871877</v>
      </c>
      <c r="O58" s="367">
        <v>12678.614553511687</v>
      </c>
      <c r="P58" s="367">
        <v>102430.04190838356</v>
      </c>
      <c r="Q58" s="248">
        <v>58</v>
      </c>
      <c r="R58" s="483" t="s">
        <v>258</v>
      </c>
      <c r="S58" s="483"/>
      <c r="T58" s="551">
        <v>-984321.82894500077</v>
      </c>
      <c r="U58" s="551">
        <v>984321.82894500077</v>
      </c>
      <c r="V58" s="551">
        <v>0</v>
      </c>
      <c r="W58" s="510">
        <v>0</v>
      </c>
      <c r="X58" s="510">
        <v>0</v>
      </c>
      <c r="Y58" s="510">
        <v>0</v>
      </c>
      <c r="Z58" s="510">
        <v>0</v>
      </c>
      <c r="AA58" s="510">
        <v>0</v>
      </c>
      <c r="AB58" s="510">
        <v>0</v>
      </c>
      <c r="AC58" s="510">
        <v>0</v>
      </c>
      <c r="AD58" s="510">
        <v>0</v>
      </c>
      <c r="AE58" s="510">
        <v>0</v>
      </c>
      <c r="AF58" s="510">
        <v>0</v>
      </c>
      <c r="AG58" s="248"/>
      <c r="AH58" s="473"/>
      <c r="AI58" s="473"/>
      <c r="AJ58" s="473"/>
      <c r="AK58" s="473"/>
      <c r="AL58" s="473"/>
      <c r="AM58" s="473"/>
      <c r="AN58" s="473"/>
      <c r="AO58" s="473"/>
      <c r="AP58" s="473"/>
      <c r="AQ58" s="473"/>
      <c r="AR58" s="473"/>
      <c r="AS58" s="473"/>
      <c r="AT58" s="473"/>
      <c r="AU58" s="473"/>
      <c r="AV58" s="473"/>
      <c r="BU58" s="466"/>
      <c r="BV58" s="466"/>
      <c r="BW58" s="466"/>
      <c r="BX58" s="466"/>
      <c r="BY58" s="466"/>
      <c r="BZ58" s="466"/>
      <c r="CA58" s="466"/>
      <c r="CB58" s="466"/>
      <c r="CC58" s="466"/>
      <c r="CD58" s="466"/>
      <c r="CE58" s="466"/>
      <c r="CF58" s="466"/>
      <c r="CG58" s="466"/>
      <c r="CH58" s="466"/>
      <c r="CI58" s="466"/>
      <c r="CJ58" s="466"/>
      <c r="CK58" s="466"/>
      <c r="CL58" s="466"/>
      <c r="CM58" s="466"/>
      <c r="CN58" s="466"/>
      <c r="CO58" s="466"/>
      <c r="CP58" s="466"/>
      <c r="CQ58" s="466"/>
      <c r="CR58" s="466"/>
      <c r="CS58" s="466"/>
      <c r="CT58" s="466"/>
      <c r="CU58" s="466"/>
      <c r="CV58" s="466"/>
      <c r="CW58" s="466"/>
      <c r="CX58" s="466"/>
      <c r="CY58" s="466"/>
      <c r="CZ58" s="466"/>
      <c r="DA58" s="466"/>
      <c r="DB58" s="466"/>
      <c r="DC58" s="466"/>
      <c r="DD58" s="466"/>
      <c r="DE58" s="466"/>
      <c r="DF58" s="466"/>
      <c r="DG58" s="466"/>
      <c r="DH58" s="466"/>
      <c r="DI58" s="466"/>
      <c r="DJ58" s="466"/>
      <c r="DK58" s="466"/>
      <c r="DL58" s="466"/>
      <c r="DM58" s="466"/>
      <c r="DN58" s="466"/>
      <c r="DO58" s="466"/>
      <c r="DP58" s="466"/>
      <c r="DQ58" s="466"/>
      <c r="DR58" s="466"/>
      <c r="DS58" s="466"/>
      <c r="DT58" s="466"/>
      <c r="DU58" s="466"/>
      <c r="DV58" s="466"/>
      <c r="DW58" s="466"/>
      <c r="DX58" s="466"/>
      <c r="EO58" s="466"/>
      <c r="EP58" s="466"/>
      <c r="EQ58" s="466"/>
      <c r="ER58" s="466"/>
      <c r="ES58" s="466"/>
      <c r="ET58" s="466"/>
      <c r="EU58" s="466"/>
      <c r="EV58" s="466"/>
      <c r="EW58" s="466"/>
      <c r="EX58" s="466"/>
      <c r="EY58" s="466"/>
      <c r="EZ58" s="466"/>
      <c r="FA58" s="466"/>
      <c r="FB58" s="466"/>
      <c r="FC58" s="466"/>
      <c r="HQ58" s="466"/>
      <c r="HR58" s="466"/>
      <c r="HS58" s="466"/>
      <c r="HT58" s="466"/>
      <c r="HU58" s="466"/>
      <c r="HV58" s="466"/>
      <c r="HW58" s="466"/>
      <c r="HX58" s="466"/>
      <c r="IG58" s="466"/>
      <c r="IH58" s="466"/>
      <c r="II58" s="466"/>
      <c r="IJ58" s="466"/>
      <c r="IK58" s="466"/>
      <c r="IL58" s="466"/>
      <c r="IM58" s="466"/>
      <c r="IN58" s="466"/>
      <c r="IO58" s="466"/>
      <c r="IP58" s="466"/>
      <c r="IQ58" s="466"/>
      <c r="IR58" s="466"/>
      <c r="IS58" s="466"/>
      <c r="IT58" s="466"/>
      <c r="IU58" s="466"/>
      <c r="IV58" s="466"/>
      <c r="MP58" s="849"/>
      <c r="MR58" s="758"/>
      <c r="MS58" s="758"/>
      <c r="MT58" s="758"/>
      <c r="MU58" s="758"/>
      <c r="MV58" s="758"/>
      <c r="MW58" s="758"/>
      <c r="MX58" s="758"/>
      <c r="MY58" s="758"/>
      <c r="MZ58" s="758"/>
      <c r="NA58" s="758"/>
      <c r="NB58" s="758"/>
      <c r="NC58" s="758"/>
      <c r="ND58" s="7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PA58" s="466"/>
      <c r="PB58" s="466"/>
      <c r="PC58" s="466"/>
      <c r="PD58" s="466"/>
      <c r="PE58" s="466"/>
      <c r="PF58" s="466"/>
      <c r="PG58" s="466"/>
      <c r="PH58" s="466"/>
      <c r="PI58" s="466"/>
      <c r="PJ58" s="466"/>
      <c r="PK58" s="466"/>
      <c r="PL58" s="466"/>
      <c r="PM58" s="466"/>
      <c r="PN58" s="466"/>
      <c r="PO58" s="466"/>
      <c r="PP58" s="466"/>
      <c r="PQ58" s="466"/>
      <c r="PR58" s="466"/>
      <c r="PS58" s="466"/>
      <c r="PT58" s="466"/>
      <c r="PU58" s="466"/>
      <c r="PV58" s="466"/>
      <c r="PW58" s="466"/>
      <c r="PX58" s="466"/>
      <c r="PY58" s="466"/>
      <c r="PZ58" s="466"/>
      <c r="QA58" s="466"/>
      <c r="QB58" s="466"/>
      <c r="QC58" s="466"/>
      <c r="QD58" s="466"/>
      <c r="QE58" s="466"/>
      <c r="QF58" s="466"/>
      <c r="QG58" s="466"/>
      <c r="QH58" s="466"/>
      <c r="QI58" s="466"/>
      <c r="QJ58" s="466"/>
      <c r="QK58" s="466"/>
      <c r="QL58" s="466"/>
      <c r="QM58" s="466"/>
      <c r="QN58" s="466"/>
      <c r="QO58" s="466"/>
      <c r="QP58" s="466"/>
      <c r="QQ58" s="466"/>
      <c r="QR58" s="466"/>
      <c r="QS58" s="466"/>
      <c r="QT58" s="466"/>
      <c r="QU58" s="466"/>
      <c r="QV58" s="466"/>
      <c r="QW58" s="466"/>
      <c r="QX58" s="466"/>
      <c r="QY58" s="466"/>
      <c r="QZ58" s="466"/>
      <c r="RA58" s="466"/>
      <c r="RM58" s="801">
        <v>58</v>
      </c>
      <c r="RN58" s="758" t="s">
        <v>318</v>
      </c>
      <c r="RO58" s="793"/>
      <c r="RP58" s="873"/>
      <c r="RQ58" s="873"/>
      <c r="RR58" s="873"/>
      <c r="RS58" s="873">
        <v>83614.710593999989</v>
      </c>
      <c r="RT58" s="873">
        <v>83614.710593999989</v>
      </c>
      <c r="RU58" s="873">
        <v>2228732.791406</v>
      </c>
      <c r="RV58" s="873">
        <v>2312347.5019999999</v>
      </c>
      <c r="RW58" s="873">
        <v>2058365.9818850132</v>
      </c>
      <c r="RX58" s="873">
        <v>4370713.4838850135</v>
      </c>
      <c r="RY58" s="873">
        <v>2684373.9104478075</v>
      </c>
      <c r="RZ58" s="873">
        <v>7055087.3943328196</v>
      </c>
      <c r="SA58" s="873">
        <v>7870516.6140081026</v>
      </c>
      <c r="SB58" s="873">
        <v>14925604.008340921</v>
      </c>
    </row>
    <row r="59" spans="1:496" ht="15.75" thickTop="1" x14ac:dyDescent="0.25">
      <c r="A59" s="132">
        <f>ROW()</f>
        <v>59</v>
      </c>
      <c r="B59" s="298" t="s">
        <v>346</v>
      </c>
      <c r="C59" s="366">
        <v>3.8455000000000003E-2</v>
      </c>
      <c r="D59" s="289"/>
      <c r="E59" s="369">
        <v>2480525.8092134465</v>
      </c>
      <c r="F59" s="369">
        <v>2480525.8092134465</v>
      </c>
      <c r="G59" s="369">
        <v>-301583.66782845004</v>
      </c>
      <c r="H59" s="369">
        <v>2178942.1413849965</v>
      </c>
      <c r="I59" s="369">
        <v>-2096038.222556107</v>
      </c>
      <c r="J59" s="369">
        <v>82903.918828889495</v>
      </c>
      <c r="K59" s="369">
        <v>813194.45668334467</v>
      </c>
      <c r="L59" s="369">
        <v>896098.37551223417</v>
      </c>
      <c r="M59" s="369">
        <v>829597.19395356462</v>
      </c>
      <c r="N59" s="369">
        <v>1725695.5694657988</v>
      </c>
      <c r="O59" s="369">
        <v>243778.06132764596</v>
      </c>
      <c r="P59" s="369">
        <v>1969473.6307934448</v>
      </c>
      <c r="Q59" s="248">
        <v>59</v>
      </c>
      <c r="AG59" s="248"/>
      <c r="AH59" s="473"/>
      <c r="AI59" s="473"/>
      <c r="AJ59" s="473"/>
      <c r="AK59" s="473"/>
      <c r="AL59" s="473"/>
      <c r="AM59" s="473"/>
      <c r="AN59" s="473"/>
      <c r="AO59" s="473"/>
      <c r="AP59" s="473"/>
      <c r="AQ59" s="473"/>
      <c r="AR59" s="473"/>
      <c r="AS59" s="473"/>
      <c r="AT59" s="473"/>
      <c r="AU59" s="473"/>
      <c r="AV59" s="473"/>
      <c r="BU59" s="466"/>
      <c r="BV59" s="466"/>
      <c r="BW59" s="466"/>
      <c r="BX59" s="466"/>
      <c r="BY59" s="466"/>
      <c r="BZ59" s="466"/>
      <c r="CA59" s="466"/>
      <c r="CB59" s="466"/>
      <c r="CC59" s="466"/>
      <c r="CD59" s="466"/>
      <c r="CE59" s="466"/>
      <c r="CF59" s="466"/>
      <c r="CG59" s="466"/>
      <c r="CH59" s="466"/>
      <c r="CI59" s="466"/>
      <c r="CJ59" s="466"/>
      <c r="CK59" s="466"/>
      <c r="CL59" s="466"/>
      <c r="CM59" s="466"/>
      <c r="CN59" s="466"/>
      <c r="CO59" s="466"/>
      <c r="CP59" s="466"/>
      <c r="CQ59" s="466"/>
      <c r="CR59" s="466"/>
      <c r="CS59" s="466"/>
      <c r="CT59" s="466"/>
      <c r="CU59" s="466"/>
      <c r="CV59" s="466"/>
      <c r="CW59" s="466"/>
      <c r="CX59" s="466"/>
      <c r="CY59" s="466"/>
      <c r="CZ59" s="466"/>
      <c r="DA59" s="466"/>
      <c r="DB59" s="466"/>
      <c r="DC59" s="466"/>
      <c r="DD59" s="466"/>
      <c r="DE59" s="466"/>
      <c r="DF59" s="466"/>
      <c r="DG59" s="466"/>
      <c r="DH59" s="466"/>
      <c r="DI59" s="466"/>
      <c r="DJ59" s="466"/>
      <c r="DK59" s="466"/>
      <c r="DL59" s="466"/>
      <c r="DM59" s="466"/>
      <c r="DN59" s="466"/>
      <c r="DO59" s="466"/>
      <c r="DP59" s="466"/>
      <c r="DQ59" s="466"/>
      <c r="DR59" s="466"/>
      <c r="DS59" s="466"/>
      <c r="DT59" s="466"/>
      <c r="DU59" s="466"/>
      <c r="DV59" s="466"/>
      <c r="DW59" s="466"/>
      <c r="DX59" s="466"/>
      <c r="EO59" s="466"/>
      <c r="EP59" s="466"/>
      <c r="EQ59" s="466"/>
      <c r="ER59" s="466"/>
      <c r="ES59" s="466"/>
      <c r="ET59" s="466"/>
      <c r="EU59" s="466"/>
      <c r="EV59" s="466"/>
      <c r="EW59" s="466"/>
      <c r="EX59" s="466"/>
      <c r="EY59" s="466"/>
      <c r="EZ59" s="466"/>
      <c r="FA59" s="466"/>
      <c r="FB59" s="466"/>
      <c r="FC59" s="466"/>
      <c r="HQ59" s="466"/>
      <c r="HR59" s="466"/>
      <c r="HS59" s="466"/>
      <c r="HT59" s="466"/>
      <c r="HU59" s="466"/>
      <c r="HV59" s="466"/>
      <c r="HW59" s="466"/>
      <c r="HX59" s="466"/>
      <c r="IG59" s="466"/>
      <c r="IH59" s="466"/>
      <c r="II59" s="466"/>
      <c r="IJ59" s="466"/>
      <c r="IK59" s="466"/>
      <c r="IL59" s="466"/>
      <c r="IM59" s="466"/>
      <c r="IN59" s="466"/>
      <c r="IO59" s="466"/>
      <c r="IP59" s="466"/>
      <c r="IQ59" s="466"/>
      <c r="IR59" s="466"/>
      <c r="IS59" s="466"/>
      <c r="IT59" s="466"/>
      <c r="IU59" s="466"/>
      <c r="IV59" s="466"/>
      <c r="IW59" s="130"/>
      <c r="MP59" s="849"/>
      <c r="MR59" s="758"/>
      <c r="MS59" s="758"/>
      <c r="MT59" s="758"/>
      <c r="MU59" s="758"/>
      <c r="MV59" s="758"/>
      <c r="MW59" s="758"/>
      <c r="MX59" s="758"/>
      <c r="MY59" s="758"/>
      <c r="MZ59" s="758"/>
      <c r="NA59" s="758"/>
      <c r="NB59" s="758"/>
      <c r="NC59" s="758"/>
      <c r="ND59" s="758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PA59" s="466"/>
      <c r="PB59" s="466"/>
      <c r="PC59" s="466"/>
      <c r="PD59" s="466"/>
      <c r="PE59" s="466"/>
      <c r="PF59" s="466"/>
      <c r="PG59" s="466"/>
      <c r="PH59" s="466"/>
      <c r="PI59" s="466"/>
      <c r="PJ59" s="466"/>
      <c r="PK59" s="466"/>
      <c r="PL59" s="466"/>
      <c r="PM59" s="466"/>
      <c r="PN59" s="466"/>
      <c r="PO59" s="466"/>
      <c r="PP59" s="466"/>
      <c r="PQ59" s="466"/>
      <c r="PR59" s="466"/>
      <c r="PS59" s="466"/>
      <c r="PT59" s="466"/>
      <c r="PU59" s="466"/>
      <c r="PV59" s="466"/>
      <c r="PW59" s="466"/>
      <c r="PX59" s="466"/>
      <c r="PY59" s="466"/>
      <c r="PZ59" s="466"/>
      <c r="QA59" s="466"/>
      <c r="QB59" s="466"/>
      <c r="QC59" s="466"/>
      <c r="QD59" s="466"/>
      <c r="QE59" s="466"/>
      <c r="QF59" s="466"/>
      <c r="QG59" s="466"/>
      <c r="QH59" s="466"/>
      <c r="QI59" s="466"/>
      <c r="QJ59" s="466"/>
      <c r="QK59" s="466"/>
      <c r="QL59" s="466"/>
      <c r="QM59" s="466"/>
      <c r="QN59" s="466"/>
      <c r="QO59" s="466"/>
      <c r="QP59" s="466"/>
      <c r="QQ59" s="466"/>
      <c r="QR59" s="466"/>
      <c r="QS59" s="466"/>
      <c r="QT59" s="466"/>
      <c r="QU59" s="466"/>
      <c r="QV59" s="466"/>
      <c r="QW59" s="466"/>
      <c r="QX59" s="466"/>
      <c r="QY59" s="466"/>
      <c r="QZ59" s="466"/>
      <c r="RA59" s="466"/>
      <c r="RM59" s="801">
        <v>59</v>
      </c>
      <c r="RN59" s="758"/>
      <c r="RO59" s="793"/>
      <c r="RP59" s="792"/>
      <c r="RQ59" s="792"/>
      <c r="RR59" s="792"/>
      <c r="RS59" s="792"/>
      <c r="RT59" s="792"/>
      <c r="RU59" s="792"/>
      <c r="RV59" s="792"/>
      <c r="RW59" s="792"/>
      <c r="RX59" s="792"/>
      <c r="RY59" s="792"/>
      <c r="RZ59" s="792"/>
      <c r="SA59" s="792"/>
      <c r="SB59" s="792"/>
    </row>
    <row r="60" spans="1:496" x14ac:dyDescent="0.25">
      <c r="A60" s="132">
        <f>ROW()</f>
        <v>60</v>
      </c>
      <c r="B60" s="133" t="s">
        <v>348</v>
      </c>
      <c r="C60" s="357"/>
      <c r="D60" s="371"/>
      <c r="E60" s="367">
        <v>3073774.954118818</v>
      </c>
      <c r="F60" s="367"/>
      <c r="G60" s="367">
        <v>-373711.21933068003</v>
      </c>
      <c r="H60" s="367"/>
      <c r="I60" s="367">
        <v>-2597332.2944023823</v>
      </c>
      <c r="J60" s="367">
        <v>102731.44038575586</v>
      </c>
      <c r="K60" s="367">
        <v>1007680.2041314456</v>
      </c>
      <c r="L60" s="367">
        <v>1110411.6445172015</v>
      </c>
      <c r="M60" s="367">
        <v>1028005.8636399755</v>
      </c>
      <c r="N60" s="367">
        <v>2138417.5081571769</v>
      </c>
      <c r="O60" s="367">
        <v>302080.67035196943</v>
      </c>
      <c r="P60" s="367">
        <v>2440498.1785091464</v>
      </c>
      <c r="Q60" s="248">
        <v>60</v>
      </c>
      <c r="R60" s="552"/>
      <c r="S60" s="552"/>
      <c r="T60" s="552"/>
      <c r="U60" s="552"/>
      <c r="V60" s="552"/>
      <c r="W60" s="552"/>
      <c r="X60" s="552"/>
      <c r="Y60" s="552"/>
      <c r="Z60" s="552"/>
      <c r="AA60" s="552"/>
      <c r="AB60" s="552"/>
      <c r="AC60" s="552"/>
      <c r="AD60" s="552"/>
      <c r="AE60" s="552"/>
      <c r="AF60" s="552"/>
      <c r="AG60" s="248"/>
      <c r="AH60" s="473"/>
      <c r="AI60" s="473"/>
      <c r="AJ60" s="473"/>
      <c r="AK60" s="473"/>
      <c r="AL60" s="473"/>
      <c r="AM60" s="473"/>
      <c r="AN60" s="473"/>
      <c r="AO60" s="473"/>
      <c r="AP60" s="473"/>
      <c r="AQ60" s="473"/>
      <c r="AR60" s="473"/>
      <c r="AS60" s="473"/>
      <c r="AT60" s="473"/>
      <c r="AU60" s="473"/>
      <c r="AV60" s="473"/>
      <c r="BU60" s="466"/>
      <c r="BV60" s="466"/>
      <c r="BW60" s="466"/>
      <c r="BX60" s="466"/>
      <c r="BY60" s="466"/>
      <c r="BZ60" s="466"/>
      <c r="CA60" s="466"/>
      <c r="CB60" s="466"/>
      <c r="CC60" s="466"/>
      <c r="CD60" s="466"/>
      <c r="CE60" s="466"/>
      <c r="CF60" s="466"/>
      <c r="CG60" s="466"/>
      <c r="CH60" s="466"/>
      <c r="CI60" s="466"/>
      <c r="CJ60" s="466"/>
      <c r="CK60" s="466"/>
      <c r="CL60" s="466"/>
      <c r="CM60" s="466"/>
      <c r="CN60" s="466"/>
      <c r="CO60" s="466"/>
      <c r="CP60" s="466"/>
      <c r="CQ60" s="466"/>
      <c r="CR60" s="466"/>
      <c r="CS60" s="466"/>
      <c r="CT60" s="466"/>
      <c r="CU60" s="466"/>
      <c r="CV60" s="466"/>
      <c r="CW60" s="466"/>
      <c r="CX60" s="466"/>
      <c r="CY60" s="466"/>
      <c r="CZ60" s="466"/>
      <c r="DA60" s="466"/>
      <c r="DB60" s="466"/>
      <c r="DC60" s="466"/>
      <c r="DD60" s="466"/>
      <c r="DE60" s="466"/>
      <c r="DF60" s="466"/>
      <c r="DG60" s="466"/>
      <c r="DH60" s="466"/>
      <c r="DI60" s="466"/>
      <c r="DJ60" s="466"/>
      <c r="DK60" s="466"/>
      <c r="DL60" s="466"/>
      <c r="DM60" s="466"/>
      <c r="DN60" s="466"/>
      <c r="DO60" s="466"/>
      <c r="DP60" s="466"/>
      <c r="DQ60" s="466"/>
      <c r="DR60" s="466"/>
      <c r="DS60" s="466"/>
      <c r="DT60" s="466"/>
      <c r="DU60" s="466"/>
      <c r="DV60" s="466"/>
      <c r="DW60" s="466"/>
      <c r="DX60" s="466"/>
      <c r="EO60" s="466"/>
      <c r="EP60" s="466"/>
      <c r="EQ60" s="466"/>
      <c r="ER60" s="466"/>
      <c r="ES60" s="466"/>
      <c r="ET60" s="466"/>
      <c r="EU60" s="466"/>
      <c r="EV60" s="466"/>
      <c r="EW60" s="466"/>
      <c r="EX60" s="466"/>
      <c r="EY60" s="466"/>
      <c r="EZ60" s="466"/>
      <c r="FA60" s="466"/>
      <c r="FB60" s="466"/>
      <c r="FC60" s="466"/>
      <c r="HQ60" s="466"/>
      <c r="HR60" s="466"/>
      <c r="HS60" s="466"/>
      <c r="HT60" s="466"/>
      <c r="HU60" s="466"/>
      <c r="HV60" s="466"/>
      <c r="HW60" s="466"/>
      <c r="HX60" s="466"/>
      <c r="IG60" s="466"/>
      <c r="IH60" s="466"/>
      <c r="II60" s="466"/>
      <c r="IJ60" s="466"/>
      <c r="IK60" s="466"/>
      <c r="IL60" s="466"/>
      <c r="IM60" s="466"/>
      <c r="IN60" s="466"/>
      <c r="IO60" s="466"/>
      <c r="IP60" s="466"/>
      <c r="IQ60" s="466"/>
      <c r="IR60" s="466"/>
      <c r="IS60" s="466"/>
      <c r="IT60" s="466"/>
      <c r="IU60" s="466"/>
      <c r="IV60" s="466"/>
      <c r="IW60" s="130"/>
      <c r="MP60" s="849"/>
      <c r="MR60" s="758"/>
      <c r="MS60" s="758"/>
      <c r="MT60" s="758"/>
      <c r="MU60" s="758"/>
      <c r="MV60" s="758"/>
      <c r="MW60" s="758"/>
      <c r="MX60" s="758"/>
      <c r="MY60" s="758"/>
      <c r="MZ60" s="758"/>
      <c r="NA60" s="758"/>
      <c r="NB60" s="758"/>
      <c r="NC60" s="758"/>
      <c r="ND60" s="758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PA60" s="466"/>
      <c r="PB60" s="466"/>
      <c r="PC60" s="466"/>
      <c r="PD60" s="466"/>
      <c r="PE60" s="466"/>
      <c r="PF60" s="466"/>
      <c r="PG60" s="466"/>
      <c r="PH60" s="466"/>
      <c r="PI60" s="466"/>
      <c r="PJ60" s="466"/>
      <c r="PK60" s="466"/>
      <c r="PL60" s="466"/>
      <c r="PM60" s="466"/>
      <c r="PN60" s="466"/>
      <c r="PO60" s="466"/>
      <c r="PP60" s="466"/>
      <c r="PQ60" s="466"/>
      <c r="PR60" s="466"/>
      <c r="PS60" s="466"/>
      <c r="PT60" s="466"/>
      <c r="PU60" s="466"/>
      <c r="PV60" s="466"/>
      <c r="PW60" s="466"/>
      <c r="PX60" s="466"/>
      <c r="PY60" s="466"/>
      <c r="PZ60" s="466"/>
      <c r="QA60" s="466"/>
      <c r="QB60" s="466"/>
      <c r="QC60" s="466"/>
      <c r="QD60" s="466"/>
      <c r="QE60" s="466"/>
      <c r="QF60" s="466"/>
      <c r="QG60" s="466"/>
      <c r="QH60" s="466"/>
      <c r="QI60" s="466"/>
      <c r="QJ60" s="466"/>
      <c r="QK60" s="466"/>
      <c r="QL60" s="466"/>
      <c r="QM60" s="466"/>
      <c r="QN60" s="466"/>
      <c r="QO60" s="466"/>
      <c r="QP60" s="466"/>
      <c r="QQ60" s="466"/>
      <c r="QR60" s="466"/>
      <c r="QS60" s="466"/>
      <c r="QT60" s="466"/>
      <c r="QU60" s="466"/>
      <c r="QV60" s="466"/>
      <c r="QW60" s="466"/>
      <c r="QX60" s="466"/>
      <c r="QY60" s="466"/>
      <c r="QZ60" s="466"/>
      <c r="RA60" s="466"/>
      <c r="RM60" s="801">
        <v>60</v>
      </c>
      <c r="RN60" s="758" t="s">
        <v>266</v>
      </c>
      <c r="RO60" s="793">
        <v>0.21</v>
      </c>
      <c r="RP60" s="833"/>
      <c r="RQ60" s="833"/>
      <c r="RR60" s="833"/>
      <c r="RS60" s="833">
        <v>-17559.089224739997</v>
      </c>
      <c r="RT60" s="833">
        <v>-17559.089224739997</v>
      </c>
      <c r="RU60" s="833">
        <v>-468033.88619525998</v>
      </c>
      <c r="RV60" s="833">
        <v>-485592.97541999997</v>
      </c>
      <c r="RW60" s="833">
        <v>-432256.85619585274</v>
      </c>
      <c r="RX60" s="833">
        <v>-917849.83161585277</v>
      </c>
      <c r="RY60" s="833">
        <v>-563718.52119403961</v>
      </c>
      <c r="RZ60" s="833">
        <v>-1481568.352809892</v>
      </c>
      <c r="SA60" s="833">
        <v>-1652808.4889417014</v>
      </c>
      <c r="SB60" s="833">
        <v>-3134376.8417515932</v>
      </c>
    </row>
    <row r="61" spans="1:496" x14ac:dyDescent="0.25">
      <c r="A61" s="132">
        <f>ROW()</f>
        <v>61</v>
      </c>
      <c r="C61" s="139"/>
      <c r="D61" s="367"/>
      <c r="E61" s="367"/>
      <c r="F61" s="367"/>
      <c r="G61" s="367"/>
      <c r="H61" s="198"/>
      <c r="I61" s="367"/>
      <c r="J61" s="198"/>
      <c r="K61" s="367"/>
      <c r="L61" s="198"/>
      <c r="M61" s="367"/>
      <c r="N61" s="198"/>
      <c r="O61" s="367"/>
      <c r="P61" s="198"/>
      <c r="Q61" s="248">
        <v>61</v>
      </c>
      <c r="R61" s="126" t="s">
        <v>48</v>
      </c>
      <c r="T61" s="140">
        <v>224175000.86442834</v>
      </c>
      <c r="U61" s="140">
        <v>-224175000.86442834</v>
      </c>
      <c r="V61" s="140">
        <v>0</v>
      </c>
      <c r="W61" s="140">
        <v>0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  <c r="AC61" s="140">
        <v>0</v>
      </c>
      <c r="AD61" s="140">
        <v>0</v>
      </c>
      <c r="AE61" s="140">
        <v>0</v>
      </c>
      <c r="AF61" s="140">
        <v>0</v>
      </c>
      <c r="AG61" s="248"/>
      <c r="AH61" s="473"/>
      <c r="AI61" s="473"/>
      <c r="AJ61" s="473"/>
      <c r="AK61" s="473"/>
      <c r="AL61" s="473"/>
      <c r="AM61" s="473"/>
      <c r="AN61" s="473"/>
      <c r="AO61" s="473"/>
      <c r="AP61" s="473"/>
      <c r="AQ61" s="473"/>
      <c r="AR61" s="473"/>
      <c r="AS61" s="473"/>
      <c r="AT61" s="473"/>
      <c r="AU61" s="473"/>
      <c r="AV61" s="473"/>
      <c r="BU61" s="466"/>
      <c r="BV61" s="466"/>
      <c r="BW61" s="466"/>
      <c r="BX61" s="466"/>
      <c r="BY61" s="466"/>
      <c r="BZ61" s="466"/>
      <c r="CA61" s="466"/>
      <c r="CB61" s="466"/>
      <c r="CC61" s="466"/>
      <c r="CD61" s="466"/>
      <c r="CE61" s="466"/>
      <c r="CF61" s="466"/>
      <c r="CG61" s="466"/>
      <c r="CH61" s="466"/>
      <c r="CI61" s="466"/>
      <c r="CJ61" s="466"/>
      <c r="CK61" s="466"/>
      <c r="CL61" s="466"/>
      <c r="CM61" s="466"/>
      <c r="CN61" s="466"/>
      <c r="CO61" s="466"/>
      <c r="CP61" s="466"/>
      <c r="CQ61" s="466"/>
      <c r="CR61" s="466"/>
      <c r="CS61" s="466"/>
      <c r="CT61" s="466"/>
      <c r="CU61" s="466"/>
      <c r="CV61" s="466"/>
      <c r="CW61" s="466"/>
      <c r="CX61" s="466"/>
      <c r="CY61" s="466"/>
      <c r="CZ61" s="466"/>
      <c r="DA61" s="466"/>
      <c r="DB61" s="466"/>
      <c r="DC61" s="466"/>
      <c r="DD61" s="466"/>
      <c r="DE61" s="466"/>
      <c r="DF61" s="466"/>
      <c r="DG61" s="466"/>
      <c r="DH61" s="466"/>
      <c r="DI61" s="466"/>
      <c r="DJ61" s="466"/>
      <c r="DK61" s="466"/>
      <c r="DL61" s="466"/>
      <c r="DM61" s="466"/>
      <c r="DN61" s="466"/>
      <c r="DO61" s="466"/>
      <c r="DP61" s="466"/>
      <c r="DQ61" s="466"/>
      <c r="DR61" s="466"/>
      <c r="DS61" s="466"/>
      <c r="DT61" s="466"/>
      <c r="DU61" s="466"/>
      <c r="DV61" s="466"/>
      <c r="DW61" s="466"/>
      <c r="DX61" s="466"/>
      <c r="EO61" s="466"/>
      <c r="EP61" s="466"/>
      <c r="EQ61" s="466"/>
      <c r="ER61" s="466"/>
      <c r="ES61" s="466"/>
      <c r="ET61" s="466"/>
      <c r="EU61" s="466"/>
      <c r="EV61" s="466"/>
      <c r="EW61" s="466"/>
      <c r="EX61" s="466"/>
      <c r="EY61" s="466"/>
      <c r="EZ61" s="466"/>
      <c r="FA61" s="466"/>
      <c r="FB61" s="466"/>
      <c r="FC61" s="466"/>
      <c r="HQ61" s="466"/>
      <c r="HR61" s="466"/>
      <c r="HS61" s="466"/>
      <c r="HT61" s="466"/>
      <c r="HU61" s="466"/>
      <c r="HV61" s="466"/>
      <c r="HW61" s="466"/>
      <c r="HX61" s="466"/>
      <c r="IG61" s="466"/>
      <c r="IH61" s="466"/>
      <c r="II61" s="466"/>
      <c r="IJ61" s="466"/>
      <c r="IK61" s="466"/>
      <c r="IL61" s="466"/>
      <c r="IM61" s="466"/>
      <c r="IN61" s="466"/>
      <c r="IO61" s="466"/>
      <c r="IP61" s="466"/>
      <c r="IQ61" s="466"/>
      <c r="IR61" s="466"/>
      <c r="IS61" s="466"/>
      <c r="IT61" s="466"/>
      <c r="IU61" s="466"/>
      <c r="IV61" s="466"/>
      <c r="MP61" s="849"/>
      <c r="MR61" s="758"/>
      <c r="MS61" s="758"/>
      <c r="MT61" s="758"/>
      <c r="MU61" s="758"/>
      <c r="MV61" s="758"/>
      <c r="MW61" s="758"/>
      <c r="MX61" s="758"/>
      <c r="MY61" s="758"/>
      <c r="MZ61" s="758"/>
      <c r="NA61" s="758"/>
      <c r="NB61" s="758"/>
      <c r="NC61" s="758"/>
      <c r="ND61" s="758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PA61" s="466"/>
      <c r="PB61" s="466"/>
      <c r="PC61" s="466"/>
      <c r="PD61" s="466"/>
      <c r="PE61" s="466"/>
      <c r="PF61" s="466"/>
      <c r="PG61" s="466"/>
      <c r="PH61" s="466"/>
      <c r="PI61" s="466"/>
      <c r="PJ61" s="466"/>
      <c r="PK61" s="466"/>
      <c r="PL61" s="466"/>
      <c r="PM61" s="466"/>
      <c r="PN61" s="466"/>
      <c r="PO61" s="466"/>
      <c r="PP61" s="466"/>
      <c r="PQ61" s="466"/>
      <c r="PR61" s="466"/>
      <c r="PS61" s="466"/>
      <c r="PT61" s="466"/>
      <c r="PU61" s="466"/>
      <c r="PV61" s="466"/>
      <c r="PW61" s="466"/>
      <c r="PX61" s="466"/>
      <c r="PY61" s="466"/>
      <c r="PZ61" s="466"/>
      <c r="QA61" s="466"/>
      <c r="QB61" s="466"/>
      <c r="QC61" s="466"/>
      <c r="QD61" s="466"/>
      <c r="QE61" s="466"/>
      <c r="QF61" s="466"/>
      <c r="QG61" s="466"/>
      <c r="QH61" s="466"/>
      <c r="QI61" s="466"/>
      <c r="QJ61" s="466"/>
      <c r="QK61" s="466"/>
      <c r="QL61" s="466"/>
      <c r="QM61" s="466"/>
      <c r="QN61" s="466"/>
      <c r="QO61" s="466"/>
      <c r="QP61" s="466"/>
      <c r="QQ61" s="466"/>
      <c r="QR61" s="466"/>
      <c r="QS61" s="466"/>
      <c r="QT61" s="466"/>
      <c r="QU61" s="466"/>
      <c r="QV61" s="466"/>
      <c r="QW61" s="466"/>
      <c r="QX61" s="466"/>
      <c r="QY61" s="466"/>
      <c r="QZ61" s="466"/>
      <c r="RA61" s="466"/>
      <c r="RM61" s="801">
        <v>61</v>
      </c>
      <c r="RN61" s="758"/>
      <c r="RO61" s="793"/>
      <c r="RP61" s="870"/>
      <c r="RQ61" s="870"/>
      <c r="RR61" s="870"/>
      <c r="RS61" s="870"/>
      <c r="RT61" s="870"/>
      <c r="RU61" s="870"/>
      <c r="RV61" s="870"/>
      <c r="RW61" s="870"/>
      <c r="RX61" s="870"/>
      <c r="RY61" s="870"/>
      <c r="RZ61" s="870"/>
      <c r="SA61" s="870"/>
      <c r="SB61" s="870"/>
    </row>
    <row r="62" spans="1:496" ht="15.75" thickBot="1" x14ac:dyDescent="0.3">
      <c r="A62" s="132">
        <f>ROW()</f>
        <v>62</v>
      </c>
      <c r="B62" s="133" t="s">
        <v>351</v>
      </c>
      <c r="C62" s="139"/>
      <c r="D62" s="306"/>
      <c r="E62" s="306">
        <v>35082288.713691518</v>
      </c>
      <c r="F62" s="306"/>
      <c r="G62" s="306">
        <v>-7468797.3706693202</v>
      </c>
      <c r="H62" s="306"/>
      <c r="I62" s="306">
        <v>-51908927.556231</v>
      </c>
      <c r="J62" s="306">
        <v>-102731.44038575586</v>
      </c>
      <c r="K62" s="306">
        <v>20138970.600272261</v>
      </c>
      <c r="L62" s="306">
        <v>-1110411.6445172015</v>
      </c>
      <c r="M62" s="306">
        <v>20545188.622215297</v>
      </c>
      <c r="N62" s="306">
        <v>-2138417.5081571769</v>
      </c>
      <c r="O62" s="306">
        <v>6037226.6064038742</v>
      </c>
      <c r="P62" s="306">
        <v>-2440498.1785091464</v>
      </c>
      <c r="Q62" s="248">
        <v>62</v>
      </c>
      <c r="R62" s="126" t="s">
        <v>522</v>
      </c>
      <c r="T62" s="129">
        <v>8647.380000000001</v>
      </c>
      <c r="U62" s="129">
        <v>-8647.380000000001</v>
      </c>
      <c r="V62" s="129">
        <v>0</v>
      </c>
      <c r="W62" s="129">
        <v>0</v>
      </c>
      <c r="X62" s="129">
        <v>0</v>
      </c>
      <c r="Y62" s="129">
        <v>0</v>
      </c>
      <c r="Z62" s="129">
        <v>0</v>
      </c>
      <c r="AA62" s="129">
        <v>0</v>
      </c>
      <c r="AB62" s="129">
        <v>0</v>
      </c>
      <c r="AC62" s="129">
        <v>0</v>
      </c>
      <c r="AD62" s="129">
        <v>0</v>
      </c>
      <c r="AE62" s="129">
        <v>0</v>
      </c>
      <c r="AF62" s="129">
        <v>0</v>
      </c>
      <c r="AG62" s="248"/>
      <c r="AH62" s="473"/>
      <c r="AI62" s="473"/>
      <c r="AJ62" s="473"/>
      <c r="AK62" s="473"/>
      <c r="AL62" s="473"/>
      <c r="AM62" s="473"/>
      <c r="AN62" s="473"/>
      <c r="AO62" s="473"/>
      <c r="AP62" s="473"/>
      <c r="AQ62" s="473"/>
      <c r="AR62" s="473"/>
      <c r="AS62" s="473"/>
      <c r="AT62" s="473"/>
      <c r="AU62" s="473"/>
      <c r="AV62" s="473"/>
      <c r="BU62" s="466"/>
      <c r="BV62" s="466"/>
      <c r="BW62" s="466"/>
      <c r="BX62" s="466"/>
      <c r="BY62" s="466"/>
      <c r="BZ62" s="466"/>
      <c r="CA62" s="466"/>
      <c r="CB62" s="466"/>
      <c r="CC62" s="466"/>
      <c r="CD62" s="466"/>
      <c r="CE62" s="466"/>
      <c r="CF62" s="466"/>
      <c r="CG62" s="466"/>
      <c r="CH62" s="466"/>
      <c r="CI62" s="466"/>
      <c r="CJ62" s="466"/>
      <c r="CK62" s="466"/>
      <c r="CL62" s="466"/>
      <c r="CM62" s="466"/>
      <c r="CN62" s="466"/>
      <c r="CO62" s="466"/>
      <c r="CP62" s="466"/>
      <c r="CQ62" s="466"/>
      <c r="CR62" s="466"/>
      <c r="CS62" s="466"/>
      <c r="CT62" s="466"/>
      <c r="CU62" s="466"/>
      <c r="CV62" s="466"/>
      <c r="CW62" s="466"/>
      <c r="CX62" s="466"/>
      <c r="CY62" s="466"/>
      <c r="CZ62" s="466"/>
      <c r="DA62" s="466"/>
      <c r="DB62" s="466"/>
      <c r="DC62" s="466"/>
      <c r="DD62" s="466"/>
      <c r="DE62" s="466"/>
      <c r="DF62" s="466"/>
      <c r="DG62" s="466"/>
      <c r="DH62" s="466"/>
      <c r="DI62" s="466"/>
      <c r="DJ62" s="466"/>
      <c r="DK62" s="466"/>
      <c r="DL62" s="466"/>
      <c r="DM62" s="466"/>
      <c r="DN62" s="466"/>
      <c r="DO62" s="466"/>
      <c r="DP62" s="466"/>
      <c r="DQ62" s="466"/>
      <c r="DR62" s="466"/>
      <c r="DS62" s="466"/>
      <c r="DT62" s="466"/>
      <c r="DU62" s="466"/>
      <c r="DV62" s="466"/>
      <c r="DW62" s="466"/>
      <c r="DX62" s="466"/>
      <c r="EO62" s="466"/>
      <c r="EP62" s="466"/>
      <c r="EQ62" s="466"/>
      <c r="ER62" s="466"/>
      <c r="ES62" s="466"/>
      <c r="ET62" s="466"/>
      <c r="EU62" s="466"/>
      <c r="EV62" s="466"/>
      <c r="EW62" s="466"/>
      <c r="EX62" s="466"/>
      <c r="EY62" s="466"/>
      <c r="EZ62" s="466"/>
      <c r="FA62" s="466"/>
      <c r="FB62" s="466"/>
      <c r="FC62" s="466"/>
      <c r="HQ62" s="466"/>
      <c r="HR62" s="466"/>
      <c r="HS62" s="466"/>
      <c r="HT62" s="466"/>
      <c r="HU62" s="466"/>
      <c r="HV62" s="466"/>
      <c r="HW62" s="466"/>
      <c r="HX62" s="466"/>
      <c r="IG62" s="466"/>
      <c r="IH62" s="466"/>
      <c r="II62" s="466"/>
      <c r="IJ62" s="466"/>
      <c r="IK62" s="466"/>
      <c r="IL62" s="466"/>
      <c r="IM62" s="466"/>
      <c r="IN62" s="466"/>
      <c r="IO62" s="466"/>
      <c r="IP62" s="466"/>
      <c r="IQ62" s="466"/>
      <c r="IR62" s="466"/>
      <c r="IS62" s="466"/>
      <c r="IT62" s="466"/>
      <c r="IU62" s="466"/>
      <c r="IV62" s="466"/>
      <c r="MP62" s="849"/>
      <c r="MR62" s="758"/>
      <c r="MS62" s="758"/>
      <c r="MT62" s="758"/>
      <c r="MU62" s="758"/>
      <c r="MV62" s="758"/>
      <c r="MW62" s="758"/>
      <c r="MX62" s="758"/>
      <c r="MY62" s="758"/>
      <c r="MZ62" s="758"/>
      <c r="NA62" s="758"/>
      <c r="NB62" s="758"/>
      <c r="NC62" s="758"/>
      <c r="ND62" s="758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PA62" s="466"/>
      <c r="PB62" s="466"/>
      <c r="PC62" s="466"/>
      <c r="PD62" s="466"/>
      <c r="PE62" s="466"/>
      <c r="PF62" s="466"/>
      <c r="PG62" s="466"/>
      <c r="PH62" s="466"/>
      <c r="PI62" s="466"/>
      <c r="PJ62" s="466"/>
      <c r="PK62" s="466"/>
      <c r="PL62" s="466"/>
      <c r="PM62" s="466"/>
      <c r="PN62" s="466"/>
      <c r="PO62" s="466"/>
      <c r="PP62" s="466"/>
      <c r="PQ62" s="466"/>
      <c r="PR62" s="466"/>
      <c r="PS62" s="466"/>
      <c r="PT62" s="466"/>
      <c r="PU62" s="466"/>
      <c r="PV62" s="466"/>
      <c r="PW62" s="466"/>
      <c r="PX62" s="466"/>
      <c r="PY62" s="466"/>
      <c r="PZ62" s="466"/>
      <c r="QA62" s="466"/>
      <c r="QB62" s="466"/>
      <c r="QC62" s="466"/>
      <c r="QD62" s="466"/>
      <c r="QE62" s="466"/>
      <c r="QF62" s="466"/>
      <c r="QG62" s="466"/>
      <c r="QH62" s="466"/>
      <c r="QI62" s="466"/>
      <c r="QJ62" s="466"/>
      <c r="QK62" s="466"/>
      <c r="QL62" s="466"/>
      <c r="QM62" s="466"/>
      <c r="QN62" s="466"/>
      <c r="QO62" s="466"/>
      <c r="QP62" s="466"/>
      <c r="QQ62" s="466"/>
      <c r="QR62" s="466"/>
      <c r="QS62" s="466"/>
      <c r="QT62" s="466"/>
      <c r="QU62" s="466"/>
      <c r="QV62" s="466"/>
      <c r="QW62" s="466"/>
      <c r="QX62" s="466"/>
      <c r="QY62" s="466"/>
      <c r="QZ62" s="466"/>
      <c r="RA62" s="466"/>
      <c r="RM62" s="801">
        <v>62</v>
      </c>
      <c r="RN62" s="758" t="s">
        <v>258</v>
      </c>
      <c r="RO62" s="793"/>
      <c r="RP62" s="871"/>
      <c r="RQ62" s="871"/>
      <c r="RR62" s="871"/>
      <c r="RS62" s="871">
        <v>-66055.621369259985</v>
      </c>
      <c r="RT62" s="871">
        <v>-66055.621369259985</v>
      </c>
      <c r="RU62" s="871">
        <v>-1760698.9052107399</v>
      </c>
      <c r="RV62" s="871">
        <v>-1826754.5265799998</v>
      </c>
      <c r="RW62" s="871">
        <v>-1626109.1256891605</v>
      </c>
      <c r="RX62" s="871">
        <v>-3452863.6522691608</v>
      </c>
      <c r="RY62" s="871">
        <v>-2120655.3892537681</v>
      </c>
      <c r="RZ62" s="871">
        <v>-5573519.0415229276</v>
      </c>
      <c r="SA62" s="871">
        <v>-6217708.1250664014</v>
      </c>
      <c r="SB62" s="871">
        <v>-11791227.166589327</v>
      </c>
    </row>
    <row r="63" spans="1:496" ht="15.75" thickTop="1" x14ac:dyDescent="0.25">
      <c r="A63" s="132">
        <f>ROW()</f>
        <v>63</v>
      </c>
      <c r="B63" s="139"/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248">
        <v>63</v>
      </c>
      <c r="R63" s="126" t="s">
        <v>51</v>
      </c>
      <c r="T63" s="129">
        <v>-18000928.779999997</v>
      </c>
      <c r="U63" s="129">
        <v>18000928.779999997</v>
      </c>
      <c r="V63" s="129">
        <v>0</v>
      </c>
      <c r="W63" s="129">
        <v>0</v>
      </c>
      <c r="X63" s="129">
        <v>0</v>
      </c>
      <c r="Y63" s="129">
        <v>0</v>
      </c>
      <c r="Z63" s="129">
        <v>0</v>
      </c>
      <c r="AA63" s="129">
        <v>0</v>
      </c>
      <c r="AB63" s="129">
        <v>0</v>
      </c>
      <c r="AC63" s="129">
        <v>0</v>
      </c>
      <c r="AD63" s="129">
        <v>0</v>
      </c>
      <c r="AE63" s="129">
        <v>0</v>
      </c>
      <c r="AF63" s="129">
        <v>0</v>
      </c>
      <c r="AG63" s="248"/>
      <c r="AH63" s="473"/>
      <c r="AI63" s="473"/>
      <c r="AJ63" s="473"/>
      <c r="AK63" s="473"/>
      <c r="AL63" s="473"/>
      <c r="AM63" s="473"/>
      <c r="AN63" s="473"/>
      <c r="AO63" s="473"/>
      <c r="AP63" s="473"/>
      <c r="AQ63" s="473"/>
      <c r="AR63" s="473"/>
      <c r="AS63" s="473"/>
      <c r="AT63" s="473"/>
      <c r="AU63" s="473"/>
      <c r="AV63" s="473"/>
      <c r="BU63" s="466"/>
      <c r="BV63" s="466"/>
      <c r="BW63" s="466"/>
      <c r="BX63" s="466"/>
      <c r="BY63" s="466"/>
      <c r="BZ63" s="466"/>
      <c r="CA63" s="466"/>
      <c r="CB63" s="466"/>
      <c r="CC63" s="466"/>
      <c r="CD63" s="466"/>
      <c r="CE63" s="466"/>
      <c r="CF63" s="466"/>
      <c r="CG63" s="466"/>
      <c r="CH63" s="466"/>
      <c r="CI63" s="466"/>
      <c r="CJ63" s="466"/>
      <c r="CK63" s="466"/>
      <c r="CL63" s="466"/>
      <c r="CM63" s="466"/>
      <c r="CN63" s="466"/>
      <c r="CO63" s="466"/>
      <c r="CP63" s="466"/>
      <c r="CQ63" s="466"/>
      <c r="CR63" s="466"/>
      <c r="CS63" s="466"/>
      <c r="CT63" s="466"/>
      <c r="CU63" s="466"/>
      <c r="CV63" s="466"/>
      <c r="CW63" s="466"/>
      <c r="CX63" s="466"/>
      <c r="CY63" s="466"/>
      <c r="CZ63" s="466"/>
      <c r="DA63" s="466"/>
      <c r="DB63" s="466"/>
      <c r="DC63" s="466"/>
      <c r="DD63" s="466"/>
      <c r="DE63" s="466"/>
      <c r="DF63" s="466"/>
      <c r="DG63" s="466"/>
      <c r="DH63" s="466"/>
      <c r="DI63" s="466"/>
      <c r="DJ63" s="466"/>
      <c r="DK63" s="466"/>
      <c r="DL63" s="466"/>
      <c r="DM63" s="466"/>
      <c r="DN63" s="466"/>
      <c r="DO63" s="466"/>
      <c r="DP63" s="466"/>
      <c r="DQ63" s="466"/>
      <c r="DR63" s="466"/>
      <c r="DS63" s="466"/>
      <c r="DT63" s="466"/>
      <c r="DU63" s="466"/>
      <c r="DV63" s="466"/>
      <c r="DW63" s="466"/>
      <c r="DX63" s="466"/>
      <c r="EO63" s="466"/>
      <c r="EP63" s="466"/>
      <c r="EQ63" s="466"/>
      <c r="ER63" s="466"/>
      <c r="ES63" s="466"/>
      <c r="ET63" s="466"/>
      <c r="EU63" s="466"/>
      <c r="EV63" s="466"/>
      <c r="EW63" s="466"/>
      <c r="EX63" s="466"/>
      <c r="EY63" s="466"/>
      <c r="EZ63" s="466"/>
      <c r="FA63" s="466"/>
      <c r="FB63" s="466"/>
      <c r="FC63" s="466"/>
      <c r="HQ63" s="466"/>
      <c r="HR63" s="466"/>
      <c r="HS63" s="466"/>
      <c r="HT63" s="466"/>
      <c r="HU63" s="466"/>
      <c r="HV63" s="466"/>
      <c r="HW63" s="466"/>
      <c r="HX63" s="466"/>
      <c r="IG63" s="466"/>
      <c r="IH63" s="466"/>
      <c r="II63" s="466"/>
      <c r="IJ63" s="466"/>
      <c r="IK63" s="466"/>
      <c r="IL63" s="466"/>
      <c r="IM63" s="466"/>
      <c r="IN63" s="466"/>
      <c r="IO63" s="466"/>
      <c r="IP63" s="466"/>
      <c r="IQ63" s="466"/>
      <c r="IR63" s="466"/>
      <c r="IS63" s="466"/>
      <c r="IT63" s="466"/>
      <c r="IU63" s="466"/>
      <c r="IV63" s="466"/>
      <c r="MP63" s="849"/>
      <c r="MR63" s="758"/>
      <c r="MS63" s="758"/>
      <c r="MT63" s="758"/>
      <c r="MU63" s="758"/>
      <c r="MV63" s="758"/>
      <c r="MW63" s="758"/>
      <c r="MX63" s="758"/>
      <c r="MY63" s="758"/>
      <c r="MZ63" s="758"/>
      <c r="NA63" s="758"/>
      <c r="NB63" s="758"/>
      <c r="NC63" s="758"/>
      <c r="ND63" s="758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PA63" s="466"/>
      <c r="PB63" s="466"/>
      <c r="PC63" s="466"/>
      <c r="PD63" s="466"/>
      <c r="PE63" s="466"/>
      <c r="PF63" s="466"/>
      <c r="PG63" s="466"/>
      <c r="PH63" s="466"/>
      <c r="PI63" s="466"/>
      <c r="PJ63" s="466"/>
      <c r="PK63" s="466"/>
      <c r="PL63" s="466"/>
      <c r="PM63" s="466"/>
      <c r="PN63" s="466"/>
      <c r="PO63" s="466"/>
      <c r="PP63" s="466"/>
      <c r="PQ63" s="466"/>
      <c r="PR63" s="466"/>
      <c r="PS63" s="466"/>
      <c r="PT63" s="466"/>
      <c r="PU63" s="466"/>
      <c r="PV63" s="466"/>
      <c r="PW63" s="466"/>
      <c r="PX63" s="466"/>
      <c r="PY63" s="466"/>
      <c r="PZ63" s="466"/>
      <c r="QA63" s="466"/>
      <c r="QB63" s="466"/>
      <c r="QC63" s="466"/>
      <c r="QD63" s="466"/>
      <c r="QE63" s="466"/>
      <c r="QF63" s="466"/>
      <c r="QG63" s="466"/>
      <c r="QH63" s="466"/>
      <c r="QI63" s="466"/>
      <c r="QJ63" s="466"/>
      <c r="QK63" s="466"/>
      <c r="QL63" s="466"/>
      <c r="QM63" s="466"/>
      <c r="QN63" s="466"/>
      <c r="QO63" s="466"/>
      <c r="QP63" s="466"/>
      <c r="QQ63" s="466"/>
      <c r="QR63" s="466"/>
      <c r="QS63" s="466"/>
      <c r="QT63" s="466"/>
      <c r="QU63" s="466"/>
      <c r="QV63" s="466"/>
      <c r="QW63" s="466"/>
      <c r="QX63" s="466"/>
      <c r="QY63" s="466"/>
      <c r="QZ63" s="466"/>
      <c r="RA63" s="466"/>
      <c r="RM63" s="801">
        <v>63</v>
      </c>
      <c r="RN63" s="758"/>
      <c r="RO63" s="793"/>
      <c r="RP63" s="796"/>
      <c r="RQ63" s="796"/>
      <c r="RR63" s="796"/>
      <c r="RS63" s="796"/>
      <c r="RT63" s="796"/>
      <c r="RU63" s="796"/>
      <c r="RV63" s="796"/>
      <c r="RW63" s="796"/>
      <c r="RX63" s="796"/>
      <c r="RY63" s="796"/>
      <c r="RZ63" s="796"/>
      <c r="SA63" s="796"/>
      <c r="SB63" s="796"/>
    </row>
    <row r="64" spans="1:496" ht="15.75" thickBot="1" x14ac:dyDescent="0.3">
      <c r="A64" s="132">
        <f>ROW()</f>
        <v>64</v>
      </c>
      <c r="B64" s="139" t="s">
        <v>279</v>
      </c>
      <c r="C64" s="357">
        <v>0.21</v>
      </c>
      <c r="D64" s="344"/>
      <c r="E64" s="315">
        <v>7367280.6298752185</v>
      </c>
      <c r="F64" s="372"/>
      <c r="G64" s="315">
        <v>-1568447.4478405572</v>
      </c>
      <c r="H64" s="315"/>
      <c r="I64" s="315">
        <v>-10900874.786808509</v>
      </c>
      <c r="J64" s="315">
        <v>-21573.602481008729</v>
      </c>
      <c r="K64" s="315">
        <v>4229183.8260571742</v>
      </c>
      <c r="L64" s="315">
        <v>-233186.44534861229</v>
      </c>
      <c r="M64" s="315">
        <v>4314489.6106652124</v>
      </c>
      <c r="N64" s="315">
        <v>-449067.67671300715</v>
      </c>
      <c r="O64" s="315">
        <v>1267817.5873448136</v>
      </c>
      <c r="P64" s="315">
        <v>-512504.61748692073</v>
      </c>
      <c r="Q64" s="248">
        <v>64</v>
      </c>
      <c r="R64" s="126" t="s">
        <v>523</v>
      </c>
      <c r="T64" s="551">
        <v>206182719.46442834</v>
      </c>
      <c r="U64" s="551">
        <v>-206182719.46442834</v>
      </c>
      <c r="V64" s="551">
        <v>0</v>
      </c>
      <c r="W64" s="551">
        <v>0</v>
      </c>
      <c r="X64" s="551">
        <v>0</v>
      </c>
      <c r="Y64" s="551">
        <v>0</v>
      </c>
      <c r="Z64" s="551">
        <v>0</v>
      </c>
      <c r="AA64" s="551">
        <v>0</v>
      </c>
      <c r="AB64" s="551">
        <v>0</v>
      </c>
      <c r="AC64" s="551">
        <v>0</v>
      </c>
      <c r="AD64" s="551">
        <v>0</v>
      </c>
      <c r="AE64" s="551">
        <v>0</v>
      </c>
      <c r="AF64" s="551">
        <v>0</v>
      </c>
      <c r="AG64" s="248"/>
      <c r="AH64" s="473"/>
      <c r="AI64" s="473"/>
      <c r="AJ64" s="473"/>
      <c r="AK64" s="473"/>
      <c r="AL64" s="473"/>
      <c r="AM64" s="473"/>
      <c r="AN64" s="473"/>
      <c r="AO64" s="473"/>
      <c r="AP64" s="473"/>
      <c r="AQ64" s="473"/>
      <c r="AR64" s="473"/>
      <c r="AS64" s="473"/>
      <c r="AT64" s="473"/>
      <c r="AU64" s="473"/>
      <c r="AV64" s="473"/>
      <c r="BU64" s="466"/>
      <c r="BV64" s="466"/>
      <c r="BW64" s="466"/>
      <c r="BX64" s="466"/>
      <c r="BY64" s="466"/>
      <c r="BZ64" s="466"/>
      <c r="CA64" s="466"/>
      <c r="CB64" s="466"/>
      <c r="CC64" s="466"/>
      <c r="CD64" s="466"/>
      <c r="CE64" s="466"/>
      <c r="CF64" s="466"/>
      <c r="CG64" s="466"/>
      <c r="CH64" s="466"/>
      <c r="CI64" s="466"/>
      <c r="CJ64" s="466"/>
      <c r="CK64" s="466"/>
      <c r="CL64" s="466"/>
      <c r="CM64" s="466"/>
      <c r="CN64" s="466"/>
      <c r="CO64" s="466"/>
      <c r="CP64" s="466"/>
      <c r="CQ64" s="466"/>
      <c r="CR64" s="466"/>
      <c r="CS64" s="466"/>
      <c r="CT64" s="466"/>
      <c r="CU64" s="466"/>
      <c r="CV64" s="466"/>
      <c r="CW64" s="466"/>
      <c r="CX64" s="466"/>
      <c r="CY64" s="466"/>
      <c r="CZ64" s="466"/>
      <c r="DA64" s="466"/>
      <c r="DB64" s="466"/>
      <c r="DC64" s="466"/>
      <c r="DD64" s="466"/>
      <c r="DE64" s="466"/>
      <c r="DF64" s="466"/>
      <c r="DG64" s="466"/>
      <c r="DH64" s="466"/>
      <c r="DI64" s="466"/>
      <c r="DJ64" s="466"/>
      <c r="DK64" s="466"/>
      <c r="DL64" s="466"/>
      <c r="DM64" s="466"/>
      <c r="DN64" s="466"/>
      <c r="DO64" s="466"/>
      <c r="DP64" s="466"/>
      <c r="DQ64" s="466"/>
      <c r="DR64" s="466"/>
      <c r="DS64" s="466"/>
      <c r="DT64" s="466"/>
      <c r="DU64" s="466"/>
      <c r="DV64" s="466"/>
      <c r="DW64" s="466"/>
      <c r="DX64" s="466"/>
      <c r="EO64" s="466"/>
      <c r="EP64" s="466"/>
      <c r="EQ64" s="466"/>
      <c r="ER64" s="466"/>
      <c r="ES64" s="466"/>
      <c r="ET64" s="466"/>
      <c r="EU64" s="466"/>
      <c r="EV64" s="466"/>
      <c r="EW64" s="466"/>
      <c r="EX64" s="466"/>
      <c r="EY64" s="466"/>
      <c r="EZ64" s="466"/>
      <c r="FA64" s="466"/>
      <c r="FB64" s="466"/>
      <c r="FC64" s="466"/>
      <c r="HQ64" s="466"/>
      <c r="HR64" s="466"/>
      <c r="HS64" s="466"/>
      <c r="HT64" s="466"/>
      <c r="HU64" s="466"/>
      <c r="HV64" s="466"/>
      <c r="HW64" s="466"/>
      <c r="HX64" s="466"/>
      <c r="IG64" s="466"/>
      <c r="IH64" s="466"/>
      <c r="II64" s="466"/>
      <c r="IJ64" s="466"/>
      <c r="IK64" s="466"/>
      <c r="IL64" s="466"/>
      <c r="IM64" s="466"/>
      <c r="IN64" s="466"/>
      <c r="IO64" s="466"/>
      <c r="IP64" s="466"/>
      <c r="IQ64" s="466"/>
      <c r="IR64" s="466"/>
      <c r="IS64" s="466"/>
      <c r="MP64" s="849"/>
      <c r="MR64" s="758"/>
      <c r="MS64" s="758"/>
      <c r="MT64" s="758"/>
      <c r="MU64" s="758"/>
      <c r="MV64" s="758"/>
      <c r="MW64" s="758"/>
      <c r="MX64" s="758"/>
      <c r="MY64" s="758"/>
      <c r="MZ64" s="758"/>
      <c r="NA64" s="758"/>
      <c r="NB64" s="758"/>
      <c r="NC64" s="758"/>
      <c r="ND64" s="758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PA64" s="466"/>
      <c r="PB64" s="466"/>
      <c r="PC64" s="466"/>
      <c r="PD64" s="466"/>
      <c r="PE64" s="466"/>
      <c r="PF64" s="466"/>
      <c r="PG64" s="466"/>
      <c r="PH64" s="466"/>
      <c r="PI64" s="466"/>
      <c r="PJ64" s="466"/>
      <c r="PK64" s="466"/>
      <c r="PL64" s="466"/>
      <c r="PM64" s="466"/>
      <c r="PN64" s="466"/>
      <c r="PO64" s="466"/>
      <c r="PP64" s="466"/>
      <c r="PQ64" s="466"/>
      <c r="PR64" s="466"/>
      <c r="PS64" s="466"/>
      <c r="PT64" s="466"/>
      <c r="PU64" s="466"/>
      <c r="PV64" s="466"/>
      <c r="PW64" s="466"/>
      <c r="PX64" s="466"/>
      <c r="PY64" s="466"/>
      <c r="PZ64" s="466"/>
      <c r="QA64" s="466"/>
      <c r="QB64" s="466"/>
      <c r="QC64" s="466"/>
      <c r="QD64" s="466"/>
      <c r="QE64" s="466"/>
      <c r="QF64" s="466"/>
      <c r="QG64" s="466"/>
      <c r="QH64" s="466"/>
      <c r="QI64" s="466"/>
      <c r="QJ64" s="466"/>
      <c r="QK64" s="466"/>
      <c r="QL64" s="466"/>
      <c r="QM64" s="466"/>
      <c r="QN64" s="466"/>
      <c r="QO64" s="466"/>
      <c r="QP64" s="466"/>
      <c r="QQ64" s="466"/>
      <c r="QR64" s="466"/>
      <c r="QS64" s="466"/>
      <c r="QT64" s="466"/>
      <c r="QU64" s="466"/>
      <c r="QV64" s="466"/>
      <c r="QW64" s="466"/>
      <c r="QX64" s="466"/>
      <c r="QY64" s="466"/>
      <c r="QZ64" s="466"/>
      <c r="RA64" s="466"/>
      <c r="RM64" s="801">
        <v>64</v>
      </c>
      <c r="RN64" s="807" t="s">
        <v>1193</v>
      </c>
      <c r="RO64" s="793"/>
      <c r="RP64" s="869"/>
      <c r="RQ64" s="869"/>
      <c r="RR64" s="869"/>
      <c r="RS64" s="869">
        <v>23415306.929908004</v>
      </c>
      <c r="RT64" s="869">
        <v>23415306.929908004</v>
      </c>
      <c r="RU64" s="869">
        <v>52149803.799999982</v>
      </c>
      <c r="RV64" s="869">
        <v>75565110.72990799</v>
      </c>
      <c r="RW64" s="869">
        <v>23296915.592985228</v>
      </c>
      <c r="RX64" s="869">
        <v>98862026.322893217</v>
      </c>
      <c r="RY64" s="869">
        <v>109980154.78866495</v>
      </c>
      <c r="RZ64" s="869">
        <v>208842181.11155817</v>
      </c>
      <c r="SA64" s="869">
        <v>260264547.65624014</v>
      </c>
      <c r="SB64" s="869">
        <v>469106728.7677983</v>
      </c>
    </row>
    <row r="65" spans="1:496" ht="16.5" thickTop="1" thickBot="1" x14ac:dyDescent="0.3">
      <c r="A65" s="132">
        <f>ROW()</f>
        <v>65</v>
      </c>
      <c r="B65" s="126" t="s">
        <v>258</v>
      </c>
      <c r="D65" s="150"/>
      <c r="E65" s="150">
        <v>27715008.083816297</v>
      </c>
      <c r="F65" s="150"/>
      <c r="G65" s="150">
        <v>-5900349.9228287628</v>
      </c>
      <c r="H65" s="688"/>
      <c r="I65" s="150">
        <v>-41008052.769422486</v>
      </c>
      <c r="J65" s="150">
        <v>-81157.837904747139</v>
      </c>
      <c r="K65" s="150">
        <v>15909786.774215087</v>
      </c>
      <c r="L65" s="150">
        <v>-877225.1991685892</v>
      </c>
      <c r="M65" s="150">
        <v>16230699.011550084</v>
      </c>
      <c r="N65" s="150">
        <v>-1689349.8314441699</v>
      </c>
      <c r="O65" s="150">
        <v>4769409.0190590601</v>
      </c>
      <c r="P65" s="150">
        <v>-1927993.5610222258</v>
      </c>
      <c r="Q65" s="248">
        <v>65</v>
      </c>
      <c r="T65" s="556">
        <v>0</v>
      </c>
      <c r="U65" s="556">
        <v>0</v>
      </c>
      <c r="V65" s="556">
        <v>0</v>
      </c>
      <c r="W65" s="556">
        <v>0</v>
      </c>
      <c r="X65" s="556">
        <v>0</v>
      </c>
      <c r="Y65" s="556">
        <v>0</v>
      </c>
      <c r="Z65" s="556">
        <v>0</v>
      </c>
      <c r="AA65" s="556">
        <v>0</v>
      </c>
      <c r="AB65" s="556">
        <v>0</v>
      </c>
      <c r="AC65" s="556">
        <v>0</v>
      </c>
      <c r="AD65" s="556">
        <v>0</v>
      </c>
      <c r="AE65" s="556">
        <v>0</v>
      </c>
      <c r="AF65" s="556">
        <v>0</v>
      </c>
      <c r="AH65" s="473"/>
      <c r="AI65" s="473"/>
      <c r="AJ65" s="473"/>
      <c r="AK65" s="473"/>
      <c r="AL65" s="473"/>
      <c r="AM65" s="473"/>
      <c r="AN65" s="473"/>
      <c r="AO65" s="473"/>
      <c r="AP65" s="473"/>
      <c r="AQ65" s="473"/>
      <c r="AR65" s="473"/>
      <c r="AS65" s="473"/>
      <c r="AT65" s="473"/>
      <c r="AU65" s="473"/>
      <c r="AV65" s="473"/>
      <c r="BU65" s="466"/>
      <c r="BV65" s="466"/>
      <c r="BW65" s="466"/>
      <c r="BX65" s="466"/>
      <c r="BY65" s="466"/>
      <c r="BZ65" s="466"/>
      <c r="CA65" s="466"/>
      <c r="CB65" s="466"/>
      <c r="CC65" s="466"/>
      <c r="CD65" s="466"/>
      <c r="CE65" s="466"/>
      <c r="CF65" s="466"/>
      <c r="CG65" s="466"/>
      <c r="CH65" s="466"/>
      <c r="CI65" s="466"/>
      <c r="CJ65" s="466"/>
      <c r="CK65" s="466"/>
      <c r="CL65" s="466"/>
      <c r="CM65" s="466"/>
      <c r="CN65" s="466"/>
      <c r="CO65" s="466"/>
      <c r="CP65" s="466"/>
      <c r="CQ65" s="466"/>
      <c r="CR65" s="466"/>
      <c r="CS65" s="466"/>
      <c r="CT65" s="466"/>
      <c r="CU65" s="466"/>
      <c r="CV65" s="466"/>
      <c r="CW65" s="466"/>
      <c r="CX65" s="466"/>
      <c r="CY65" s="466"/>
      <c r="CZ65" s="466"/>
      <c r="DA65" s="466"/>
      <c r="DB65" s="466"/>
      <c r="DC65" s="466"/>
      <c r="DD65" s="466"/>
      <c r="DE65" s="466"/>
      <c r="DF65" s="466"/>
      <c r="DG65" s="466"/>
      <c r="DH65" s="466"/>
      <c r="DI65" s="466"/>
      <c r="DJ65" s="466"/>
      <c r="DK65" s="466"/>
      <c r="DL65" s="466"/>
      <c r="DM65" s="466"/>
      <c r="DN65" s="466"/>
      <c r="DO65" s="466"/>
      <c r="DP65" s="466"/>
      <c r="DQ65" s="466"/>
      <c r="DR65" s="466"/>
      <c r="DS65" s="466"/>
      <c r="DT65" s="466"/>
      <c r="DU65" s="466"/>
      <c r="DV65" s="466"/>
      <c r="DW65" s="466"/>
      <c r="DX65" s="466"/>
      <c r="EO65" s="466"/>
      <c r="EP65" s="466"/>
      <c r="EQ65" s="466"/>
      <c r="ER65" s="466"/>
      <c r="ES65" s="466"/>
      <c r="ET65" s="466"/>
      <c r="EU65" s="466"/>
      <c r="EV65" s="466"/>
      <c r="EW65" s="466"/>
      <c r="EX65" s="466"/>
      <c r="EY65" s="466"/>
      <c r="EZ65" s="466"/>
      <c r="FA65" s="466"/>
      <c r="FB65" s="466"/>
      <c r="FC65" s="466"/>
      <c r="HQ65" s="466"/>
      <c r="HR65" s="466"/>
      <c r="HS65" s="466"/>
      <c r="HT65" s="466"/>
      <c r="HU65" s="466"/>
      <c r="HV65" s="466"/>
      <c r="HW65" s="466"/>
      <c r="HX65" s="466"/>
      <c r="IG65" s="466"/>
      <c r="IH65" s="466"/>
      <c r="II65" s="466"/>
      <c r="IJ65" s="466"/>
      <c r="IK65" s="466"/>
      <c r="IL65" s="466"/>
      <c r="IM65" s="466"/>
      <c r="IN65" s="466"/>
      <c r="IO65" s="466"/>
      <c r="IP65" s="466"/>
      <c r="IQ65" s="466"/>
      <c r="IR65" s="466"/>
      <c r="IS65" s="466"/>
      <c r="MP65" s="849"/>
      <c r="MR65" s="758"/>
      <c r="MS65" s="758"/>
      <c r="MT65" s="758"/>
      <c r="MU65" s="758"/>
      <c r="MV65" s="758"/>
      <c r="MW65" s="758"/>
      <c r="MX65" s="758"/>
      <c r="MY65" s="758"/>
      <c r="MZ65" s="758"/>
      <c r="NA65" s="758"/>
      <c r="NB65" s="758"/>
      <c r="NC65" s="758"/>
      <c r="ND65" s="758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PA65" s="466"/>
      <c r="PB65" s="466"/>
      <c r="PC65" s="466"/>
      <c r="PD65" s="466"/>
      <c r="PE65" s="466"/>
      <c r="PF65" s="466"/>
      <c r="PG65" s="466"/>
      <c r="PH65" s="466"/>
      <c r="PI65" s="466"/>
      <c r="PJ65" s="466"/>
      <c r="PK65" s="466"/>
      <c r="PL65" s="466"/>
      <c r="PM65" s="466"/>
      <c r="PN65" s="466"/>
      <c r="PO65" s="466"/>
      <c r="PP65" s="466"/>
      <c r="PQ65" s="466"/>
      <c r="PR65" s="466"/>
      <c r="PS65" s="466"/>
      <c r="PT65" s="466"/>
      <c r="PU65" s="466"/>
      <c r="PV65" s="466"/>
      <c r="PW65" s="466"/>
      <c r="PX65" s="466"/>
      <c r="PY65" s="466"/>
      <c r="PZ65" s="466"/>
      <c r="QA65" s="466"/>
      <c r="QB65" s="466"/>
      <c r="QC65" s="466"/>
      <c r="QD65" s="466"/>
      <c r="QE65" s="466"/>
      <c r="QF65" s="466"/>
      <c r="QG65" s="466"/>
      <c r="QH65" s="466"/>
      <c r="QI65" s="466"/>
      <c r="QJ65" s="466"/>
      <c r="QK65" s="466"/>
      <c r="QL65" s="466"/>
      <c r="QM65" s="466"/>
      <c r="QN65" s="466"/>
      <c r="QO65" s="466"/>
      <c r="QP65" s="466"/>
      <c r="QQ65" s="466"/>
      <c r="QR65" s="466"/>
      <c r="QS65" s="466"/>
      <c r="QT65" s="466"/>
      <c r="QU65" s="466"/>
      <c r="QV65" s="466"/>
      <c r="QW65" s="466"/>
      <c r="QX65" s="466"/>
      <c r="QY65" s="466"/>
      <c r="QZ65" s="466"/>
      <c r="RA65" s="466"/>
      <c r="RM65" s="801">
        <v>65</v>
      </c>
      <c r="RN65" s="807" t="s">
        <v>1194</v>
      </c>
      <c r="RO65" s="793"/>
      <c r="RP65" s="831"/>
      <c r="RQ65" s="831"/>
      <c r="RR65" s="831"/>
      <c r="RS65" s="831">
        <v>-83614.710594000004</v>
      </c>
      <c r="RT65" s="831">
        <v>-83614.710594000004</v>
      </c>
      <c r="RU65" s="831">
        <v>-2312347.5019999999</v>
      </c>
      <c r="RV65" s="831">
        <v>-2395962.2125939997</v>
      </c>
      <c r="RW65" s="831">
        <v>-2068196.3542134697</v>
      </c>
      <c r="RX65" s="831">
        <v>-4464158.5668074694</v>
      </c>
      <c r="RY65" s="831">
        <v>-5229049.1472933926</v>
      </c>
      <c r="RZ65" s="831">
        <v>-9693207.7141008619</v>
      </c>
      <c r="SA65" s="831">
        <v>-11337730.829405351</v>
      </c>
      <c r="SB65" s="831">
        <v>-21030938.543506213</v>
      </c>
    </row>
    <row r="66" spans="1:496" ht="15.75" thickTop="1" x14ac:dyDescent="0.25">
      <c r="A66" s="132">
        <f>ROW()</f>
        <v>66</v>
      </c>
      <c r="Q66" s="248">
        <v>66</v>
      </c>
      <c r="R66" s="511" t="s">
        <v>56</v>
      </c>
      <c r="T66" s="140">
        <v>30327818.969999999</v>
      </c>
      <c r="U66" s="140">
        <v>-30327818.969999999</v>
      </c>
      <c r="V66" s="140">
        <v>0</v>
      </c>
      <c r="W66" s="140">
        <v>0</v>
      </c>
      <c r="X66" s="140">
        <v>0</v>
      </c>
      <c r="Y66" s="140">
        <v>0</v>
      </c>
      <c r="Z66" s="140">
        <v>0</v>
      </c>
      <c r="AA66" s="140">
        <v>0</v>
      </c>
      <c r="AB66" s="140">
        <v>0</v>
      </c>
      <c r="AC66" s="140">
        <v>0</v>
      </c>
      <c r="AD66" s="140">
        <v>0</v>
      </c>
      <c r="AE66" s="140">
        <v>0</v>
      </c>
      <c r="AF66" s="140">
        <v>0</v>
      </c>
      <c r="AH66" s="473"/>
      <c r="AI66" s="473"/>
      <c r="AJ66" s="473"/>
      <c r="AK66" s="473"/>
      <c r="AL66" s="473"/>
      <c r="AM66" s="473"/>
      <c r="AN66" s="473"/>
      <c r="AO66" s="473"/>
      <c r="AP66" s="473"/>
      <c r="AQ66" s="473"/>
      <c r="AR66" s="473"/>
      <c r="AS66" s="473"/>
      <c r="AT66" s="473"/>
      <c r="AU66" s="473"/>
      <c r="AV66" s="473"/>
      <c r="BU66" s="466"/>
      <c r="BV66" s="466"/>
      <c r="BW66" s="466"/>
      <c r="BX66" s="466"/>
      <c r="BY66" s="466"/>
      <c r="BZ66" s="466"/>
      <c r="CA66" s="466"/>
      <c r="CB66" s="466"/>
      <c r="CC66" s="466"/>
      <c r="CD66" s="466"/>
      <c r="CE66" s="466"/>
      <c r="CF66" s="466"/>
      <c r="CG66" s="466"/>
      <c r="CH66" s="466"/>
      <c r="CI66" s="466"/>
      <c r="CJ66" s="466"/>
      <c r="CK66" s="466"/>
      <c r="CL66" s="466"/>
      <c r="CM66" s="466"/>
      <c r="CN66" s="466"/>
      <c r="CO66" s="466"/>
      <c r="CP66" s="466"/>
      <c r="CQ66" s="466"/>
      <c r="CR66" s="466"/>
      <c r="CS66" s="466"/>
      <c r="CT66" s="466"/>
      <c r="CU66" s="466"/>
      <c r="CV66" s="466"/>
      <c r="CW66" s="466"/>
      <c r="CX66" s="466"/>
      <c r="CY66" s="466"/>
      <c r="CZ66" s="466"/>
      <c r="DA66" s="466"/>
      <c r="DB66" s="466"/>
      <c r="DC66" s="466"/>
      <c r="DD66" s="466"/>
      <c r="DE66" s="466"/>
      <c r="DF66" s="466"/>
      <c r="DG66" s="466"/>
      <c r="DH66" s="466"/>
      <c r="DI66" s="466"/>
      <c r="DJ66" s="466"/>
      <c r="DK66" s="466"/>
      <c r="DL66" s="466"/>
      <c r="DM66" s="466"/>
      <c r="DN66" s="466"/>
      <c r="DO66" s="466"/>
      <c r="DP66" s="466"/>
      <c r="DQ66" s="466"/>
      <c r="DR66" s="466"/>
      <c r="DS66" s="466"/>
      <c r="DT66" s="466"/>
      <c r="DU66" s="466"/>
      <c r="DV66" s="466"/>
      <c r="DW66" s="466"/>
      <c r="DX66" s="466"/>
      <c r="EO66" s="466"/>
      <c r="EP66" s="466"/>
      <c r="EQ66" s="466"/>
      <c r="ER66" s="466"/>
      <c r="ES66" s="466"/>
      <c r="ET66" s="466"/>
      <c r="EU66" s="466"/>
      <c r="EV66" s="466"/>
      <c r="EW66" s="466"/>
      <c r="EX66" s="466"/>
      <c r="EY66" s="466"/>
      <c r="EZ66" s="466"/>
      <c r="FA66" s="466"/>
      <c r="FB66" s="466"/>
      <c r="FC66" s="466"/>
      <c r="HQ66" s="466"/>
      <c r="HR66" s="466"/>
      <c r="HS66" s="466"/>
      <c r="HT66" s="466"/>
      <c r="HU66" s="466"/>
      <c r="HV66" s="466"/>
      <c r="HW66" s="466"/>
      <c r="HX66" s="466"/>
      <c r="IG66" s="466"/>
      <c r="IH66" s="466"/>
      <c r="II66" s="466"/>
      <c r="IJ66" s="466"/>
      <c r="IK66" s="466"/>
      <c r="IL66" s="466"/>
      <c r="IM66" s="466"/>
      <c r="IN66" s="466"/>
      <c r="IO66" s="466"/>
      <c r="IP66" s="466"/>
      <c r="IQ66" s="466"/>
      <c r="IR66" s="466"/>
      <c r="IS66" s="466"/>
      <c r="MP66" s="849"/>
      <c r="MR66" s="758"/>
      <c r="MS66" s="758"/>
      <c r="MT66" s="758"/>
      <c r="MU66" s="758"/>
      <c r="MV66" s="758"/>
      <c r="MW66" s="758"/>
      <c r="MX66" s="758"/>
      <c r="MY66" s="758"/>
      <c r="MZ66" s="758"/>
      <c r="NA66" s="758"/>
      <c r="NB66" s="758"/>
      <c r="NC66" s="758"/>
      <c r="ND66" s="758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PA66" s="466"/>
      <c r="PB66" s="466"/>
      <c r="PC66" s="466"/>
      <c r="PD66" s="466"/>
      <c r="PE66" s="466"/>
      <c r="PF66" s="466"/>
      <c r="PG66" s="466"/>
      <c r="PH66" s="466"/>
      <c r="PI66" s="466"/>
      <c r="PJ66" s="466"/>
      <c r="PK66" s="466"/>
      <c r="PL66" s="466"/>
      <c r="PM66" s="466"/>
      <c r="PN66" s="466"/>
      <c r="PO66" s="466"/>
      <c r="PP66" s="466"/>
      <c r="PQ66" s="466"/>
      <c r="PR66" s="466"/>
      <c r="PS66" s="466"/>
      <c r="PT66" s="466"/>
      <c r="PU66" s="466"/>
      <c r="PV66" s="466"/>
      <c r="PW66" s="466"/>
      <c r="PX66" s="466"/>
      <c r="PY66" s="466"/>
      <c r="PZ66" s="466"/>
      <c r="QA66" s="466"/>
      <c r="QB66" s="466"/>
      <c r="QC66" s="466"/>
      <c r="QD66" s="466"/>
      <c r="QE66" s="466"/>
      <c r="QF66" s="466"/>
      <c r="QG66" s="466"/>
      <c r="QH66" s="466"/>
      <c r="QI66" s="466"/>
      <c r="QJ66" s="466"/>
      <c r="QK66" s="466"/>
      <c r="QL66" s="466"/>
      <c r="QM66" s="466"/>
      <c r="QN66" s="466"/>
      <c r="QO66" s="466"/>
      <c r="QP66" s="466"/>
      <c r="QQ66" s="466"/>
      <c r="QR66" s="466"/>
      <c r="QS66" s="466"/>
      <c r="QT66" s="466"/>
      <c r="QU66" s="466"/>
      <c r="QV66" s="466"/>
      <c r="QW66" s="466"/>
      <c r="QX66" s="466"/>
      <c r="QY66" s="466"/>
      <c r="QZ66" s="466"/>
      <c r="RA66" s="466"/>
      <c r="RM66" s="801">
        <v>66</v>
      </c>
      <c r="RN66" s="807" t="s">
        <v>1195</v>
      </c>
      <c r="RO66" s="793"/>
      <c r="RP66" s="833"/>
      <c r="RQ66" s="833"/>
      <c r="RR66" s="833"/>
      <c r="RS66" s="833">
        <v>-228302.92468599998</v>
      </c>
      <c r="RT66" s="833">
        <v>-228302.92468599998</v>
      </c>
      <c r="RU66" s="833">
        <v>-529119.25953599997</v>
      </c>
      <c r="RV66" s="833">
        <v>-757422.18422199995</v>
      </c>
      <c r="RW66" s="833">
        <v>-709668.87123873178</v>
      </c>
      <c r="RX66" s="833">
        <v>-1467091.0554607317</v>
      </c>
      <c r="RY66" s="833">
        <v>-3098654.7118305387</v>
      </c>
      <c r="RZ66" s="833">
        <v>-4565745.7672912702</v>
      </c>
      <c r="SA66" s="833">
        <v>-7039370.074468758</v>
      </c>
      <c r="SB66" s="833">
        <v>-11605115.841760028</v>
      </c>
    </row>
    <row r="67" spans="1:496" ht="15.75" thickBot="1" x14ac:dyDescent="0.3">
      <c r="A67" s="132">
        <f>ROW()</f>
        <v>67</v>
      </c>
      <c r="Q67" s="248">
        <v>67</v>
      </c>
      <c r="R67" s="512" t="s">
        <v>58</v>
      </c>
      <c r="T67" s="553">
        <v>-82886110.760000005</v>
      </c>
      <c r="U67" s="553">
        <v>82886110.760000005</v>
      </c>
      <c r="V67" s="553">
        <v>0</v>
      </c>
      <c r="W67" s="553">
        <v>0</v>
      </c>
      <c r="X67" s="553">
        <v>0</v>
      </c>
      <c r="Y67" s="553">
        <v>0</v>
      </c>
      <c r="Z67" s="553">
        <v>0</v>
      </c>
      <c r="AA67" s="553">
        <v>0</v>
      </c>
      <c r="AB67" s="553">
        <v>0</v>
      </c>
      <c r="AC67" s="553">
        <v>0</v>
      </c>
      <c r="AD67" s="553">
        <v>0</v>
      </c>
      <c r="AE67" s="553">
        <v>0</v>
      </c>
      <c r="AF67" s="553">
        <v>0</v>
      </c>
      <c r="AH67" s="473"/>
      <c r="AI67" s="473"/>
      <c r="AJ67" s="473"/>
      <c r="AK67" s="473"/>
      <c r="AL67" s="473"/>
      <c r="AM67" s="473"/>
      <c r="AN67" s="473"/>
      <c r="AO67" s="473"/>
      <c r="AP67" s="473"/>
      <c r="AQ67" s="473"/>
      <c r="AR67" s="473"/>
      <c r="AS67" s="473"/>
      <c r="AT67" s="473"/>
      <c r="AU67" s="473"/>
      <c r="AV67" s="473"/>
      <c r="BU67" s="466"/>
      <c r="BV67" s="466"/>
      <c r="BW67" s="466"/>
      <c r="BX67" s="466"/>
      <c r="BY67" s="466"/>
      <c r="BZ67" s="466"/>
      <c r="CA67" s="466"/>
      <c r="CB67" s="466"/>
      <c r="CC67" s="466"/>
      <c r="CD67" s="466"/>
      <c r="CE67" s="466"/>
      <c r="CF67" s="466"/>
      <c r="CG67" s="466"/>
      <c r="CH67" s="466"/>
      <c r="CI67" s="466"/>
      <c r="CJ67" s="466"/>
      <c r="CK67" s="466"/>
      <c r="CL67" s="466"/>
      <c r="CM67" s="466"/>
      <c r="CN67" s="466"/>
      <c r="CO67" s="466"/>
      <c r="CP67" s="466"/>
      <c r="CQ67" s="466"/>
      <c r="CR67" s="466"/>
      <c r="CS67" s="466"/>
      <c r="CT67" s="466"/>
      <c r="CU67" s="466"/>
      <c r="CV67" s="466"/>
      <c r="CW67" s="466"/>
      <c r="CX67" s="466"/>
      <c r="CY67" s="466"/>
      <c r="CZ67" s="466"/>
      <c r="DA67" s="466"/>
      <c r="DB67" s="466"/>
      <c r="DC67" s="466"/>
      <c r="DD67" s="466"/>
      <c r="DE67" s="466"/>
      <c r="DF67" s="466"/>
      <c r="DG67" s="466"/>
      <c r="DH67" s="466"/>
      <c r="DI67" s="466"/>
      <c r="DJ67" s="466"/>
      <c r="DK67" s="466"/>
      <c r="DL67" s="466"/>
      <c r="DM67" s="466"/>
      <c r="DN67" s="466"/>
      <c r="DO67" s="466"/>
      <c r="DP67" s="466"/>
      <c r="DQ67" s="466"/>
      <c r="DR67" s="466"/>
      <c r="DS67" s="466"/>
      <c r="DT67" s="466"/>
      <c r="DU67" s="466"/>
      <c r="DV67" s="466"/>
      <c r="DW67" s="466"/>
      <c r="DX67" s="466"/>
      <c r="EO67" s="466"/>
      <c r="EP67" s="466"/>
      <c r="EQ67" s="466"/>
      <c r="ER67" s="466"/>
      <c r="ES67" s="466"/>
      <c r="ET67" s="466"/>
      <c r="EU67" s="466"/>
      <c r="EV67" s="466"/>
      <c r="EW67" s="466"/>
      <c r="EX67" s="466"/>
      <c r="EY67" s="466"/>
      <c r="EZ67" s="466"/>
      <c r="FA67" s="466"/>
      <c r="FB67" s="466"/>
      <c r="FC67" s="466"/>
      <c r="HQ67" s="466"/>
      <c r="HR67" s="466"/>
      <c r="HS67" s="466"/>
      <c r="HT67" s="466"/>
      <c r="HU67" s="466"/>
      <c r="HV67" s="466"/>
      <c r="HW67" s="466"/>
      <c r="HX67" s="466"/>
      <c r="IG67" s="466"/>
      <c r="IH67" s="466"/>
      <c r="II67" s="466"/>
      <c r="IJ67" s="466"/>
      <c r="IK67" s="466"/>
      <c r="IL67" s="466"/>
      <c r="IM67" s="466"/>
      <c r="IN67" s="466"/>
      <c r="IO67" s="466"/>
      <c r="IP67" s="466"/>
      <c r="IQ67" s="466"/>
      <c r="IR67" s="466"/>
      <c r="IS67" s="466"/>
      <c r="MP67" s="849"/>
      <c r="MR67" s="758"/>
      <c r="MS67" s="758"/>
      <c r="MT67" s="758"/>
      <c r="MU67" s="758"/>
      <c r="MV67" s="758"/>
      <c r="MW67" s="758"/>
      <c r="MX67" s="758"/>
      <c r="MY67" s="758"/>
      <c r="MZ67" s="758"/>
      <c r="NA67" s="758"/>
      <c r="NB67" s="758"/>
      <c r="NC67" s="758"/>
      <c r="ND67" s="758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PA67" s="466"/>
      <c r="PB67" s="466"/>
      <c r="PC67" s="466"/>
      <c r="PD67" s="466"/>
      <c r="PE67" s="466"/>
      <c r="PF67" s="466"/>
      <c r="PG67" s="466"/>
      <c r="PH67" s="466"/>
      <c r="PI67" s="466"/>
      <c r="PJ67" s="466"/>
      <c r="PK67" s="466"/>
      <c r="PL67" s="466"/>
      <c r="PM67" s="466"/>
      <c r="PN67" s="466"/>
      <c r="PO67" s="466"/>
      <c r="PP67" s="466"/>
      <c r="PQ67" s="466"/>
      <c r="PR67" s="466"/>
      <c r="PS67" s="466"/>
      <c r="PT67" s="466"/>
      <c r="PU67" s="466"/>
      <c r="PV67" s="466"/>
      <c r="PW67" s="466"/>
      <c r="PX67" s="466"/>
      <c r="PY67" s="466"/>
      <c r="PZ67" s="466"/>
      <c r="QA67" s="466"/>
      <c r="QB67" s="466"/>
      <c r="QC67" s="466"/>
      <c r="QD67" s="466"/>
      <c r="QE67" s="466"/>
      <c r="QF67" s="466"/>
      <c r="QG67" s="466"/>
      <c r="QH67" s="466"/>
      <c r="QI67" s="466"/>
      <c r="QJ67" s="466"/>
      <c r="QK67" s="466"/>
      <c r="QL67" s="466"/>
      <c r="QM67" s="466"/>
      <c r="QN67" s="466"/>
      <c r="QO67" s="466"/>
      <c r="QP67" s="466"/>
      <c r="QQ67" s="466"/>
      <c r="QR67" s="466"/>
      <c r="QS67" s="466"/>
      <c r="QT67" s="466"/>
      <c r="QU67" s="466"/>
      <c r="QV67" s="466"/>
      <c r="QW67" s="466"/>
      <c r="QX67" s="466"/>
      <c r="QY67" s="466"/>
      <c r="QZ67" s="466"/>
      <c r="RA67" s="466"/>
      <c r="RM67" s="801">
        <v>67</v>
      </c>
      <c r="RN67" s="758" t="s">
        <v>1105</v>
      </c>
      <c r="RO67" s="793"/>
      <c r="RP67" s="872"/>
      <c r="RQ67" s="872"/>
      <c r="RR67" s="872"/>
      <c r="RS67" s="872">
        <v>23103389.294628005</v>
      </c>
      <c r="RT67" s="872">
        <v>23103389.294628005</v>
      </c>
      <c r="RU67" s="872">
        <v>49308337.038463987</v>
      </c>
      <c r="RV67" s="872">
        <v>72411726.333091989</v>
      </c>
      <c r="RW67" s="872">
        <v>20519050.367533028</v>
      </c>
      <c r="RX67" s="872">
        <v>92930776.700625017</v>
      </c>
      <c r="RY67" s="872">
        <v>101652450.92954102</v>
      </c>
      <c r="RZ67" s="872">
        <v>194583227.63016602</v>
      </c>
      <c r="SA67" s="872">
        <v>241887446.75236604</v>
      </c>
      <c r="SB67" s="872">
        <v>436470674.38253206</v>
      </c>
    </row>
    <row r="68" spans="1:496" ht="15.75" thickTop="1" x14ac:dyDescent="0.25">
      <c r="A68" s="132">
        <f>ROW()</f>
        <v>68</v>
      </c>
      <c r="B68" s="849" t="s">
        <v>353</v>
      </c>
      <c r="Q68" s="248">
        <v>68</v>
      </c>
      <c r="R68" s="352" t="s">
        <v>64</v>
      </c>
      <c r="S68" s="169"/>
      <c r="T68" s="554">
        <v>1476891.8123157108</v>
      </c>
      <c r="U68" s="554">
        <v>-1476891.8123157108</v>
      </c>
      <c r="V68" s="554">
        <v>0</v>
      </c>
      <c r="W68" s="554">
        <v>0</v>
      </c>
      <c r="X68" s="554">
        <v>0</v>
      </c>
      <c r="Y68" s="554">
        <v>0</v>
      </c>
      <c r="Z68" s="554">
        <v>0</v>
      </c>
      <c r="AA68" s="554">
        <v>0</v>
      </c>
      <c r="AB68" s="554">
        <v>0</v>
      </c>
      <c r="AC68" s="554">
        <v>0</v>
      </c>
      <c r="AD68" s="554">
        <v>0</v>
      </c>
      <c r="AE68" s="554">
        <v>0</v>
      </c>
      <c r="AF68" s="554">
        <v>0</v>
      </c>
      <c r="AH68" s="473"/>
      <c r="AI68" s="473"/>
      <c r="AJ68" s="473"/>
      <c r="AK68" s="473"/>
      <c r="AL68" s="473"/>
      <c r="AM68" s="473"/>
      <c r="AN68" s="473"/>
      <c r="AO68" s="473"/>
      <c r="AP68" s="473"/>
      <c r="AQ68" s="473"/>
      <c r="AR68" s="473"/>
      <c r="AS68" s="473"/>
      <c r="AT68" s="473"/>
      <c r="AU68" s="473"/>
      <c r="AV68" s="473"/>
      <c r="BU68" s="466"/>
      <c r="BV68" s="466"/>
      <c r="BW68" s="466"/>
      <c r="BX68" s="466"/>
      <c r="BY68" s="466"/>
      <c r="BZ68" s="466"/>
      <c r="CA68" s="466"/>
      <c r="CB68" s="466"/>
      <c r="CC68" s="466"/>
      <c r="CD68" s="466"/>
      <c r="CE68" s="466"/>
      <c r="CF68" s="466"/>
      <c r="CG68" s="466"/>
      <c r="CH68" s="466"/>
      <c r="CI68" s="466"/>
      <c r="CJ68" s="466"/>
      <c r="CK68" s="466"/>
      <c r="CL68" s="466"/>
      <c r="CM68" s="466"/>
      <c r="CN68" s="466"/>
      <c r="CO68" s="466"/>
      <c r="CP68" s="466"/>
      <c r="CQ68" s="466"/>
      <c r="CR68" s="466"/>
      <c r="CS68" s="466"/>
      <c r="CT68" s="466"/>
      <c r="CU68" s="466"/>
      <c r="CV68" s="466"/>
      <c r="CW68" s="466"/>
      <c r="CX68" s="466"/>
      <c r="CY68" s="466"/>
      <c r="CZ68" s="466"/>
      <c r="DA68" s="466"/>
      <c r="DB68" s="466"/>
      <c r="DC68" s="466"/>
      <c r="DD68" s="466"/>
      <c r="DE68" s="466"/>
      <c r="DF68" s="466"/>
      <c r="DG68" s="466"/>
      <c r="DH68" s="466"/>
      <c r="DI68" s="466"/>
      <c r="DJ68" s="466"/>
      <c r="DK68" s="466"/>
      <c r="DL68" s="466"/>
      <c r="DM68" s="466"/>
      <c r="DN68" s="466"/>
      <c r="DO68" s="466"/>
      <c r="DP68" s="466"/>
      <c r="DQ68" s="466"/>
      <c r="DR68" s="466"/>
      <c r="DS68" s="466"/>
      <c r="DT68" s="466"/>
      <c r="DU68" s="466"/>
      <c r="DV68" s="466"/>
      <c r="DW68" s="466"/>
      <c r="DX68" s="466"/>
      <c r="EO68" s="466"/>
      <c r="EP68" s="466"/>
      <c r="EQ68" s="466"/>
      <c r="ER68" s="466"/>
      <c r="ES68" s="466"/>
      <c r="ET68" s="466"/>
      <c r="EU68" s="466"/>
      <c r="EV68" s="466"/>
      <c r="EW68" s="466"/>
      <c r="EX68" s="466"/>
      <c r="EY68" s="466"/>
      <c r="EZ68" s="466"/>
      <c r="FA68" s="466"/>
      <c r="FB68" s="466"/>
      <c r="FC68" s="466"/>
      <c r="HQ68" s="466"/>
      <c r="HR68" s="466"/>
      <c r="HS68" s="466"/>
      <c r="HT68" s="466"/>
      <c r="HU68" s="466"/>
      <c r="HV68" s="466"/>
      <c r="HW68" s="466"/>
      <c r="HX68" s="466"/>
      <c r="IG68" s="466"/>
      <c r="IH68" s="466"/>
      <c r="II68" s="466"/>
      <c r="IJ68" s="466"/>
      <c r="IK68" s="466"/>
      <c r="IL68" s="466"/>
      <c r="IM68" s="466"/>
      <c r="IN68" s="466"/>
      <c r="IO68" s="466"/>
      <c r="IP68" s="466"/>
      <c r="IQ68" s="466"/>
      <c r="IR68" s="466"/>
      <c r="IS68" s="466"/>
      <c r="MP68" s="849"/>
      <c r="MR68" s="758"/>
      <c r="MS68" s="758"/>
      <c r="MT68" s="758"/>
      <c r="MU68" s="758"/>
      <c r="MV68" s="758"/>
      <c r="MW68" s="758"/>
      <c r="MX68" s="758"/>
      <c r="MY68" s="758"/>
      <c r="MZ68" s="758"/>
      <c r="NA68" s="758"/>
      <c r="NB68" s="758"/>
      <c r="NC68" s="758"/>
      <c r="ND68" s="75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PA68" s="466"/>
      <c r="PB68" s="466"/>
      <c r="PC68" s="466"/>
      <c r="PD68" s="466"/>
      <c r="PE68" s="466"/>
      <c r="PF68" s="466"/>
      <c r="PG68" s="466"/>
      <c r="PH68" s="466"/>
      <c r="PI68" s="466"/>
      <c r="PJ68" s="466"/>
      <c r="PK68" s="466"/>
      <c r="PL68" s="466"/>
      <c r="PM68" s="466"/>
      <c r="PN68" s="466"/>
      <c r="PO68" s="466"/>
      <c r="PP68" s="466"/>
      <c r="PQ68" s="466"/>
      <c r="PR68" s="466"/>
      <c r="PS68" s="466"/>
      <c r="PT68" s="466"/>
      <c r="PU68" s="466"/>
      <c r="PV68" s="466"/>
      <c r="PW68" s="466"/>
      <c r="PX68" s="466"/>
      <c r="PY68" s="466"/>
      <c r="PZ68" s="466"/>
      <c r="QA68" s="466"/>
      <c r="QB68" s="466"/>
      <c r="QC68" s="466"/>
      <c r="QD68" s="466"/>
      <c r="QE68" s="466"/>
      <c r="QF68" s="466"/>
      <c r="QG68" s="466"/>
      <c r="QH68" s="466"/>
      <c r="QI68" s="466"/>
      <c r="QJ68" s="466"/>
      <c r="QK68" s="466"/>
      <c r="QL68" s="466"/>
      <c r="QM68" s="466"/>
      <c r="QN68" s="466"/>
      <c r="QO68" s="466"/>
      <c r="QP68" s="466"/>
      <c r="QQ68" s="466"/>
      <c r="QR68" s="466"/>
      <c r="QS68" s="466"/>
      <c r="QT68" s="466"/>
      <c r="QU68" s="466"/>
      <c r="QV68" s="466"/>
      <c r="QW68" s="466"/>
      <c r="QX68" s="466"/>
      <c r="QY68" s="466"/>
      <c r="QZ68" s="466"/>
      <c r="RA68" s="466"/>
      <c r="RM68" s="801">
        <v>68</v>
      </c>
      <c r="RN68" s="758"/>
      <c r="RO68" s="793"/>
      <c r="RP68" s="796"/>
      <c r="RQ68" s="796"/>
      <c r="RR68" s="796"/>
      <c r="RS68" s="796"/>
      <c r="RT68" s="796"/>
      <c r="RU68" s="796"/>
      <c r="RV68" s="796"/>
      <c r="RW68" s="796"/>
      <c r="RX68" s="796"/>
      <c r="RY68" s="796"/>
      <c r="RZ68" s="796"/>
      <c r="SA68" s="796"/>
      <c r="SB68" s="796"/>
    </row>
    <row r="69" spans="1:496" x14ac:dyDescent="0.25">
      <c r="A69" s="132">
        <f>ROW()</f>
        <v>69</v>
      </c>
      <c r="B69" s="849" t="s">
        <v>354</v>
      </c>
      <c r="C69" s="473"/>
      <c r="J69" s="473"/>
      <c r="L69" s="473"/>
      <c r="N69" s="473"/>
      <c r="P69" s="473"/>
      <c r="Q69" s="248">
        <v>69</v>
      </c>
      <c r="R69" s="511" t="s">
        <v>65</v>
      </c>
      <c r="T69" s="553">
        <v>21901569.399999999</v>
      </c>
      <c r="U69" s="553">
        <v>-21901569.399999999</v>
      </c>
      <c r="V69" s="553">
        <v>0</v>
      </c>
      <c r="W69" s="553">
        <v>0</v>
      </c>
      <c r="X69" s="553">
        <v>0</v>
      </c>
      <c r="Y69" s="553">
        <v>0</v>
      </c>
      <c r="Z69" s="553">
        <v>0</v>
      </c>
      <c r="AA69" s="553">
        <v>0</v>
      </c>
      <c r="AB69" s="553">
        <v>0</v>
      </c>
      <c r="AC69" s="553">
        <v>0</v>
      </c>
      <c r="AD69" s="553">
        <v>0</v>
      </c>
      <c r="AE69" s="553">
        <v>0</v>
      </c>
      <c r="AF69" s="553">
        <v>0</v>
      </c>
      <c r="AH69" s="473"/>
      <c r="AI69" s="473"/>
      <c r="AJ69" s="473"/>
      <c r="AK69" s="473"/>
      <c r="AL69" s="473"/>
      <c r="AM69" s="473"/>
      <c r="AN69" s="473"/>
      <c r="AO69" s="473"/>
      <c r="AP69" s="473"/>
      <c r="AQ69" s="473"/>
      <c r="AR69" s="473"/>
      <c r="AS69" s="473"/>
      <c r="AT69" s="473"/>
      <c r="AU69" s="473"/>
      <c r="AV69" s="473"/>
      <c r="BU69" s="466"/>
      <c r="BV69" s="466"/>
      <c r="BW69" s="466"/>
      <c r="BX69" s="466"/>
      <c r="BY69" s="466"/>
      <c r="BZ69" s="466"/>
      <c r="CA69" s="466"/>
      <c r="CB69" s="466"/>
      <c r="CC69" s="466"/>
      <c r="CD69" s="466"/>
      <c r="CE69" s="466"/>
      <c r="CF69" s="466"/>
      <c r="CG69" s="466"/>
      <c r="CH69" s="466"/>
      <c r="CI69" s="466"/>
      <c r="CJ69" s="466"/>
      <c r="CK69" s="466"/>
      <c r="CL69" s="466"/>
      <c r="CM69" s="466"/>
      <c r="CN69" s="466"/>
      <c r="CO69" s="466"/>
      <c r="CP69" s="466"/>
      <c r="CQ69" s="466"/>
      <c r="CR69" s="466"/>
      <c r="CS69" s="466"/>
      <c r="CT69" s="466"/>
      <c r="CU69" s="466"/>
      <c r="CV69" s="466"/>
      <c r="CW69" s="466"/>
      <c r="CX69" s="466"/>
      <c r="CY69" s="466"/>
      <c r="CZ69" s="466"/>
      <c r="DA69" s="466"/>
      <c r="DB69" s="466"/>
      <c r="DC69" s="466"/>
      <c r="DD69" s="466"/>
      <c r="DE69" s="466"/>
      <c r="DF69" s="466"/>
      <c r="DG69" s="466"/>
      <c r="DH69" s="466"/>
      <c r="DI69" s="466"/>
      <c r="DJ69" s="466"/>
      <c r="DK69" s="466"/>
      <c r="DL69" s="466"/>
      <c r="DM69" s="466"/>
      <c r="DN69" s="466"/>
      <c r="DO69" s="466"/>
      <c r="DP69" s="466"/>
      <c r="DQ69" s="466"/>
      <c r="DR69" s="466"/>
      <c r="DS69" s="466"/>
      <c r="DT69" s="466"/>
      <c r="DU69" s="466"/>
      <c r="DV69" s="466"/>
      <c r="DW69" s="466"/>
      <c r="DX69" s="466"/>
      <c r="EO69" s="466"/>
      <c r="EP69" s="466"/>
      <c r="EQ69" s="466"/>
      <c r="ER69" s="466"/>
      <c r="ES69" s="466"/>
      <c r="ET69" s="466"/>
      <c r="EU69" s="466"/>
      <c r="EV69" s="466"/>
      <c r="EW69" s="466"/>
      <c r="EX69" s="466"/>
      <c r="EY69" s="466"/>
      <c r="EZ69" s="466"/>
      <c r="FA69" s="466"/>
      <c r="FB69" s="466"/>
      <c r="FC69" s="466"/>
      <c r="HQ69" s="466"/>
      <c r="HR69" s="466"/>
      <c r="HS69" s="466"/>
      <c r="HT69" s="466"/>
      <c r="HU69" s="466"/>
      <c r="HV69" s="466"/>
      <c r="HW69" s="466"/>
      <c r="HX69" s="466"/>
      <c r="IG69" s="466"/>
      <c r="IH69" s="466"/>
      <c r="II69" s="466"/>
      <c r="IJ69" s="466"/>
      <c r="IK69" s="466"/>
      <c r="IL69" s="466"/>
      <c r="IM69" s="466"/>
      <c r="IN69" s="466"/>
      <c r="IO69" s="466"/>
      <c r="IP69" s="466"/>
      <c r="IQ69" s="466"/>
      <c r="IR69" s="466"/>
      <c r="IS69" s="466"/>
      <c r="MP69" s="849"/>
      <c r="MR69" s="758"/>
      <c r="MS69" s="758"/>
      <c r="MT69" s="758"/>
      <c r="MU69" s="758"/>
      <c r="MV69" s="758"/>
      <c r="MW69" s="758"/>
      <c r="MX69" s="758"/>
      <c r="MY69" s="758"/>
      <c r="MZ69" s="758"/>
      <c r="NA69" s="758"/>
      <c r="NB69" s="758"/>
      <c r="NC69" s="758"/>
      <c r="ND69" s="758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PA69" s="466"/>
      <c r="PB69" s="466"/>
      <c r="PC69" s="466"/>
      <c r="PD69" s="466"/>
      <c r="PE69" s="466"/>
      <c r="PF69" s="466"/>
      <c r="PG69" s="466"/>
      <c r="PH69" s="466"/>
      <c r="PI69" s="466"/>
      <c r="PJ69" s="466"/>
      <c r="PK69" s="466"/>
      <c r="PL69" s="466"/>
      <c r="PM69" s="466"/>
      <c r="PN69" s="466"/>
      <c r="PO69" s="466"/>
      <c r="PP69" s="466"/>
      <c r="PQ69" s="466"/>
      <c r="PR69" s="466"/>
      <c r="PS69" s="466"/>
      <c r="PT69" s="466"/>
      <c r="PU69" s="466"/>
      <c r="PV69" s="466"/>
      <c r="PW69" s="466"/>
      <c r="PX69" s="466"/>
      <c r="PY69" s="466"/>
      <c r="PZ69" s="466"/>
      <c r="QA69" s="466"/>
      <c r="QB69" s="466"/>
      <c r="QC69" s="466"/>
      <c r="QD69" s="466"/>
      <c r="QE69" s="466"/>
      <c r="QF69" s="466"/>
      <c r="QG69" s="466"/>
      <c r="QH69" s="466"/>
      <c r="QI69" s="466"/>
      <c r="QJ69" s="466"/>
      <c r="QK69" s="466"/>
      <c r="QL69" s="466"/>
      <c r="QM69" s="466"/>
      <c r="QN69" s="466"/>
      <c r="QO69" s="466"/>
      <c r="QP69" s="466"/>
      <c r="QQ69" s="466"/>
      <c r="QR69" s="466"/>
      <c r="QS69" s="466"/>
      <c r="QT69" s="466"/>
      <c r="QU69" s="466"/>
      <c r="QV69" s="466"/>
      <c r="QW69" s="466"/>
      <c r="QX69" s="466"/>
      <c r="QY69" s="466"/>
      <c r="QZ69" s="466"/>
      <c r="RA69" s="466"/>
      <c r="RM69" s="801">
        <v>69</v>
      </c>
      <c r="RN69" s="822" t="s">
        <v>1197</v>
      </c>
      <c r="RO69" s="793"/>
      <c r="RP69" s="796"/>
      <c r="RQ69" s="796"/>
      <c r="RR69" s="796"/>
      <c r="RS69" s="796"/>
      <c r="RT69" s="796"/>
      <c r="RU69" s="796"/>
      <c r="RV69" s="796"/>
      <c r="RW69" s="796"/>
      <c r="RX69" s="796"/>
      <c r="RY69" s="796"/>
      <c r="RZ69" s="796"/>
      <c r="SA69" s="796"/>
      <c r="SB69" s="796"/>
    </row>
    <row r="70" spans="1:496" x14ac:dyDescent="0.25">
      <c r="A70" s="132">
        <f>ROW()</f>
        <v>70</v>
      </c>
      <c r="B70" s="473"/>
      <c r="C70" s="473"/>
      <c r="J70" s="473"/>
      <c r="L70" s="473"/>
      <c r="N70" s="473"/>
      <c r="P70" s="473"/>
      <c r="Q70" s="248">
        <v>70</v>
      </c>
      <c r="R70" s="511" t="s">
        <v>66</v>
      </c>
      <c r="T70" s="555">
        <v>88978068.780000001</v>
      </c>
      <c r="U70" s="555">
        <v>-88978068.780000001</v>
      </c>
      <c r="V70" s="555">
        <v>0</v>
      </c>
      <c r="W70" s="555">
        <v>0</v>
      </c>
      <c r="X70" s="555">
        <v>0</v>
      </c>
      <c r="Y70" s="555">
        <v>0</v>
      </c>
      <c r="Z70" s="555">
        <v>0</v>
      </c>
      <c r="AA70" s="555">
        <v>0</v>
      </c>
      <c r="AB70" s="555">
        <v>0</v>
      </c>
      <c r="AC70" s="555">
        <v>0</v>
      </c>
      <c r="AD70" s="555">
        <v>0</v>
      </c>
      <c r="AE70" s="555">
        <v>0</v>
      </c>
      <c r="AF70" s="555">
        <v>0</v>
      </c>
      <c r="AH70" s="473"/>
      <c r="AI70" s="473"/>
      <c r="AJ70" s="473"/>
      <c r="AK70" s="473"/>
      <c r="AL70" s="473"/>
      <c r="AM70" s="473"/>
      <c r="AN70" s="473"/>
      <c r="AO70" s="473"/>
      <c r="AP70" s="473"/>
      <c r="AQ70" s="473"/>
      <c r="AR70" s="473"/>
      <c r="AS70" s="473"/>
      <c r="AT70" s="473"/>
      <c r="AU70" s="473"/>
      <c r="AV70" s="473"/>
      <c r="BU70" s="466"/>
      <c r="BV70" s="466"/>
      <c r="BW70" s="466"/>
      <c r="BX70" s="466"/>
      <c r="BY70" s="466"/>
      <c r="BZ70" s="466"/>
      <c r="CA70" s="466"/>
      <c r="CB70" s="466"/>
      <c r="CC70" s="466"/>
      <c r="CD70" s="466"/>
      <c r="CE70" s="466"/>
      <c r="CF70" s="466"/>
      <c r="CG70" s="466"/>
      <c r="CH70" s="466"/>
      <c r="CI70" s="466"/>
      <c r="CJ70" s="466"/>
      <c r="CK70" s="466"/>
      <c r="CL70" s="466"/>
      <c r="CM70" s="466"/>
      <c r="CN70" s="466"/>
      <c r="CO70" s="466"/>
      <c r="CP70" s="466"/>
      <c r="CQ70" s="466"/>
      <c r="CR70" s="466"/>
      <c r="CS70" s="466"/>
      <c r="CT70" s="466"/>
      <c r="CU70" s="466"/>
      <c r="CV70" s="466"/>
      <c r="CW70" s="466"/>
      <c r="CX70" s="466"/>
      <c r="CY70" s="466"/>
      <c r="CZ70" s="466"/>
      <c r="DA70" s="466"/>
      <c r="DB70" s="466"/>
      <c r="DC70" s="466"/>
      <c r="DD70" s="466"/>
      <c r="DE70" s="466"/>
      <c r="DF70" s="466"/>
      <c r="DG70" s="466"/>
      <c r="DH70" s="466"/>
      <c r="DI70" s="466"/>
      <c r="DJ70" s="466"/>
      <c r="DK70" s="466"/>
      <c r="DL70" s="466"/>
      <c r="DM70" s="466"/>
      <c r="DN70" s="466"/>
      <c r="DO70" s="466"/>
      <c r="DP70" s="466"/>
      <c r="DQ70" s="466"/>
      <c r="DR70" s="466"/>
      <c r="DS70" s="466"/>
      <c r="DT70" s="466"/>
      <c r="DU70" s="466"/>
      <c r="DV70" s="466"/>
      <c r="DW70" s="466"/>
      <c r="DX70" s="466"/>
      <c r="EO70" s="466"/>
      <c r="EP70" s="466"/>
      <c r="EQ70" s="466"/>
      <c r="ER70" s="466"/>
      <c r="ES70" s="466"/>
      <c r="ET70" s="466"/>
      <c r="EU70" s="466"/>
      <c r="EV70" s="466"/>
      <c r="EW70" s="466"/>
      <c r="EX70" s="466"/>
      <c r="EY70" s="466"/>
      <c r="EZ70" s="466"/>
      <c r="FA70" s="466"/>
      <c r="FB70" s="466"/>
      <c r="FC70" s="466"/>
      <c r="HQ70" s="466"/>
      <c r="HR70" s="466"/>
      <c r="HS70" s="466"/>
      <c r="HT70" s="466"/>
      <c r="HU70" s="466"/>
      <c r="HV70" s="466"/>
      <c r="HW70" s="466"/>
      <c r="HX70" s="466"/>
      <c r="IG70" s="466"/>
      <c r="IH70" s="466"/>
      <c r="II70" s="466"/>
      <c r="IJ70" s="466"/>
      <c r="IK70" s="466"/>
      <c r="IL70" s="466"/>
      <c r="IM70" s="466"/>
      <c r="IN70" s="466"/>
      <c r="IO70" s="466"/>
      <c r="IP70" s="466"/>
      <c r="IQ70" s="466"/>
      <c r="IR70" s="466"/>
      <c r="IS70" s="466"/>
      <c r="MP70" s="849"/>
      <c r="MR70" s="758"/>
      <c r="MS70" s="758"/>
      <c r="MT70" s="758"/>
      <c r="MU70" s="758"/>
      <c r="MV70" s="758"/>
      <c r="MW70" s="758"/>
      <c r="MX70" s="758"/>
      <c r="MY70" s="758"/>
      <c r="MZ70" s="758"/>
      <c r="NA70" s="758"/>
      <c r="NB70" s="758"/>
      <c r="NC70" s="758"/>
      <c r="ND70" s="758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PA70" s="466"/>
      <c r="PB70" s="466"/>
      <c r="PC70" s="466"/>
      <c r="PD70" s="466"/>
      <c r="PE70" s="466"/>
      <c r="PF70" s="466"/>
      <c r="PG70" s="466"/>
      <c r="PH70" s="466"/>
      <c r="PI70" s="466"/>
      <c r="PJ70" s="466"/>
      <c r="PK70" s="466"/>
      <c r="PL70" s="466"/>
      <c r="PM70" s="466"/>
      <c r="PN70" s="466"/>
      <c r="PO70" s="466"/>
      <c r="PP70" s="466"/>
      <c r="PQ70" s="466"/>
      <c r="PR70" s="466"/>
      <c r="PS70" s="466"/>
      <c r="PT70" s="466"/>
      <c r="PU70" s="466"/>
      <c r="PV70" s="466"/>
      <c r="PW70" s="466"/>
      <c r="PX70" s="466"/>
      <c r="PY70" s="466"/>
      <c r="PZ70" s="466"/>
      <c r="QA70" s="466"/>
      <c r="QB70" s="466"/>
      <c r="QC70" s="466"/>
      <c r="QD70" s="466"/>
      <c r="QE70" s="466"/>
      <c r="QF70" s="466"/>
      <c r="QG70" s="466"/>
      <c r="QH70" s="466"/>
      <c r="QI70" s="466"/>
      <c r="QJ70" s="466"/>
      <c r="QK70" s="466"/>
      <c r="QL70" s="466"/>
      <c r="QM70" s="466"/>
      <c r="QN70" s="466"/>
      <c r="QO70" s="466"/>
      <c r="QP70" s="466"/>
      <c r="QQ70" s="466"/>
      <c r="QR70" s="466"/>
      <c r="QS70" s="466"/>
      <c r="QT70" s="466"/>
      <c r="QU70" s="466"/>
      <c r="QV70" s="466"/>
      <c r="QW70" s="466"/>
      <c r="QX70" s="466"/>
      <c r="QY70" s="466"/>
      <c r="QZ70" s="466"/>
      <c r="RA70" s="466"/>
      <c r="RM70" s="801">
        <v>70</v>
      </c>
      <c r="RN70" s="758" t="s">
        <v>235</v>
      </c>
      <c r="RO70" s="793"/>
      <c r="RP70" s="868"/>
      <c r="RQ70" s="868"/>
      <c r="RR70" s="868"/>
      <c r="RS70" s="868">
        <v>216870.42</v>
      </c>
      <c r="RT70" s="869">
        <v>216870.42</v>
      </c>
      <c r="RU70" s="868">
        <v>2562433.15</v>
      </c>
      <c r="RV70" s="869">
        <v>2779303.57</v>
      </c>
      <c r="RW70" s="868">
        <v>3486748.9648962938</v>
      </c>
      <c r="RX70" s="869">
        <v>6266052.5348962937</v>
      </c>
      <c r="RY70" s="868">
        <v>3538253.6432375629</v>
      </c>
      <c r="RZ70" s="869">
        <v>9804306.1781338565</v>
      </c>
      <c r="SA70" s="868">
        <v>2202090.8793484643</v>
      </c>
      <c r="SB70" s="869">
        <v>12006397.057482321</v>
      </c>
    </row>
    <row r="71" spans="1:496" x14ac:dyDescent="0.25">
      <c r="A71" s="132">
        <f>ROW()</f>
        <v>71</v>
      </c>
      <c r="B71" s="126" t="s">
        <v>1183</v>
      </c>
      <c r="C71" s="473"/>
      <c r="J71" s="473"/>
      <c r="L71" s="473"/>
      <c r="N71" s="473"/>
      <c r="P71" s="473"/>
      <c r="Q71" s="248">
        <v>71</v>
      </c>
      <c r="R71" s="511" t="s">
        <v>67</v>
      </c>
      <c r="T71" s="553">
        <v>528977.00344885676</v>
      </c>
      <c r="U71" s="553">
        <v>-528977.00344885676</v>
      </c>
      <c r="V71" s="553">
        <v>0</v>
      </c>
      <c r="W71" s="553">
        <v>0</v>
      </c>
      <c r="X71" s="553">
        <v>0</v>
      </c>
      <c r="Y71" s="553">
        <v>0</v>
      </c>
      <c r="Z71" s="553">
        <v>0</v>
      </c>
      <c r="AA71" s="553">
        <v>0</v>
      </c>
      <c r="AB71" s="553">
        <v>0</v>
      </c>
      <c r="AC71" s="553">
        <v>0</v>
      </c>
      <c r="AD71" s="553">
        <v>0</v>
      </c>
      <c r="AE71" s="553">
        <v>0</v>
      </c>
      <c r="AF71" s="553">
        <v>0</v>
      </c>
      <c r="AH71" s="473"/>
      <c r="AI71" s="473"/>
      <c r="AJ71" s="473"/>
      <c r="AK71" s="473"/>
      <c r="AL71" s="473"/>
      <c r="AM71" s="473"/>
      <c r="AN71" s="473"/>
      <c r="AO71" s="473"/>
      <c r="AP71" s="473"/>
      <c r="AQ71" s="473"/>
      <c r="AR71" s="473"/>
      <c r="AS71" s="473"/>
      <c r="AT71" s="473"/>
      <c r="AU71" s="473"/>
      <c r="AV71" s="473"/>
      <c r="BU71" s="466"/>
      <c r="BV71" s="466"/>
      <c r="BW71" s="466"/>
      <c r="BX71" s="466"/>
      <c r="BY71" s="466"/>
      <c r="BZ71" s="466"/>
      <c r="CA71" s="466"/>
      <c r="CB71" s="466"/>
      <c r="CC71" s="466"/>
      <c r="CD71" s="466"/>
      <c r="CE71" s="466"/>
      <c r="CF71" s="466"/>
      <c r="CG71" s="466"/>
      <c r="CH71" s="466"/>
      <c r="CI71" s="466"/>
      <c r="CJ71" s="466"/>
      <c r="CK71" s="466"/>
      <c r="CL71" s="466"/>
      <c r="CM71" s="466"/>
      <c r="CN71" s="466"/>
      <c r="CO71" s="466"/>
      <c r="CP71" s="466"/>
      <c r="CQ71" s="466"/>
      <c r="CR71" s="466"/>
      <c r="CS71" s="466"/>
      <c r="CT71" s="466"/>
      <c r="CU71" s="466"/>
      <c r="CV71" s="466"/>
      <c r="CW71" s="466"/>
      <c r="CX71" s="466"/>
      <c r="CY71" s="466"/>
      <c r="CZ71" s="466"/>
      <c r="DA71" s="466"/>
      <c r="DB71" s="466"/>
      <c r="DC71" s="466"/>
      <c r="DD71" s="466"/>
      <c r="DE71" s="466"/>
      <c r="DF71" s="466"/>
      <c r="DG71" s="466"/>
      <c r="DH71" s="466"/>
      <c r="DI71" s="466"/>
      <c r="DJ71" s="466"/>
      <c r="DK71" s="466"/>
      <c r="DL71" s="466"/>
      <c r="DM71" s="466"/>
      <c r="DN71" s="466"/>
      <c r="DO71" s="466"/>
      <c r="DP71" s="466"/>
      <c r="DQ71" s="466"/>
      <c r="DR71" s="466"/>
      <c r="DS71" s="466"/>
      <c r="DT71" s="466"/>
      <c r="DU71" s="466"/>
      <c r="DV71" s="466"/>
      <c r="DW71" s="466"/>
      <c r="DX71" s="466"/>
      <c r="EO71" s="466"/>
      <c r="EP71" s="466"/>
      <c r="EQ71" s="466"/>
      <c r="ER71" s="466"/>
      <c r="ES71" s="466"/>
      <c r="ET71" s="466"/>
      <c r="EU71" s="466"/>
      <c r="EV71" s="466"/>
      <c r="EW71" s="466"/>
      <c r="EX71" s="466"/>
      <c r="EY71" s="466"/>
      <c r="EZ71" s="466"/>
      <c r="FA71" s="466"/>
      <c r="FB71" s="466"/>
      <c r="FC71" s="466"/>
      <c r="HQ71" s="466"/>
      <c r="HR71" s="466"/>
      <c r="HS71" s="466"/>
      <c r="HT71" s="466"/>
      <c r="HU71" s="466"/>
      <c r="HV71" s="466"/>
      <c r="HW71" s="466"/>
      <c r="HX71" s="466"/>
      <c r="IG71" s="466"/>
      <c r="IH71" s="466"/>
      <c r="II71" s="466"/>
      <c r="IJ71" s="466"/>
      <c r="IK71" s="466"/>
      <c r="IL71" s="466"/>
      <c r="IM71" s="466"/>
      <c r="IN71" s="466"/>
      <c r="IO71" s="466"/>
      <c r="IP71" s="466"/>
      <c r="IQ71" s="466"/>
      <c r="IR71" s="466"/>
      <c r="IS71" s="466"/>
      <c r="MP71" s="849"/>
      <c r="MR71" s="758"/>
      <c r="MS71" s="758"/>
      <c r="MT71" s="758"/>
      <c r="MU71" s="758"/>
      <c r="MV71" s="758"/>
      <c r="MW71" s="758"/>
      <c r="MX71" s="758"/>
      <c r="MY71" s="758"/>
      <c r="MZ71" s="758"/>
      <c r="NA71" s="758"/>
      <c r="NB71" s="758"/>
      <c r="NC71" s="758"/>
      <c r="ND71" s="758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PA71" s="466"/>
      <c r="PB71" s="466"/>
      <c r="PC71" s="466"/>
      <c r="PD71" s="466"/>
      <c r="PE71" s="466"/>
      <c r="PF71" s="466"/>
      <c r="PG71" s="466"/>
      <c r="PH71" s="466"/>
      <c r="PI71" s="466"/>
      <c r="PJ71" s="466"/>
      <c r="PK71" s="466"/>
      <c r="PL71" s="466"/>
      <c r="PM71" s="466"/>
      <c r="PN71" s="466"/>
      <c r="PO71" s="466"/>
      <c r="PP71" s="466"/>
      <c r="PQ71" s="466"/>
      <c r="PR71" s="466"/>
      <c r="PS71" s="466"/>
      <c r="PT71" s="466"/>
      <c r="PU71" s="466"/>
      <c r="PV71" s="466"/>
      <c r="PW71" s="466"/>
      <c r="PX71" s="466"/>
      <c r="PY71" s="466"/>
      <c r="PZ71" s="466"/>
      <c r="QA71" s="466"/>
      <c r="QB71" s="466"/>
      <c r="QC71" s="466"/>
      <c r="QD71" s="466"/>
      <c r="QE71" s="466"/>
      <c r="QF71" s="466"/>
      <c r="QG71" s="466"/>
      <c r="QH71" s="466"/>
      <c r="QI71" s="466"/>
      <c r="QJ71" s="466"/>
      <c r="QK71" s="466"/>
      <c r="QL71" s="466"/>
      <c r="QM71" s="466"/>
      <c r="QN71" s="466"/>
      <c r="QO71" s="466"/>
      <c r="QP71" s="466"/>
      <c r="QQ71" s="466"/>
      <c r="QR71" s="466"/>
      <c r="QS71" s="466"/>
      <c r="QT71" s="466"/>
      <c r="QU71" s="466"/>
      <c r="QV71" s="466"/>
      <c r="QW71" s="466"/>
      <c r="QX71" s="466"/>
      <c r="QY71" s="466"/>
      <c r="QZ71" s="466"/>
      <c r="RA71" s="466"/>
      <c r="RM71" s="801">
        <v>71</v>
      </c>
      <c r="RN71" s="758" t="s">
        <v>248</v>
      </c>
      <c r="RO71" s="793"/>
      <c r="RP71" s="832"/>
      <c r="RQ71" s="832"/>
      <c r="RR71" s="832"/>
      <c r="RS71" s="832">
        <v>306213.41167200002</v>
      </c>
      <c r="RT71" s="831">
        <v>306213.41167200002</v>
      </c>
      <c r="RU71" s="832">
        <v>592075.8798359998</v>
      </c>
      <c r="RV71" s="831">
        <v>898289.29150799988</v>
      </c>
      <c r="RW71" s="832">
        <v>288488.15280600009</v>
      </c>
      <c r="RX71" s="831">
        <v>1186777.444314</v>
      </c>
      <c r="RY71" s="832">
        <v>388831.84666200005</v>
      </c>
      <c r="RZ71" s="831">
        <v>1575609.290976</v>
      </c>
      <c r="SA71" s="832">
        <v>730523.55658800015</v>
      </c>
      <c r="SB71" s="831">
        <v>2306132.8475640002</v>
      </c>
    </row>
    <row r="72" spans="1:496" x14ac:dyDescent="0.25">
      <c r="B72" s="473"/>
      <c r="C72" s="473"/>
      <c r="D72" s="473"/>
      <c r="E72" s="473"/>
      <c r="F72" s="473"/>
      <c r="G72" s="473"/>
      <c r="H72" s="473"/>
      <c r="I72" s="473"/>
      <c r="J72" s="473"/>
      <c r="K72" s="473"/>
      <c r="L72" s="473"/>
      <c r="M72" s="473"/>
      <c r="N72" s="473"/>
      <c r="O72" s="473"/>
      <c r="P72" s="473"/>
      <c r="Q72" s="248">
        <v>72</v>
      </c>
      <c r="R72" s="511" t="s">
        <v>71</v>
      </c>
      <c r="T72" s="553">
        <v>203185.3499404758</v>
      </c>
      <c r="U72" s="553">
        <v>-203185.3499404758</v>
      </c>
      <c r="V72" s="553">
        <v>0</v>
      </c>
      <c r="W72" s="553">
        <v>0</v>
      </c>
      <c r="X72" s="553">
        <v>0</v>
      </c>
      <c r="Y72" s="553">
        <v>0</v>
      </c>
      <c r="Z72" s="553">
        <v>0</v>
      </c>
      <c r="AA72" s="553">
        <v>0</v>
      </c>
      <c r="AB72" s="553">
        <v>0</v>
      </c>
      <c r="AC72" s="553">
        <v>0</v>
      </c>
      <c r="AD72" s="553">
        <v>0</v>
      </c>
      <c r="AE72" s="553">
        <v>0</v>
      </c>
      <c r="AF72" s="553">
        <v>0</v>
      </c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AU72" s="473"/>
      <c r="AV72" s="473"/>
      <c r="BU72" s="466"/>
      <c r="BV72" s="466"/>
      <c r="BW72" s="466"/>
      <c r="BX72" s="466"/>
      <c r="BY72" s="466"/>
      <c r="BZ72" s="466"/>
      <c r="CA72" s="466"/>
      <c r="CB72" s="466"/>
      <c r="CC72" s="466"/>
      <c r="CD72" s="466"/>
      <c r="CE72" s="466"/>
      <c r="CF72" s="466"/>
      <c r="CG72" s="466"/>
      <c r="CH72" s="466"/>
      <c r="CI72" s="466"/>
      <c r="CJ72" s="466"/>
      <c r="CK72" s="466"/>
      <c r="CL72" s="466"/>
      <c r="CM72" s="466"/>
      <c r="CN72" s="466"/>
      <c r="CO72" s="466"/>
      <c r="CP72" s="466"/>
      <c r="CQ72" s="466"/>
      <c r="CR72" s="466"/>
      <c r="CS72" s="466"/>
      <c r="CT72" s="466"/>
      <c r="CU72" s="466"/>
      <c r="CV72" s="466"/>
      <c r="CW72" s="466"/>
      <c r="CX72" s="466"/>
      <c r="CY72" s="466"/>
      <c r="CZ72" s="466"/>
      <c r="DA72" s="466"/>
      <c r="DB72" s="466"/>
      <c r="DC72" s="466"/>
      <c r="DD72" s="466"/>
      <c r="DE72" s="466"/>
      <c r="DF72" s="466"/>
      <c r="DG72" s="466"/>
      <c r="DH72" s="466"/>
      <c r="DI72" s="466"/>
      <c r="DJ72" s="466"/>
      <c r="DK72" s="466"/>
      <c r="DL72" s="466"/>
      <c r="DM72" s="466"/>
      <c r="DN72" s="466"/>
      <c r="DO72" s="466"/>
      <c r="DP72" s="466"/>
      <c r="DQ72" s="466"/>
      <c r="DR72" s="466"/>
      <c r="DS72" s="466"/>
      <c r="DT72" s="466"/>
      <c r="DU72" s="466"/>
      <c r="DV72" s="466"/>
      <c r="DW72" s="466"/>
      <c r="DX72" s="466"/>
      <c r="EO72" s="466"/>
      <c r="EP72" s="466"/>
      <c r="EQ72" s="466"/>
      <c r="ER72" s="466"/>
      <c r="ES72" s="466"/>
      <c r="ET72" s="466"/>
      <c r="EU72" s="466"/>
      <c r="EV72" s="466"/>
      <c r="EW72" s="466"/>
      <c r="EX72" s="466"/>
      <c r="EY72" s="466"/>
      <c r="EZ72" s="466"/>
      <c r="FA72" s="466"/>
      <c r="FB72" s="466"/>
      <c r="FC72" s="466"/>
      <c r="HQ72" s="466"/>
      <c r="HR72" s="466"/>
      <c r="HS72" s="466"/>
      <c r="HT72" s="466"/>
      <c r="HU72" s="466"/>
      <c r="HV72" s="466"/>
      <c r="HW72" s="466"/>
      <c r="HX72" s="466"/>
      <c r="IG72" s="466"/>
      <c r="IH72" s="466"/>
      <c r="II72" s="466"/>
      <c r="IJ72" s="466"/>
      <c r="IK72" s="466"/>
      <c r="IL72" s="466"/>
      <c r="IM72" s="466"/>
      <c r="IN72" s="466"/>
      <c r="IO72" s="466"/>
      <c r="IP72" s="466"/>
      <c r="IQ72" s="466"/>
      <c r="IR72" s="466"/>
      <c r="IS72" s="466"/>
      <c r="MP72" s="849"/>
      <c r="MR72" s="758"/>
      <c r="MS72" s="758"/>
      <c r="MT72" s="758"/>
      <c r="MU72" s="758"/>
      <c r="MV72" s="758"/>
      <c r="MW72" s="758"/>
      <c r="MX72" s="758"/>
      <c r="MY72" s="758"/>
      <c r="MZ72" s="758"/>
      <c r="NA72" s="758"/>
      <c r="NB72" s="758"/>
      <c r="NC72" s="758"/>
      <c r="ND72" s="758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PA72" s="466"/>
      <c r="PB72" s="466"/>
      <c r="PC72" s="466"/>
      <c r="PD72" s="466"/>
      <c r="PE72" s="466"/>
      <c r="PF72" s="466"/>
      <c r="PG72" s="466"/>
      <c r="PH72" s="466"/>
      <c r="PI72" s="466"/>
      <c r="PJ72" s="466"/>
      <c r="PK72" s="466"/>
      <c r="PL72" s="466"/>
      <c r="PM72" s="466"/>
      <c r="PN72" s="466"/>
      <c r="PO72" s="466"/>
      <c r="PP72" s="466"/>
      <c r="PQ72" s="466"/>
      <c r="PR72" s="466"/>
      <c r="PS72" s="466"/>
      <c r="PT72" s="466"/>
      <c r="PU72" s="466"/>
      <c r="PV72" s="466"/>
      <c r="PW72" s="466"/>
      <c r="PX72" s="466"/>
      <c r="PY72" s="466"/>
      <c r="PZ72" s="466"/>
      <c r="QA72" s="466"/>
      <c r="QB72" s="466"/>
      <c r="QC72" s="466"/>
      <c r="QD72" s="466"/>
      <c r="QE72" s="466"/>
      <c r="QF72" s="466"/>
      <c r="QG72" s="466"/>
      <c r="QH72" s="466"/>
      <c r="QI72" s="466"/>
      <c r="QJ72" s="466"/>
      <c r="QK72" s="466"/>
      <c r="QL72" s="466"/>
      <c r="QM72" s="466"/>
      <c r="QN72" s="466"/>
      <c r="QO72" s="466"/>
      <c r="QP72" s="466"/>
      <c r="QQ72" s="466"/>
      <c r="QR72" s="466"/>
      <c r="QS72" s="466"/>
      <c r="QT72" s="466"/>
      <c r="QU72" s="466"/>
      <c r="QV72" s="466"/>
      <c r="QW72" s="466"/>
      <c r="QX72" s="466"/>
      <c r="QY72" s="466"/>
      <c r="QZ72" s="466"/>
      <c r="RA72" s="466"/>
      <c r="RM72" s="801">
        <v>72</v>
      </c>
      <c r="RN72" s="758" t="s">
        <v>434</v>
      </c>
      <c r="RO72" s="793"/>
      <c r="RP72" s="832"/>
      <c r="RQ72" s="832"/>
      <c r="RR72" s="832"/>
      <c r="RS72" s="832">
        <v>213992.37999999998</v>
      </c>
      <c r="RT72" s="831">
        <v>213992.37999999998</v>
      </c>
      <c r="RU72" s="832">
        <v>2535470.8000000003</v>
      </c>
      <c r="RV72" s="831">
        <v>2749463.18</v>
      </c>
      <c r="RW72" s="832">
        <v>2638548.7099999995</v>
      </c>
      <c r="RX72" s="831">
        <v>5388011.8899999997</v>
      </c>
      <c r="RY72" s="832">
        <v>3510583.2600000007</v>
      </c>
      <c r="RZ72" s="831">
        <v>8898595.1500000004</v>
      </c>
      <c r="SA72" s="832">
        <v>1517858.8199999984</v>
      </c>
      <c r="SB72" s="831">
        <v>10416453.969999999</v>
      </c>
    </row>
    <row r="73" spans="1:496" x14ac:dyDescent="0.25">
      <c r="B73" s="473"/>
      <c r="C73" s="473"/>
      <c r="D73" s="473"/>
      <c r="E73" s="473"/>
      <c r="F73" s="473"/>
      <c r="G73" s="473"/>
      <c r="H73" s="473"/>
      <c r="I73" s="473"/>
      <c r="J73" s="473"/>
      <c r="K73" s="473"/>
      <c r="L73" s="473"/>
      <c r="M73" s="473"/>
      <c r="N73" s="473"/>
      <c r="O73" s="473"/>
      <c r="P73" s="473"/>
      <c r="Q73" s="248">
        <v>73</v>
      </c>
      <c r="R73" s="511" t="s">
        <v>72</v>
      </c>
      <c r="T73" s="553">
        <v>146898295.90738791</v>
      </c>
      <c r="U73" s="553">
        <v>-146898295.90738791</v>
      </c>
      <c r="V73" s="553">
        <v>0</v>
      </c>
      <c r="W73" s="553">
        <v>0</v>
      </c>
      <c r="X73" s="553">
        <v>0</v>
      </c>
      <c r="Y73" s="553">
        <v>0</v>
      </c>
      <c r="Z73" s="553">
        <v>0</v>
      </c>
      <c r="AA73" s="553">
        <v>0</v>
      </c>
      <c r="AB73" s="553">
        <v>0</v>
      </c>
      <c r="AC73" s="553">
        <v>0</v>
      </c>
      <c r="AD73" s="553">
        <v>0</v>
      </c>
      <c r="AE73" s="553">
        <v>0</v>
      </c>
      <c r="AF73" s="553">
        <v>0</v>
      </c>
      <c r="AH73" s="473"/>
      <c r="AI73" s="473"/>
      <c r="AJ73" s="473"/>
      <c r="AK73" s="473"/>
      <c r="AL73" s="473"/>
      <c r="AM73" s="473"/>
      <c r="AN73" s="473"/>
      <c r="AO73" s="473"/>
      <c r="AP73" s="473"/>
      <c r="AQ73" s="473"/>
      <c r="AR73" s="473"/>
      <c r="AS73" s="473"/>
      <c r="AT73" s="473"/>
      <c r="AU73" s="473"/>
      <c r="AV73" s="473"/>
      <c r="BU73" s="466"/>
      <c r="BV73" s="466"/>
      <c r="BW73" s="466"/>
      <c r="BX73" s="466"/>
      <c r="BY73" s="466"/>
      <c r="BZ73" s="466"/>
      <c r="CA73" s="466"/>
      <c r="CB73" s="466"/>
      <c r="CC73" s="466"/>
      <c r="CD73" s="466"/>
      <c r="CE73" s="466"/>
      <c r="CF73" s="466"/>
      <c r="CG73" s="466"/>
      <c r="CH73" s="466"/>
      <c r="CI73" s="466"/>
      <c r="CJ73" s="466"/>
      <c r="CK73" s="466"/>
      <c r="CL73" s="466"/>
      <c r="CM73" s="466"/>
      <c r="CN73" s="466"/>
      <c r="CO73" s="466"/>
      <c r="CP73" s="466"/>
      <c r="CQ73" s="466"/>
      <c r="CR73" s="466"/>
      <c r="CS73" s="466"/>
      <c r="CT73" s="466"/>
      <c r="CU73" s="466"/>
      <c r="CV73" s="466"/>
      <c r="CW73" s="466"/>
      <c r="CX73" s="466"/>
      <c r="CY73" s="466"/>
      <c r="CZ73" s="466"/>
      <c r="DA73" s="466"/>
      <c r="DB73" s="466"/>
      <c r="DC73" s="466"/>
      <c r="DD73" s="466"/>
      <c r="DE73" s="466"/>
      <c r="DF73" s="466"/>
      <c r="DG73" s="466"/>
      <c r="DH73" s="466"/>
      <c r="DI73" s="466"/>
      <c r="DJ73" s="466"/>
      <c r="DK73" s="466"/>
      <c r="DL73" s="466"/>
      <c r="DM73" s="466"/>
      <c r="DN73" s="466"/>
      <c r="DO73" s="466"/>
      <c r="DP73" s="466"/>
      <c r="DQ73" s="466"/>
      <c r="DR73" s="466"/>
      <c r="DS73" s="466"/>
      <c r="DT73" s="466"/>
      <c r="DU73" s="466"/>
      <c r="DV73" s="466"/>
      <c r="DW73" s="466"/>
      <c r="DX73" s="466"/>
      <c r="EO73" s="466"/>
      <c r="EP73" s="466"/>
      <c r="EQ73" s="466"/>
      <c r="ER73" s="466"/>
      <c r="ES73" s="466"/>
      <c r="ET73" s="466"/>
      <c r="EU73" s="466"/>
      <c r="EV73" s="466"/>
      <c r="EW73" s="466"/>
      <c r="EX73" s="466"/>
      <c r="EY73" s="466"/>
      <c r="EZ73" s="466"/>
      <c r="FA73" s="466"/>
      <c r="FB73" s="466"/>
      <c r="FC73" s="466"/>
      <c r="HQ73" s="466"/>
      <c r="HR73" s="466"/>
      <c r="HS73" s="466"/>
      <c r="HT73" s="466"/>
      <c r="HU73" s="466"/>
      <c r="HV73" s="466"/>
      <c r="HW73" s="466"/>
      <c r="HX73" s="466"/>
      <c r="IG73" s="466"/>
      <c r="IH73" s="466"/>
      <c r="II73" s="466"/>
      <c r="IJ73" s="466"/>
      <c r="IK73" s="466"/>
      <c r="IL73" s="466"/>
      <c r="IM73" s="466"/>
      <c r="IN73" s="466"/>
      <c r="IO73" s="466"/>
      <c r="IP73" s="466"/>
      <c r="IQ73" s="466"/>
      <c r="IR73" s="466"/>
      <c r="IS73" s="466"/>
      <c r="MP73" s="849"/>
      <c r="MR73" s="758"/>
      <c r="MS73" s="758"/>
      <c r="MT73" s="758"/>
      <c r="MU73" s="758"/>
      <c r="MV73" s="758"/>
      <c r="MW73" s="758"/>
      <c r="MX73" s="758"/>
      <c r="MY73" s="758"/>
      <c r="MZ73" s="758"/>
      <c r="NA73" s="758"/>
      <c r="NB73" s="758"/>
      <c r="NC73" s="758"/>
      <c r="ND73" s="758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PA73" s="466"/>
      <c r="PB73" s="466"/>
      <c r="PC73" s="466"/>
      <c r="PD73" s="466"/>
      <c r="PE73" s="466"/>
      <c r="PF73" s="466"/>
      <c r="PG73" s="466"/>
      <c r="PH73" s="466"/>
      <c r="PI73" s="466"/>
      <c r="PJ73" s="466"/>
      <c r="PK73" s="466"/>
      <c r="PL73" s="466"/>
      <c r="PM73" s="466"/>
      <c r="PN73" s="466"/>
      <c r="PO73" s="466"/>
      <c r="PP73" s="466"/>
      <c r="PQ73" s="466"/>
      <c r="PR73" s="466"/>
      <c r="PS73" s="466"/>
      <c r="PT73" s="466"/>
      <c r="PU73" s="466"/>
      <c r="PV73" s="466"/>
      <c r="PW73" s="466"/>
      <c r="PX73" s="466"/>
      <c r="PY73" s="466"/>
      <c r="PZ73" s="466"/>
      <c r="QA73" s="466"/>
      <c r="QB73" s="466"/>
      <c r="QC73" s="466"/>
      <c r="QD73" s="466"/>
      <c r="QE73" s="466"/>
      <c r="QF73" s="466"/>
      <c r="QG73" s="466"/>
      <c r="QH73" s="466"/>
      <c r="QI73" s="466"/>
      <c r="QJ73" s="466"/>
      <c r="QK73" s="466"/>
      <c r="QL73" s="466"/>
      <c r="QM73" s="466"/>
      <c r="QN73" s="466"/>
      <c r="QO73" s="466"/>
      <c r="QP73" s="466"/>
      <c r="QQ73" s="466"/>
      <c r="QR73" s="466"/>
      <c r="QS73" s="466"/>
      <c r="QT73" s="466"/>
      <c r="QU73" s="466"/>
      <c r="QV73" s="466"/>
      <c r="QW73" s="466"/>
      <c r="QX73" s="466"/>
      <c r="QY73" s="466"/>
      <c r="QZ73" s="466"/>
      <c r="RA73" s="466"/>
      <c r="RM73" s="801">
        <v>73</v>
      </c>
      <c r="RN73" s="758" t="s">
        <v>269</v>
      </c>
      <c r="RO73" s="793"/>
      <c r="RP73" s="834"/>
      <c r="RQ73" s="834"/>
      <c r="RR73" s="834"/>
      <c r="RS73" s="834">
        <v>600780.21040800004</v>
      </c>
      <c r="RT73" s="833">
        <v>600780.21040800004</v>
      </c>
      <c r="RU73" s="834">
        <v>5025772.0787819996</v>
      </c>
      <c r="RV73" s="833">
        <v>5626552.2891899999</v>
      </c>
      <c r="RW73" s="834">
        <v>6512975.796389997</v>
      </c>
      <c r="RX73" s="833">
        <v>12139528.085579997</v>
      </c>
      <c r="RY73" s="834">
        <v>9823220.3399400022</v>
      </c>
      <c r="RZ73" s="833">
        <v>21962748.425519999</v>
      </c>
      <c r="SA73" s="834">
        <v>4553166.0271860063</v>
      </c>
      <c r="SB73" s="833">
        <v>26515914.452706005</v>
      </c>
    </row>
    <row r="74" spans="1:496" x14ac:dyDescent="0.25">
      <c r="B74" s="473"/>
      <c r="C74" s="473"/>
      <c r="D74" s="473"/>
      <c r="E74" s="473"/>
      <c r="F74" s="473"/>
      <c r="G74" s="473"/>
      <c r="H74" s="473"/>
      <c r="I74" s="473"/>
      <c r="J74" s="473"/>
      <c r="K74" s="473"/>
      <c r="L74" s="473"/>
      <c r="M74" s="473"/>
      <c r="N74" s="473"/>
      <c r="O74" s="473"/>
      <c r="P74" s="473"/>
      <c r="Q74" s="248">
        <v>74</v>
      </c>
      <c r="R74" s="511" t="s">
        <v>73</v>
      </c>
      <c r="T74" s="553">
        <v>-261655.16971955716</v>
      </c>
      <c r="U74" s="553">
        <v>261655.16971955716</v>
      </c>
      <c r="V74" s="553">
        <v>0</v>
      </c>
      <c r="W74" s="553">
        <v>0</v>
      </c>
      <c r="X74" s="553">
        <v>0</v>
      </c>
      <c r="Y74" s="553">
        <v>0</v>
      </c>
      <c r="Z74" s="553">
        <v>0</v>
      </c>
      <c r="AA74" s="553">
        <v>0</v>
      </c>
      <c r="AB74" s="553">
        <v>0</v>
      </c>
      <c r="AC74" s="553">
        <v>0</v>
      </c>
      <c r="AD74" s="553">
        <v>0</v>
      </c>
      <c r="AE74" s="553">
        <v>0</v>
      </c>
      <c r="AF74" s="553">
        <v>0</v>
      </c>
      <c r="AH74" s="473"/>
      <c r="AI74" s="473"/>
      <c r="AJ74" s="473"/>
      <c r="AK74" s="473"/>
      <c r="AL74" s="473"/>
      <c r="AM74" s="473"/>
      <c r="AN74" s="473"/>
      <c r="AO74" s="473"/>
      <c r="AP74" s="473"/>
      <c r="AQ74" s="473"/>
      <c r="AR74" s="473"/>
      <c r="AS74" s="473"/>
      <c r="AT74" s="473"/>
      <c r="AU74" s="473"/>
      <c r="AV74" s="473"/>
      <c r="BU74" s="466"/>
      <c r="BV74" s="466"/>
      <c r="BW74" s="466"/>
      <c r="BX74" s="466"/>
      <c r="BY74" s="466"/>
      <c r="BZ74" s="466"/>
      <c r="CA74" s="466"/>
      <c r="CB74" s="466"/>
      <c r="CC74" s="466"/>
      <c r="CD74" s="466"/>
      <c r="CE74" s="466"/>
      <c r="CF74" s="466"/>
      <c r="CG74" s="466"/>
      <c r="CH74" s="466"/>
      <c r="CI74" s="466"/>
      <c r="CJ74" s="466"/>
      <c r="CK74" s="466"/>
      <c r="CL74" s="466"/>
      <c r="CM74" s="466"/>
      <c r="CN74" s="466"/>
      <c r="CO74" s="466"/>
      <c r="CP74" s="466"/>
      <c r="CQ74" s="466"/>
      <c r="CR74" s="466"/>
      <c r="CS74" s="466"/>
      <c r="CT74" s="466"/>
      <c r="CU74" s="466"/>
      <c r="CV74" s="466"/>
      <c r="CW74" s="466"/>
      <c r="CX74" s="466"/>
      <c r="CY74" s="466"/>
      <c r="CZ74" s="466"/>
      <c r="DA74" s="466"/>
      <c r="DB74" s="466"/>
      <c r="DC74" s="466"/>
      <c r="DD74" s="466"/>
      <c r="DE74" s="466"/>
      <c r="DF74" s="466"/>
      <c r="DG74" s="466"/>
      <c r="DH74" s="466"/>
      <c r="DI74" s="466"/>
      <c r="DJ74" s="466"/>
      <c r="DK74" s="466"/>
      <c r="DL74" s="466"/>
      <c r="DM74" s="466"/>
      <c r="DN74" s="466"/>
      <c r="DO74" s="466"/>
      <c r="DP74" s="466"/>
      <c r="DQ74" s="466"/>
      <c r="DR74" s="466"/>
      <c r="DS74" s="466"/>
      <c r="DT74" s="466"/>
      <c r="DU74" s="466"/>
      <c r="DV74" s="466"/>
      <c r="DW74" s="466"/>
      <c r="DX74" s="466"/>
      <c r="EO74" s="466"/>
      <c r="EP74" s="466"/>
      <c r="EQ74" s="466"/>
      <c r="ER74" s="466"/>
      <c r="ES74" s="466"/>
      <c r="ET74" s="466"/>
      <c r="EU74" s="466"/>
      <c r="EV74" s="466"/>
      <c r="EW74" s="466"/>
      <c r="EX74" s="466"/>
      <c r="EY74" s="466"/>
      <c r="EZ74" s="466"/>
      <c r="FA74" s="466"/>
      <c r="FB74" s="466"/>
      <c r="FC74" s="466"/>
      <c r="HQ74" s="466"/>
      <c r="HR74" s="466"/>
      <c r="HS74" s="466"/>
      <c r="HT74" s="466"/>
      <c r="HU74" s="466"/>
      <c r="HV74" s="466"/>
      <c r="HW74" s="466"/>
      <c r="HX74" s="466"/>
      <c r="IG74" s="466"/>
      <c r="IH74" s="466"/>
      <c r="II74" s="466"/>
      <c r="IJ74" s="466"/>
      <c r="IK74" s="466"/>
      <c r="IL74" s="466"/>
      <c r="IM74" s="466"/>
      <c r="IN74" s="466"/>
      <c r="IO74" s="466"/>
      <c r="IP74" s="466"/>
      <c r="IQ74" s="466"/>
      <c r="IR74" s="466"/>
      <c r="IS74" s="466"/>
      <c r="MP74" s="849"/>
      <c r="MR74" s="758"/>
      <c r="MS74" s="758"/>
      <c r="MT74" s="758"/>
      <c r="MU74" s="758"/>
      <c r="MV74" s="758"/>
      <c r="MW74" s="758"/>
      <c r="MX74" s="758"/>
      <c r="MY74" s="758"/>
      <c r="MZ74" s="758"/>
      <c r="NA74" s="758"/>
      <c r="NB74" s="758"/>
      <c r="NC74" s="758"/>
      <c r="ND74" s="758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PA74" s="466"/>
      <c r="PB74" s="466"/>
      <c r="PC74" s="466"/>
      <c r="PD74" s="466"/>
      <c r="PE74" s="466"/>
      <c r="PF74" s="466"/>
      <c r="PG74" s="466"/>
      <c r="PH74" s="466"/>
      <c r="PI74" s="466"/>
      <c r="PJ74" s="466"/>
      <c r="PK74" s="466"/>
      <c r="PL74" s="466"/>
      <c r="PM74" s="466"/>
      <c r="PN74" s="466"/>
      <c r="PO74" s="466"/>
      <c r="PP74" s="466"/>
      <c r="PQ74" s="466"/>
      <c r="PR74" s="466"/>
      <c r="PS74" s="466"/>
      <c r="PT74" s="466"/>
      <c r="PU74" s="466"/>
      <c r="PV74" s="466"/>
      <c r="PW74" s="466"/>
      <c r="PX74" s="466"/>
      <c r="PY74" s="466"/>
      <c r="PZ74" s="466"/>
      <c r="QA74" s="466"/>
      <c r="QB74" s="466"/>
      <c r="QC74" s="466"/>
      <c r="QD74" s="466"/>
      <c r="QE74" s="466"/>
      <c r="QF74" s="466"/>
      <c r="QG74" s="466"/>
      <c r="QH74" s="466"/>
      <c r="QI74" s="466"/>
      <c r="QJ74" s="466"/>
      <c r="QK74" s="466"/>
      <c r="QL74" s="466"/>
      <c r="QM74" s="466"/>
      <c r="QN74" s="466"/>
      <c r="QO74" s="466"/>
      <c r="QP74" s="466"/>
      <c r="QQ74" s="466"/>
      <c r="QR74" s="466"/>
      <c r="QS74" s="466"/>
      <c r="QT74" s="466"/>
      <c r="QU74" s="466"/>
      <c r="QV74" s="466"/>
      <c r="QW74" s="466"/>
      <c r="QX74" s="466"/>
      <c r="QY74" s="466"/>
      <c r="QZ74" s="466"/>
      <c r="RA74" s="466"/>
      <c r="RM74" s="801">
        <v>74</v>
      </c>
      <c r="RN74" s="758" t="s">
        <v>1104</v>
      </c>
      <c r="RO74" s="793"/>
      <c r="RP74" s="873"/>
      <c r="RQ74" s="873"/>
      <c r="RR74" s="873"/>
      <c r="RS74" s="873">
        <v>1337856.4220799999</v>
      </c>
      <c r="RT74" s="873">
        <v>1337856.4220799999</v>
      </c>
      <c r="RU74" s="873">
        <v>10715751.908617999</v>
      </c>
      <c r="RV74" s="873">
        <v>12053608.330698</v>
      </c>
      <c r="RW74" s="873">
        <v>12926761.62409229</v>
      </c>
      <c r="RX74" s="873">
        <v>24980369.95479029</v>
      </c>
      <c r="RY74" s="873">
        <v>17260889.089839566</v>
      </c>
      <c r="RZ74" s="873">
        <v>42241259.044629857</v>
      </c>
      <c r="SA74" s="873">
        <v>9003639.2831224687</v>
      </c>
      <c r="SB74" s="873">
        <v>51244898.327752322</v>
      </c>
    </row>
    <row r="75" spans="1:496" ht="15.75" thickBot="1" x14ac:dyDescent="0.3">
      <c r="B75" s="473"/>
      <c r="C75" s="473"/>
      <c r="D75" s="473"/>
      <c r="E75" s="473"/>
      <c r="F75" s="473"/>
      <c r="G75" s="473"/>
      <c r="H75" s="473"/>
      <c r="I75" s="473"/>
      <c r="J75" s="473"/>
      <c r="K75" s="473"/>
      <c r="L75" s="473"/>
      <c r="M75" s="473"/>
      <c r="N75" s="473"/>
      <c r="O75" s="473"/>
      <c r="P75" s="473"/>
      <c r="Q75" s="248">
        <v>75</v>
      </c>
      <c r="R75" s="126" t="s">
        <v>2</v>
      </c>
      <c r="T75" s="551">
        <v>207167041.29337341</v>
      </c>
      <c r="U75" s="551">
        <v>-207167041.29337341</v>
      </c>
      <c r="V75" s="551">
        <v>0</v>
      </c>
      <c r="W75" s="551">
        <v>0</v>
      </c>
      <c r="X75" s="551">
        <v>0</v>
      </c>
      <c r="Y75" s="551">
        <v>0</v>
      </c>
      <c r="Z75" s="551">
        <v>0</v>
      </c>
      <c r="AA75" s="551">
        <v>0</v>
      </c>
      <c r="AB75" s="551">
        <v>0</v>
      </c>
      <c r="AC75" s="551">
        <v>0</v>
      </c>
      <c r="AD75" s="551">
        <v>0</v>
      </c>
      <c r="AE75" s="551">
        <v>0</v>
      </c>
      <c r="AF75" s="551">
        <v>0</v>
      </c>
      <c r="AH75" s="473"/>
      <c r="AI75" s="473"/>
      <c r="AJ75" s="473"/>
      <c r="AK75" s="473"/>
      <c r="AL75" s="473"/>
      <c r="AM75" s="473"/>
      <c r="AN75" s="473"/>
      <c r="AO75" s="473"/>
      <c r="AP75" s="473"/>
      <c r="AQ75" s="473"/>
      <c r="AR75" s="473"/>
      <c r="AS75" s="473"/>
      <c r="AT75" s="473"/>
      <c r="AU75" s="473"/>
      <c r="AV75" s="473"/>
      <c r="BU75" s="466"/>
      <c r="BV75" s="466"/>
      <c r="BW75" s="466"/>
      <c r="BX75" s="466"/>
      <c r="BY75" s="466"/>
      <c r="BZ75" s="466"/>
      <c r="CA75" s="466"/>
      <c r="CB75" s="466"/>
      <c r="CC75" s="466"/>
      <c r="CD75" s="466"/>
      <c r="CE75" s="466"/>
      <c r="CF75" s="466"/>
      <c r="CG75" s="466"/>
      <c r="CH75" s="466"/>
      <c r="CI75" s="466"/>
      <c r="CJ75" s="466"/>
      <c r="CK75" s="466"/>
      <c r="CL75" s="466"/>
      <c r="CM75" s="466"/>
      <c r="CN75" s="466"/>
      <c r="CO75" s="466"/>
      <c r="CP75" s="466"/>
      <c r="CQ75" s="466"/>
      <c r="CR75" s="466"/>
      <c r="CS75" s="466"/>
      <c r="CT75" s="466"/>
      <c r="CU75" s="466"/>
      <c r="CV75" s="466"/>
      <c r="CW75" s="466"/>
      <c r="CX75" s="466"/>
      <c r="CY75" s="466"/>
      <c r="CZ75" s="466"/>
      <c r="DA75" s="466"/>
      <c r="DB75" s="466"/>
      <c r="DC75" s="466"/>
      <c r="DD75" s="466"/>
      <c r="DE75" s="466"/>
      <c r="DF75" s="466"/>
      <c r="DG75" s="466"/>
      <c r="DH75" s="466"/>
      <c r="DI75" s="466"/>
      <c r="DJ75" s="466"/>
      <c r="DK75" s="466"/>
      <c r="DL75" s="466"/>
      <c r="DM75" s="466"/>
      <c r="DN75" s="466"/>
      <c r="DO75" s="466"/>
      <c r="DP75" s="466"/>
      <c r="DQ75" s="466"/>
      <c r="DR75" s="466"/>
      <c r="DS75" s="466"/>
      <c r="DT75" s="466"/>
      <c r="DU75" s="466"/>
      <c r="DV75" s="466"/>
      <c r="DW75" s="466"/>
      <c r="DX75" s="466"/>
      <c r="DY75" s="466"/>
      <c r="DZ75" s="466"/>
      <c r="EA75" s="466"/>
      <c r="EB75" s="466"/>
      <c r="EC75" s="466"/>
      <c r="ED75" s="466"/>
      <c r="EE75" s="466"/>
      <c r="EF75" s="466"/>
      <c r="EG75" s="466"/>
      <c r="EH75" s="466"/>
      <c r="EI75" s="466"/>
      <c r="EJ75" s="466"/>
      <c r="EK75" s="466"/>
      <c r="EL75" s="466"/>
      <c r="EM75" s="466"/>
      <c r="EN75" s="466"/>
      <c r="EO75" s="466"/>
      <c r="EP75" s="466"/>
      <c r="EQ75" s="466"/>
      <c r="ER75" s="466"/>
      <c r="ES75" s="466"/>
      <c r="ET75" s="466"/>
      <c r="EU75" s="466"/>
      <c r="EV75" s="466"/>
      <c r="EW75" s="466"/>
      <c r="EX75" s="466"/>
      <c r="EY75" s="466"/>
      <c r="EZ75" s="466"/>
      <c r="FA75" s="466"/>
      <c r="FB75" s="466"/>
      <c r="FC75" s="466"/>
      <c r="HQ75" s="466"/>
      <c r="HR75" s="466"/>
      <c r="HS75" s="466"/>
      <c r="HT75" s="466"/>
      <c r="HU75" s="466"/>
      <c r="HV75" s="466"/>
      <c r="HW75" s="466"/>
      <c r="HX75" s="466"/>
      <c r="IG75" s="466"/>
      <c r="IH75" s="466"/>
      <c r="II75" s="466"/>
      <c r="IJ75" s="466"/>
      <c r="IK75" s="466"/>
      <c r="IL75" s="466"/>
      <c r="IM75" s="466"/>
      <c r="IN75" s="466"/>
      <c r="IO75" s="466"/>
      <c r="IP75" s="466"/>
      <c r="IQ75" s="466"/>
      <c r="IR75" s="466"/>
      <c r="IS75" s="466"/>
      <c r="MP75" s="849"/>
      <c r="MR75" s="758"/>
      <c r="MS75" s="758"/>
      <c r="MT75" s="758"/>
      <c r="MU75" s="758"/>
      <c r="MV75" s="758"/>
      <c r="MW75" s="758"/>
      <c r="MX75" s="758"/>
      <c r="MY75" s="758"/>
      <c r="MZ75" s="758"/>
      <c r="NA75" s="758"/>
      <c r="NB75" s="758"/>
      <c r="NC75" s="758"/>
      <c r="ND75" s="758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PA75" s="466"/>
      <c r="PB75" s="466"/>
      <c r="PC75" s="466"/>
      <c r="PD75" s="466"/>
      <c r="PE75" s="466"/>
      <c r="PF75" s="466"/>
      <c r="PG75" s="466"/>
      <c r="PH75" s="466"/>
      <c r="PI75" s="466"/>
      <c r="PJ75" s="466"/>
      <c r="PK75" s="466"/>
      <c r="PL75" s="466"/>
      <c r="PM75" s="466"/>
      <c r="PN75" s="466"/>
      <c r="PO75" s="466"/>
      <c r="PP75" s="466"/>
      <c r="PQ75" s="466"/>
      <c r="PR75" s="466"/>
      <c r="PS75" s="466"/>
      <c r="PT75" s="466"/>
      <c r="PU75" s="466"/>
      <c r="PV75" s="466"/>
      <c r="PW75" s="466"/>
      <c r="PX75" s="466"/>
      <c r="PY75" s="466"/>
      <c r="PZ75" s="466"/>
      <c r="QA75" s="466"/>
      <c r="QB75" s="466"/>
      <c r="QC75" s="466"/>
      <c r="QD75" s="466"/>
      <c r="QE75" s="466"/>
      <c r="QF75" s="466"/>
      <c r="QG75" s="466"/>
      <c r="QH75" s="466"/>
      <c r="QI75" s="466"/>
      <c r="QJ75" s="466"/>
      <c r="QK75" s="466"/>
      <c r="QL75" s="466"/>
      <c r="QM75" s="466"/>
      <c r="QN75" s="466"/>
      <c r="QO75" s="466"/>
      <c r="QP75" s="466"/>
      <c r="QQ75" s="466"/>
      <c r="QR75" s="466"/>
      <c r="QS75" s="466"/>
      <c r="QT75" s="466"/>
      <c r="QU75" s="466"/>
      <c r="QV75" s="466"/>
      <c r="QW75" s="466"/>
      <c r="QX75" s="466"/>
      <c r="QY75" s="466"/>
      <c r="QZ75" s="466"/>
      <c r="RA75" s="466"/>
      <c r="RM75" s="801">
        <v>75</v>
      </c>
      <c r="RN75" s="758"/>
      <c r="RO75" s="793"/>
      <c r="RP75" s="873"/>
      <c r="RQ75" s="873"/>
      <c r="RR75" s="873"/>
      <c r="RS75" s="873"/>
      <c r="RT75" s="873"/>
      <c r="RU75" s="873"/>
      <c r="RV75" s="873"/>
      <c r="RW75" s="873"/>
      <c r="RX75" s="873"/>
      <c r="RY75" s="873"/>
      <c r="RZ75" s="873"/>
      <c r="SA75" s="873"/>
      <c r="SB75" s="873"/>
    </row>
    <row r="76" spans="1:496" ht="15.75" thickTop="1" x14ac:dyDescent="0.25">
      <c r="B76" s="473"/>
      <c r="C76" s="473"/>
      <c r="D76" s="473"/>
      <c r="E76" s="473"/>
      <c r="F76" s="473"/>
      <c r="G76" s="473"/>
      <c r="H76" s="473"/>
      <c r="I76" s="473"/>
      <c r="J76" s="473"/>
      <c r="K76" s="473"/>
      <c r="L76" s="473"/>
      <c r="M76" s="473"/>
      <c r="N76" s="473"/>
      <c r="O76" s="473"/>
      <c r="P76" s="473"/>
      <c r="T76" s="556">
        <v>0</v>
      </c>
      <c r="U76" s="556">
        <v>0</v>
      </c>
      <c r="V76" s="556">
        <v>0</v>
      </c>
      <c r="W76" s="556">
        <v>0</v>
      </c>
      <c r="X76" s="556">
        <v>0</v>
      </c>
      <c r="Y76" s="556">
        <v>0</v>
      </c>
      <c r="Z76" s="556">
        <v>0</v>
      </c>
      <c r="AA76" s="556">
        <v>0</v>
      </c>
      <c r="AB76" s="556">
        <v>0</v>
      </c>
      <c r="AC76" s="556">
        <v>0</v>
      </c>
      <c r="AD76" s="556">
        <v>0</v>
      </c>
      <c r="AE76" s="556">
        <v>0</v>
      </c>
      <c r="AF76" s="556">
        <v>0</v>
      </c>
      <c r="AH76" s="473"/>
      <c r="AI76" s="473"/>
      <c r="AJ76" s="473"/>
      <c r="AK76" s="473"/>
      <c r="AL76" s="473"/>
      <c r="AM76" s="473"/>
      <c r="AN76" s="473"/>
      <c r="AO76" s="473"/>
      <c r="AP76" s="473"/>
      <c r="AQ76" s="473"/>
      <c r="AR76" s="473"/>
      <c r="AS76" s="473"/>
      <c r="AT76" s="473"/>
      <c r="AU76" s="473"/>
      <c r="AV76" s="473"/>
      <c r="BU76" s="466"/>
      <c r="BV76" s="466"/>
      <c r="BW76" s="466"/>
      <c r="BX76" s="466"/>
      <c r="BY76" s="466"/>
      <c r="BZ76" s="466"/>
      <c r="CA76" s="466"/>
      <c r="CB76" s="466"/>
      <c r="CC76" s="466"/>
      <c r="CD76" s="466"/>
      <c r="CE76" s="466"/>
      <c r="CF76" s="466"/>
      <c r="CG76" s="466"/>
      <c r="CH76" s="466"/>
      <c r="CI76" s="466"/>
      <c r="CJ76" s="466"/>
      <c r="CK76" s="466"/>
      <c r="CL76" s="466"/>
      <c r="CM76" s="466"/>
      <c r="CN76" s="466"/>
      <c r="CO76" s="466"/>
      <c r="CP76" s="466"/>
      <c r="CQ76" s="466"/>
      <c r="CR76" s="466"/>
      <c r="CS76" s="466"/>
      <c r="CT76" s="466"/>
      <c r="CU76" s="466"/>
      <c r="CV76" s="466"/>
      <c r="CW76" s="466"/>
      <c r="CX76" s="466"/>
      <c r="CY76" s="466"/>
      <c r="CZ76" s="466"/>
      <c r="DA76" s="466"/>
      <c r="DB76" s="466"/>
      <c r="DC76" s="466"/>
      <c r="DD76" s="466"/>
      <c r="DE76" s="466"/>
      <c r="DF76" s="466"/>
      <c r="DG76" s="466"/>
      <c r="DH76" s="466"/>
      <c r="DI76" s="466"/>
      <c r="DJ76" s="466"/>
      <c r="DK76" s="466"/>
      <c r="DL76" s="466"/>
      <c r="DM76" s="466"/>
      <c r="DN76" s="466"/>
      <c r="DO76" s="466"/>
      <c r="DP76" s="466"/>
      <c r="DQ76" s="466"/>
      <c r="DR76" s="466"/>
      <c r="DS76" s="466"/>
      <c r="DT76" s="466"/>
      <c r="DU76" s="466"/>
      <c r="DV76" s="466"/>
      <c r="DW76" s="466"/>
      <c r="DX76" s="466"/>
      <c r="DY76" s="466"/>
      <c r="DZ76" s="466"/>
      <c r="EA76" s="466"/>
      <c r="EB76" s="466"/>
      <c r="EC76" s="466"/>
      <c r="ED76" s="466"/>
      <c r="EE76" s="466"/>
      <c r="EF76" s="466"/>
      <c r="EG76" s="466"/>
      <c r="EH76" s="466"/>
      <c r="EI76" s="466"/>
      <c r="EJ76" s="466"/>
      <c r="EK76" s="466"/>
      <c r="EL76" s="466"/>
      <c r="EM76" s="466"/>
      <c r="EN76" s="466"/>
      <c r="EO76" s="466"/>
      <c r="EP76" s="466"/>
      <c r="EQ76" s="466"/>
      <c r="ER76" s="466"/>
      <c r="ES76" s="466"/>
      <c r="ET76" s="466"/>
      <c r="EU76" s="466"/>
      <c r="EV76" s="466"/>
      <c r="EW76" s="466"/>
      <c r="EX76" s="466"/>
      <c r="EY76" s="466"/>
      <c r="EZ76" s="466"/>
      <c r="FA76" s="466"/>
      <c r="FB76" s="466"/>
      <c r="FC76" s="466"/>
      <c r="HQ76" s="466"/>
      <c r="HR76" s="466"/>
      <c r="HS76" s="466"/>
      <c r="HT76" s="466"/>
      <c r="HU76" s="466"/>
      <c r="HV76" s="466"/>
      <c r="HW76" s="466"/>
      <c r="HX76" s="466"/>
      <c r="IG76" s="466"/>
      <c r="IH76" s="466"/>
      <c r="II76" s="466"/>
      <c r="IJ76" s="466"/>
      <c r="IK76" s="466"/>
      <c r="IL76" s="466"/>
      <c r="IM76" s="466"/>
      <c r="IN76" s="466"/>
      <c r="IO76" s="466"/>
      <c r="IP76" s="466"/>
      <c r="IQ76" s="466"/>
      <c r="IR76" s="466"/>
      <c r="IS76" s="466"/>
      <c r="MP76" s="849"/>
      <c r="MR76" s="758"/>
      <c r="MS76" s="758"/>
      <c r="MT76" s="758"/>
      <c r="MU76" s="758"/>
      <c r="MV76" s="758"/>
      <c r="MW76" s="758"/>
      <c r="MX76" s="758"/>
      <c r="MY76" s="758"/>
      <c r="MZ76" s="758"/>
      <c r="NA76" s="758"/>
      <c r="NB76" s="758"/>
      <c r="NC76" s="758"/>
      <c r="ND76" s="758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PA76" s="466"/>
      <c r="PB76" s="466"/>
      <c r="PC76" s="466"/>
      <c r="PD76" s="466"/>
      <c r="PE76" s="466"/>
      <c r="PF76" s="466"/>
      <c r="PG76" s="466"/>
      <c r="PH76" s="466"/>
      <c r="PI76" s="466"/>
      <c r="PJ76" s="466"/>
      <c r="PK76" s="466"/>
      <c r="PL76" s="466"/>
      <c r="PM76" s="466"/>
      <c r="PN76" s="466"/>
      <c r="PO76" s="466"/>
      <c r="PP76" s="466"/>
      <c r="PQ76" s="466"/>
      <c r="PR76" s="466"/>
      <c r="PS76" s="466"/>
      <c r="PT76" s="466"/>
      <c r="PU76" s="466"/>
      <c r="PV76" s="466"/>
      <c r="PW76" s="466"/>
      <c r="PX76" s="466"/>
      <c r="PY76" s="466"/>
      <c r="PZ76" s="466"/>
      <c r="QA76" s="466"/>
      <c r="QB76" s="466"/>
      <c r="QC76" s="466"/>
      <c r="QD76" s="466"/>
      <c r="QE76" s="466"/>
      <c r="QF76" s="466"/>
      <c r="QG76" s="466"/>
      <c r="QH76" s="466"/>
      <c r="QI76" s="466"/>
      <c r="QJ76" s="466"/>
      <c r="QK76" s="466"/>
      <c r="QL76" s="466"/>
      <c r="QM76" s="466"/>
      <c r="QN76" s="466"/>
      <c r="QO76" s="466"/>
      <c r="QP76" s="466"/>
      <c r="QQ76" s="466"/>
      <c r="QR76" s="466"/>
      <c r="QS76" s="466"/>
      <c r="QT76" s="466"/>
      <c r="QU76" s="466"/>
      <c r="QV76" s="466"/>
      <c r="QW76" s="466"/>
      <c r="QX76" s="466"/>
      <c r="QY76" s="466"/>
      <c r="QZ76" s="466"/>
      <c r="RA76" s="466"/>
      <c r="RM76" s="801">
        <v>76</v>
      </c>
      <c r="RN76" s="758" t="s">
        <v>318</v>
      </c>
      <c r="RO76" s="793"/>
      <c r="RP76" s="873"/>
      <c r="RQ76" s="873"/>
      <c r="RR76" s="873"/>
      <c r="RS76" s="873">
        <v>1337856.4220799999</v>
      </c>
      <c r="RT76" s="873">
        <v>1337856.4220799999</v>
      </c>
      <c r="RU76" s="873">
        <v>10715751.908617999</v>
      </c>
      <c r="RV76" s="873">
        <v>12053608.330698</v>
      </c>
      <c r="RW76" s="873">
        <v>12926761.62409229</v>
      </c>
      <c r="RX76" s="873">
        <v>24980369.95479029</v>
      </c>
      <c r="RY76" s="873">
        <v>17260889.089839566</v>
      </c>
      <c r="RZ76" s="873">
        <v>42241259.044629857</v>
      </c>
      <c r="SA76" s="873">
        <v>9003639.2831224687</v>
      </c>
      <c r="SB76" s="873">
        <v>51244898.327752322</v>
      </c>
    </row>
    <row r="77" spans="1:496" x14ac:dyDescent="0.25">
      <c r="B77" s="473"/>
      <c r="C77" s="473"/>
      <c r="D77" s="473"/>
      <c r="E77" s="473"/>
      <c r="F77" s="473"/>
      <c r="G77" s="473"/>
      <c r="H77" s="473"/>
      <c r="I77" s="473"/>
      <c r="J77" s="473"/>
      <c r="K77" s="473"/>
      <c r="L77" s="473"/>
      <c r="M77" s="473"/>
      <c r="N77" s="473"/>
      <c r="O77" s="473"/>
      <c r="P77" s="473"/>
      <c r="U77" s="556">
        <v>0</v>
      </c>
      <c r="Y77" s="473"/>
      <c r="Z77" s="473"/>
      <c r="AA77" s="473"/>
      <c r="AB77" s="473"/>
      <c r="AC77" s="473"/>
      <c r="AD77" s="473"/>
      <c r="AE77" s="473"/>
      <c r="AF77" s="473"/>
      <c r="AH77" s="473"/>
      <c r="AI77" s="473"/>
      <c r="AJ77" s="473"/>
      <c r="AK77" s="473"/>
      <c r="AL77" s="473"/>
      <c r="AM77" s="473"/>
      <c r="AN77" s="473"/>
      <c r="AO77" s="473"/>
      <c r="AP77" s="473"/>
      <c r="AQ77" s="473"/>
      <c r="AR77" s="473"/>
      <c r="AS77" s="473"/>
      <c r="AT77" s="473"/>
      <c r="AU77" s="473"/>
      <c r="AV77" s="473"/>
      <c r="BU77" s="466"/>
      <c r="BV77" s="466"/>
      <c r="BW77" s="466"/>
      <c r="BX77" s="466"/>
      <c r="BY77" s="466"/>
      <c r="BZ77" s="466"/>
      <c r="CA77" s="466"/>
      <c r="CB77" s="466"/>
      <c r="CC77" s="466"/>
      <c r="CD77" s="466"/>
      <c r="CE77" s="466"/>
      <c r="CF77" s="466"/>
      <c r="CG77" s="466"/>
      <c r="CH77" s="466"/>
      <c r="CI77" s="466"/>
      <c r="CJ77" s="466"/>
      <c r="CK77" s="466"/>
      <c r="CL77" s="466"/>
      <c r="CM77" s="466"/>
      <c r="CN77" s="466"/>
      <c r="CO77" s="466"/>
      <c r="CP77" s="466"/>
      <c r="CQ77" s="466"/>
      <c r="CR77" s="466"/>
      <c r="CS77" s="466"/>
      <c r="CT77" s="466"/>
      <c r="CU77" s="466"/>
      <c r="CV77" s="466"/>
      <c r="CW77" s="466"/>
      <c r="CX77" s="466"/>
      <c r="CY77" s="466"/>
      <c r="CZ77" s="466"/>
      <c r="DA77" s="466"/>
      <c r="DB77" s="466"/>
      <c r="DC77" s="466"/>
      <c r="DD77" s="466"/>
      <c r="DE77" s="466"/>
      <c r="DF77" s="466"/>
      <c r="DG77" s="466"/>
      <c r="DH77" s="466"/>
      <c r="DI77" s="466"/>
      <c r="DJ77" s="466"/>
      <c r="DK77" s="466"/>
      <c r="DL77" s="466"/>
      <c r="DM77" s="466"/>
      <c r="DN77" s="466"/>
      <c r="DO77" s="466"/>
      <c r="DP77" s="466"/>
      <c r="DQ77" s="466"/>
      <c r="DR77" s="466"/>
      <c r="DS77" s="466"/>
      <c r="DT77" s="466"/>
      <c r="DU77" s="466"/>
      <c r="DV77" s="466"/>
      <c r="DW77" s="466"/>
      <c r="DX77" s="466"/>
      <c r="DY77" s="466"/>
      <c r="DZ77" s="466"/>
      <c r="EA77" s="466"/>
      <c r="EB77" s="466"/>
      <c r="EC77" s="466"/>
      <c r="ED77" s="466"/>
      <c r="EE77" s="466"/>
      <c r="EF77" s="466"/>
      <c r="EG77" s="466"/>
      <c r="EH77" s="466"/>
      <c r="EI77" s="466"/>
      <c r="EJ77" s="466"/>
      <c r="EK77" s="466"/>
      <c r="EL77" s="466"/>
      <c r="EM77" s="466"/>
      <c r="EN77" s="466"/>
      <c r="EO77" s="466"/>
      <c r="EP77" s="466"/>
      <c r="EQ77" s="466"/>
      <c r="ER77" s="466"/>
      <c r="ES77" s="466"/>
      <c r="ET77" s="466"/>
      <c r="EU77" s="466"/>
      <c r="EV77" s="466"/>
      <c r="EW77" s="466"/>
      <c r="EX77" s="466"/>
      <c r="EY77" s="466"/>
      <c r="EZ77" s="466"/>
      <c r="FA77" s="466"/>
      <c r="FB77" s="466"/>
      <c r="FC77" s="466"/>
      <c r="HQ77" s="466"/>
      <c r="HR77" s="466"/>
      <c r="HS77" s="466"/>
      <c r="HT77" s="466"/>
      <c r="HU77" s="466"/>
      <c r="HV77" s="466"/>
      <c r="HW77" s="466"/>
      <c r="HX77" s="466"/>
      <c r="IG77" s="466"/>
      <c r="IH77" s="466"/>
      <c r="II77" s="466"/>
      <c r="IJ77" s="466"/>
      <c r="IK77" s="466"/>
      <c r="IL77" s="466"/>
      <c r="IM77" s="466"/>
      <c r="IN77" s="466"/>
      <c r="IO77" s="466"/>
      <c r="IP77" s="466"/>
      <c r="IQ77" s="466"/>
      <c r="IR77" s="466"/>
      <c r="IS77" s="466"/>
      <c r="MP77" s="849"/>
      <c r="MR77" s="758"/>
      <c r="MS77" s="758"/>
      <c r="MT77" s="758"/>
      <c r="MU77" s="758"/>
      <c r="MV77" s="758"/>
      <c r="MW77" s="758"/>
      <c r="MX77" s="758"/>
      <c r="MY77" s="758"/>
      <c r="MZ77" s="758"/>
      <c r="NA77" s="758"/>
      <c r="NB77" s="758"/>
      <c r="NC77" s="758"/>
      <c r="ND77" s="758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PA77" s="466"/>
      <c r="PB77" s="466"/>
      <c r="PC77" s="466"/>
      <c r="PD77" s="466"/>
      <c r="PE77" s="466"/>
      <c r="PF77" s="466"/>
      <c r="PG77" s="466"/>
      <c r="PH77" s="466"/>
      <c r="PI77" s="466"/>
      <c r="PJ77" s="466"/>
      <c r="PK77" s="466"/>
      <c r="PL77" s="466"/>
      <c r="PM77" s="466"/>
      <c r="PN77" s="466"/>
      <c r="PO77" s="466"/>
      <c r="PP77" s="466"/>
      <c r="PQ77" s="466"/>
      <c r="PR77" s="466"/>
      <c r="PS77" s="466"/>
      <c r="PT77" s="466"/>
      <c r="PU77" s="466"/>
      <c r="PV77" s="466"/>
      <c r="PW77" s="466"/>
      <c r="PX77" s="466"/>
      <c r="PY77" s="466"/>
      <c r="PZ77" s="466"/>
      <c r="QA77" s="466"/>
      <c r="QB77" s="466"/>
      <c r="QC77" s="466"/>
      <c r="QD77" s="466"/>
      <c r="QE77" s="466"/>
      <c r="QF77" s="466"/>
      <c r="QG77" s="466"/>
      <c r="QH77" s="466"/>
      <c r="QI77" s="466"/>
      <c r="QJ77" s="466"/>
      <c r="QK77" s="466"/>
      <c r="QL77" s="466"/>
      <c r="QM77" s="466"/>
      <c r="QN77" s="466"/>
      <c r="QO77" s="466"/>
      <c r="QP77" s="466"/>
      <c r="QQ77" s="466"/>
      <c r="QR77" s="466"/>
      <c r="QS77" s="466"/>
      <c r="QT77" s="466"/>
      <c r="QU77" s="466"/>
      <c r="QV77" s="466"/>
      <c r="QW77" s="466"/>
      <c r="QX77" s="466"/>
      <c r="QY77" s="466"/>
      <c r="QZ77" s="466"/>
      <c r="RA77" s="466"/>
      <c r="RM77" s="801">
        <v>77</v>
      </c>
      <c r="RN77" s="758"/>
      <c r="RO77" s="793"/>
      <c r="RP77" s="792"/>
      <c r="RQ77" s="792"/>
      <c r="RR77" s="792"/>
      <c r="RS77" s="792"/>
      <c r="RT77" s="792"/>
      <c r="RU77" s="792"/>
      <c r="RV77" s="792"/>
      <c r="RW77" s="792"/>
      <c r="RX77" s="792"/>
      <c r="RY77" s="792"/>
      <c r="RZ77" s="792"/>
      <c r="SA77" s="792"/>
      <c r="SB77" s="792"/>
    </row>
    <row r="78" spans="1:496" x14ac:dyDescent="0.25">
      <c r="B78" s="473"/>
      <c r="C78" s="473"/>
      <c r="D78" s="473"/>
      <c r="E78" s="473"/>
      <c r="F78" s="473"/>
      <c r="G78" s="473"/>
      <c r="H78" s="473"/>
      <c r="I78" s="473"/>
      <c r="J78" s="473"/>
      <c r="K78" s="473"/>
      <c r="L78" s="473"/>
      <c r="M78" s="473"/>
      <c r="N78" s="473"/>
      <c r="O78" s="473"/>
      <c r="P78" s="473"/>
      <c r="Y78" s="473"/>
      <c r="Z78" s="473"/>
      <c r="AA78" s="473"/>
      <c r="AB78" s="473"/>
      <c r="AC78" s="473"/>
      <c r="AD78" s="473"/>
      <c r="AE78" s="473"/>
      <c r="AF78" s="473"/>
      <c r="AH78" s="473"/>
      <c r="AI78" s="473"/>
      <c r="AJ78" s="473"/>
      <c r="AK78" s="473"/>
      <c r="AL78" s="473"/>
      <c r="AM78" s="473"/>
      <c r="AN78" s="473"/>
      <c r="AO78" s="473"/>
      <c r="AP78" s="473"/>
      <c r="AQ78" s="473"/>
      <c r="AR78" s="473"/>
      <c r="AS78" s="473"/>
      <c r="AT78" s="473"/>
      <c r="AU78" s="473"/>
      <c r="AV78" s="473"/>
      <c r="BU78" s="466"/>
      <c r="BV78" s="466"/>
      <c r="BW78" s="466"/>
      <c r="BX78" s="466"/>
      <c r="BY78" s="466"/>
      <c r="BZ78" s="466"/>
      <c r="CA78" s="466"/>
      <c r="CB78" s="466"/>
      <c r="CC78" s="466"/>
      <c r="CD78" s="466"/>
      <c r="CE78" s="466"/>
      <c r="CF78" s="466"/>
      <c r="CG78" s="466"/>
      <c r="CH78" s="466"/>
      <c r="CI78" s="466"/>
      <c r="CJ78" s="466"/>
      <c r="CK78" s="466"/>
      <c r="CL78" s="466"/>
      <c r="CM78" s="466"/>
      <c r="CN78" s="466"/>
      <c r="CO78" s="466"/>
      <c r="CP78" s="466"/>
      <c r="CQ78" s="466"/>
      <c r="CR78" s="466"/>
      <c r="CS78" s="466"/>
      <c r="CT78" s="466"/>
      <c r="CU78" s="466"/>
      <c r="CV78" s="466"/>
      <c r="CW78" s="466"/>
      <c r="CX78" s="466"/>
      <c r="CY78" s="466"/>
      <c r="CZ78" s="466"/>
      <c r="DA78" s="466"/>
      <c r="DB78" s="466"/>
      <c r="DC78" s="466"/>
      <c r="DD78" s="466"/>
      <c r="DE78" s="466"/>
      <c r="DF78" s="466"/>
      <c r="DG78" s="466"/>
      <c r="DH78" s="466"/>
      <c r="DI78" s="466"/>
      <c r="DJ78" s="466"/>
      <c r="DK78" s="466"/>
      <c r="DL78" s="466"/>
      <c r="DM78" s="466"/>
      <c r="DN78" s="466"/>
      <c r="DO78" s="466"/>
      <c r="DP78" s="466"/>
      <c r="DQ78" s="466"/>
      <c r="DR78" s="466"/>
      <c r="DS78" s="466"/>
      <c r="DT78" s="466"/>
      <c r="DU78" s="466"/>
      <c r="DV78" s="466"/>
      <c r="DW78" s="466"/>
      <c r="DX78" s="466"/>
      <c r="DY78" s="466"/>
      <c r="DZ78" s="466"/>
      <c r="EA78" s="466"/>
      <c r="EB78" s="466"/>
      <c r="EC78" s="466"/>
      <c r="ED78" s="466"/>
      <c r="EE78" s="466"/>
      <c r="EF78" s="466"/>
      <c r="EG78" s="466"/>
      <c r="EH78" s="466"/>
      <c r="EI78" s="466"/>
      <c r="EJ78" s="466"/>
      <c r="EK78" s="466"/>
      <c r="EL78" s="466"/>
      <c r="EM78" s="466"/>
      <c r="EN78" s="466"/>
      <c r="EO78" s="466"/>
      <c r="EP78" s="466"/>
      <c r="EQ78" s="466"/>
      <c r="ER78" s="466"/>
      <c r="ES78" s="466"/>
      <c r="ET78" s="466"/>
      <c r="EU78" s="466"/>
      <c r="EV78" s="466"/>
      <c r="EW78" s="466"/>
      <c r="EX78" s="466"/>
      <c r="EY78" s="466"/>
      <c r="EZ78" s="466"/>
      <c r="FA78" s="466"/>
      <c r="FB78" s="466"/>
      <c r="FC78" s="466"/>
      <c r="HQ78" s="466"/>
      <c r="HR78" s="466"/>
      <c r="HS78" s="466"/>
      <c r="HT78" s="466"/>
      <c r="HU78" s="466"/>
      <c r="HV78" s="466"/>
      <c r="HW78" s="466"/>
      <c r="HX78" s="466"/>
      <c r="IG78" s="466"/>
      <c r="IH78" s="466"/>
      <c r="II78" s="466"/>
      <c r="IJ78" s="466"/>
      <c r="IK78" s="466"/>
      <c r="IL78" s="466"/>
      <c r="IM78" s="466"/>
      <c r="IN78" s="466"/>
      <c r="IO78" s="466"/>
      <c r="IP78" s="466"/>
      <c r="IQ78" s="466"/>
      <c r="IR78" s="466"/>
      <c r="IS78" s="466"/>
      <c r="MP78" s="849"/>
      <c r="MR78" s="758"/>
      <c r="MS78" s="758"/>
      <c r="MT78" s="758"/>
      <c r="MU78" s="758"/>
      <c r="MV78" s="758"/>
      <c r="MW78" s="758"/>
      <c r="MX78" s="758"/>
      <c r="MY78" s="758"/>
      <c r="MZ78" s="758"/>
      <c r="NA78" s="758"/>
      <c r="NB78" s="758"/>
      <c r="NC78" s="758"/>
      <c r="ND78" s="75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PA78" s="466"/>
      <c r="PB78" s="466"/>
      <c r="PC78" s="466"/>
      <c r="PD78" s="466"/>
      <c r="PE78" s="466"/>
      <c r="PF78" s="466"/>
      <c r="PG78" s="466"/>
      <c r="PH78" s="466"/>
      <c r="PI78" s="466"/>
      <c r="PJ78" s="466"/>
      <c r="PK78" s="466"/>
      <c r="PL78" s="466"/>
      <c r="PM78" s="466"/>
      <c r="PN78" s="466"/>
      <c r="PO78" s="466"/>
      <c r="PP78" s="466"/>
      <c r="PQ78" s="466"/>
      <c r="PR78" s="466"/>
      <c r="PS78" s="466"/>
      <c r="PT78" s="466"/>
      <c r="PU78" s="466"/>
      <c r="PV78" s="466"/>
      <c r="PW78" s="466"/>
      <c r="PX78" s="466"/>
      <c r="PY78" s="466"/>
      <c r="PZ78" s="466"/>
      <c r="QA78" s="466"/>
      <c r="QB78" s="466"/>
      <c r="QC78" s="466"/>
      <c r="QD78" s="466"/>
      <c r="QE78" s="466"/>
      <c r="QF78" s="466"/>
      <c r="QG78" s="466"/>
      <c r="QH78" s="466"/>
      <c r="QI78" s="466"/>
      <c r="QJ78" s="466"/>
      <c r="QK78" s="466"/>
      <c r="QL78" s="466"/>
      <c r="QM78" s="466"/>
      <c r="QN78" s="466"/>
      <c r="QO78" s="466"/>
      <c r="QP78" s="466"/>
      <c r="QQ78" s="466"/>
      <c r="QR78" s="466"/>
      <c r="QS78" s="466"/>
      <c r="QT78" s="466"/>
      <c r="QU78" s="466"/>
      <c r="QV78" s="466"/>
      <c r="QW78" s="466"/>
      <c r="QX78" s="466"/>
      <c r="QY78" s="466"/>
      <c r="QZ78" s="466"/>
      <c r="RA78" s="466"/>
      <c r="RM78" s="801">
        <v>78</v>
      </c>
      <c r="RN78" s="758" t="s">
        <v>266</v>
      </c>
      <c r="RO78" s="793">
        <v>0.21</v>
      </c>
      <c r="RP78" s="833"/>
      <c r="RQ78" s="833"/>
      <c r="RR78" s="833"/>
      <c r="RS78" s="833">
        <v>-280949.84863679996</v>
      </c>
      <c r="RT78" s="833">
        <v>-280949.84863679996</v>
      </c>
      <c r="RU78" s="833">
        <v>-2250307.9008097798</v>
      </c>
      <c r="RV78" s="833">
        <v>-2531257.7494465802</v>
      </c>
      <c r="RW78" s="833">
        <v>-2714619.9410593808</v>
      </c>
      <c r="RX78" s="833">
        <v>-5245877.690505961</v>
      </c>
      <c r="RY78" s="833">
        <v>-3624786.7088663089</v>
      </c>
      <c r="RZ78" s="833">
        <v>-8870664.3993722703</v>
      </c>
      <c r="SA78" s="833">
        <v>-1890764.2494557183</v>
      </c>
      <c r="SB78" s="833">
        <v>-10761428.648827987</v>
      </c>
    </row>
    <row r="79" spans="1:496" x14ac:dyDescent="0.25">
      <c r="B79" s="473"/>
      <c r="C79" s="473"/>
      <c r="D79" s="473"/>
      <c r="E79" s="473"/>
      <c r="F79" s="473"/>
      <c r="G79" s="473"/>
      <c r="H79" s="473"/>
      <c r="I79" s="473"/>
      <c r="J79" s="473"/>
      <c r="K79" s="473"/>
      <c r="L79" s="473"/>
      <c r="M79" s="473"/>
      <c r="N79" s="473"/>
      <c r="O79" s="473"/>
      <c r="P79" s="473"/>
      <c r="Y79" s="473"/>
      <c r="Z79" s="473"/>
      <c r="AA79" s="473"/>
      <c r="AB79" s="473"/>
      <c r="AC79" s="473"/>
      <c r="AD79" s="473"/>
      <c r="AE79" s="473"/>
      <c r="AF79" s="473"/>
      <c r="AH79" s="473"/>
      <c r="AI79" s="473"/>
      <c r="AJ79" s="473"/>
      <c r="AK79" s="473"/>
      <c r="AL79" s="473"/>
      <c r="AM79" s="473"/>
      <c r="AN79" s="473"/>
      <c r="AO79" s="473"/>
      <c r="AP79" s="473"/>
      <c r="AQ79" s="473"/>
      <c r="AR79" s="473"/>
      <c r="AS79" s="473"/>
      <c r="AT79" s="473"/>
      <c r="AU79" s="473"/>
      <c r="AV79" s="473"/>
      <c r="BU79" s="466"/>
      <c r="BV79" s="466"/>
      <c r="BW79" s="466"/>
      <c r="BX79" s="466"/>
      <c r="BY79" s="466"/>
      <c r="BZ79" s="466"/>
      <c r="CA79" s="466"/>
      <c r="CB79" s="466"/>
      <c r="CC79" s="466"/>
      <c r="CD79" s="466"/>
      <c r="CE79" s="466"/>
      <c r="CF79" s="466"/>
      <c r="CG79" s="466"/>
      <c r="CH79" s="466"/>
      <c r="CI79" s="466"/>
      <c r="CJ79" s="466"/>
      <c r="CK79" s="466"/>
      <c r="CL79" s="466"/>
      <c r="CM79" s="466"/>
      <c r="CN79" s="466"/>
      <c r="CO79" s="466"/>
      <c r="CP79" s="466"/>
      <c r="CQ79" s="466"/>
      <c r="CR79" s="466"/>
      <c r="CS79" s="466"/>
      <c r="CT79" s="466"/>
      <c r="CU79" s="466"/>
      <c r="CV79" s="466"/>
      <c r="CW79" s="466"/>
      <c r="CX79" s="466"/>
      <c r="CY79" s="466"/>
      <c r="CZ79" s="466"/>
      <c r="DA79" s="466"/>
      <c r="DB79" s="466"/>
      <c r="DC79" s="466"/>
      <c r="DD79" s="466"/>
      <c r="DE79" s="466"/>
      <c r="DF79" s="466"/>
      <c r="DG79" s="466"/>
      <c r="DH79" s="466"/>
      <c r="DI79" s="466"/>
      <c r="DJ79" s="466"/>
      <c r="DK79" s="466"/>
      <c r="DL79" s="466"/>
      <c r="DM79" s="466"/>
      <c r="DN79" s="466"/>
      <c r="DO79" s="466"/>
      <c r="DP79" s="466"/>
      <c r="DQ79" s="466"/>
      <c r="DR79" s="466"/>
      <c r="DS79" s="466"/>
      <c r="DT79" s="466"/>
      <c r="DU79" s="466"/>
      <c r="DV79" s="466"/>
      <c r="DW79" s="466"/>
      <c r="DX79" s="466"/>
      <c r="DY79" s="466"/>
      <c r="DZ79" s="466"/>
      <c r="EA79" s="466"/>
      <c r="EB79" s="466"/>
      <c r="EC79" s="466"/>
      <c r="ED79" s="466"/>
      <c r="EE79" s="466"/>
      <c r="EF79" s="466"/>
      <c r="EG79" s="466"/>
      <c r="EH79" s="466"/>
      <c r="EI79" s="466"/>
      <c r="EJ79" s="466"/>
      <c r="EK79" s="466"/>
      <c r="EL79" s="466"/>
      <c r="EM79" s="466"/>
      <c r="EN79" s="466"/>
      <c r="EO79" s="466"/>
      <c r="EP79" s="466"/>
      <c r="EQ79" s="466"/>
      <c r="ER79" s="466"/>
      <c r="ES79" s="466"/>
      <c r="ET79" s="466"/>
      <c r="EU79" s="466"/>
      <c r="EV79" s="466"/>
      <c r="EW79" s="466"/>
      <c r="EX79" s="466"/>
      <c r="EY79" s="466"/>
      <c r="EZ79" s="466"/>
      <c r="FA79" s="466"/>
      <c r="FB79" s="466"/>
      <c r="FC79" s="466"/>
      <c r="HQ79" s="466"/>
      <c r="HR79" s="466"/>
      <c r="HS79" s="466"/>
      <c r="HT79" s="466"/>
      <c r="HU79" s="466"/>
      <c r="HV79" s="466"/>
      <c r="HW79" s="466"/>
      <c r="HX79" s="466"/>
      <c r="IG79" s="466"/>
      <c r="IH79" s="466"/>
      <c r="II79" s="466"/>
      <c r="IJ79" s="466"/>
      <c r="IK79" s="466"/>
      <c r="IL79" s="466"/>
      <c r="IM79" s="466"/>
      <c r="IN79" s="466"/>
      <c r="IO79" s="466"/>
      <c r="IP79" s="466"/>
      <c r="IQ79" s="466"/>
      <c r="IR79" s="466"/>
      <c r="IS79" s="466"/>
      <c r="MP79" s="849"/>
      <c r="MR79" s="758"/>
      <c r="MS79" s="758"/>
      <c r="MT79" s="758"/>
      <c r="MU79" s="758"/>
      <c r="MV79" s="758"/>
      <c r="MW79" s="758"/>
      <c r="MX79" s="758"/>
      <c r="MY79" s="758"/>
      <c r="MZ79" s="758"/>
      <c r="NA79" s="758"/>
      <c r="NB79" s="758"/>
      <c r="NC79" s="758"/>
      <c r="ND79" s="758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PA79" s="466"/>
      <c r="PB79" s="466"/>
      <c r="PC79" s="466"/>
      <c r="PD79" s="466"/>
      <c r="PE79" s="466"/>
      <c r="PF79" s="466"/>
      <c r="PG79" s="466"/>
      <c r="PH79" s="466"/>
      <c r="PI79" s="466"/>
      <c r="PJ79" s="466"/>
      <c r="PK79" s="466"/>
      <c r="PL79" s="466"/>
      <c r="PM79" s="466"/>
      <c r="PN79" s="466"/>
      <c r="PO79" s="466"/>
      <c r="PP79" s="466"/>
      <c r="PQ79" s="466"/>
      <c r="PR79" s="466"/>
      <c r="PS79" s="466"/>
      <c r="PT79" s="466"/>
      <c r="PU79" s="466"/>
      <c r="PV79" s="466"/>
      <c r="PW79" s="466"/>
      <c r="PX79" s="466"/>
      <c r="PY79" s="466"/>
      <c r="PZ79" s="466"/>
      <c r="QA79" s="466"/>
      <c r="QB79" s="466"/>
      <c r="QC79" s="466"/>
      <c r="QD79" s="466"/>
      <c r="QE79" s="466"/>
      <c r="QF79" s="466"/>
      <c r="QG79" s="466"/>
      <c r="QH79" s="466"/>
      <c r="QI79" s="466"/>
      <c r="QJ79" s="466"/>
      <c r="QK79" s="466"/>
      <c r="QL79" s="466"/>
      <c r="QM79" s="466"/>
      <c r="QN79" s="466"/>
      <c r="QO79" s="466"/>
      <c r="QP79" s="466"/>
      <c r="QQ79" s="466"/>
      <c r="QR79" s="466"/>
      <c r="QS79" s="466"/>
      <c r="QT79" s="466"/>
      <c r="QU79" s="466"/>
      <c r="QV79" s="466"/>
      <c r="QW79" s="466"/>
      <c r="QX79" s="466"/>
      <c r="QY79" s="466"/>
      <c r="QZ79" s="466"/>
      <c r="RA79" s="466"/>
      <c r="RM79" s="801">
        <v>79</v>
      </c>
      <c r="RN79" s="758"/>
      <c r="RO79" s="793"/>
      <c r="RP79" s="870"/>
      <c r="RQ79" s="870"/>
      <c r="RR79" s="870"/>
      <c r="RS79" s="870"/>
      <c r="RT79" s="870"/>
      <c r="RU79" s="870"/>
      <c r="RV79" s="870"/>
      <c r="RW79" s="870"/>
      <c r="RX79" s="870"/>
      <c r="RY79" s="870"/>
      <c r="RZ79" s="870"/>
      <c r="SA79" s="870"/>
      <c r="SB79" s="870"/>
    </row>
    <row r="80" spans="1:496" ht="15.75" thickBot="1" x14ac:dyDescent="0.3">
      <c r="B80" s="473"/>
      <c r="C80" s="473"/>
      <c r="D80" s="473"/>
      <c r="E80" s="473"/>
      <c r="F80" s="473"/>
      <c r="G80" s="473"/>
      <c r="H80" s="473"/>
      <c r="I80" s="473"/>
      <c r="J80" s="473"/>
      <c r="K80" s="473"/>
      <c r="L80" s="473"/>
      <c r="M80" s="473"/>
      <c r="N80" s="473"/>
      <c r="O80" s="473"/>
      <c r="P80" s="473"/>
      <c r="Y80" s="473"/>
      <c r="Z80" s="473"/>
      <c r="AA80" s="473"/>
      <c r="AB80" s="473"/>
      <c r="AC80" s="473"/>
      <c r="AD80" s="473"/>
      <c r="AE80" s="473"/>
      <c r="AF80" s="473"/>
      <c r="AH80" s="473"/>
      <c r="AI80" s="473"/>
      <c r="AJ80" s="473"/>
      <c r="AK80" s="473"/>
      <c r="AL80" s="473"/>
      <c r="AM80" s="473"/>
      <c r="AN80" s="473"/>
      <c r="AO80" s="473"/>
      <c r="AP80" s="473"/>
      <c r="AQ80" s="473"/>
      <c r="AR80" s="473"/>
      <c r="AS80" s="473"/>
      <c r="AT80" s="473"/>
      <c r="AU80" s="473"/>
      <c r="AV80" s="473"/>
      <c r="BU80" s="466"/>
      <c r="BV80" s="466"/>
      <c r="BW80" s="466"/>
      <c r="BX80" s="466"/>
      <c r="BY80" s="466"/>
      <c r="BZ80" s="466"/>
      <c r="CA80" s="466"/>
      <c r="CB80" s="466"/>
      <c r="CC80" s="466"/>
      <c r="CD80" s="466"/>
      <c r="CE80" s="466"/>
      <c r="CF80" s="466"/>
      <c r="CG80" s="466"/>
      <c r="CH80" s="466"/>
      <c r="CI80" s="466"/>
      <c r="CJ80" s="466"/>
      <c r="CK80" s="466"/>
      <c r="CL80" s="466"/>
      <c r="CM80" s="466"/>
      <c r="CN80" s="466"/>
      <c r="CO80" s="466"/>
      <c r="CP80" s="466"/>
      <c r="CQ80" s="466"/>
      <c r="CR80" s="466"/>
      <c r="CS80" s="466"/>
      <c r="CT80" s="466"/>
      <c r="CU80" s="466"/>
      <c r="CV80" s="466"/>
      <c r="CW80" s="466"/>
      <c r="CX80" s="466"/>
      <c r="CY80" s="466"/>
      <c r="CZ80" s="466"/>
      <c r="DA80" s="466"/>
      <c r="DB80" s="466"/>
      <c r="DC80" s="466"/>
      <c r="DD80" s="466"/>
      <c r="DE80" s="466"/>
      <c r="DF80" s="466"/>
      <c r="DG80" s="466"/>
      <c r="DH80" s="466"/>
      <c r="DI80" s="466"/>
      <c r="DJ80" s="466"/>
      <c r="DK80" s="466"/>
      <c r="DL80" s="466"/>
      <c r="DM80" s="466"/>
      <c r="DN80" s="466"/>
      <c r="DO80" s="466"/>
      <c r="DP80" s="466"/>
      <c r="DQ80" s="466"/>
      <c r="DR80" s="466"/>
      <c r="DS80" s="466"/>
      <c r="DT80" s="466"/>
      <c r="DU80" s="466"/>
      <c r="DV80" s="466"/>
      <c r="DW80" s="466"/>
      <c r="DX80" s="466"/>
      <c r="DY80" s="466"/>
      <c r="DZ80" s="466"/>
      <c r="EA80" s="466"/>
      <c r="EB80" s="466"/>
      <c r="EC80" s="466"/>
      <c r="ED80" s="466"/>
      <c r="EE80" s="466"/>
      <c r="EF80" s="466"/>
      <c r="EG80" s="466"/>
      <c r="EH80" s="466"/>
      <c r="EI80" s="466"/>
      <c r="EJ80" s="466"/>
      <c r="EK80" s="466"/>
      <c r="EL80" s="466"/>
      <c r="EM80" s="466"/>
      <c r="EN80" s="466"/>
      <c r="EO80" s="466"/>
      <c r="EP80" s="466"/>
      <c r="EQ80" s="466"/>
      <c r="ER80" s="466"/>
      <c r="ES80" s="466"/>
      <c r="ET80" s="466"/>
      <c r="EU80" s="466"/>
      <c r="EV80" s="466"/>
      <c r="EW80" s="466"/>
      <c r="EX80" s="466"/>
      <c r="EY80" s="466"/>
      <c r="EZ80" s="466"/>
      <c r="FA80" s="466"/>
      <c r="FB80" s="466"/>
      <c r="FC80" s="466"/>
      <c r="HQ80" s="466"/>
      <c r="HR80" s="466"/>
      <c r="HS80" s="466"/>
      <c r="HT80" s="466"/>
      <c r="HU80" s="466"/>
      <c r="HV80" s="466"/>
      <c r="HW80" s="466"/>
      <c r="HX80" s="466"/>
      <c r="IG80" s="466"/>
      <c r="IH80" s="466"/>
      <c r="II80" s="466"/>
      <c r="IJ80" s="466"/>
      <c r="IK80" s="466"/>
      <c r="IL80" s="466"/>
      <c r="IM80" s="466"/>
      <c r="IN80" s="466"/>
      <c r="IO80" s="466"/>
      <c r="IP80" s="466"/>
      <c r="IQ80" s="466"/>
      <c r="IR80" s="466"/>
      <c r="IS80" s="466"/>
      <c r="MP80" s="849"/>
      <c r="MR80" s="758"/>
      <c r="MS80" s="758"/>
      <c r="MT80" s="758"/>
      <c r="MU80" s="758"/>
      <c r="MV80" s="758"/>
      <c r="MW80" s="758"/>
      <c r="MX80" s="758"/>
      <c r="MY80" s="758"/>
      <c r="MZ80" s="758"/>
      <c r="NA80" s="758"/>
      <c r="NB80" s="758"/>
      <c r="NC80" s="758"/>
      <c r="ND80" s="758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PA80" s="466"/>
      <c r="PB80" s="466"/>
      <c r="PC80" s="466"/>
      <c r="PD80" s="466"/>
      <c r="PE80" s="466"/>
      <c r="PF80" s="466"/>
      <c r="PG80" s="466"/>
      <c r="PH80" s="466"/>
      <c r="PI80" s="466"/>
      <c r="PJ80" s="466"/>
      <c r="PK80" s="466"/>
      <c r="PL80" s="466"/>
      <c r="PM80" s="466"/>
      <c r="PN80" s="466"/>
      <c r="PO80" s="466"/>
      <c r="PP80" s="466"/>
      <c r="PQ80" s="466"/>
      <c r="PR80" s="466"/>
      <c r="PS80" s="466"/>
      <c r="PT80" s="466"/>
      <c r="PU80" s="466"/>
      <c r="PV80" s="466"/>
      <c r="PW80" s="466"/>
      <c r="PX80" s="466"/>
      <c r="PY80" s="466"/>
      <c r="PZ80" s="466"/>
      <c r="QA80" s="466"/>
      <c r="QB80" s="466"/>
      <c r="QC80" s="466"/>
      <c r="QD80" s="466"/>
      <c r="QE80" s="466"/>
      <c r="QF80" s="466"/>
      <c r="QG80" s="466"/>
      <c r="QH80" s="466"/>
      <c r="QI80" s="466"/>
      <c r="QJ80" s="466"/>
      <c r="QK80" s="466"/>
      <c r="QL80" s="466"/>
      <c r="QM80" s="466"/>
      <c r="QN80" s="466"/>
      <c r="QO80" s="466"/>
      <c r="QP80" s="466"/>
      <c r="QQ80" s="466"/>
      <c r="QR80" s="466"/>
      <c r="QS80" s="466"/>
      <c r="QT80" s="466"/>
      <c r="QU80" s="466"/>
      <c r="QV80" s="466"/>
      <c r="QW80" s="466"/>
      <c r="QX80" s="466"/>
      <c r="QY80" s="466"/>
      <c r="QZ80" s="466"/>
      <c r="RA80" s="466"/>
      <c r="RM80" s="801">
        <v>80</v>
      </c>
      <c r="RN80" s="758" t="s">
        <v>258</v>
      </c>
      <c r="RO80" s="793"/>
      <c r="RP80" s="871"/>
      <c r="RQ80" s="871"/>
      <c r="RR80" s="871"/>
      <c r="RS80" s="871">
        <v>-1056906.5734432</v>
      </c>
      <c r="RT80" s="871">
        <v>-1056906.5734432</v>
      </c>
      <c r="RU80" s="871">
        <v>-8465444.0078082196</v>
      </c>
      <c r="RV80" s="871">
        <v>-9522350.5812514201</v>
      </c>
      <c r="RW80" s="871">
        <v>-10212141.683032909</v>
      </c>
      <c r="RX80" s="871">
        <v>-19734492.264284328</v>
      </c>
      <c r="RY80" s="871">
        <v>-13636102.380973257</v>
      </c>
      <c r="RZ80" s="871">
        <v>-33370594.645257585</v>
      </c>
      <c r="SA80" s="871">
        <v>-7112875.0336667504</v>
      </c>
      <c r="SB80" s="871">
        <v>-40483469.678924337</v>
      </c>
    </row>
    <row r="81" spans="2:496" ht="15.75" thickTop="1" x14ac:dyDescent="0.25">
      <c r="B81" s="473"/>
      <c r="C81" s="473"/>
      <c r="D81" s="473"/>
      <c r="E81" s="473"/>
      <c r="F81" s="473"/>
      <c r="G81" s="473"/>
      <c r="H81" s="473"/>
      <c r="I81" s="473"/>
      <c r="J81" s="473"/>
      <c r="K81" s="473"/>
      <c r="L81" s="473"/>
      <c r="M81" s="473"/>
      <c r="N81" s="473"/>
      <c r="O81" s="473"/>
      <c r="P81" s="473"/>
      <c r="Y81"/>
      <c r="Z81"/>
      <c r="AA81"/>
      <c r="AB81"/>
      <c r="AC81"/>
      <c r="AD81" s="473"/>
      <c r="AE81" s="473"/>
      <c r="AF81" s="473"/>
      <c r="AH81" s="473"/>
      <c r="AI81" s="473"/>
      <c r="AJ81" s="473"/>
      <c r="AK81" s="473"/>
      <c r="AL81" s="473"/>
      <c r="AM81" s="473"/>
      <c r="AN81" s="473"/>
      <c r="AO81" s="473"/>
      <c r="AP81" s="473"/>
      <c r="AQ81" s="473"/>
      <c r="AR81" s="473"/>
      <c r="AS81" s="473"/>
      <c r="AT81" s="473"/>
      <c r="AU81" s="473"/>
      <c r="AV81" s="473"/>
      <c r="BU81" s="466"/>
      <c r="BV81" s="466"/>
      <c r="BW81" s="466"/>
      <c r="BX81" s="466"/>
      <c r="BY81" s="466"/>
      <c r="BZ81" s="466"/>
      <c r="CA81" s="466"/>
      <c r="CB81" s="466"/>
      <c r="CC81" s="466"/>
      <c r="CD81" s="466"/>
      <c r="CE81" s="466"/>
      <c r="CF81" s="466"/>
      <c r="CG81" s="466"/>
      <c r="CH81" s="466"/>
      <c r="CI81" s="466"/>
      <c r="CJ81" s="466"/>
      <c r="CK81" s="466"/>
      <c r="CL81" s="466"/>
      <c r="CM81" s="466"/>
      <c r="CN81" s="466"/>
      <c r="CO81" s="466"/>
      <c r="CP81" s="466"/>
      <c r="CQ81" s="466"/>
      <c r="CR81" s="466"/>
      <c r="CS81" s="466"/>
      <c r="CT81" s="466"/>
      <c r="CU81" s="466"/>
      <c r="CV81" s="466"/>
      <c r="CW81" s="466"/>
      <c r="CX81" s="466"/>
      <c r="CY81" s="466"/>
      <c r="CZ81" s="466"/>
      <c r="DA81" s="466"/>
      <c r="DB81" s="466"/>
      <c r="DC81" s="466"/>
      <c r="DD81" s="466"/>
      <c r="DE81" s="466"/>
      <c r="DF81" s="466"/>
      <c r="DG81" s="466"/>
      <c r="DH81" s="466"/>
      <c r="DI81" s="466"/>
      <c r="DJ81" s="466"/>
      <c r="DK81" s="466"/>
      <c r="DL81" s="466"/>
      <c r="DM81" s="466"/>
      <c r="DN81" s="466"/>
      <c r="DO81" s="466"/>
      <c r="DP81" s="466"/>
      <c r="DQ81" s="466"/>
      <c r="DR81" s="466"/>
      <c r="DS81" s="466"/>
      <c r="DT81" s="466"/>
      <c r="DU81" s="466"/>
      <c r="DV81" s="466"/>
      <c r="DW81" s="466"/>
      <c r="DX81" s="466"/>
      <c r="DY81" s="466"/>
      <c r="DZ81" s="466"/>
      <c r="EA81" s="466"/>
      <c r="EB81" s="466"/>
      <c r="EC81" s="466"/>
      <c r="ED81" s="466"/>
      <c r="EE81" s="466"/>
      <c r="EF81" s="466"/>
      <c r="EG81" s="466"/>
      <c r="EH81" s="466"/>
      <c r="EI81" s="466"/>
      <c r="EJ81" s="466"/>
      <c r="EK81" s="466"/>
      <c r="EL81" s="466"/>
      <c r="EM81" s="466"/>
      <c r="EN81" s="466"/>
      <c r="EO81" s="466"/>
      <c r="EP81" s="466"/>
      <c r="EQ81" s="466"/>
      <c r="ER81" s="466"/>
      <c r="ES81" s="466"/>
      <c r="ET81" s="466"/>
      <c r="EU81" s="466"/>
      <c r="EV81" s="466"/>
      <c r="EW81" s="466"/>
      <c r="EX81" s="466"/>
      <c r="EY81" s="466"/>
      <c r="EZ81" s="466"/>
      <c r="FA81" s="466"/>
      <c r="FB81" s="466"/>
      <c r="FC81" s="466"/>
      <c r="HQ81" s="466"/>
      <c r="HR81" s="466"/>
      <c r="HS81" s="466"/>
      <c r="HT81" s="466"/>
      <c r="HU81" s="466"/>
      <c r="HV81" s="466"/>
      <c r="HW81" s="466"/>
      <c r="HX81" s="466"/>
      <c r="IG81" s="466"/>
      <c r="IH81" s="466"/>
      <c r="II81" s="466"/>
      <c r="IJ81" s="466"/>
      <c r="IK81" s="466"/>
      <c r="IL81" s="466"/>
      <c r="IM81" s="466"/>
      <c r="IN81" s="466"/>
      <c r="IO81" s="466"/>
      <c r="IP81" s="466"/>
      <c r="IQ81" s="466"/>
      <c r="IR81" s="466"/>
      <c r="IS81" s="466"/>
      <c r="MP81" s="849"/>
      <c r="MR81" s="758"/>
      <c r="MS81" s="758"/>
      <c r="MT81" s="758"/>
      <c r="MU81" s="758"/>
      <c r="MV81" s="758"/>
      <c r="MW81" s="758"/>
      <c r="MX81" s="758"/>
      <c r="MY81" s="758"/>
      <c r="MZ81" s="758"/>
      <c r="NA81" s="758"/>
      <c r="NB81" s="758"/>
      <c r="NC81" s="758"/>
      <c r="ND81" s="758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PA81" s="466"/>
      <c r="PB81" s="466"/>
      <c r="PC81" s="466"/>
      <c r="PD81" s="466"/>
      <c r="PE81" s="466"/>
      <c r="PF81" s="466"/>
      <c r="PG81" s="466"/>
      <c r="PH81" s="466"/>
      <c r="PI81" s="466"/>
      <c r="PJ81" s="466"/>
      <c r="PK81" s="466"/>
      <c r="PL81" s="466"/>
      <c r="PM81" s="466"/>
      <c r="PN81" s="466"/>
      <c r="PO81" s="466"/>
      <c r="PP81" s="466"/>
      <c r="PQ81" s="466"/>
      <c r="PR81" s="466"/>
      <c r="PS81" s="466"/>
      <c r="PT81" s="466"/>
      <c r="PU81" s="466"/>
      <c r="PV81" s="466"/>
      <c r="PW81" s="466"/>
      <c r="PX81" s="466"/>
      <c r="PY81" s="466"/>
      <c r="PZ81" s="466"/>
      <c r="QA81" s="466"/>
      <c r="QB81" s="466"/>
      <c r="QC81" s="466"/>
      <c r="QD81" s="466"/>
      <c r="QE81" s="466"/>
      <c r="QF81" s="466"/>
      <c r="QG81" s="466"/>
      <c r="QH81" s="466"/>
      <c r="QI81" s="466"/>
      <c r="QJ81" s="466"/>
      <c r="QK81" s="466"/>
      <c r="QL81" s="466"/>
      <c r="QM81" s="466"/>
      <c r="QN81" s="466"/>
      <c r="QO81" s="466"/>
      <c r="QP81" s="466"/>
      <c r="QQ81" s="466"/>
      <c r="QR81" s="466"/>
      <c r="QS81" s="466"/>
      <c r="QT81" s="466"/>
      <c r="QU81" s="466"/>
      <c r="QV81" s="466"/>
      <c r="QW81" s="466"/>
      <c r="QX81" s="466"/>
      <c r="QY81" s="466"/>
      <c r="QZ81" s="466"/>
      <c r="RA81" s="466"/>
      <c r="RM81" s="801">
        <v>81</v>
      </c>
      <c r="RN81" s="758"/>
      <c r="RO81" s="793"/>
      <c r="RP81" s="796"/>
      <c r="RQ81" s="796"/>
      <c r="RR81" s="796"/>
      <c r="RS81" s="796"/>
      <c r="RT81" s="796"/>
      <c r="RU81" s="796"/>
      <c r="RV81" s="796"/>
      <c r="RW81" s="796"/>
      <c r="RX81" s="796"/>
      <c r="RY81" s="796"/>
      <c r="RZ81" s="796"/>
      <c r="SA81" s="796"/>
      <c r="SB81" s="796"/>
    </row>
    <row r="82" spans="2:496" x14ac:dyDescent="0.25">
      <c r="B82" s="473"/>
      <c r="C82" s="473"/>
      <c r="D82" s="473"/>
      <c r="E82" s="473"/>
      <c r="F82" s="473"/>
      <c r="G82" s="473"/>
      <c r="H82" s="473"/>
      <c r="I82" s="473"/>
      <c r="J82" s="473"/>
      <c r="K82" s="473"/>
      <c r="L82" s="473"/>
      <c r="M82" s="473"/>
      <c r="N82" s="473"/>
      <c r="O82" s="473"/>
      <c r="P82" s="473"/>
      <c r="Y82"/>
      <c r="Z82"/>
      <c r="AA82"/>
      <c r="AB82"/>
      <c r="AC82"/>
      <c r="AD82" s="473"/>
      <c r="AE82" s="473"/>
      <c r="AF82" s="473"/>
      <c r="AH82" s="473"/>
      <c r="AI82" s="473"/>
      <c r="AJ82" s="473"/>
      <c r="AK82" s="473"/>
      <c r="AL82" s="473"/>
      <c r="AM82" s="473"/>
      <c r="AN82" s="473"/>
      <c r="AO82" s="473"/>
      <c r="AP82" s="473"/>
      <c r="AQ82" s="473"/>
      <c r="AR82" s="473"/>
      <c r="AS82" s="473"/>
      <c r="AT82" s="473"/>
      <c r="AU82" s="473"/>
      <c r="AV82" s="473"/>
      <c r="BU82" s="466"/>
      <c r="BV82" s="466"/>
      <c r="BW82" s="466"/>
      <c r="BX82" s="466"/>
      <c r="BY82" s="466"/>
      <c r="BZ82" s="466"/>
      <c r="CA82" s="466"/>
      <c r="CB82" s="466"/>
      <c r="CC82" s="466"/>
      <c r="CD82" s="466"/>
      <c r="CE82" s="466"/>
      <c r="CF82" s="466"/>
      <c r="CG82" s="466"/>
      <c r="CH82" s="466"/>
      <c r="CI82" s="466"/>
      <c r="CJ82" s="466"/>
      <c r="CK82" s="466"/>
      <c r="CL82" s="466"/>
      <c r="CM82" s="466"/>
      <c r="CN82" s="466"/>
      <c r="CO82" s="466"/>
      <c r="CP82" s="466"/>
      <c r="CQ82" s="466"/>
      <c r="CR82" s="466"/>
      <c r="CS82" s="466"/>
      <c r="CT82" s="466"/>
      <c r="CU82" s="466"/>
      <c r="CV82" s="466"/>
      <c r="CW82" s="466"/>
      <c r="CX82" s="466"/>
      <c r="CY82" s="466"/>
      <c r="CZ82" s="466"/>
      <c r="DA82" s="466"/>
      <c r="DB82" s="466"/>
      <c r="DC82" s="466"/>
      <c r="DD82" s="466"/>
      <c r="DE82" s="466"/>
      <c r="DF82" s="466"/>
      <c r="DG82" s="466"/>
      <c r="DH82" s="466"/>
      <c r="DI82" s="466"/>
      <c r="DJ82" s="466"/>
      <c r="DK82" s="466"/>
      <c r="DL82" s="466"/>
      <c r="DM82" s="466"/>
      <c r="DN82" s="466"/>
      <c r="DO82" s="466"/>
      <c r="DP82" s="466"/>
      <c r="DQ82" s="466"/>
      <c r="DR82" s="466"/>
      <c r="DS82" s="466"/>
      <c r="DT82" s="466"/>
      <c r="DU82" s="466"/>
      <c r="DV82" s="466"/>
      <c r="DW82" s="466"/>
      <c r="DX82" s="466"/>
      <c r="DY82" s="466"/>
      <c r="DZ82" s="466"/>
      <c r="EA82" s="466"/>
      <c r="EB82" s="466"/>
      <c r="EC82" s="466"/>
      <c r="ED82" s="466"/>
      <c r="EE82" s="466"/>
      <c r="EF82" s="466"/>
      <c r="EG82" s="466"/>
      <c r="EH82" s="466"/>
      <c r="EI82" s="466"/>
      <c r="EJ82" s="466"/>
      <c r="EK82" s="466"/>
      <c r="EL82" s="466"/>
      <c r="EM82" s="466"/>
      <c r="EN82" s="466"/>
      <c r="EO82" s="466"/>
      <c r="EP82" s="466"/>
      <c r="EQ82" s="466"/>
      <c r="ER82" s="466"/>
      <c r="ES82" s="466"/>
      <c r="ET82" s="466"/>
      <c r="EU82" s="466"/>
      <c r="EV82" s="466"/>
      <c r="EW82" s="466"/>
      <c r="EX82" s="466"/>
      <c r="EY82" s="466"/>
      <c r="EZ82" s="466"/>
      <c r="FA82" s="466"/>
      <c r="FB82" s="466"/>
      <c r="FC82" s="466"/>
      <c r="HQ82" s="466"/>
      <c r="HR82" s="466"/>
      <c r="HS82" s="466"/>
      <c r="HT82" s="466"/>
      <c r="HU82" s="466"/>
      <c r="HV82" s="466"/>
      <c r="HW82" s="466"/>
      <c r="HX82" s="466"/>
      <c r="IG82" s="466"/>
      <c r="IH82" s="466"/>
      <c r="II82" s="466"/>
      <c r="IJ82" s="466"/>
      <c r="IK82" s="466"/>
      <c r="IL82" s="466"/>
      <c r="IM82" s="466"/>
      <c r="IN82" s="466"/>
      <c r="IO82" s="466"/>
      <c r="IP82" s="466"/>
      <c r="IQ82" s="466"/>
      <c r="IR82" s="466"/>
      <c r="IS82" s="466"/>
      <c r="MP82" s="849"/>
      <c r="MR82" s="758"/>
      <c r="MS82" s="758"/>
      <c r="MT82" s="758"/>
      <c r="MU82" s="758"/>
      <c r="MV82" s="758"/>
      <c r="MW82" s="758"/>
      <c r="MX82" s="758"/>
      <c r="MY82" s="758"/>
      <c r="MZ82" s="758"/>
      <c r="NA82" s="758"/>
      <c r="NB82" s="758"/>
      <c r="NC82" s="758"/>
      <c r="ND82" s="758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PA82" s="466"/>
      <c r="PB82" s="466"/>
      <c r="PC82" s="466"/>
      <c r="PD82" s="466"/>
      <c r="PE82" s="466"/>
      <c r="PF82" s="466"/>
      <c r="PG82" s="466"/>
      <c r="PH82" s="466"/>
      <c r="PI82" s="466"/>
      <c r="PJ82" s="466"/>
      <c r="PK82" s="466"/>
      <c r="PL82" s="466"/>
      <c r="PM82" s="466"/>
      <c r="PN82" s="466"/>
      <c r="PO82" s="466"/>
      <c r="PP82" s="466"/>
      <c r="PQ82" s="466"/>
      <c r="PR82" s="466"/>
      <c r="PS82" s="466"/>
      <c r="PT82" s="466"/>
      <c r="PU82" s="466"/>
      <c r="PV82" s="466"/>
      <c r="PW82" s="466"/>
      <c r="PX82" s="466"/>
      <c r="PY82" s="466"/>
      <c r="PZ82" s="466"/>
      <c r="QA82" s="466"/>
      <c r="QB82" s="466"/>
      <c r="QC82" s="466"/>
      <c r="QD82" s="466"/>
      <c r="QE82" s="466"/>
      <c r="QF82" s="466"/>
      <c r="QG82" s="466"/>
      <c r="QH82" s="466"/>
      <c r="QI82" s="466"/>
      <c r="QJ82" s="466"/>
      <c r="QK82" s="466"/>
      <c r="QL82" s="466"/>
      <c r="QM82" s="466"/>
      <c r="QN82" s="466"/>
      <c r="QO82" s="466"/>
      <c r="QP82" s="466"/>
      <c r="QQ82" s="466"/>
      <c r="QR82" s="466"/>
      <c r="QS82" s="466"/>
      <c r="QT82" s="466"/>
      <c r="QU82" s="466"/>
      <c r="QV82" s="466"/>
      <c r="QW82" s="466"/>
      <c r="QX82" s="466"/>
      <c r="QY82" s="466"/>
      <c r="QZ82" s="466"/>
      <c r="RA82" s="466"/>
      <c r="RM82" s="801">
        <v>82</v>
      </c>
      <c r="RN82" s="807" t="s">
        <v>1193</v>
      </c>
      <c r="RO82" s="793"/>
      <c r="RP82" s="869"/>
      <c r="RQ82" s="869"/>
      <c r="RR82" s="869"/>
      <c r="RS82" s="869">
        <v>85733349.788745955</v>
      </c>
      <c r="RT82" s="869">
        <v>85733349.788745955</v>
      </c>
      <c r="RU82" s="869">
        <v>119436500.32754801</v>
      </c>
      <c r="RV82" s="869">
        <v>205169850.11629397</v>
      </c>
      <c r="RW82" s="869">
        <v>68833757.894389868</v>
      </c>
      <c r="RX82" s="869">
        <v>274003608.01068383</v>
      </c>
      <c r="RY82" s="869">
        <v>162975760.90361816</v>
      </c>
      <c r="RZ82" s="869">
        <v>436979368.91430199</v>
      </c>
      <c r="SA82" s="869">
        <v>124054620.51282012</v>
      </c>
      <c r="SB82" s="869">
        <v>561033989.42712212</v>
      </c>
    </row>
    <row r="83" spans="2:496" x14ac:dyDescent="0.25">
      <c r="B83" s="473"/>
      <c r="C83" s="473"/>
      <c r="D83" s="473"/>
      <c r="E83" s="473"/>
      <c r="F83" s="473"/>
      <c r="G83" s="473"/>
      <c r="H83" s="473"/>
      <c r="I83" s="473"/>
      <c r="J83" s="473"/>
      <c r="K83" s="473"/>
      <c r="L83" s="473"/>
      <c r="M83" s="473"/>
      <c r="N83" s="473"/>
      <c r="O83" s="473"/>
      <c r="P83" s="473"/>
      <c r="Y83"/>
      <c r="Z83"/>
      <c r="AA83"/>
      <c r="AB83"/>
      <c r="AC83"/>
      <c r="AD83" s="473"/>
      <c r="AE83" s="473"/>
      <c r="AF83" s="473"/>
      <c r="AH83" s="473"/>
      <c r="AI83" s="473"/>
      <c r="AJ83" s="473"/>
      <c r="AK83" s="473"/>
      <c r="AL83" s="473"/>
      <c r="AM83" s="473"/>
      <c r="AN83" s="473"/>
      <c r="AO83" s="473"/>
      <c r="AP83" s="473"/>
      <c r="AQ83" s="473"/>
      <c r="AR83" s="473"/>
      <c r="AS83" s="473"/>
      <c r="AT83" s="473"/>
      <c r="AU83" s="473"/>
      <c r="AV83" s="473"/>
      <c r="BU83" s="466"/>
      <c r="BV83" s="466"/>
      <c r="BW83" s="466"/>
      <c r="BX83" s="466"/>
      <c r="BY83" s="466"/>
      <c r="BZ83" s="466"/>
      <c r="CA83" s="466"/>
      <c r="CB83" s="466"/>
      <c r="CC83" s="466"/>
      <c r="CD83" s="466"/>
      <c r="CE83" s="466"/>
      <c r="CF83" s="466"/>
      <c r="CG83" s="466"/>
      <c r="CH83" s="466"/>
      <c r="CI83" s="466"/>
      <c r="CJ83" s="466"/>
      <c r="CK83" s="466"/>
      <c r="CL83" s="466"/>
      <c r="CM83" s="466"/>
      <c r="CN83" s="466"/>
      <c r="CO83" s="466"/>
      <c r="CP83" s="466"/>
      <c r="CQ83" s="466"/>
      <c r="CR83" s="466"/>
      <c r="CS83" s="466"/>
      <c r="CT83" s="466"/>
      <c r="CU83" s="466"/>
      <c r="CV83" s="466"/>
      <c r="CW83" s="466"/>
      <c r="CX83" s="466"/>
      <c r="CY83" s="466"/>
      <c r="CZ83" s="466"/>
      <c r="DA83" s="466"/>
      <c r="DB83" s="466"/>
      <c r="DC83" s="466"/>
      <c r="DD83" s="466"/>
      <c r="DE83" s="466"/>
      <c r="DF83" s="466"/>
      <c r="DG83" s="466"/>
      <c r="DH83" s="466"/>
      <c r="DI83" s="466"/>
      <c r="DJ83" s="466"/>
      <c r="DK83" s="466"/>
      <c r="DL83" s="466"/>
      <c r="DM83" s="466"/>
      <c r="DN83" s="466"/>
      <c r="DO83" s="466"/>
      <c r="DP83" s="466"/>
      <c r="DQ83" s="466"/>
      <c r="DR83" s="466"/>
      <c r="DS83" s="466"/>
      <c r="DT83" s="466"/>
      <c r="DU83" s="466"/>
      <c r="DV83" s="466"/>
      <c r="DW83" s="466"/>
      <c r="DX83" s="466"/>
      <c r="DY83" s="466"/>
      <c r="DZ83" s="466"/>
      <c r="EA83" s="466"/>
      <c r="EB83" s="466"/>
      <c r="EC83" s="466"/>
      <c r="ED83" s="466"/>
      <c r="EE83" s="466"/>
      <c r="EF83" s="466"/>
      <c r="EG83" s="466"/>
      <c r="EH83" s="466"/>
      <c r="EI83" s="466"/>
      <c r="EJ83" s="466"/>
      <c r="EK83" s="466"/>
      <c r="EL83" s="466"/>
      <c r="EM83" s="466"/>
      <c r="EN83" s="466"/>
      <c r="EO83" s="466"/>
      <c r="EP83" s="466"/>
      <c r="EQ83" s="466"/>
      <c r="ER83" s="466"/>
      <c r="ES83" s="466"/>
      <c r="ET83" s="466"/>
      <c r="EU83" s="466"/>
      <c r="EV83" s="466"/>
      <c r="EW83" s="466"/>
      <c r="EX83" s="466"/>
      <c r="EY83" s="466"/>
      <c r="EZ83" s="466"/>
      <c r="FA83" s="466"/>
      <c r="FB83" s="466"/>
      <c r="FC83" s="466"/>
      <c r="HQ83" s="466"/>
      <c r="HR83" s="466"/>
      <c r="HS83" s="466"/>
      <c r="HT83" s="466"/>
      <c r="HU83" s="466"/>
      <c r="HV83" s="466"/>
      <c r="HW83" s="466"/>
      <c r="HX83" s="466"/>
      <c r="IG83" s="466"/>
      <c r="IH83" s="466"/>
      <c r="II83" s="466"/>
      <c r="IJ83" s="466"/>
      <c r="IK83" s="466"/>
      <c r="IL83" s="466"/>
      <c r="IM83" s="466"/>
      <c r="IN83" s="466"/>
      <c r="IO83" s="466"/>
      <c r="IP83" s="466"/>
      <c r="IQ83" s="466"/>
      <c r="IR83" s="466"/>
      <c r="IS83" s="466"/>
      <c r="MP83" s="849"/>
      <c r="MR83" s="758"/>
      <c r="MS83" s="758"/>
      <c r="MT83" s="758"/>
      <c r="MU83" s="758"/>
      <c r="MV83" s="758"/>
      <c r="MW83" s="758"/>
      <c r="MX83" s="758"/>
      <c r="MY83" s="758"/>
      <c r="MZ83" s="758"/>
      <c r="NA83" s="758"/>
      <c r="NB83" s="758"/>
      <c r="NC83" s="758"/>
      <c r="ND83" s="758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PA83" s="466"/>
      <c r="PB83" s="466"/>
      <c r="PC83" s="466"/>
      <c r="PD83" s="466"/>
      <c r="PE83" s="466"/>
      <c r="PF83" s="466"/>
      <c r="PG83" s="466"/>
      <c r="PH83" s="466"/>
      <c r="PI83" s="466"/>
      <c r="PJ83" s="466"/>
      <c r="PK83" s="466"/>
      <c r="PL83" s="466"/>
      <c r="PM83" s="466"/>
      <c r="PN83" s="466"/>
      <c r="PO83" s="466"/>
      <c r="PP83" s="466"/>
      <c r="PQ83" s="466"/>
      <c r="PR83" s="466"/>
      <c r="PS83" s="466"/>
      <c r="PT83" s="466"/>
      <c r="PU83" s="466"/>
      <c r="PV83" s="466"/>
      <c r="PW83" s="466"/>
      <c r="PX83" s="466"/>
      <c r="PY83" s="466"/>
      <c r="PZ83" s="466"/>
      <c r="QA83" s="466"/>
      <c r="QB83" s="466"/>
      <c r="QC83" s="466"/>
      <c r="QD83" s="466"/>
      <c r="QE83" s="466"/>
      <c r="QF83" s="466"/>
      <c r="QG83" s="466"/>
      <c r="QH83" s="466"/>
      <c r="QI83" s="466"/>
      <c r="QJ83" s="466"/>
      <c r="QK83" s="466"/>
      <c r="QL83" s="466"/>
      <c r="QM83" s="466"/>
      <c r="QN83" s="466"/>
      <c r="QO83" s="466"/>
      <c r="QP83" s="466"/>
      <c r="QQ83" s="466"/>
      <c r="QR83" s="466"/>
      <c r="QS83" s="466"/>
      <c r="QT83" s="466"/>
      <c r="QU83" s="466"/>
      <c r="QV83" s="466"/>
      <c r="QW83" s="466"/>
      <c r="QX83" s="466"/>
      <c r="QY83" s="466"/>
      <c r="QZ83" s="466"/>
      <c r="RA83" s="466"/>
      <c r="RM83" s="801">
        <v>83</v>
      </c>
      <c r="RN83" s="807" t="s">
        <v>1194</v>
      </c>
      <c r="RO83" s="793"/>
      <c r="RP83" s="831"/>
      <c r="RQ83" s="831"/>
      <c r="RR83" s="831"/>
      <c r="RS83" s="831">
        <v>-1337856.4220799999</v>
      </c>
      <c r="RT83" s="831">
        <v>-1337856.4220799999</v>
      </c>
      <c r="RU83" s="831">
        <v>-12053608.330697998</v>
      </c>
      <c r="RV83" s="831">
        <v>-13391464.752777999</v>
      </c>
      <c r="RW83" s="831">
        <v>-11346839.247162143</v>
      </c>
      <c r="RX83" s="831">
        <v>-24738303.999940142</v>
      </c>
      <c r="RY83" s="831">
        <v>-33961133.153223068</v>
      </c>
      <c r="RZ83" s="831">
        <v>-58699437.15316321</v>
      </c>
      <c r="SA83" s="831">
        <v>-46919962.169256121</v>
      </c>
      <c r="SB83" s="831">
        <v>-105619399.32241933</v>
      </c>
    </row>
    <row r="84" spans="2:496" x14ac:dyDescent="0.25">
      <c r="B84" s="473"/>
      <c r="C84" s="473"/>
      <c r="D84" s="473"/>
      <c r="E84" s="473"/>
      <c r="F84" s="473"/>
      <c r="G84" s="473"/>
      <c r="H84" s="473"/>
      <c r="I84" s="473"/>
      <c r="J84" s="473"/>
      <c r="K84" s="473"/>
      <c r="L84" s="473"/>
      <c r="M84" s="473"/>
      <c r="N84" s="473"/>
      <c r="O84" s="473"/>
      <c r="P84" s="473"/>
      <c r="Y84"/>
      <c r="Z84"/>
      <c r="AA84"/>
      <c r="AB84"/>
      <c r="AC84"/>
      <c r="AD84" s="473"/>
      <c r="AE84" s="473"/>
      <c r="AF84" s="473"/>
      <c r="AH84" s="473"/>
      <c r="AI84" s="473"/>
      <c r="AJ84" s="473"/>
      <c r="AK84" s="473"/>
      <c r="AL84" s="473"/>
      <c r="AM84" s="473"/>
      <c r="AN84" s="473"/>
      <c r="AO84" s="473"/>
      <c r="AP84" s="473"/>
      <c r="AQ84" s="473"/>
      <c r="AR84" s="473"/>
      <c r="AS84" s="473"/>
      <c r="AT84" s="473"/>
      <c r="AU84" s="473"/>
      <c r="AV84" s="473"/>
      <c r="BU84" s="466"/>
      <c r="BV84" s="466"/>
      <c r="BW84" s="466"/>
      <c r="BX84" s="466"/>
      <c r="BY84" s="466"/>
      <c r="BZ84" s="466"/>
      <c r="CA84" s="466"/>
      <c r="CB84" s="466"/>
      <c r="CC84" s="466"/>
      <c r="CD84" s="466"/>
      <c r="CE84" s="466"/>
      <c r="CF84" s="466"/>
      <c r="CG84" s="466"/>
      <c r="CH84" s="466"/>
      <c r="CI84" s="466"/>
      <c r="CJ84" s="466"/>
      <c r="CK84" s="466"/>
      <c r="CL84" s="466"/>
      <c r="CM84" s="466"/>
      <c r="CN84" s="466"/>
      <c r="CO84" s="466"/>
      <c r="CP84" s="466"/>
      <c r="CQ84" s="466"/>
      <c r="CR84" s="466"/>
      <c r="CS84" s="466"/>
      <c r="CT84" s="466"/>
      <c r="CU84" s="466"/>
      <c r="CV84" s="466"/>
      <c r="CW84" s="466"/>
      <c r="CX84" s="466"/>
      <c r="CY84" s="466"/>
      <c r="CZ84" s="466"/>
      <c r="DA84" s="466"/>
      <c r="DB84" s="466"/>
      <c r="DC84" s="466"/>
      <c r="DD84" s="466"/>
      <c r="DE84" s="466"/>
      <c r="DF84" s="466"/>
      <c r="DG84" s="466"/>
      <c r="DH84" s="466"/>
      <c r="DI84" s="466"/>
      <c r="DJ84" s="466"/>
      <c r="DK84" s="466"/>
      <c r="DL84" s="466"/>
      <c r="DM84" s="466"/>
      <c r="DN84" s="466"/>
      <c r="DO84" s="466"/>
      <c r="DP84" s="466"/>
      <c r="DQ84" s="466"/>
      <c r="DR84" s="466"/>
      <c r="DS84" s="466"/>
      <c r="DT84" s="466"/>
      <c r="DU84" s="466"/>
      <c r="DV84" s="466"/>
      <c r="DW84" s="466"/>
      <c r="DX84" s="466"/>
      <c r="DY84" s="466"/>
      <c r="DZ84" s="466"/>
      <c r="EA84" s="466"/>
      <c r="EB84" s="466"/>
      <c r="EC84" s="466"/>
      <c r="ED84" s="466"/>
      <c r="EE84" s="466"/>
      <c r="EF84" s="466"/>
      <c r="EG84" s="466"/>
      <c r="EH84" s="466"/>
      <c r="EI84" s="466"/>
      <c r="EJ84" s="466"/>
      <c r="EK84" s="466"/>
      <c r="EL84" s="466"/>
      <c r="EM84" s="466"/>
      <c r="EN84" s="466"/>
      <c r="EO84" s="466"/>
      <c r="EP84" s="466"/>
      <c r="EQ84" s="466"/>
      <c r="ER84" s="466"/>
      <c r="ES84" s="466"/>
      <c r="ET84" s="466"/>
      <c r="EU84" s="466"/>
      <c r="EV84" s="466"/>
      <c r="EW84" s="466"/>
      <c r="EX84" s="466"/>
      <c r="EY84" s="466"/>
      <c r="EZ84" s="466"/>
      <c r="FA84" s="466"/>
      <c r="FB84" s="466"/>
      <c r="FC84" s="466"/>
      <c r="HQ84" s="466"/>
      <c r="HR84" s="466"/>
      <c r="HS84" s="466"/>
      <c r="HT84" s="466"/>
      <c r="HU84" s="466"/>
      <c r="HV84" s="466"/>
      <c r="HW84" s="466"/>
      <c r="HX84" s="466"/>
      <c r="IG84" s="466"/>
      <c r="IH84" s="466"/>
      <c r="II84" s="466"/>
      <c r="IJ84" s="466"/>
      <c r="IK84" s="466"/>
      <c r="IL84" s="466"/>
      <c r="IM84" s="466"/>
      <c r="IN84" s="466"/>
      <c r="IO84" s="466"/>
      <c r="IP84" s="466"/>
      <c r="IQ84" s="466"/>
      <c r="IR84" s="466"/>
      <c r="IS84" s="466"/>
      <c r="MP84" s="849"/>
      <c r="MR84" s="758"/>
      <c r="MS84" s="758"/>
      <c r="MT84" s="758"/>
      <c r="MU84" s="758"/>
      <c r="MV84" s="758"/>
      <c r="MW84" s="758"/>
      <c r="MX84" s="758"/>
      <c r="MY84" s="758"/>
      <c r="MZ84" s="758"/>
      <c r="NA84" s="758"/>
      <c r="NB84" s="758"/>
      <c r="NC84" s="758"/>
      <c r="ND84" s="758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PA84" s="466"/>
      <c r="PB84" s="466"/>
      <c r="PC84" s="466"/>
      <c r="PD84" s="466"/>
      <c r="PE84" s="466"/>
      <c r="PF84" s="466"/>
      <c r="PG84" s="466"/>
      <c r="PH84" s="466"/>
      <c r="PI84" s="466"/>
      <c r="PJ84" s="466"/>
      <c r="PK84" s="466"/>
      <c r="PL84" s="466"/>
      <c r="PM84" s="466"/>
      <c r="PN84" s="466"/>
      <c r="PO84" s="466"/>
      <c r="PP84" s="466"/>
      <c r="PQ84" s="466"/>
      <c r="PR84" s="466"/>
      <c r="PS84" s="466"/>
      <c r="PT84" s="466"/>
      <c r="PU84" s="466"/>
      <c r="PV84" s="466"/>
      <c r="PW84" s="466"/>
      <c r="PX84" s="466"/>
      <c r="PY84" s="466"/>
      <c r="PZ84" s="466"/>
      <c r="QA84" s="466"/>
      <c r="QB84" s="466"/>
      <c r="QC84" s="466"/>
      <c r="QD84" s="466"/>
      <c r="QE84" s="466"/>
      <c r="QF84" s="466"/>
      <c r="QG84" s="466"/>
      <c r="QH84" s="466"/>
      <c r="QI84" s="466"/>
      <c r="QJ84" s="466"/>
      <c r="QK84" s="466"/>
      <c r="QL84" s="466"/>
      <c r="QM84" s="466"/>
      <c r="QN84" s="466"/>
      <c r="QO84" s="466"/>
      <c r="QP84" s="466"/>
      <c r="QQ84" s="466"/>
      <c r="QR84" s="466"/>
      <c r="QS84" s="466"/>
      <c r="QT84" s="466"/>
      <c r="QU84" s="466"/>
      <c r="QV84" s="466"/>
      <c r="QW84" s="466"/>
      <c r="QX84" s="466"/>
      <c r="QY84" s="466"/>
      <c r="QZ84" s="466"/>
      <c r="RA84" s="466"/>
      <c r="RM84" s="801">
        <v>84</v>
      </c>
      <c r="RN84" s="807" t="s">
        <v>1195</v>
      </c>
      <c r="RO84" s="793"/>
      <c r="RP84" s="833"/>
      <c r="RQ84" s="833"/>
      <c r="RR84" s="833"/>
      <c r="RS84" s="833">
        <v>-976611.77493000019</v>
      </c>
      <c r="RT84" s="833">
        <v>-976611.77493000019</v>
      </c>
      <c r="RU84" s="833">
        <v>-2926370.2810999993</v>
      </c>
      <c r="RV84" s="833">
        <v>-3902982.0560299996</v>
      </c>
      <c r="RW84" s="833">
        <v>-2674528.0864538215</v>
      </c>
      <c r="RX84" s="833">
        <v>-6577510.1424838211</v>
      </c>
      <c r="RY84" s="833">
        <v>-6376742.6434925906</v>
      </c>
      <c r="RZ84" s="833">
        <v>-12954252.785976412</v>
      </c>
      <c r="SA84" s="833">
        <v>-7968507.007851379</v>
      </c>
      <c r="SB84" s="833">
        <v>-20922759.793827791</v>
      </c>
    </row>
    <row r="85" spans="2:496" ht="15.75" thickBot="1" x14ac:dyDescent="0.3">
      <c r="B85" s="473"/>
      <c r="C85" s="473"/>
      <c r="D85" s="473"/>
      <c r="E85" s="473"/>
      <c r="F85" s="473"/>
      <c r="G85" s="473"/>
      <c r="H85" s="473"/>
      <c r="I85" s="473"/>
      <c r="J85" s="473"/>
      <c r="K85" s="473"/>
      <c r="L85" s="473"/>
      <c r="M85" s="473"/>
      <c r="N85" s="473"/>
      <c r="O85" s="473"/>
      <c r="P85" s="473"/>
      <c r="Y85"/>
      <c r="Z85"/>
      <c r="AA85"/>
      <c r="AB85"/>
      <c r="AC85"/>
      <c r="AD85" s="473"/>
      <c r="AE85" s="473"/>
      <c r="AF85" s="473"/>
      <c r="AH85" s="473"/>
      <c r="AI85" s="473"/>
      <c r="AJ85" s="473"/>
      <c r="AK85" s="473"/>
      <c r="AL85" s="473"/>
      <c r="AM85" s="473"/>
      <c r="AN85" s="473"/>
      <c r="AO85" s="473"/>
      <c r="AP85" s="473"/>
      <c r="AQ85" s="473"/>
      <c r="AR85" s="473"/>
      <c r="AS85" s="473"/>
      <c r="AT85" s="473"/>
      <c r="AU85" s="473"/>
      <c r="AV85" s="473"/>
      <c r="BU85" s="466"/>
      <c r="BV85" s="466"/>
      <c r="BW85" s="466"/>
      <c r="BX85" s="466"/>
      <c r="BY85" s="466"/>
      <c r="BZ85" s="466"/>
      <c r="CA85" s="466"/>
      <c r="CB85" s="466"/>
      <c r="CC85" s="466"/>
      <c r="CD85" s="466"/>
      <c r="CE85" s="466"/>
      <c r="CF85" s="466"/>
      <c r="CG85" s="466"/>
      <c r="CH85" s="466"/>
      <c r="CI85" s="466"/>
      <c r="CJ85" s="466"/>
      <c r="CK85" s="466"/>
      <c r="CL85" s="466"/>
      <c r="CM85" s="466"/>
      <c r="CN85" s="466"/>
      <c r="CO85" s="466"/>
      <c r="CP85" s="466"/>
      <c r="CQ85" s="466"/>
      <c r="CR85" s="466"/>
      <c r="CS85" s="466"/>
      <c r="CT85" s="466"/>
      <c r="CU85" s="466"/>
      <c r="CV85" s="466"/>
      <c r="CW85" s="466"/>
      <c r="CX85" s="466"/>
      <c r="CY85" s="466"/>
      <c r="CZ85" s="466"/>
      <c r="DA85" s="466"/>
      <c r="DB85" s="466"/>
      <c r="DC85" s="466"/>
      <c r="DD85" s="466"/>
      <c r="DE85" s="466"/>
      <c r="DF85" s="466"/>
      <c r="DG85" s="466"/>
      <c r="DH85" s="466"/>
      <c r="DI85" s="466"/>
      <c r="DJ85" s="466"/>
      <c r="DK85" s="466"/>
      <c r="DL85" s="466"/>
      <c r="DM85" s="466"/>
      <c r="DN85" s="466"/>
      <c r="DO85" s="466"/>
      <c r="DP85" s="466"/>
      <c r="DQ85" s="466"/>
      <c r="DR85" s="466"/>
      <c r="DS85" s="466"/>
      <c r="DT85" s="466"/>
      <c r="DU85" s="466"/>
      <c r="DV85" s="466"/>
      <c r="DW85" s="466"/>
      <c r="DX85" s="466"/>
      <c r="DY85" s="466"/>
      <c r="DZ85" s="466"/>
      <c r="EA85" s="466"/>
      <c r="EB85" s="466"/>
      <c r="EC85" s="466"/>
      <c r="ED85" s="466"/>
      <c r="EE85" s="466"/>
      <c r="EF85" s="466"/>
      <c r="EG85" s="466"/>
      <c r="EH85" s="466"/>
      <c r="EI85" s="466"/>
      <c r="EJ85" s="466"/>
      <c r="EK85" s="466"/>
      <c r="EL85" s="466"/>
      <c r="EM85" s="466"/>
      <c r="EN85" s="466"/>
      <c r="EO85" s="466"/>
      <c r="EP85" s="466"/>
      <c r="EQ85" s="466"/>
      <c r="ER85" s="466"/>
      <c r="ES85" s="466"/>
      <c r="ET85" s="466"/>
      <c r="EU85" s="466"/>
      <c r="EV85" s="466"/>
      <c r="EW85" s="466"/>
      <c r="EX85" s="466"/>
      <c r="EY85" s="466"/>
      <c r="EZ85" s="466"/>
      <c r="FA85" s="466"/>
      <c r="FB85" s="466"/>
      <c r="FC85" s="466"/>
      <c r="HQ85" s="466"/>
      <c r="HR85" s="466"/>
      <c r="HS85" s="466"/>
      <c r="HT85" s="466"/>
      <c r="HU85" s="466"/>
      <c r="HV85" s="466"/>
      <c r="HW85" s="466"/>
      <c r="HX85" s="466"/>
      <c r="IG85" s="466"/>
      <c r="IH85" s="466"/>
      <c r="II85" s="466"/>
      <c r="IJ85" s="466"/>
      <c r="IK85" s="466"/>
      <c r="IL85" s="466"/>
      <c r="IM85" s="466"/>
      <c r="IN85" s="466"/>
      <c r="IO85" s="466"/>
      <c r="IP85" s="466"/>
      <c r="IQ85" s="466"/>
      <c r="IR85" s="466"/>
      <c r="IS85" s="466"/>
      <c r="MP85" s="849"/>
      <c r="MR85" s="758"/>
      <c r="MS85" s="758"/>
      <c r="MT85" s="758"/>
      <c r="MU85" s="758"/>
      <c r="MV85" s="758"/>
      <c r="MW85" s="758"/>
      <c r="MX85" s="758"/>
      <c r="MY85" s="758"/>
      <c r="MZ85" s="758"/>
      <c r="NA85" s="758"/>
      <c r="NB85" s="758"/>
      <c r="NC85" s="758"/>
      <c r="ND85" s="758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PA85" s="466"/>
      <c r="PB85" s="466"/>
      <c r="PC85" s="466"/>
      <c r="PD85" s="466"/>
      <c r="PE85" s="466"/>
      <c r="PF85" s="466"/>
      <c r="PG85" s="466"/>
      <c r="PH85" s="466"/>
      <c r="PI85" s="466"/>
      <c r="PJ85" s="466"/>
      <c r="PK85" s="466"/>
      <c r="PL85" s="466"/>
      <c r="PM85" s="466"/>
      <c r="PN85" s="466"/>
      <c r="PO85" s="466"/>
      <c r="PP85" s="466"/>
      <c r="PQ85" s="466"/>
      <c r="PR85" s="466"/>
      <c r="PS85" s="466"/>
      <c r="PT85" s="466"/>
      <c r="PU85" s="466"/>
      <c r="PV85" s="466"/>
      <c r="PW85" s="466"/>
      <c r="PX85" s="466"/>
      <c r="PY85" s="466"/>
      <c r="PZ85" s="466"/>
      <c r="QA85" s="466"/>
      <c r="QB85" s="466"/>
      <c r="QC85" s="466"/>
      <c r="QD85" s="466"/>
      <c r="QE85" s="466"/>
      <c r="QF85" s="466"/>
      <c r="QG85" s="466"/>
      <c r="QH85" s="466"/>
      <c r="QI85" s="466"/>
      <c r="QJ85" s="466"/>
      <c r="QK85" s="466"/>
      <c r="QL85" s="466"/>
      <c r="QM85" s="466"/>
      <c r="QN85" s="466"/>
      <c r="QO85" s="466"/>
      <c r="QP85" s="466"/>
      <c r="QQ85" s="466"/>
      <c r="QR85" s="466"/>
      <c r="QS85" s="466"/>
      <c r="QT85" s="466"/>
      <c r="QU85" s="466"/>
      <c r="QV85" s="466"/>
      <c r="QW85" s="466"/>
      <c r="QX85" s="466"/>
      <c r="QY85" s="466"/>
      <c r="QZ85" s="466"/>
      <c r="RA85" s="466"/>
      <c r="RM85" s="801">
        <v>85</v>
      </c>
      <c r="RN85" s="758" t="s">
        <v>1105</v>
      </c>
      <c r="RO85" s="793"/>
      <c r="RP85" s="872"/>
      <c r="RQ85" s="872"/>
      <c r="RR85" s="872"/>
      <c r="RS85" s="872">
        <v>83418881.591735959</v>
      </c>
      <c r="RT85" s="872">
        <v>83418881.591735959</v>
      </c>
      <c r="RU85" s="872">
        <v>104456521.71575001</v>
      </c>
      <c r="RV85" s="872">
        <v>187875403.30748597</v>
      </c>
      <c r="RW85" s="872">
        <v>54812390.560773909</v>
      </c>
      <c r="RX85" s="872">
        <v>242687793.86825985</v>
      </c>
      <c r="RY85" s="872">
        <v>122637885.1069025</v>
      </c>
      <c r="RZ85" s="872">
        <v>365325678.97516239</v>
      </c>
      <c r="SA85" s="872">
        <v>69166151.335712627</v>
      </c>
      <c r="SB85" s="872">
        <v>434491830.310875</v>
      </c>
    </row>
    <row r="86" spans="2:496" ht="15.75" thickTop="1" x14ac:dyDescent="0.25">
      <c r="B86" s="473"/>
      <c r="C86" s="473"/>
      <c r="D86" s="473"/>
      <c r="E86" s="473"/>
      <c r="F86" s="473"/>
      <c r="G86" s="473"/>
      <c r="H86" s="473"/>
      <c r="I86" s="473"/>
      <c r="J86" s="473"/>
      <c r="K86" s="473"/>
      <c r="L86" s="473"/>
      <c r="M86" s="473"/>
      <c r="N86" s="473"/>
      <c r="O86" s="473"/>
      <c r="P86" s="473"/>
      <c r="Y86"/>
      <c r="Z86"/>
      <c r="AA86"/>
      <c r="AB86"/>
      <c r="AC86"/>
      <c r="AD86" s="473"/>
      <c r="AE86" s="473"/>
      <c r="AF86" s="473"/>
      <c r="AH86" s="473"/>
      <c r="AI86" s="473"/>
      <c r="AJ86" s="473"/>
      <c r="AK86" s="473"/>
      <c r="AL86" s="473"/>
      <c r="AM86" s="473"/>
      <c r="AN86" s="473"/>
      <c r="AO86" s="473"/>
      <c r="AP86" s="473"/>
      <c r="AQ86" s="473"/>
      <c r="AR86" s="473"/>
      <c r="AS86" s="473"/>
      <c r="AT86" s="473"/>
      <c r="AU86" s="473"/>
      <c r="AV86" s="473"/>
      <c r="BU86" s="466"/>
      <c r="BV86" s="466"/>
      <c r="BW86" s="466"/>
      <c r="BX86" s="466"/>
      <c r="BY86" s="466"/>
      <c r="BZ86" s="466"/>
      <c r="CA86" s="466"/>
      <c r="CB86" s="466"/>
      <c r="CC86" s="466"/>
      <c r="CD86" s="466"/>
      <c r="CE86" s="466"/>
      <c r="CF86" s="466"/>
      <c r="CG86" s="466"/>
      <c r="CH86" s="466"/>
      <c r="CI86" s="466"/>
      <c r="CJ86" s="466"/>
      <c r="CK86" s="466"/>
      <c r="CL86" s="466"/>
      <c r="CM86" s="466"/>
      <c r="CN86" s="466"/>
      <c r="CO86" s="466"/>
      <c r="CP86" s="466"/>
      <c r="CQ86" s="466"/>
      <c r="CR86" s="466"/>
      <c r="CS86" s="466"/>
      <c r="CT86" s="466"/>
      <c r="CU86" s="466"/>
      <c r="CV86" s="466"/>
      <c r="CW86" s="466"/>
      <c r="CX86" s="466"/>
      <c r="CY86" s="466"/>
      <c r="CZ86" s="466"/>
      <c r="DA86" s="466"/>
      <c r="DB86" s="466"/>
      <c r="DC86" s="466"/>
      <c r="DD86" s="466"/>
      <c r="DE86" s="466"/>
      <c r="DF86" s="466"/>
      <c r="DG86" s="466"/>
      <c r="DH86" s="466"/>
      <c r="DI86" s="466"/>
      <c r="DJ86" s="466"/>
      <c r="DK86" s="466"/>
      <c r="DL86" s="466"/>
      <c r="DM86" s="466"/>
      <c r="DN86" s="466"/>
      <c r="DO86" s="466"/>
      <c r="DP86" s="466"/>
      <c r="DQ86" s="466"/>
      <c r="DR86" s="466"/>
      <c r="DS86" s="466"/>
      <c r="DT86" s="466"/>
      <c r="DU86" s="466"/>
      <c r="DV86" s="466"/>
      <c r="DW86" s="466"/>
      <c r="DX86" s="466"/>
      <c r="DY86" s="466"/>
      <c r="DZ86" s="466"/>
      <c r="EA86" s="466"/>
      <c r="EB86" s="466"/>
      <c r="EC86" s="466"/>
      <c r="ED86" s="466"/>
      <c r="EE86" s="466"/>
      <c r="EF86" s="466"/>
      <c r="EG86" s="466"/>
      <c r="EH86" s="466"/>
      <c r="EI86" s="466"/>
      <c r="EJ86" s="466"/>
      <c r="EK86" s="466"/>
      <c r="EL86" s="466"/>
      <c r="EM86" s="466"/>
      <c r="EN86" s="466"/>
      <c r="EO86" s="466"/>
      <c r="EP86" s="466"/>
      <c r="EQ86" s="466"/>
      <c r="ER86" s="466"/>
      <c r="ES86" s="466"/>
      <c r="ET86" s="466"/>
      <c r="EU86" s="466"/>
      <c r="EV86" s="466"/>
      <c r="EW86" s="466"/>
      <c r="EX86" s="466"/>
      <c r="EY86" s="466"/>
      <c r="EZ86" s="466"/>
      <c r="FA86" s="466"/>
      <c r="FB86" s="466"/>
      <c r="FC86" s="466"/>
      <c r="HQ86" s="466"/>
      <c r="HR86" s="466"/>
      <c r="HS86" s="466"/>
      <c r="HT86" s="466"/>
      <c r="HU86" s="466"/>
      <c r="HV86" s="466"/>
      <c r="HW86" s="466"/>
      <c r="HX86" s="466"/>
      <c r="IG86" s="466"/>
      <c r="IH86" s="466"/>
      <c r="II86" s="466"/>
      <c r="IJ86" s="466"/>
      <c r="IK86" s="466"/>
      <c r="IL86" s="466"/>
      <c r="IM86" s="466"/>
      <c r="IN86" s="466"/>
      <c r="IO86" s="466"/>
      <c r="IP86" s="466"/>
      <c r="IQ86" s="466"/>
      <c r="IR86" s="466"/>
      <c r="IS86" s="466"/>
      <c r="MP86" s="849"/>
      <c r="MR86" s="758"/>
      <c r="MS86" s="758"/>
      <c r="MT86" s="758"/>
      <c r="MU86" s="758"/>
      <c r="MV86" s="758"/>
      <c r="MW86" s="758"/>
      <c r="MX86" s="758"/>
      <c r="MY86" s="758"/>
      <c r="MZ86" s="758"/>
      <c r="NA86" s="758"/>
      <c r="NB86" s="758"/>
      <c r="NC86" s="758"/>
      <c r="ND86" s="758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PA86" s="466"/>
      <c r="PB86" s="466"/>
      <c r="PC86" s="466"/>
      <c r="PD86" s="466"/>
      <c r="PE86" s="466"/>
      <c r="PF86" s="466"/>
      <c r="PG86" s="466"/>
      <c r="PH86" s="466"/>
      <c r="PI86" s="466"/>
      <c r="PJ86" s="466"/>
      <c r="PK86" s="466"/>
      <c r="PL86" s="466"/>
      <c r="PM86" s="466"/>
      <c r="PN86" s="466"/>
      <c r="PO86" s="466"/>
      <c r="PP86" s="466"/>
      <c r="PQ86" s="466"/>
      <c r="PR86" s="466"/>
      <c r="PS86" s="466"/>
      <c r="PT86" s="466"/>
      <c r="PU86" s="466"/>
      <c r="PV86" s="466"/>
      <c r="PW86" s="466"/>
      <c r="PX86" s="466"/>
      <c r="PY86" s="466"/>
      <c r="PZ86" s="466"/>
      <c r="QA86" s="466"/>
      <c r="QB86" s="466"/>
      <c r="QC86" s="466"/>
      <c r="QD86" s="466"/>
      <c r="QE86" s="466"/>
      <c r="QF86" s="466"/>
      <c r="QG86" s="466"/>
      <c r="QH86" s="466"/>
      <c r="QI86" s="466"/>
      <c r="QJ86" s="466"/>
      <c r="QK86" s="466"/>
      <c r="QL86" s="466"/>
      <c r="QM86" s="466"/>
      <c r="QN86" s="466"/>
      <c r="QO86" s="466"/>
      <c r="QP86" s="466"/>
      <c r="QQ86" s="466"/>
      <c r="QR86" s="466"/>
      <c r="QS86" s="466"/>
      <c r="QT86" s="466"/>
      <c r="QU86" s="466"/>
      <c r="QV86" s="466"/>
      <c r="QW86" s="466"/>
      <c r="QX86" s="466"/>
      <c r="QY86" s="466"/>
      <c r="QZ86" s="466"/>
      <c r="RA86" s="466"/>
      <c r="RM86" s="801">
        <v>86</v>
      </c>
      <c r="RN86" s="758"/>
      <c r="RO86" s="793"/>
      <c r="RP86" s="796"/>
      <c r="RQ86" s="796"/>
      <c r="RR86" s="796"/>
      <c r="RS86" s="796"/>
      <c r="RT86" s="796"/>
      <c r="RU86" s="796"/>
      <c r="RV86" s="796"/>
      <c r="RW86" s="796"/>
      <c r="RX86" s="796"/>
      <c r="RY86" s="796"/>
      <c r="RZ86" s="796"/>
      <c r="SA86" s="796"/>
      <c r="SB86" s="796"/>
    </row>
    <row r="87" spans="2:496" x14ac:dyDescent="0.25">
      <c r="B87" s="473"/>
      <c r="C87" s="473"/>
      <c r="D87" s="473"/>
      <c r="E87" s="473"/>
      <c r="F87" s="473"/>
      <c r="G87" s="473"/>
      <c r="H87" s="473"/>
      <c r="I87" s="473"/>
      <c r="J87" s="473"/>
      <c r="K87" s="473"/>
      <c r="L87" s="473"/>
      <c r="M87" s="473"/>
      <c r="N87" s="473"/>
      <c r="O87" s="473"/>
      <c r="P87" s="473"/>
      <c r="Y87"/>
      <c r="Z87"/>
      <c r="AA87"/>
      <c r="AB87"/>
      <c r="AC87"/>
      <c r="AD87" s="473"/>
      <c r="AE87" s="473"/>
      <c r="AF87" s="473"/>
      <c r="AH87" s="473"/>
      <c r="AI87" s="473"/>
      <c r="AJ87" s="473"/>
      <c r="AK87" s="473"/>
      <c r="AL87" s="473"/>
      <c r="AM87" s="473"/>
      <c r="AN87" s="473"/>
      <c r="AO87" s="473"/>
      <c r="AP87" s="473"/>
      <c r="AQ87" s="473"/>
      <c r="AR87" s="473"/>
      <c r="AS87" s="473"/>
      <c r="AT87" s="473"/>
      <c r="AU87" s="473"/>
      <c r="AV87" s="473"/>
      <c r="BU87" s="466"/>
      <c r="BV87" s="466"/>
      <c r="BW87" s="466"/>
      <c r="BX87" s="466"/>
      <c r="BY87" s="466"/>
      <c r="BZ87" s="466"/>
      <c r="CA87" s="466"/>
      <c r="CB87" s="466"/>
      <c r="CC87" s="466"/>
      <c r="CD87" s="466"/>
      <c r="CE87" s="466"/>
      <c r="CF87" s="466"/>
      <c r="CG87" s="466"/>
      <c r="CH87" s="466"/>
      <c r="CI87" s="466"/>
      <c r="CJ87" s="466"/>
      <c r="CK87" s="466"/>
      <c r="CL87" s="466"/>
      <c r="CM87" s="466"/>
      <c r="CN87" s="466"/>
      <c r="CO87" s="466"/>
      <c r="CP87" s="466"/>
      <c r="CQ87" s="466"/>
      <c r="CR87" s="466"/>
      <c r="CS87" s="466"/>
      <c r="CT87" s="466"/>
      <c r="CU87" s="466"/>
      <c r="CV87" s="466"/>
      <c r="CW87" s="466"/>
      <c r="CX87" s="466"/>
      <c r="CY87" s="466"/>
      <c r="CZ87" s="466"/>
      <c r="DA87" s="466"/>
      <c r="DB87" s="466"/>
      <c r="DC87" s="466"/>
      <c r="DD87" s="466"/>
      <c r="DE87" s="466"/>
      <c r="DF87" s="466"/>
      <c r="DG87" s="466"/>
      <c r="DH87" s="466"/>
      <c r="DI87" s="466"/>
      <c r="DJ87" s="466"/>
      <c r="DK87" s="466"/>
      <c r="DL87" s="466"/>
      <c r="DM87" s="466"/>
      <c r="DN87" s="466"/>
      <c r="DO87" s="466"/>
      <c r="DP87" s="466"/>
      <c r="DQ87" s="466"/>
      <c r="DR87" s="466"/>
      <c r="DS87" s="466"/>
      <c r="DT87" s="466"/>
      <c r="DU87" s="466"/>
      <c r="DV87" s="466"/>
      <c r="DW87" s="466"/>
      <c r="DX87" s="466"/>
      <c r="DY87" s="466"/>
      <c r="DZ87" s="466"/>
      <c r="EA87" s="466"/>
      <c r="EB87" s="466"/>
      <c r="EC87" s="466"/>
      <c r="ED87" s="466"/>
      <c r="EE87" s="466"/>
      <c r="EF87" s="466"/>
      <c r="EG87" s="466"/>
      <c r="EH87" s="466"/>
      <c r="EI87" s="466"/>
      <c r="EJ87" s="466"/>
      <c r="EK87" s="466"/>
      <c r="EL87" s="466"/>
      <c r="EM87" s="466"/>
      <c r="EN87" s="466"/>
      <c r="EO87" s="466"/>
      <c r="EP87" s="466"/>
      <c r="EQ87" s="466"/>
      <c r="ER87" s="466"/>
      <c r="ES87" s="466"/>
      <c r="ET87" s="466"/>
      <c r="EU87" s="466"/>
      <c r="EV87" s="466"/>
      <c r="EW87" s="466"/>
      <c r="EX87" s="466"/>
      <c r="EY87" s="466"/>
      <c r="EZ87" s="466"/>
      <c r="FA87" s="466"/>
      <c r="FB87" s="466"/>
      <c r="FC87" s="466"/>
      <c r="HQ87" s="466"/>
      <c r="HR87" s="466"/>
      <c r="HS87" s="466"/>
      <c r="HT87" s="466"/>
      <c r="HU87" s="466"/>
      <c r="HV87" s="466"/>
      <c r="HW87" s="466"/>
      <c r="HX87" s="466"/>
      <c r="IG87" s="466"/>
      <c r="IH87" s="466"/>
      <c r="II87" s="466"/>
      <c r="IJ87" s="466"/>
      <c r="IK87" s="466"/>
      <c r="IL87" s="466"/>
      <c r="IM87" s="466"/>
      <c r="IN87" s="466"/>
      <c r="IO87" s="466"/>
      <c r="IP87" s="466"/>
      <c r="IQ87" s="466"/>
      <c r="IR87" s="466"/>
      <c r="IS87" s="466"/>
      <c r="MP87" s="849"/>
      <c r="MR87" s="758"/>
      <c r="MS87" s="758"/>
      <c r="MT87" s="758"/>
      <c r="MU87" s="758"/>
      <c r="MV87" s="758"/>
      <c r="MW87" s="758"/>
      <c r="MX87" s="758"/>
      <c r="MY87" s="758"/>
      <c r="MZ87" s="758"/>
      <c r="NA87" s="758"/>
      <c r="NB87" s="758"/>
      <c r="NC87" s="758"/>
      <c r="ND87" s="758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PA87" s="466"/>
      <c r="PB87" s="466"/>
      <c r="PC87" s="466"/>
      <c r="PD87" s="466"/>
      <c r="PE87" s="466"/>
      <c r="PF87" s="466"/>
      <c r="PG87" s="466"/>
      <c r="PH87" s="466"/>
      <c r="PI87" s="466"/>
      <c r="PJ87" s="466"/>
      <c r="PK87" s="466"/>
      <c r="PL87" s="466"/>
      <c r="PM87" s="466"/>
      <c r="PN87" s="466"/>
      <c r="PO87" s="466"/>
      <c r="PP87" s="466"/>
      <c r="PQ87" s="466"/>
      <c r="PR87" s="466"/>
      <c r="PS87" s="466"/>
      <c r="PT87" s="466"/>
      <c r="PU87" s="466"/>
      <c r="PV87" s="466"/>
      <c r="PW87" s="466"/>
      <c r="PX87" s="466"/>
      <c r="PY87" s="466"/>
      <c r="PZ87" s="466"/>
      <c r="QA87" s="466"/>
      <c r="QB87" s="466"/>
      <c r="QC87" s="466"/>
      <c r="QD87" s="466"/>
      <c r="QE87" s="466"/>
      <c r="QF87" s="466"/>
      <c r="QG87" s="466"/>
      <c r="QH87" s="466"/>
      <c r="QI87" s="466"/>
      <c r="QJ87" s="466"/>
      <c r="QK87" s="466"/>
      <c r="QL87" s="466"/>
      <c r="QM87" s="466"/>
      <c r="QN87" s="466"/>
      <c r="QO87" s="466"/>
      <c r="QP87" s="466"/>
      <c r="QQ87" s="466"/>
      <c r="QR87" s="466"/>
      <c r="QS87" s="466"/>
      <c r="QT87" s="466"/>
      <c r="QU87" s="466"/>
      <c r="QV87" s="466"/>
      <c r="QW87" s="466"/>
      <c r="QX87" s="466"/>
      <c r="QY87" s="466"/>
      <c r="QZ87" s="466"/>
      <c r="RA87" s="466"/>
      <c r="RM87" s="801">
        <v>87</v>
      </c>
      <c r="RN87" s="822" t="s">
        <v>1196</v>
      </c>
      <c r="RO87" s="793"/>
      <c r="RP87" s="796"/>
      <c r="RQ87" s="796"/>
      <c r="RR87" s="796"/>
      <c r="RS87" s="796"/>
      <c r="RT87" s="796"/>
      <c r="RU87" s="796"/>
      <c r="RV87" s="796"/>
      <c r="RW87" s="796"/>
      <c r="RX87" s="796"/>
      <c r="RY87" s="796"/>
      <c r="RZ87" s="796"/>
      <c r="SA87" s="796"/>
      <c r="SB87" s="796"/>
    </row>
    <row r="88" spans="2:496" x14ac:dyDescent="0.25">
      <c r="B88" s="473"/>
      <c r="C88" s="473"/>
      <c r="D88" s="473"/>
      <c r="E88" s="473"/>
      <c r="F88" s="473"/>
      <c r="G88" s="473"/>
      <c r="H88" s="473"/>
      <c r="I88" s="473"/>
      <c r="J88" s="473"/>
      <c r="K88" s="473"/>
      <c r="L88" s="473"/>
      <c r="M88" s="473"/>
      <c r="N88" s="473"/>
      <c r="O88" s="473"/>
      <c r="P88" s="473"/>
      <c r="Y88"/>
      <c r="Z88"/>
      <c r="AA88"/>
      <c r="AB88"/>
      <c r="AC88"/>
      <c r="AD88" s="473"/>
      <c r="AE88" s="473"/>
      <c r="AF88" s="473"/>
      <c r="AH88" s="473"/>
      <c r="AI88" s="473"/>
      <c r="AJ88" s="473"/>
      <c r="AK88" s="473"/>
      <c r="AL88" s="473"/>
      <c r="AM88" s="473"/>
      <c r="AN88" s="473"/>
      <c r="AO88" s="473"/>
      <c r="AP88" s="473"/>
      <c r="AQ88" s="473"/>
      <c r="AR88" s="473"/>
      <c r="AS88" s="473"/>
      <c r="AT88" s="473"/>
      <c r="AU88" s="473"/>
      <c r="AV88" s="473"/>
      <c r="BU88" s="466"/>
      <c r="BV88" s="466"/>
      <c r="BW88" s="466"/>
      <c r="BX88" s="466"/>
      <c r="BY88" s="466"/>
      <c r="BZ88" s="466"/>
      <c r="CA88" s="466"/>
      <c r="CB88" s="466"/>
      <c r="CC88" s="466"/>
      <c r="CD88" s="466"/>
      <c r="CE88" s="466"/>
      <c r="CF88" s="466"/>
      <c r="CG88" s="466"/>
      <c r="CH88" s="466"/>
      <c r="CI88" s="466"/>
      <c r="CJ88" s="466"/>
      <c r="CK88" s="466"/>
      <c r="CL88" s="466"/>
      <c r="CM88" s="466"/>
      <c r="CN88" s="466"/>
      <c r="CO88" s="466"/>
      <c r="CP88" s="466"/>
      <c r="CQ88" s="466"/>
      <c r="CR88" s="466"/>
      <c r="CS88" s="466"/>
      <c r="CT88" s="466"/>
      <c r="CU88" s="466"/>
      <c r="CV88" s="466"/>
      <c r="CW88" s="466"/>
      <c r="CX88" s="466"/>
      <c r="CY88" s="466"/>
      <c r="CZ88" s="466"/>
      <c r="DA88" s="466"/>
      <c r="DB88" s="466"/>
      <c r="DC88" s="466"/>
      <c r="DD88" s="466"/>
      <c r="DE88" s="466"/>
      <c r="DF88" s="466"/>
      <c r="DG88" s="466"/>
      <c r="DH88" s="466"/>
      <c r="DI88" s="466"/>
      <c r="DJ88" s="466"/>
      <c r="DK88" s="466"/>
      <c r="DL88" s="466"/>
      <c r="DM88" s="466"/>
      <c r="DN88" s="466"/>
      <c r="DO88" s="466"/>
      <c r="DP88" s="466"/>
      <c r="DQ88" s="466"/>
      <c r="DR88" s="466"/>
      <c r="DS88" s="466"/>
      <c r="DT88" s="466"/>
      <c r="DU88" s="466"/>
      <c r="DV88" s="466"/>
      <c r="DW88" s="466"/>
      <c r="DX88" s="466"/>
      <c r="DY88" s="466"/>
      <c r="DZ88" s="466"/>
      <c r="EA88" s="466"/>
      <c r="EB88" s="466"/>
      <c r="EC88" s="466"/>
      <c r="ED88" s="466"/>
      <c r="EE88" s="466"/>
      <c r="EF88" s="466"/>
      <c r="EG88" s="466"/>
      <c r="EH88" s="466"/>
      <c r="EI88" s="466"/>
      <c r="EJ88" s="466"/>
      <c r="EK88" s="466"/>
      <c r="EL88" s="466"/>
      <c r="EM88" s="466"/>
      <c r="EN88" s="466"/>
      <c r="EO88" s="466"/>
      <c r="EP88" s="466"/>
      <c r="EQ88" s="466"/>
      <c r="ER88" s="466"/>
      <c r="ES88" s="466"/>
      <c r="ET88" s="466"/>
      <c r="EU88" s="466"/>
      <c r="EV88" s="466"/>
      <c r="EW88" s="466"/>
      <c r="EX88" s="466"/>
      <c r="EY88" s="466"/>
      <c r="EZ88" s="466"/>
      <c r="FA88" s="466"/>
      <c r="FB88" s="466"/>
      <c r="FC88" s="466"/>
      <c r="HQ88" s="466"/>
      <c r="HR88" s="466"/>
      <c r="HS88" s="466"/>
      <c r="HT88" s="466"/>
      <c r="HU88" s="466"/>
      <c r="HV88" s="466"/>
      <c r="HW88" s="466"/>
      <c r="HX88" s="466"/>
      <c r="IG88" s="466"/>
      <c r="IH88" s="466"/>
      <c r="II88" s="466"/>
      <c r="IJ88" s="466"/>
      <c r="IK88" s="466"/>
      <c r="IL88" s="466"/>
      <c r="IM88" s="466"/>
      <c r="IN88" s="466"/>
      <c r="IO88" s="466"/>
      <c r="IP88" s="466"/>
      <c r="IQ88" s="466"/>
      <c r="IR88" s="466"/>
      <c r="IS88" s="466"/>
      <c r="MP88" s="849"/>
      <c r="MR88" s="758"/>
      <c r="MS88" s="758"/>
      <c r="MT88" s="758"/>
      <c r="MU88" s="758"/>
      <c r="MV88" s="758"/>
      <c r="MW88" s="758"/>
      <c r="MX88" s="758"/>
      <c r="MY88" s="758"/>
      <c r="MZ88" s="758"/>
      <c r="NA88" s="758"/>
      <c r="NB88" s="758"/>
      <c r="NC88" s="758"/>
      <c r="ND88" s="75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PA88" s="466"/>
      <c r="PB88" s="466"/>
      <c r="PC88" s="466"/>
      <c r="PD88" s="466"/>
      <c r="PE88" s="466"/>
      <c r="PF88" s="466"/>
      <c r="PG88" s="466"/>
      <c r="PH88" s="466"/>
      <c r="PI88" s="466"/>
      <c r="PJ88" s="466"/>
      <c r="PK88" s="466"/>
      <c r="PL88" s="466"/>
      <c r="PM88" s="466"/>
      <c r="PN88" s="466"/>
      <c r="PO88" s="466"/>
      <c r="PP88" s="466"/>
      <c r="PQ88" s="466"/>
      <c r="PR88" s="466"/>
      <c r="PS88" s="466"/>
      <c r="PT88" s="466"/>
      <c r="PU88" s="466"/>
      <c r="PV88" s="466"/>
      <c r="PW88" s="466"/>
      <c r="PX88" s="466"/>
      <c r="PY88" s="466"/>
      <c r="PZ88" s="466"/>
      <c r="QA88" s="466"/>
      <c r="QB88" s="466"/>
      <c r="QC88" s="466"/>
      <c r="QD88" s="466"/>
      <c r="QE88" s="466"/>
      <c r="QF88" s="466"/>
      <c r="QG88" s="466"/>
      <c r="QH88" s="466"/>
      <c r="QI88" s="466"/>
      <c r="QJ88" s="466"/>
      <c r="QK88" s="466"/>
      <c r="QL88" s="466"/>
      <c r="QM88" s="466"/>
      <c r="QN88" s="466"/>
      <c r="QO88" s="466"/>
      <c r="QP88" s="466"/>
      <c r="QQ88" s="466"/>
      <c r="QR88" s="466"/>
      <c r="QS88" s="466"/>
      <c r="QT88" s="466"/>
      <c r="QU88" s="466"/>
      <c r="QV88" s="466"/>
      <c r="QW88" s="466"/>
      <c r="QX88" s="466"/>
      <c r="QY88" s="466"/>
      <c r="QZ88" s="466"/>
      <c r="RA88" s="466"/>
      <c r="RM88" s="801">
        <v>88</v>
      </c>
      <c r="RN88" s="758" t="s">
        <v>235</v>
      </c>
      <c r="RO88" s="793"/>
      <c r="RP88" s="868"/>
      <c r="RQ88" s="868"/>
      <c r="RR88" s="868"/>
      <c r="RS88" s="868">
        <v>1340679.42</v>
      </c>
      <c r="RT88" s="869">
        <v>1340679.42</v>
      </c>
      <c r="RU88" s="868">
        <v>12051716.140000001</v>
      </c>
      <c r="RV88" s="869">
        <v>13392395.560000001</v>
      </c>
      <c r="RW88" s="868">
        <v>17226805.092872292</v>
      </c>
      <c r="RX88" s="869">
        <v>30619200.652872294</v>
      </c>
      <c r="RY88" s="868">
        <v>27024186.253572274</v>
      </c>
      <c r="RZ88" s="869">
        <v>57643386.906444564</v>
      </c>
      <c r="SA88" s="868">
        <v>27025595.196488637</v>
      </c>
      <c r="SB88" s="869">
        <v>84668982.102933198</v>
      </c>
    </row>
    <row r="89" spans="2:496" x14ac:dyDescent="0.25">
      <c r="B89" s="473"/>
      <c r="C89" s="473"/>
      <c r="D89" s="473"/>
      <c r="E89" s="473"/>
      <c r="F89" s="473"/>
      <c r="G89" s="473"/>
      <c r="H89" s="473"/>
      <c r="I89" s="473"/>
      <c r="J89" s="473"/>
      <c r="K89" s="473"/>
      <c r="L89" s="473"/>
      <c r="M89" s="473"/>
      <c r="N89" s="473"/>
      <c r="O89" s="473"/>
      <c r="P89" s="473"/>
      <c r="Y89"/>
      <c r="Z89"/>
      <c r="AA89"/>
      <c r="AB89"/>
      <c r="AC89"/>
      <c r="AD89" s="473"/>
      <c r="AE89" s="473"/>
      <c r="AF89" s="473"/>
      <c r="AH89" s="473"/>
      <c r="AI89" s="473"/>
      <c r="AJ89" s="473"/>
      <c r="AK89" s="473"/>
      <c r="AL89" s="473"/>
      <c r="AM89" s="473"/>
      <c r="AN89" s="473"/>
      <c r="AO89" s="473"/>
      <c r="AP89" s="473"/>
      <c r="AQ89" s="473"/>
      <c r="AR89" s="473"/>
      <c r="AS89" s="473"/>
      <c r="AT89" s="473"/>
      <c r="AU89" s="473"/>
      <c r="AV89" s="473"/>
      <c r="BU89" s="466"/>
      <c r="BV89" s="466"/>
      <c r="BW89" s="466"/>
      <c r="BX89" s="466"/>
      <c r="BY89" s="466"/>
      <c r="BZ89" s="466"/>
      <c r="CA89" s="466"/>
      <c r="CB89" s="466"/>
      <c r="CC89" s="466"/>
      <c r="CD89" s="466"/>
      <c r="CE89" s="466"/>
      <c r="CF89" s="466"/>
      <c r="CG89" s="466"/>
      <c r="CH89" s="466"/>
      <c r="CI89" s="466"/>
      <c r="CJ89" s="466"/>
      <c r="CK89" s="466"/>
      <c r="CL89" s="466"/>
      <c r="CM89" s="466"/>
      <c r="CN89" s="466"/>
      <c r="CO89" s="466"/>
      <c r="CP89" s="466"/>
      <c r="CQ89" s="466"/>
      <c r="CR89" s="466"/>
      <c r="CS89" s="466"/>
      <c r="CT89" s="466"/>
      <c r="CU89" s="466"/>
      <c r="CV89" s="466"/>
      <c r="CW89" s="466"/>
      <c r="CX89" s="466"/>
      <c r="CY89" s="466"/>
      <c r="CZ89" s="466"/>
      <c r="DA89" s="466"/>
      <c r="DB89" s="466"/>
      <c r="DC89" s="466"/>
      <c r="DD89" s="466"/>
      <c r="DE89" s="466"/>
      <c r="DF89" s="466"/>
      <c r="DG89" s="466"/>
      <c r="DH89" s="466"/>
      <c r="DI89" s="466"/>
      <c r="DJ89" s="466"/>
      <c r="DK89" s="466"/>
      <c r="DL89" s="466"/>
      <c r="DM89" s="466"/>
      <c r="DN89" s="466"/>
      <c r="DO89" s="466"/>
      <c r="DP89" s="466"/>
      <c r="DQ89" s="466"/>
      <c r="DR89" s="466"/>
      <c r="DS89" s="466"/>
      <c r="DT89" s="466"/>
      <c r="DU89" s="466"/>
      <c r="DV89" s="466"/>
      <c r="DW89" s="466"/>
      <c r="DX89" s="466"/>
      <c r="DY89" s="466"/>
      <c r="DZ89" s="466"/>
      <c r="EA89" s="466"/>
      <c r="EB89" s="466"/>
      <c r="EC89" s="466"/>
      <c r="ED89" s="466"/>
      <c r="EE89" s="466"/>
      <c r="EF89" s="466"/>
      <c r="EG89" s="466"/>
      <c r="EH89" s="466"/>
      <c r="EI89" s="466"/>
      <c r="EJ89" s="466"/>
      <c r="EK89" s="466"/>
      <c r="EL89" s="466"/>
      <c r="EM89" s="466"/>
      <c r="EN89" s="466"/>
      <c r="EO89" s="466"/>
      <c r="EP89" s="466"/>
      <c r="EQ89" s="466"/>
      <c r="ER89" s="466"/>
      <c r="ES89" s="466"/>
      <c r="ET89" s="466"/>
      <c r="EU89" s="466"/>
      <c r="EV89" s="466"/>
      <c r="EW89" s="466"/>
      <c r="EX89" s="466"/>
      <c r="EY89" s="466"/>
      <c r="EZ89" s="466"/>
      <c r="FA89" s="466"/>
      <c r="FB89" s="466"/>
      <c r="FC89" s="466"/>
      <c r="HQ89" s="466"/>
      <c r="HR89" s="466"/>
      <c r="HS89" s="466"/>
      <c r="HT89" s="466"/>
      <c r="HU89" s="466"/>
      <c r="HV89" s="466"/>
      <c r="HW89" s="466"/>
      <c r="HX89" s="466"/>
      <c r="IG89" s="466"/>
      <c r="IH89" s="466"/>
      <c r="II89" s="466"/>
      <c r="IJ89" s="466"/>
      <c r="IK89" s="466"/>
      <c r="IL89" s="466"/>
      <c r="IM89" s="466"/>
      <c r="IN89" s="466"/>
      <c r="IO89" s="466"/>
      <c r="IP89" s="466"/>
      <c r="IQ89" s="466"/>
      <c r="IR89" s="466"/>
      <c r="IS89" s="466"/>
      <c r="MP89" s="849"/>
      <c r="MR89" s="758"/>
      <c r="MS89" s="758"/>
      <c r="MT89" s="758"/>
      <c r="MU89" s="758"/>
      <c r="MV89" s="758"/>
      <c r="MW89" s="758"/>
      <c r="MX89" s="758"/>
      <c r="MY89" s="758"/>
      <c r="MZ89" s="758"/>
      <c r="NA89" s="758"/>
      <c r="NB89" s="758"/>
      <c r="NC89" s="758"/>
      <c r="ND89" s="758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PA89" s="466"/>
      <c r="PB89" s="466"/>
      <c r="PC89" s="466"/>
      <c r="PD89" s="466"/>
      <c r="PE89" s="466"/>
      <c r="PF89" s="466"/>
      <c r="PG89" s="466"/>
      <c r="PH89" s="466"/>
      <c r="PI89" s="466"/>
      <c r="PJ89" s="466"/>
      <c r="PK89" s="466"/>
      <c r="PL89" s="466"/>
      <c r="PM89" s="466"/>
      <c r="PN89" s="466"/>
      <c r="PO89" s="466"/>
      <c r="PP89" s="466"/>
      <c r="PQ89" s="466"/>
      <c r="PR89" s="466"/>
      <c r="PS89" s="466"/>
      <c r="PT89" s="466"/>
      <c r="PU89" s="466"/>
      <c r="PV89" s="466"/>
      <c r="PW89" s="466"/>
      <c r="PX89" s="466"/>
      <c r="PY89" s="466"/>
      <c r="PZ89" s="466"/>
      <c r="QA89" s="466"/>
      <c r="QB89" s="466"/>
      <c r="QC89" s="466"/>
      <c r="QD89" s="466"/>
      <c r="QE89" s="466"/>
      <c r="QF89" s="466"/>
      <c r="QG89" s="466"/>
      <c r="QH89" s="466"/>
      <c r="QI89" s="466"/>
      <c r="QJ89" s="466"/>
      <c r="QK89" s="466"/>
      <c r="QL89" s="466"/>
      <c r="QM89" s="466"/>
      <c r="QN89" s="466"/>
      <c r="QO89" s="466"/>
      <c r="QP89" s="466"/>
      <c r="QQ89" s="466"/>
      <c r="QR89" s="466"/>
      <c r="QS89" s="466"/>
      <c r="QT89" s="466"/>
      <c r="QU89" s="466"/>
      <c r="QV89" s="466"/>
      <c r="QW89" s="466"/>
      <c r="QX89" s="466"/>
      <c r="QY89" s="466"/>
      <c r="QZ89" s="466"/>
      <c r="RA89" s="466"/>
      <c r="RM89" s="801">
        <v>89</v>
      </c>
      <c r="RN89" s="758" t="s">
        <v>248</v>
      </c>
      <c r="RO89" s="793"/>
      <c r="RP89" s="832"/>
      <c r="RQ89" s="832"/>
      <c r="RR89" s="832"/>
      <c r="RS89" s="832">
        <v>337910.94770999998</v>
      </c>
      <c r="RT89" s="831">
        <v>337910.94770999998</v>
      </c>
      <c r="RU89" s="832">
        <v>2536646.4798359997</v>
      </c>
      <c r="RV89" s="831">
        <v>2874557.4275459996</v>
      </c>
      <c r="RW89" s="832">
        <v>866880.22978199972</v>
      </c>
      <c r="RX89" s="831">
        <v>3741437.6573279994</v>
      </c>
      <c r="RY89" s="832">
        <v>2886852.4153140001</v>
      </c>
      <c r="RZ89" s="831">
        <v>6628290.0726419995</v>
      </c>
      <c r="SA89" s="832">
        <v>945126.67792200018</v>
      </c>
      <c r="SB89" s="831">
        <v>7573416.7505639996</v>
      </c>
    </row>
    <row r="90" spans="2:496" x14ac:dyDescent="0.25">
      <c r="B90" s="473"/>
      <c r="C90" s="473"/>
      <c r="D90" s="473"/>
      <c r="E90" s="473"/>
      <c r="F90" s="473"/>
      <c r="G90" s="473"/>
      <c r="H90" s="473"/>
      <c r="I90" s="473"/>
      <c r="J90" s="473"/>
      <c r="K90" s="473"/>
      <c r="L90" s="473"/>
      <c r="M90" s="473"/>
      <c r="N90" s="473"/>
      <c r="O90" s="473"/>
      <c r="P90" s="473"/>
      <c r="Y90"/>
      <c r="Z90"/>
      <c r="AA90"/>
      <c r="AB90"/>
      <c r="AC90"/>
      <c r="AD90" s="473"/>
      <c r="AE90" s="473"/>
      <c r="AF90" s="473"/>
      <c r="AH90" s="473"/>
      <c r="AI90" s="473"/>
      <c r="AJ90" s="473"/>
      <c r="AK90" s="473"/>
      <c r="AL90" s="473"/>
      <c r="AM90" s="473"/>
      <c r="AN90" s="473"/>
      <c r="AO90" s="473"/>
      <c r="AP90" s="473"/>
      <c r="AQ90" s="473"/>
      <c r="AR90" s="473"/>
      <c r="AS90" s="473"/>
      <c r="AT90" s="473"/>
      <c r="AU90" s="473"/>
      <c r="AV90" s="473"/>
      <c r="BU90" s="466"/>
      <c r="BV90" s="466"/>
      <c r="BW90" s="466"/>
      <c r="BX90" s="466"/>
      <c r="BY90" s="466"/>
      <c r="BZ90" s="466"/>
      <c r="CA90" s="466"/>
      <c r="CB90" s="466"/>
      <c r="CC90" s="466"/>
      <c r="CD90" s="466"/>
      <c r="CE90" s="466"/>
      <c r="CF90" s="466"/>
      <c r="CG90" s="466"/>
      <c r="CH90" s="466"/>
      <c r="CI90" s="466"/>
      <c r="CJ90" s="466"/>
      <c r="CK90" s="466"/>
      <c r="CL90" s="466"/>
      <c r="CM90" s="466"/>
      <c r="CN90" s="466"/>
      <c r="CO90" s="466"/>
      <c r="CP90" s="466"/>
      <c r="CQ90" s="466"/>
      <c r="CR90" s="466"/>
      <c r="CS90" s="466"/>
      <c r="CT90" s="466"/>
      <c r="CU90" s="466"/>
      <c r="CV90" s="466"/>
      <c r="CW90" s="466"/>
      <c r="CX90" s="466"/>
      <c r="CY90" s="466"/>
      <c r="CZ90" s="466"/>
      <c r="DA90" s="466"/>
      <c r="DB90" s="466"/>
      <c r="DC90" s="466"/>
      <c r="DD90" s="466"/>
      <c r="DE90" s="466"/>
      <c r="DF90" s="466"/>
      <c r="DG90" s="466"/>
      <c r="DH90" s="466"/>
      <c r="DI90" s="466"/>
      <c r="DJ90" s="466"/>
      <c r="DK90" s="466"/>
      <c r="DL90" s="466"/>
      <c r="DM90" s="466"/>
      <c r="DN90" s="466"/>
      <c r="DO90" s="466"/>
      <c r="DP90" s="466"/>
      <c r="DQ90" s="466"/>
      <c r="DR90" s="466"/>
      <c r="DS90" s="466"/>
      <c r="DT90" s="466"/>
      <c r="DU90" s="466"/>
      <c r="DV90" s="466"/>
      <c r="DW90" s="466"/>
      <c r="DX90" s="466"/>
      <c r="DY90" s="466"/>
      <c r="DZ90" s="466"/>
      <c r="EA90" s="466"/>
      <c r="EB90" s="466"/>
      <c r="EC90" s="466"/>
      <c r="ED90" s="466"/>
      <c r="EE90" s="466"/>
      <c r="EF90" s="466"/>
      <c r="EG90" s="466"/>
      <c r="EH90" s="466"/>
      <c r="EI90" s="466"/>
      <c r="EJ90" s="466"/>
      <c r="EK90" s="466"/>
      <c r="EL90" s="466"/>
      <c r="EM90" s="466"/>
      <c r="EN90" s="466"/>
      <c r="EO90" s="466"/>
      <c r="EP90" s="466"/>
      <c r="EQ90" s="466"/>
      <c r="ER90" s="466"/>
      <c r="ES90" s="466"/>
      <c r="ET90" s="466"/>
      <c r="EU90" s="466"/>
      <c r="EV90" s="466"/>
      <c r="EW90" s="466"/>
      <c r="EX90" s="466"/>
      <c r="EY90" s="466"/>
      <c r="EZ90" s="466"/>
      <c r="FA90" s="466"/>
      <c r="FB90" s="466"/>
      <c r="FC90" s="466"/>
      <c r="HQ90" s="466"/>
      <c r="HR90" s="466"/>
      <c r="HS90" s="466"/>
      <c r="HT90" s="466"/>
      <c r="HU90" s="466"/>
      <c r="HV90" s="466"/>
      <c r="HW90" s="466"/>
      <c r="HX90" s="466"/>
      <c r="IG90" s="466"/>
      <c r="IH90" s="466"/>
      <c r="II90" s="466"/>
      <c r="IJ90" s="466"/>
      <c r="IK90" s="466"/>
      <c r="IL90" s="466"/>
      <c r="IM90" s="466"/>
      <c r="IN90" s="466"/>
      <c r="IO90" s="466"/>
      <c r="IP90" s="466"/>
      <c r="IQ90" s="466"/>
      <c r="IR90" s="466"/>
      <c r="IS90" s="466"/>
      <c r="MP90" s="849"/>
      <c r="MR90" s="758"/>
      <c r="MS90" s="758"/>
      <c r="MT90" s="758"/>
      <c r="MU90" s="758"/>
      <c r="MV90" s="758"/>
      <c r="MW90" s="758"/>
      <c r="MX90" s="758"/>
      <c r="MY90" s="758"/>
      <c r="MZ90" s="758"/>
      <c r="NA90" s="758"/>
      <c r="NB90" s="758"/>
      <c r="NC90" s="758"/>
      <c r="ND90" s="758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PA90" s="466"/>
      <c r="PB90" s="466"/>
      <c r="PC90" s="466"/>
      <c r="PD90" s="466"/>
      <c r="PE90" s="466"/>
      <c r="PF90" s="466"/>
      <c r="PG90" s="466"/>
      <c r="PH90" s="466"/>
      <c r="PI90" s="466"/>
      <c r="PJ90" s="466"/>
      <c r="PK90" s="466"/>
      <c r="PL90" s="466"/>
      <c r="PM90" s="466"/>
      <c r="PN90" s="466"/>
      <c r="PO90" s="466"/>
      <c r="PP90" s="466"/>
      <c r="PQ90" s="466"/>
      <c r="PR90" s="466"/>
      <c r="PS90" s="466"/>
      <c r="PT90" s="466"/>
      <c r="PU90" s="466"/>
      <c r="PV90" s="466"/>
      <c r="PW90" s="466"/>
      <c r="PX90" s="466"/>
      <c r="PY90" s="466"/>
      <c r="PZ90" s="466"/>
      <c r="QA90" s="466"/>
      <c r="QB90" s="466"/>
      <c r="QC90" s="466"/>
      <c r="QD90" s="466"/>
      <c r="QE90" s="466"/>
      <c r="QF90" s="466"/>
      <c r="QG90" s="466"/>
      <c r="QH90" s="466"/>
      <c r="QI90" s="466"/>
      <c r="QJ90" s="466"/>
      <c r="QK90" s="466"/>
      <c r="QL90" s="466"/>
      <c r="QM90" s="466"/>
      <c r="QN90" s="466"/>
      <c r="QO90" s="466"/>
      <c r="QP90" s="466"/>
      <c r="QQ90" s="466"/>
      <c r="QR90" s="466"/>
      <c r="QS90" s="466"/>
      <c r="QT90" s="466"/>
      <c r="QU90" s="466"/>
      <c r="QV90" s="466"/>
      <c r="QW90" s="466"/>
      <c r="QX90" s="466"/>
      <c r="QY90" s="466"/>
      <c r="QZ90" s="466"/>
      <c r="RA90" s="466"/>
      <c r="RM90" s="801">
        <v>90</v>
      </c>
      <c r="RN90" s="758" t="s">
        <v>434</v>
      </c>
      <c r="RO90" s="793"/>
      <c r="RP90" s="832"/>
      <c r="RQ90" s="832"/>
      <c r="RR90" s="832"/>
      <c r="RS90" s="832">
        <v>953508.75</v>
      </c>
      <c r="RT90" s="831">
        <v>953508.75</v>
      </c>
      <c r="RU90" s="832">
        <v>4965893.1099999994</v>
      </c>
      <c r="RV90" s="831">
        <v>5919401.8599999994</v>
      </c>
      <c r="RW90" s="832">
        <v>3267149.5099999993</v>
      </c>
      <c r="RX90" s="831">
        <v>9186551.3699999992</v>
      </c>
      <c r="RY90" s="832">
        <v>5748371.6500000013</v>
      </c>
      <c r="RZ90" s="831">
        <v>14934923.02</v>
      </c>
      <c r="SA90" s="832">
        <v>1549331.0599999982</v>
      </c>
      <c r="SB90" s="831">
        <v>16484254.079999998</v>
      </c>
    </row>
    <row r="91" spans="2:496" x14ac:dyDescent="0.25">
      <c r="B91" s="473"/>
      <c r="C91" s="473"/>
      <c r="D91" s="473"/>
      <c r="E91" s="473"/>
      <c r="F91" s="473"/>
      <c r="G91" s="473"/>
      <c r="H91" s="473"/>
      <c r="I91" s="473"/>
      <c r="J91" s="473"/>
      <c r="K91" s="473"/>
      <c r="L91" s="473"/>
      <c r="M91" s="473"/>
      <c r="N91" s="473"/>
      <c r="O91" s="473"/>
      <c r="P91" s="473"/>
      <c r="Y91"/>
      <c r="Z91"/>
      <c r="AA91"/>
      <c r="AB91"/>
      <c r="AC91"/>
      <c r="AD91" s="473"/>
      <c r="AE91" s="473"/>
      <c r="AF91" s="473"/>
      <c r="AH91" s="473"/>
      <c r="AI91" s="473"/>
      <c r="AJ91" s="473"/>
      <c r="AK91" s="473"/>
      <c r="AL91" s="473"/>
      <c r="AM91" s="473"/>
      <c r="AN91" s="473"/>
      <c r="AO91" s="473"/>
      <c r="AP91" s="473"/>
      <c r="AQ91" s="473"/>
      <c r="AR91" s="473"/>
      <c r="AS91" s="473"/>
      <c r="AT91" s="473"/>
      <c r="AU91" s="473"/>
      <c r="AV91" s="473"/>
      <c r="BU91" s="466"/>
      <c r="BV91" s="466"/>
      <c r="BW91" s="466"/>
      <c r="BX91" s="466"/>
      <c r="BY91" s="466"/>
      <c r="BZ91" s="466"/>
      <c r="CA91" s="466"/>
      <c r="CB91" s="466"/>
      <c r="CC91" s="466"/>
      <c r="CD91" s="466"/>
      <c r="CE91" s="466"/>
      <c r="CF91" s="466"/>
      <c r="CG91" s="466"/>
      <c r="CH91" s="466"/>
      <c r="CI91" s="466"/>
      <c r="CJ91" s="466"/>
      <c r="CK91" s="466"/>
      <c r="CL91" s="466"/>
      <c r="CM91" s="466"/>
      <c r="CN91" s="466"/>
      <c r="CO91" s="466"/>
      <c r="CP91" s="466"/>
      <c r="CQ91" s="466"/>
      <c r="CR91" s="466"/>
      <c r="CS91" s="466"/>
      <c r="CT91" s="466"/>
      <c r="CU91" s="466"/>
      <c r="CV91" s="466"/>
      <c r="CW91" s="466"/>
      <c r="CX91" s="466"/>
      <c r="CY91" s="466"/>
      <c r="CZ91" s="466"/>
      <c r="DA91" s="466"/>
      <c r="DB91" s="466"/>
      <c r="DC91" s="466"/>
      <c r="DD91" s="466"/>
      <c r="DE91" s="466"/>
      <c r="DF91" s="466"/>
      <c r="DG91" s="466"/>
      <c r="DH91" s="466"/>
      <c r="DI91" s="466"/>
      <c r="DJ91" s="466"/>
      <c r="DK91" s="466"/>
      <c r="DL91" s="466"/>
      <c r="DM91" s="466"/>
      <c r="DN91" s="466"/>
      <c r="DO91" s="466"/>
      <c r="DP91" s="466"/>
      <c r="DQ91" s="466"/>
      <c r="DR91" s="466"/>
      <c r="DS91" s="466"/>
      <c r="DT91" s="466"/>
      <c r="DU91" s="466"/>
      <c r="DV91" s="466"/>
      <c r="DW91" s="466"/>
      <c r="DX91" s="466"/>
      <c r="DY91" s="466"/>
      <c r="DZ91" s="466"/>
      <c r="EA91" s="466"/>
      <c r="EB91" s="466"/>
      <c r="EC91" s="466"/>
      <c r="ED91" s="466"/>
      <c r="EE91" s="466"/>
      <c r="EF91" s="466"/>
      <c r="EG91" s="466"/>
      <c r="EH91" s="466"/>
      <c r="EI91" s="466"/>
      <c r="EJ91" s="466"/>
      <c r="EK91" s="466"/>
      <c r="EL91" s="466"/>
      <c r="EM91" s="466"/>
      <c r="EN91" s="466"/>
      <c r="EO91" s="466"/>
      <c r="EP91" s="466"/>
      <c r="EQ91" s="466"/>
      <c r="ER91" s="466"/>
      <c r="ES91" s="466"/>
      <c r="ET91" s="466"/>
      <c r="EU91" s="466"/>
      <c r="EV91" s="466"/>
      <c r="EW91" s="466"/>
      <c r="EX91" s="466"/>
      <c r="EY91" s="466"/>
      <c r="EZ91" s="466"/>
      <c r="FA91" s="466"/>
      <c r="FB91" s="466"/>
      <c r="FC91" s="466"/>
      <c r="HQ91" s="466"/>
      <c r="HR91" s="466"/>
      <c r="HS91" s="466"/>
      <c r="HT91" s="466"/>
      <c r="HU91" s="466"/>
      <c r="HV91" s="466"/>
      <c r="HW91" s="466"/>
      <c r="HX91" s="466"/>
      <c r="IG91" s="466"/>
      <c r="IH91" s="466"/>
      <c r="II91" s="466"/>
      <c r="IJ91" s="466"/>
      <c r="IK91" s="466"/>
      <c r="IL91" s="466"/>
      <c r="IM91" s="466"/>
      <c r="IN91" s="466"/>
      <c r="IO91" s="466"/>
      <c r="IP91" s="466"/>
      <c r="IQ91" s="466"/>
      <c r="IR91" s="466"/>
      <c r="IS91" s="466"/>
      <c r="MP91" s="849"/>
      <c r="MR91" s="758"/>
      <c r="MS91" s="758"/>
      <c r="MT91" s="758"/>
      <c r="MU91" s="758"/>
      <c r="MV91" s="758"/>
      <c r="MW91" s="758"/>
      <c r="MX91" s="758"/>
      <c r="MY91" s="758"/>
      <c r="MZ91" s="758"/>
      <c r="NA91" s="758"/>
      <c r="NB91" s="758"/>
      <c r="NC91" s="758"/>
      <c r="ND91" s="758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PA91" s="466"/>
      <c r="PB91" s="466"/>
      <c r="PC91" s="466"/>
      <c r="PD91" s="466"/>
      <c r="PE91" s="466"/>
      <c r="PF91" s="466"/>
      <c r="PG91" s="466"/>
      <c r="PH91" s="466"/>
      <c r="PI91" s="466"/>
      <c r="PJ91" s="466"/>
      <c r="PK91" s="466"/>
      <c r="PL91" s="466"/>
      <c r="PM91" s="466"/>
      <c r="PN91" s="466"/>
      <c r="PO91" s="466"/>
      <c r="PP91" s="466"/>
      <c r="PQ91" s="466"/>
      <c r="PR91" s="466"/>
      <c r="PS91" s="466"/>
      <c r="PT91" s="466"/>
      <c r="PU91" s="466"/>
      <c r="PV91" s="466"/>
      <c r="PW91" s="466"/>
      <c r="PX91" s="466"/>
      <c r="PY91" s="466"/>
      <c r="PZ91" s="466"/>
      <c r="QA91" s="466"/>
      <c r="QB91" s="466"/>
      <c r="QC91" s="466"/>
      <c r="QD91" s="466"/>
      <c r="QE91" s="466"/>
      <c r="QF91" s="466"/>
      <c r="QG91" s="466"/>
      <c r="QH91" s="466"/>
      <c r="QI91" s="466"/>
      <c r="QJ91" s="466"/>
      <c r="QK91" s="466"/>
      <c r="QL91" s="466"/>
      <c r="QM91" s="466"/>
      <c r="QN91" s="466"/>
      <c r="QO91" s="466"/>
      <c r="QP91" s="466"/>
      <c r="QQ91" s="466"/>
      <c r="QR91" s="466"/>
      <c r="QS91" s="466"/>
      <c r="QT91" s="466"/>
      <c r="QU91" s="466"/>
      <c r="QV91" s="466"/>
      <c r="QW91" s="466"/>
      <c r="QX91" s="466"/>
      <c r="QY91" s="466"/>
      <c r="QZ91" s="466"/>
      <c r="RA91" s="466"/>
      <c r="RM91" s="801">
        <v>91</v>
      </c>
      <c r="RN91" s="758" t="s">
        <v>269</v>
      </c>
      <c r="RO91" s="793"/>
      <c r="RP91" s="834"/>
      <c r="RQ91" s="834"/>
      <c r="RR91" s="834"/>
      <c r="RS91" s="834">
        <v>769496.10775800003</v>
      </c>
      <c r="RT91" s="833">
        <v>769496.10775800003</v>
      </c>
      <c r="RU91" s="834">
        <v>8308728.8963279994</v>
      </c>
      <c r="RV91" s="833">
        <v>9078225.004085999</v>
      </c>
      <c r="RW91" s="834">
        <v>10350378.962363996</v>
      </c>
      <c r="RX91" s="833">
        <v>19428603.966449995</v>
      </c>
      <c r="RY91" s="834">
        <v>14525640.515274005</v>
      </c>
      <c r="RZ91" s="833">
        <v>33954244.481724001</v>
      </c>
      <c r="SA91" s="834">
        <v>11052777.368136005</v>
      </c>
      <c r="SB91" s="833">
        <v>45007021.849860005</v>
      </c>
    </row>
    <row r="92" spans="2:496" x14ac:dyDescent="0.25">
      <c r="B92" s="473"/>
      <c r="C92" s="473"/>
      <c r="D92" s="473"/>
      <c r="E92" s="473"/>
      <c r="F92" s="473"/>
      <c r="G92" s="473"/>
      <c r="H92" s="473"/>
      <c r="I92" s="473"/>
      <c r="J92" s="473"/>
      <c r="K92" s="473"/>
      <c r="L92" s="473"/>
      <c r="M92" s="473"/>
      <c r="N92" s="473"/>
      <c r="O92" s="473"/>
      <c r="P92" s="473"/>
      <c r="Y92"/>
      <c r="Z92"/>
      <c r="AA92"/>
      <c r="AB92"/>
      <c r="AC92"/>
      <c r="AD92" s="473"/>
      <c r="AE92" s="473"/>
      <c r="AF92" s="473"/>
      <c r="AH92" s="473"/>
      <c r="AI92" s="473"/>
      <c r="AJ92" s="473"/>
      <c r="AK92" s="473"/>
      <c r="AL92" s="473"/>
      <c r="AM92" s="473"/>
      <c r="AN92" s="473"/>
      <c r="AO92" s="473"/>
      <c r="AP92" s="473"/>
      <c r="AQ92" s="473"/>
      <c r="AR92" s="473"/>
      <c r="AS92" s="473"/>
      <c r="AT92" s="473"/>
      <c r="AU92" s="473"/>
      <c r="AV92" s="473"/>
      <c r="BU92" s="466"/>
      <c r="BV92" s="466"/>
      <c r="BW92" s="466"/>
      <c r="BX92" s="466"/>
      <c r="BY92" s="466"/>
      <c r="BZ92" s="466"/>
      <c r="CA92" s="466"/>
      <c r="CB92" s="466"/>
      <c r="CC92" s="466"/>
      <c r="CD92" s="466"/>
      <c r="CE92" s="466"/>
      <c r="CF92" s="466"/>
      <c r="CG92" s="466"/>
      <c r="CH92" s="466"/>
      <c r="CI92" s="466"/>
      <c r="CJ92" s="466"/>
      <c r="CK92" s="466"/>
      <c r="CL92" s="466"/>
      <c r="CM92" s="466"/>
      <c r="CN92" s="466"/>
      <c r="CO92" s="466"/>
      <c r="CP92" s="466"/>
      <c r="CQ92" s="466"/>
      <c r="CR92" s="466"/>
      <c r="CS92" s="466"/>
      <c r="CT92" s="466"/>
      <c r="CU92" s="466"/>
      <c r="CV92" s="466"/>
      <c r="CW92" s="466"/>
      <c r="CX92" s="466"/>
      <c r="CY92" s="466"/>
      <c r="CZ92" s="466"/>
      <c r="DA92" s="466"/>
      <c r="DB92" s="466"/>
      <c r="DC92" s="466"/>
      <c r="DD92" s="466"/>
      <c r="DE92" s="466"/>
      <c r="DF92" s="466"/>
      <c r="DG92" s="466"/>
      <c r="DH92" s="466"/>
      <c r="DI92" s="466"/>
      <c r="DJ92" s="466"/>
      <c r="DK92" s="466"/>
      <c r="DL92" s="466"/>
      <c r="DM92" s="466"/>
      <c r="DN92" s="466"/>
      <c r="DO92" s="466"/>
      <c r="DP92" s="466"/>
      <c r="DQ92" s="466"/>
      <c r="DR92" s="466"/>
      <c r="DS92" s="466"/>
      <c r="DT92" s="466"/>
      <c r="DU92" s="466"/>
      <c r="DV92" s="466"/>
      <c r="DW92" s="466"/>
      <c r="DX92" s="466"/>
      <c r="DY92" s="466"/>
      <c r="DZ92" s="466"/>
      <c r="EA92" s="466"/>
      <c r="EB92" s="466"/>
      <c r="EC92" s="466"/>
      <c r="ED92" s="466"/>
      <c r="EE92" s="466"/>
      <c r="EF92" s="466"/>
      <c r="EG92" s="466"/>
      <c r="EH92" s="466"/>
      <c r="EI92" s="466"/>
      <c r="EJ92" s="466"/>
      <c r="EK92" s="466"/>
      <c r="EL92" s="466"/>
      <c r="EM92" s="466"/>
      <c r="EN92" s="466"/>
      <c r="EO92" s="466"/>
      <c r="EP92" s="466"/>
      <c r="EQ92" s="466"/>
      <c r="ER92" s="466"/>
      <c r="ES92" s="466"/>
      <c r="ET92" s="466"/>
      <c r="EU92" s="466"/>
      <c r="EV92" s="466"/>
      <c r="EW92" s="466"/>
      <c r="EX92" s="466"/>
      <c r="EY92" s="466"/>
      <c r="EZ92" s="466"/>
      <c r="FA92" s="466"/>
      <c r="FB92" s="466"/>
      <c r="FC92" s="466"/>
      <c r="HQ92" s="466"/>
      <c r="HR92" s="466"/>
      <c r="HS92" s="466"/>
      <c r="HT92" s="466"/>
      <c r="HU92" s="466"/>
      <c r="HV92" s="466"/>
      <c r="HW92" s="466"/>
      <c r="HX92" s="466"/>
      <c r="IG92" s="466"/>
      <c r="IH92" s="466"/>
      <c r="II92" s="466"/>
      <c r="IJ92" s="466"/>
      <c r="IK92" s="466"/>
      <c r="IL92" s="466"/>
      <c r="IM92" s="466"/>
      <c r="IN92" s="466"/>
      <c r="IO92" s="466"/>
      <c r="IP92" s="466"/>
      <c r="IQ92" s="466"/>
      <c r="IR92" s="466"/>
      <c r="IS92" s="466"/>
      <c r="MP92" s="849"/>
      <c r="MR92" s="758"/>
      <c r="MS92" s="758"/>
      <c r="MT92" s="758"/>
      <c r="MU92" s="758"/>
      <c r="MV92" s="758"/>
      <c r="MW92" s="758"/>
      <c r="MX92" s="758"/>
      <c r="MY92" s="758"/>
      <c r="MZ92" s="758"/>
      <c r="NA92" s="758"/>
      <c r="NB92" s="758"/>
      <c r="NC92" s="758"/>
      <c r="ND92" s="758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PA92" s="466"/>
      <c r="PB92" s="466"/>
      <c r="PC92" s="466"/>
      <c r="PD92" s="466"/>
      <c r="PE92" s="466"/>
      <c r="PF92" s="466"/>
      <c r="PG92" s="466"/>
      <c r="PH92" s="466"/>
      <c r="PI92" s="466"/>
      <c r="PJ92" s="466"/>
      <c r="PK92" s="466"/>
      <c r="PL92" s="466"/>
      <c r="PM92" s="466"/>
      <c r="PN92" s="466"/>
      <c r="PO92" s="466"/>
      <c r="PP92" s="466"/>
      <c r="PQ92" s="466"/>
      <c r="PR92" s="466"/>
      <c r="PS92" s="466"/>
      <c r="PT92" s="466"/>
      <c r="PU92" s="466"/>
      <c r="PV92" s="466"/>
      <c r="PW92" s="466"/>
      <c r="PX92" s="466"/>
      <c r="PY92" s="466"/>
      <c r="PZ92" s="466"/>
      <c r="QA92" s="466"/>
      <c r="QB92" s="466"/>
      <c r="QC92" s="466"/>
      <c r="QD92" s="466"/>
      <c r="QE92" s="466"/>
      <c r="QF92" s="466"/>
      <c r="QG92" s="466"/>
      <c r="QH92" s="466"/>
      <c r="QI92" s="466"/>
      <c r="QJ92" s="466"/>
      <c r="QK92" s="466"/>
      <c r="QL92" s="466"/>
      <c r="QM92" s="466"/>
      <c r="QN92" s="466"/>
      <c r="QO92" s="466"/>
      <c r="QP92" s="466"/>
      <c r="QQ92" s="466"/>
      <c r="QR92" s="466"/>
      <c r="QS92" s="466"/>
      <c r="QT92" s="466"/>
      <c r="QU92" s="466"/>
      <c r="QV92" s="466"/>
      <c r="QW92" s="466"/>
      <c r="QX92" s="466"/>
      <c r="QY92" s="466"/>
      <c r="QZ92" s="466"/>
      <c r="RA92" s="466"/>
      <c r="RM92" s="801">
        <v>92</v>
      </c>
      <c r="RN92" s="758" t="s">
        <v>1104</v>
      </c>
      <c r="RO92" s="793"/>
      <c r="RP92" s="873"/>
      <c r="RQ92" s="873"/>
      <c r="RR92" s="873"/>
      <c r="RS92" s="873">
        <v>3401595.2254679999</v>
      </c>
      <c r="RT92" s="873">
        <v>3401595.2254679999</v>
      </c>
      <c r="RU92" s="873">
        <v>27862984.626164</v>
      </c>
      <c r="RV92" s="873">
        <v>31264579.851631999</v>
      </c>
      <c r="RW92" s="873">
        <v>31711213.795018286</v>
      </c>
      <c r="RX92" s="873">
        <v>62975793.646650285</v>
      </c>
      <c r="RY92" s="873">
        <v>50185050.834160276</v>
      </c>
      <c r="RZ92" s="873">
        <v>113160844.48081055</v>
      </c>
      <c r="SA92" s="873">
        <v>40572830.302546643</v>
      </c>
      <c r="SB92" s="873">
        <v>153733674.7833572</v>
      </c>
    </row>
    <row r="93" spans="2:496" x14ac:dyDescent="0.25">
      <c r="B93" s="473"/>
      <c r="C93" s="473"/>
      <c r="D93" s="473"/>
      <c r="E93" s="473"/>
      <c r="F93" s="473"/>
      <c r="G93" s="473"/>
      <c r="H93" s="473"/>
      <c r="I93" s="473"/>
      <c r="J93" s="473"/>
      <c r="K93" s="473"/>
      <c r="L93" s="473"/>
      <c r="M93" s="473"/>
      <c r="N93" s="473"/>
      <c r="O93" s="473"/>
      <c r="P93" s="473"/>
      <c r="Y93"/>
      <c r="Z93"/>
      <c r="AA93"/>
      <c r="AB93"/>
      <c r="AC93"/>
      <c r="AD93" s="473"/>
      <c r="AE93" s="473"/>
      <c r="AF93" s="473"/>
      <c r="AH93" s="473"/>
      <c r="AI93" s="473"/>
      <c r="AJ93" s="473"/>
      <c r="AK93" s="473"/>
      <c r="AL93" s="473"/>
      <c r="AM93" s="473"/>
      <c r="AN93" s="473"/>
      <c r="AO93" s="473"/>
      <c r="AP93" s="473"/>
      <c r="AQ93" s="473"/>
      <c r="AR93" s="473"/>
      <c r="AS93" s="473"/>
      <c r="AT93" s="473"/>
      <c r="AU93" s="473"/>
      <c r="AV93" s="473"/>
      <c r="BU93" s="466"/>
      <c r="BV93" s="466"/>
      <c r="BW93" s="466"/>
      <c r="BX93" s="466"/>
      <c r="BY93" s="466"/>
      <c r="BZ93" s="466"/>
      <c r="CA93" s="466"/>
      <c r="CB93" s="466"/>
      <c r="CC93" s="466"/>
      <c r="CD93" s="466"/>
      <c r="CE93" s="466"/>
      <c r="CF93" s="466"/>
      <c r="CG93" s="466"/>
      <c r="CH93" s="466"/>
      <c r="CI93" s="466"/>
      <c r="CJ93" s="466"/>
      <c r="CK93" s="466"/>
      <c r="CL93" s="466"/>
      <c r="CM93" s="466"/>
      <c r="CN93" s="466"/>
      <c r="CO93" s="466"/>
      <c r="CP93" s="466"/>
      <c r="CQ93" s="466"/>
      <c r="CR93" s="466"/>
      <c r="CS93" s="466"/>
      <c r="CT93" s="466"/>
      <c r="CU93" s="466"/>
      <c r="CV93" s="466"/>
      <c r="CW93" s="466"/>
      <c r="CX93" s="466"/>
      <c r="CY93" s="466"/>
      <c r="CZ93" s="466"/>
      <c r="DA93" s="466"/>
      <c r="DB93" s="466"/>
      <c r="DC93" s="466"/>
      <c r="DD93" s="466"/>
      <c r="DE93" s="466"/>
      <c r="DF93" s="466"/>
      <c r="DG93" s="466"/>
      <c r="DH93" s="466"/>
      <c r="DI93" s="466"/>
      <c r="DJ93" s="466"/>
      <c r="DK93" s="466"/>
      <c r="DL93" s="466"/>
      <c r="DM93" s="466"/>
      <c r="DN93" s="466"/>
      <c r="DO93" s="466"/>
      <c r="DP93" s="466"/>
      <c r="DQ93" s="466"/>
      <c r="DR93" s="466"/>
      <c r="DS93" s="466"/>
      <c r="DT93" s="466"/>
      <c r="DU93" s="466"/>
      <c r="DV93" s="466"/>
      <c r="DW93" s="466"/>
      <c r="DX93" s="466"/>
      <c r="DY93" s="466"/>
      <c r="DZ93" s="466"/>
      <c r="EA93" s="466"/>
      <c r="EB93" s="466"/>
      <c r="EC93" s="466"/>
      <c r="ED93" s="466"/>
      <c r="EE93" s="466"/>
      <c r="EF93" s="466"/>
      <c r="EG93" s="466"/>
      <c r="EH93" s="466"/>
      <c r="EI93" s="466"/>
      <c r="EJ93" s="466"/>
      <c r="EK93" s="466"/>
      <c r="EL93" s="466"/>
      <c r="EM93" s="466"/>
      <c r="EN93" s="466"/>
      <c r="EO93" s="466"/>
      <c r="EP93" s="466"/>
      <c r="EQ93" s="466"/>
      <c r="ER93" s="466"/>
      <c r="ES93" s="466"/>
      <c r="ET93" s="466"/>
      <c r="EU93" s="466"/>
      <c r="EV93" s="466"/>
      <c r="EW93" s="466"/>
      <c r="EX93" s="466"/>
      <c r="EY93" s="466"/>
      <c r="EZ93" s="466"/>
      <c r="FA93" s="466"/>
      <c r="FB93" s="466"/>
      <c r="FC93" s="466"/>
      <c r="HQ93" s="466"/>
      <c r="HR93" s="466"/>
      <c r="HS93" s="466"/>
      <c r="HT93" s="466"/>
      <c r="HU93" s="466"/>
      <c r="HV93" s="466"/>
      <c r="HW93" s="466"/>
      <c r="HX93" s="466"/>
      <c r="IG93" s="466"/>
      <c r="IH93" s="466"/>
      <c r="II93" s="466"/>
      <c r="IJ93" s="466"/>
      <c r="IK93" s="466"/>
      <c r="IL93" s="466"/>
      <c r="IM93" s="466"/>
      <c r="IN93" s="466"/>
      <c r="IO93" s="466"/>
      <c r="IP93" s="466"/>
      <c r="IQ93" s="466"/>
      <c r="IR93" s="466"/>
      <c r="IS93" s="466"/>
      <c r="MP93" s="849"/>
      <c r="MR93" s="758"/>
      <c r="MS93" s="758"/>
      <c r="MT93" s="758"/>
      <c r="MU93" s="758"/>
      <c r="MV93" s="758"/>
      <c r="MW93" s="758"/>
      <c r="MX93" s="758"/>
      <c r="MY93" s="758"/>
      <c r="MZ93" s="758"/>
      <c r="NA93" s="758"/>
      <c r="NB93" s="758"/>
      <c r="NC93" s="758"/>
      <c r="ND93" s="758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PA93" s="466"/>
      <c r="PB93" s="466"/>
      <c r="PC93" s="466"/>
      <c r="PD93" s="466"/>
      <c r="PE93" s="466"/>
      <c r="PF93" s="466"/>
      <c r="PG93" s="466"/>
      <c r="PH93" s="466"/>
      <c r="PI93" s="466"/>
      <c r="PJ93" s="466"/>
      <c r="PK93" s="466"/>
      <c r="PL93" s="466"/>
      <c r="PM93" s="466"/>
      <c r="PN93" s="466"/>
      <c r="PO93" s="466"/>
      <c r="PP93" s="466"/>
      <c r="PQ93" s="466"/>
      <c r="PR93" s="466"/>
      <c r="PS93" s="466"/>
      <c r="PT93" s="466"/>
      <c r="PU93" s="466"/>
      <c r="PV93" s="466"/>
      <c r="PW93" s="466"/>
      <c r="PX93" s="466"/>
      <c r="PY93" s="466"/>
      <c r="PZ93" s="466"/>
      <c r="QA93" s="466"/>
      <c r="QB93" s="466"/>
      <c r="QC93" s="466"/>
      <c r="QD93" s="466"/>
      <c r="QE93" s="466"/>
      <c r="QF93" s="466"/>
      <c r="QG93" s="466"/>
      <c r="QH93" s="466"/>
      <c r="QI93" s="466"/>
      <c r="QJ93" s="466"/>
      <c r="QK93" s="466"/>
      <c r="QL93" s="466"/>
      <c r="QM93" s="466"/>
      <c r="QN93" s="466"/>
      <c r="QO93" s="466"/>
      <c r="QP93" s="466"/>
      <c r="QQ93" s="466"/>
      <c r="QR93" s="466"/>
      <c r="QS93" s="466"/>
      <c r="QT93" s="466"/>
      <c r="QU93" s="466"/>
      <c r="QV93" s="466"/>
      <c r="QW93" s="466"/>
      <c r="QX93" s="466"/>
      <c r="QY93" s="466"/>
      <c r="QZ93" s="466"/>
      <c r="RA93" s="466"/>
      <c r="RM93" s="801">
        <v>93</v>
      </c>
      <c r="RN93" s="758"/>
      <c r="RO93" s="793"/>
      <c r="RP93" s="873"/>
      <c r="RQ93" s="873"/>
      <c r="RR93" s="873"/>
      <c r="RS93" s="873"/>
      <c r="RT93" s="873"/>
      <c r="RU93" s="873"/>
      <c r="RV93" s="873"/>
      <c r="RW93" s="873"/>
      <c r="RX93" s="873"/>
      <c r="RY93" s="873"/>
      <c r="RZ93" s="873"/>
      <c r="SA93" s="873"/>
      <c r="SB93" s="873"/>
    </row>
    <row r="94" spans="2:496" x14ac:dyDescent="0.25">
      <c r="B94" s="473"/>
      <c r="C94" s="473"/>
      <c r="D94" s="473"/>
      <c r="E94" s="473"/>
      <c r="F94" s="473"/>
      <c r="G94" s="473"/>
      <c r="H94" s="473"/>
      <c r="I94" s="473"/>
      <c r="J94" s="473"/>
      <c r="K94" s="473"/>
      <c r="L94" s="473"/>
      <c r="M94" s="473"/>
      <c r="N94" s="473"/>
      <c r="O94" s="473"/>
      <c r="P94" s="473"/>
      <c r="Y94"/>
      <c r="Z94"/>
      <c r="AA94"/>
      <c r="AB94"/>
      <c r="AC94"/>
      <c r="AD94" s="473"/>
      <c r="AE94" s="473"/>
      <c r="AF94" s="473"/>
      <c r="AH94" s="473"/>
      <c r="AI94" s="473"/>
      <c r="AJ94" s="473"/>
      <c r="AK94" s="473"/>
      <c r="AL94" s="473"/>
      <c r="AM94" s="473"/>
      <c r="AN94" s="473"/>
      <c r="AO94" s="473"/>
      <c r="AP94" s="473"/>
      <c r="AQ94" s="473"/>
      <c r="AR94" s="473"/>
      <c r="AS94" s="473"/>
      <c r="AT94" s="473"/>
      <c r="AU94" s="473"/>
      <c r="AV94" s="473"/>
      <c r="BU94" s="466"/>
      <c r="BV94" s="466"/>
      <c r="BW94" s="466"/>
      <c r="BX94" s="466"/>
      <c r="BY94" s="466"/>
      <c r="BZ94" s="466"/>
      <c r="CA94" s="466"/>
      <c r="CB94" s="466"/>
      <c r="CC94" s="466"/>
      <c r="CD94" s="466"/>
      <c r="CE94" s="466"/>
      <c r="CF94" s="466"/>
      <c r="CG94" s="466"/>
      <c r="CH94" s="466"/>
      <c r="CI94" s="466"/>
      <c r="CJ94" s="466"/>
      <c r="CK94" s="466"/>
      <c r="CL94" s="466"/>
      <c r="CM94" s="466"/>
      <c r="CN94" s="466"/>
      <c r="CO94" s="466"/>
      <c r="CP94" s="466"/>
      <c r="CQ94" s="466"/>
      <c r="CR94" s="466"/>
      <c r="CS94" s="466"/>
      <c r="CT94" s="466"/>
      <c r="CU94" s="466"/>
      <c r="CV94" s="466"/>
      <c r="CW94" s="466"/>
      <c r="CX94" s="466"/>
      <c r="CY94" s="466"/>
      <c r="CZ94" s="466"/>
      <c r="DA94" s="466"/>
      <c r="DB94" s="466"/>
      <c r="DC94" s="466"/>
      <c r="DD94" s="466"/>
      <c r="DE94" s="466"/>
      <c r="DF94" s="466"/>
      <c r="DG94" s="466"/>
      <c r="DH94" s="466"/>
      <c r="DI94" s="466"/>
      <c r="DJ94" s="466"/>
      <c r="DK94" s="466"/>
      <c r="DL94" s="466"/>
      <c r="DM94" s="466"/>
      <c r="DN94" s="466"/>
      <c r="DO94" s="466"/>
      <c r="DP94" s="466"/>
      <c r="DQ94" s="466"/>
      <c r="DR94" s="466"/>
      <c r="DS94" s="466"/>
      <c r="DT94" s="466"/>
      <c r="DU94" s="466"/>
      <c r="DV94" s="466"/>
      <c r="DW94" s="466"/>
      <c r="DX94" s="466"/>
      <c r="DY94" s="466"/>
      <c r="DZ94" s="466"/>
      <c r="EA94" s="466"/>
      <c r="EB94" s="466"/>
      <c r="EC94" s="466"/>
      <c r="ED94" s="466"/>
      <c r="EE94" s="466"/>
      <c r="EF94" s="466"/>
      <c r="EG94" s="466"/>
      <c r="EH94" s="466"/>
      <c r="EI94" s="466"/>
      <c r="EJ94" s="466"/>
      <c r="EK94" s="466"/>
      <c r="EL94" s="466"/>
      <c r="EM94" s="466"/>
      <c r="EN94" s="466"/>
      <c r="EO94" s="466"/>
      <c r="EP94" s="466"/>
      <c r="EQ94" s="466"/>
      <c r="ER94" s="466"/>
      <c r="ES94" s="466"/>
      <c r="ET94" s="466"/>
      <c r="EU94" s="466"/>
      <c r="EV94" s="466"/>
      <c r="EW94" s="466"/>
      <c r="EX94" s="466"/>
      <c r="EY94" s="466"/>
      <c r="EZ94" s="466"/>
      <c r="FA94" s="466"/>
      <c r="FB94" s="466"/>
      <c r="FC94" s="466"/>
      <c r="HQ94" s="466"/>
      <c r="HR94" s="466"/>
      <c r="HS94" s="466"/>
      <c r="HT94" s="466"/>
      <c r="HU94" s="466"/>
      <c r="HV94" s="466"/>
      <c r="HW94" s="466"/>
      <c r="HX94" s="466"/>
      <c r="IG94" s="466"/>
      <c r="IH94" s="466"/>
      <c r="II94" s="466"/>
      <c r="IJ94" s="466"/>
      <c r="IK94" s="466"/>
      <c r="IL94" s="466"/>
      <c r="IM94" s="466"/>
      <c r="IN94" s="466"/>
      <c r="IO94" s="466"/>
      <c r="IP94" s="466"/>
      <c r="IQ94" s="466"/>
      <c r="IR94" s="466"/>
      <c r="IS94" s="466"/>
      <c r="MP94" s="849"/>
      <c r="MR94" s="758"/>
      <c r="MS94" s="758"/>
      <c r="MT94" s="758"/>
      <c r="MU94" s="758"/>
      <c r="MV94" s="758"/>
      <c r="MW94" s="758"/>
      <c r="MX94" s="758"/>
      <c r="MY94" s="758"/>
      <c r="MZ94" s="758"/>
      <c r="NA94" s="758"/>
      <c r="NB94" s="758"/>
      <c r="NC94" s="758"/>
      <c r="ND94" s="758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PA94" s="466"/>
      <c r="PB94" s="466"/>
      <c r="PC94" s="466"/>
      <c r="PD94" s="466"/>
      <c r="PE94" s="466"/>
      <c r="PF94" s="466"/>
      <c r="PG94" s="466"/>
      <c r="PH94" s="466"/>
      <c r="PI94" s="466"/>
      <c r="PJ94" s="466"/>
      <c r="PK94" s="466"/>
      <c r="PL94" s="466"/>
      <c r="PM94" s="466"/>
      <c r="PN94" s="466"/>
      <c r="PO94" s="466"/>
      <c r="PP94" s="466"/>
      <c r="PQ94" s="466"/>
      <c r="PR94" s="466"/>
      <c r="PS94" s="466"/>
      <c r="PT94" s="466"/>
      <c r="PU94" s="466"/>
      <c r="PV94" s="466"/>
      <c r="PW94" s="466"/>
      <c r="PX94" s="466"/>
      <c r="PY94" s="466"/>
      <c r="PZ94" s="466"/>
      <c r="QA94" s="466"/>
      <c r="QB94" s="466"/>
      <c r="QC94" s="466"/>
      <c r="QD94" s="466"/>
      <c r="QE94" s="466"/>
      <c r="QF94" s="466"/>
      <c r="QG94" s="466"/>
      <c r="QH94" s="466"/>
      <c r="QI94" s="466"/>
      <c r="QJ94" s="466"/>
      <c r="QK94" s="466"/>
      <c r="QL94" s="466"/>
      <c r="QM94" s="466"/>
      <c r="QN94" s="466"/>
      <c r="QO94" s="466"/>
      <c r="QP94" s="466"/>
      <c r="QQ94" s="466"/>
      <c r="QR94" s="466"/>
      <c r="QS94" s="466"/>
      <c r="QT94" s="466"/>
      <c r="QU94" s="466"/>
      <c r="QV94" s="466"/>
      <c r="QW94" s="466"/>
      <c r="QX94" s="466"/>
      <c r="QY94" s="466"/>
      <c r="QZ94" s="466"/>
      <c r="RA94" s="466"/>
      <c r="RM94" s="801">
        <v>94</v>
      </c>
      <c r="RN94" s="758" t="s">
        <v>318</v>
      </c>
      <c r="RO94" s="793"/>
      <c r="RP94" s="873"/>
      <c r="RQ94" s="873"/>
      <c r="RR94" s="873"/>
      <c r="RS94" s="873">
        <v>3401595.2254679999</v>
      </c>
      <c r="RT94" s="873">
        <v>3401595.2254679999</v>
      </c>
      <c r="RU94" s="873">
        <v>27862984.626164</v>
      </c>
      <c r="RV94" s="873">
        <v>31264579.851631999</v>
      </c>
      <c r="RW94" s="873">
        <v>31711213.795018286</v>
      </c>
      <c r="RX94" s="873">
        <v>62975793.646650285</v>
      </c>
      <c r="RY94" s="873">
        <v>50185050.834160276</v>
      </c>
      <c r="RZ94" s="873">
        <v>113160844.48081055</v>
      </c>
      <c r="SA94" s="873">
        <v>40572830.302546643</v>
      </c>
      <c r="SB94" s="873">
        <v>153733674.7833572</v>
      </c>
    </row>
    <row r="95" spans="2:496" x14ac:dyDescent="0.25">
      <c r="B95" s="473"/>
      <c r="C95" s="473"/>
      <c r="D95" s="473"/>
      <c r="E95" s="473"/>
      <c r="F95" s="473"/>
      <c r="G95" s="473"/>
      <c r="H95" s="473"/>
      <c r="I95" s="473"/>
      <c r="J95" s="473"/>
      <c r="K95" s="473"/>
      <c r="L95" s="473"/>
      <c r="M95" s="473"/>
      <c r="N95" s="473"/>
      <c r="O95" s="473"/>
      <c r="P95" s="473"/>
      <c r="Y95"/>
      <c r="Z95"/>
      <c r="AA95"/>
      <c r="AB95"/>
      <c r="AC95"/>
      <c r="AD95" s="473"/>
      <c r="AE95" s="473"/>
      <c r="AF95" s="473"/>
      <c r="AH95" s="473"/>
      <c r="AI95" s="473"/>
      <c r="AJ95" s="473"/>
      <c r="AK95" s="473"/>
      <c r="AL95" s="473"/>
      <c r="AM95" s="473"/>
      <c r="AN95" s="473"/>
      <c r="AO95" s="473"/>
      <c r="AP95" s="473"/>
      <c r="AQ95" s="473"/>
      <c r="AR95" s="473"/>
      <c r="AS95" s="473"/>
      <c r="AT95" s="473"/>
      <c r="AU95" s="473"/>
      <c r="AV95" s="473"/>
      <c r="BU95" s="466"/>
      <c r="BV95" s="466"/>
      <c r="BW95" s="466"/>
      <c r="BX95" s="466"/>
      <c r="BY95" s="466"/>
      <c r="BZ95" s="466"/>
      <c r="CA95" s="466"/>
      <c r="CB95" s="466"/>
      <c r="CC95" s="466"/>
      <c r="CD95" s="466"/>
      <c r="CE95" s="466"/>
      <c r="CF95" s="466"/>
      <c r="CG95" s="466"/>
      <c r="CH95" s="466"/>
      <c r="CI95" s="466"/>
      <c r="CJ95" s="466"/>
      <c r="CK95" s="466"/>
      <c r="CL95" s="466"/>
      <c r="CM95" s="466"/>
      <c r="CN95" s="466"/>
      <c r="CO95" s="466"/>
      <c r="CP95" s="466"/>
      <c r="CQ95" s="466"/>
      <c r="CR95" s="466"/>
      <c r="CS95" s="466"/>
      <c r="CT95" s="466"/>
      <c r="CU95" s="466"/>
      <c r="CV95" s="466"/>
      <c r="CW95" s="466"/>
      <c r="CX95" s="466"/>
      <c r="CY95" s="466"/>
      <c r="CZ95" s="466"/>
      <c r="DA95" s="466"/>
      <c r="DB95" s="466"/>
      <c r="DC95" s="466"/>
      <c r="DD95" s="466"/>
      <c r="DE95" s="466"/>
      <c r="DF95" s="466"/>
      <c r="DG95" s="466"/>
      <c r="DH95" s="466"/>
      <c r="DI95" s="466"/>
      <c r="DJ95" s="466"/>
      <c r="DK95" s="466"/>
      <c r="DL95" s="466"/>
      <c r="DM95" s="466"/>
      <c r="DN95" s="466"/>
      <c r="DO95" s="466"/>
      <c r="DP95" s="466"/>
      <c r="DQ95" s="466"/>
      <c r="DR95" s="466"/>
      <c r="DS95" s="466"/>
      <c r="DT95" s="466"/>
      <c r="DU95" s="466"/>
      <c r="DV95" s="466"/>
      <c r="DW95" s="466"/>
      <c r="DX95" s="466"/>
      <c r="DY95" s="466"/>
      <c r="DZ95" s="466"/>
      <c r="EA95" s="466"/>
      <c r="EB95" s="466"/>
      <c r="EC95" s="466"/>
      <c r="ED95" s="466"/>
      <c r="EE95" s="466"/>
      <c r="EF95" s="466"/>
      <c r="EG95" s="466"/>
      <c r="EH95" s="466"/>
      <c r="EI95" s="466"/>
      <c r="EJ95" s="466"/>
      <c r="EK95" s="466"/>
      <c r="EL95" s="466"/>
      <c r="EM95" s="466"/>
      <c r="EN95" s="466"/>
      <c r="EO95" s="466"/>
      <c r="EP95" s="466"/>
      <c r="EQ95" s="466"/>
      <c r="ER95" s="466"/>
      <c r="ES95" s="466"/>
      <c r="ET95" s="466"/>
      <c r="EU95" s="466"/>
      <c r="EV95" s="466"/>
      <c r="EW95" s="466"/>
      <c r="EX95" s="466"/>
      <c r="EY95" s="466"/>
      <c r="EZ95" s="466"/>
      <c r="FA95" s="466"/>
      <c r="FB95" s="466"/>
      <c r="FC95" s="466"/>
      <c r="HQ95" s="466"/>
      <c r="HR95" s="466"/>
      <c r="HS95" s="466"/>
      <c r="HT95" s="466"/>
      <c r="HU95" s="466"/>
      <c r="HV95" s="466"/>
      <c r="HW95" s="466"/>
      <c r="HX95" s="466"/>
      <c r="IG95" s="466"/>
      <c r="IH95" s="466"/>
      <c r="II95" s="466"/>
      <c r="IJ95" s="466"/>
      <c r="IK95" s="466"/>
      <c r="IL95" s="466"/>
      <c r="IM95" s="466"/>
      <c r="IN95" s="466"/>
      <c r="IO95" s="466"/>
      <c r="IP95" s="466"/>
      <c r="IQ95" s="466"/>
      <c r="IR95" s="466"/>
      <c r="IS95" s="466"/>
      <c r="MP95" s="849"/>
      <c r="MR95" s="758"/>
      <c r="MS95" s="758"/>
      <c r="MT95" s="758"/>
      <c r="MU95" s="758"/>
      <c r="MV95" s="758"/>
      <c r="MW95" s="758"/>
      <c r="MX95" s="758"/>
      <c r="MY95" s="758"/>
      <c r="MZ95" s="758"/>
      <c r="NA95" s="758"/>
      <c r="NB95" s="758"/>
      <c r="NC95" s="758"/>
      <c r="ND95" s="758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PA95" s="466"/>
      <c r="PB95" s="466"/>
      <c r="PC95" s="466"/>
      <c r="PD95" s="466"/>
      <c r="PE95" s="466"/>
      <c r="PF95" s="466"/>
      <c r="PG95" s="466"/>
      <c r="PH95" s="466"/>
      <c r="PI95" s="466"/>
      <c r="PJ95" s="466"/>
      <c r="PK95" s="466"/>
      <c r="PL95" s="466"/>
      <c r="PM95" s="466"/>
      <c r="PN95" s="466"/>
      <c r="PO95" s="466"/>
      <c r="PP95" s="466"/>
      <c r="PQ95" s="466"/>
      <c r="PR95" s="466"/>
      <c r="PS95" s="466"/>
      <c r="PT95" s="466"/>
      <c r="PU95" s="466"/>
      <c r="PV95" s="466"/>
      <c r="PW95" s="466"/>
      <c r="PX95" s="466"/>
      <c r="PY95" s="466"/>
      <c r="PZ95" s="466"/>
      <c r="QA95" s="466"/>
      <c r="QB95" s="466"/>
      <c r="QC95" s="466"/>
      <c r="QD95" s="466"/>
      <c r="QE95" s="466"/>
      <c r="QF95" s="466"/>
      <c r="QG95" s="466"/>
      <c r="QH95" s="466"/>
      <c r="QI95" s="466"/>
      <c r="QJ95" s="466"/>
      <c r="QK95" s="466"/>
      <c r="QL95" s="466"/>
      <c r="QM95" s="466"/>
      <c r="QN95" s="466"/>
      <c r="QO95" s="466"/>
      <c r="QP95" s="466"/>
      <c r="QQ95" s="466"/>
      <c r="QR95" s="466"/>
      <c r="QS95" s="466"/>
      <c r="QT95" s="466"/>
      <c r="QU95" s="466"/>
      <c r="QV95" s="466"/>
      <c r="QW95" s="466"/>
      <c r="QX95" s="466"/>
      <c r="QY95" s="466"/>
      <c r="QZ95" s="466"/>
      <c r="RA95" s="466"/>
      <c r="RM95" s="801">
        <v>95</v>
      </c>
      <c r="RN95" s="758"/>
      <c r="RO95" s="793"/>
      <c r="RP95" s="792"/>
      <c r="RQ95" s="792"/>
      <c r="RR95" s="792"/>
      <c r="RS95" s="792"/>
      <c r="RT95" s="792"/>
      <c r="RU95" s="792"/>
      <c r="RV95" s="792"/>
      <c r="RW95" s="792"/>
      <c r="RX95" s="792"/>
      <c r="RY95" s="792"/>
      <c r="RZ95" s="792"/>
      <c r="SA95" s="792"/>
      <c r="SB95" s="792"/>
    </row>
    <row r="96" spans="2:496" x14ac:dyDescent="0.25">
      <c r="B96" s="473"/>
      <c r="C96" s="473"/>
      <c r="D96" s="473"/>
      <c r="E96" s="473"/>
      <c r="F96" s="473"/>
      <c r="G96" s="473"/>
      <c r="H96" s="473"/>
      <c r="I96" s="473"/>
      <c r="J96" s="473"/>
      <c r="K96" s="473"/>
      <c r="L96" s="473"/>
      <c r="M96" s="473"/>
      <c r="N96" s="473"/>
      <c r="O96" s="473"/>
      <c r="P96" s="473"/>
      <c r="Y96"/>
      <c r="Z96"/>
      <c r="AA96"/>
      <c r="AB96"/>
      <c r="AC96"/>
      <c r="AD96" s="473"/>
      <c r="AE96" s="473"/>
      <c r="AF96" s="473"/>
      <c r="AH96" s="473"/>
      <c r="AI96" s="473"/>
      <c r="AJ96" s="473"/>
      <c r="AK96" s="473"/>
      <c r="AL96" s="473"/>
      <c r="AM96" s="473"/>
      <c r="AN96" s="473"/>
      <c r="AO96" s="473"/>
      <c r="AP96" s="473"/>
      <c r="AQ96" s="473"/>
      <c r="AR96" s="473"/>
      <c r="AS96" s="473"/>
      <c r="AT96" s="473"/>
      <c r="AU96" s="473"/>
      <c r="AV96" s="473"/>
      <c r="BU96" s="466"/>
      <c r="BV96" s="466"/>
      <c r="BW96" s="466"/>
      <c r="BX96" s="466"/>
      <c r="BY96" s="466"/>
      <c r="BZ96" s="466"/>
      <c r="CA96" s="466"/>
      <c r="CB96" s="466"/>
      <c r="CC96" s="466"/>
      <c r="CD96" s="466"/>
      <c r="CE96" s="466"/>
      <c r="CF96" s="466"/>
      <c r="CG96" s="466"/>
      <c r="CH96" s="466"/>
      <c r="CI96" s="466"/>
      <c r="CJ96" s="466"/>
      <c r="CK96" s="466"/>
      <c r="CL96" s="466"/>
      <c r="CM96" s="466"/>
      <c r="CN96" s="466"/>
      <c r="CO96" s="466"/>
      <c r="CP96" s="466"/>
      <c r="CQ96" s="466"/>
      <c r="CR96" s="466"/>
      <c r="CS96" s="466"/>
      <c r="CT96" s="466"/>
      <c r="CU96" s="466"/>
      <c r="CV96" s="466"/>
      <c r="CW96" s="466"/>
      <c r="CX96" s="466"/>
      <c r="CY96" s="466"/>
      <c r="CZ96" s="466"/>
      <c r="DA96" s="466"/>
      <c r="DB96" s="466"/>
      <c r="DC96" s="466"/>
      <c r="DD96" s="466"/>
      <c r="DE96" s="466"/>
      <c r="DF96" s="466"/>
      <c r="DG96" s="466"/>
      <c r="DH96" s="466"/>
      <c r="DI96" s="466"/>
      <c r="DJ96" s="466"/>
      <c r="DK96" s="466"/>
      <c r="DL96" s="466"/>
      <c r="DM96" s="466"/>
      <c r="DN96" s="466"/>
      <c r="DO96" s="466"/>
      <c r="DP96" s="466"/>
      <c r="DQ96" s="466"/>
      <c r="DR96" s="466"/>
      <c r="DS96" s="466"/>
      <c r="DT96" s="466"/>
      <c r="DU96" s="466"/>
      <c r="DV96" s="466"/>
      <c r="DW96" s="466"/>
      <c r="DX96" s="466"/>
      <c r="DY96" s="466"/>
      <c r="DZ96" s="466"/>
      <c r="EA96" s="466"/>
      <c r="EB96" s="466"/>
      <c r="EC96" s="466"/>
      <c r="ED96" s="466"/>
      <c r="EE96" s="466"/>
      <c r="EF96" s="466"/>
      <c r="EG96" s="466"/>
      <c r="EH96" s="466"/>
      <c r="EI96" s="466"/>
      <c r="EJ96" s="466"/>
      <c r="EK96" s="466"/>
      <c r="EL96" s="466"/>
      <c r="EM96" s="466"/>
      <c r="EN96" s="466"/>
      <c r="EO96" s="466"/>
      <c r="EP96" s="466"/>
      <c r="EQ96" s="466"/>
      <c r="ER96" s="466"/>
      <c r="ES96" s="466"/>
      <c r="ET96" s="466"/>
      <c r="EU96" s="466"/>
      <c r="EV96" s="466"/>
      <c r="EW96" s="466"/>
      <c r="EX96" s="466"/>
      <c r="EY96" s="466"/>
      <c r="EZ96" s="466"/>
      <c r="FA96" s="466"/>
      <c r="FB96" s="466"/>
      <c r="FC96" s="466"/>
      <c r="HQ96" s="466"/>
      <c r="HR96" s="466"/>
      <c r="HS96" s="466"/>
      <c r="HT96" s="466"/>
      <c r="HU96" s="466"/>
      <c r="HV96" s="466"/>
      <c r="HW96" s="466"/>
      <c r="HX96" s="466"/>
      <c r="IG96" s="466"/>
      <c r="IH96" s="466"/>
      <c r="II96" s="466"/>
      <c r="IJ96" s="466"/>
      <c r="IK96" s="466"/>
      <c r="IL96" s="466"/>
      <c r="IM96" s="466"/>
      <c r="IN96" s="466"/>
      <c r="IO96" s="466"/>
      <c r="IP96" s="466"/>
      <c r="IQ96" s="466"/>
      <c r="IR96" s="466"/>
      <c r="IS96" s="466"/>
      <c r="MP96" s="849"/>
      <c r="MR96" s="758"/>
      <c r="MS96" s="758"/>
      <c r="MT96" s="758"/>
      <c r="MU96" s="758"/>
      <c r="MV96" s="758"/>
      <c r="MW96" s="758"/>
      <c r="MX96" s="758"/>
      <c r="MY96" s="758"/>
      <c r="MZ96" s="758"/>
      <c r="NA96" s="758"/>
      <c r="NB96" s="758"/>
      <c r="NC96" s="758"/>
      <c r="ND96" s="758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PA96" s="466"/>
      <c r="PB96" s="466"/>
      <c r="PC96" s="466"/>
      <c r="PD96" s="466"/>
      <c r="PE96" s="466"/>
      <c r="PF96" s="466"/>
      <c r="PG96" s="466"/>
      <c r="PH96" s="466"/>
      <c r="PI96" s="466"/>
      <c r="PJ96" s="466"/>
      <c r="PK96" s="466"/>
      <c r="PL96" s="466"/>
      <c r="PM96" s="466"/>
      <c r="PN96" s="466"/>
      <c r="PO96" s="466"/>
      <c r="PP96" s="466"/>
      <c r="PQ96" s="466"/>
      <c r="PR96" s="466"/>
      <c r="PS96" s="466"/>
      <c r="PT96" s="466"/>
      <c r="PU96" s="466"/>
      <c r="PV96" s="466"/>
      <c r="PW96" s="466"/>
      <c r="PX96" s="466"/>
      <c r="PY96" s="466"/>
      <c r="PZ96" s="466"/>
      <c r="QA96" s="466"/>
      <c r="QB96" s="466"/>
      <c r="QC96" s="466"/>
      <c r="QD96" s="466"/>
      <c r="QE96" s="466"/>
      <c r="QF96" s="466"/>
      <c r="QG96" s="466"/>
      <c r="QH96" s="466"/>
      <c r="QI96" s="466"/>
      <c r="QJ96" s="466"/>
      <c r="QK96" s="466"/>
      <c r="QL96" s="466"/>
      <c r="QM96" s="466"/>
      <c r="QN96" s="466"/>
      <c r="QO96" s="466"/>
      <c r="QP96" s="466"/>
      <c r="QQ96" s="466"/>
      <c r="QR96" s="466"/>
      <c r="QS96" s="466"/>
      <c r="QT96" s="466"/>
      <c r="QU96" s="466"/>
      <c r="QV96" s="466"/>
      <c r="QW96" s="466"/>
      <c r="QX96" s="466"/>
      <c r="QY96" s="466"/>
      <c r="QZ96" s="466"/>
      <c r="RA96" s="466"/>
      <c r="RM96" s="801">
        <v>96</v>
      </c>
      <c r="RN96" s="758" t="s">
        <v>266</v>
      </c>
      <c r="RO96" s="793">
        <v>0.21</v>
      </c>
      <c r="RP96" s="833"/>
      <c r="RQ96" s="833"/>
      <c r="RR96" s="833"/>
      <c r="RS96" s="833">
        <v>-714334.99734827993</v>
      </c>
      <c r="RT96" s="833">
        <v>-714334.99734827993</v>
      </c>
      <c r="RU96" s="833">
        <v>-5851226.7714944398</v>
      </c>
      <c r="RV96" s="833">
        <v>-6565561.7688427195</v>
      </c>
      <c r="RW96" s="833">
        <v>-6659354.8969538398</v>
      </c>
      <c r="RX96" s="833">
        <v>-13224916.665796559</v>
      </c>
      <c r="RY96" s="833">
        <v>-10538860.675173657</v>
      </c>
      <c r="RZ96" s="833">
        <v>-23763777.340970214</v>
      </c>
      <c r="SA96" s="833">
        <v>-8520294.3635347951</v>
      </c>
      <c r="SB96" s="833">
        <v>-32284071.704505011</v>
      </c>
    </row>
    <row r="97" spans="1:496" x14ac:dyDescent="0.25">
      <c r="B97" s="473"/>
      <c r="C97" s="473"/>
      <c r="D97" s="473"/>
      <c r="E97" s="473"/>
      <c r="F97" s="473"/>
      <c r="G97" s="473"/>
      <c r="H97" s="473"/>
      <c r="I97" s="473"/>
      <c r="J97" s="473"/>
      <c r="K97" s="473"/>
      <c r="L97" s="473"/>
      <c r="M97" s="473"/>
      <c r="N97" s="473"/>
      <c r="O97" s="473"/>
      <c r="P97" s="473"/>
      <c r="Y97"/>
      <c r="Z97"/>
      <c r="AA97"/>
      <c r="AB97"/>
      <c r="AC97"/>
      <c r="AD97" s="473"/>
      <c r="AE97" s="473"/>
      <c r="AF97" s="473"/>
      <c r="AH97" s="473"/>
      <c r="AI97" s="473"/>
      <c r="AJ97" s="473"/>
      <c r="AK97" s="473"/>
      <c r="AL97" s="473"/>
      <c r="AM97" s="473"/>
      <c r="AN97" s="473"/>
      <c r="AO97" s="473"/>
      <c r="AP97" s="473"/>
      <c r="AQ97" s="473"/>
      <c r="AR97" s="473"/>
      <c r="AS97" s="473"/>
      <c r="AT97" s="473"/>
      <c r="AU97" s="473"/>
      <c r="AV97" s="473"/>
      <c r="BU97" s="466"/>
      <c r="BV97" s="466"/>
      <c r="BW97" s="466"/>
      <c r="BX97" s="466"/>
      <c r="BY97" s="466"/>
      <c r="BZ97" s="466"/>
      <c r="CA97" s="466"/>
      <c r="CB97" s="466"/>
      <c r="CC97" s="466"/>
      <c r="CD97" s="466"/>
      <c r="CE97" s="466"/>
      <c r="CF97" s="466"/>
      <c r="CG97" s="466"/>
      <c r="CH97" s="466"/>
      <c r="CI97" s="466"/>
      <c r="CJ97" s="466"/>
      <c r="CK97" s="466"/>
      <c r="CL97" s="466"/>
      <c r="CM97" s="466"/>
      <c r="CN97" s="466"/>
      <c r="CO97" s="466"/>
      <c r="CP97" s="466"/>
      <c r="CQ97" s="466"/>
      <c r="CR97" s="466"/>
      <c r="CS97" s="466"/>
      <c r="CT97" s="466"/>
      <c r="CU97" s="466"/>
      <c r="CV97" s="466"/>
      <c r="CW97" s="466"/>
      <c r="CX97" s="466"/>
      <c r="CY97" s="466"/>
      <c r="CZ97" s="466"/>
      <c r="DA97" s="466"/>
      <c r="DB97" s="466"/>
      <c r="DC97" s="466"/>
      <c r="DD97" s="466"/>
      <c r="DE97" s="466"/>
      <c r="DF97" s="466"/>
      <c r="DG97" s="466"/>
      <c r="DH97" s="466"/>
      <c r="DI97" s="466"/>
      <c r="DJ97" s="466"/>
      <c r="DK97" s="466"/>
      <c r="DL97" s="466"/>
      <c r="DM97" s="466"/>
      <c r="DN97" s="466"/>
      <c r="DO97" s="466"/>
      <c r="DP97" s="466"/>
      <c r="DQ97" s="466"/>
      <c r="DR97" s="466"/>
      <c r="DS97" s="466"/>
      <c r="DT97" s="466"/>
      <c r="DU97" s="466"/>
      <c r="DV97" s="466"/>
      <c r="DW97" s="466"/>
      <c r="DX97" s="466"/>
      <c r="DY97" s="466"/>
      <c r="DZ97" s="466"/>
      <c r="EA97" s="466"/>
      <c r="EB97" s="466"/>
      <c r="EC97" s="466"/>
      <c r="ED97" s="466"/>
      <c r="EE97" s="466"/>
      <c r="EF97" s="466"/>
      <c r="EG97" s="466"/>
      <c r="EH97" s="466"/>
      <c r="EI97" s="466"/>
      <c r="EJ97" s="466"/>
      <c r="EK97" s="466"/>
      <c r="EL97" s="466"/>
      <c r="EM97" s="466"/>
      <c r="EN97" s="466"/>
      <c r="EO97" s="466"/>
      <c r="EP97" s="466"/>
      <c r="EQ97" s="466"/>
      <c r="ER97" s="466"/>
      <c r="ES97" s="466"/>
      <c r="ET97" s="466"/>
      <c r="EU97" s="466"/>
      <c r="EV97" s="466"/>
      <c r="EW97" s="466"/>
      <c r="EX97" s="466"/>
      <c r="EY97" s="466"/>
      <c r="EZ97" s="466"/>
      <c r="FA97" s="466"/>
      <c r="FB97" s="466"/>
      <c r="FC97" s="466"/>
      <c r="HQ97" s="466"/>
      <c r="HR97" s="466"/>
      <c r="HS97" s="466"/>
      <c r="HT97" s="466"/>
      <c r="HU97" s="466"/>
      <c r="HV97" s="466"/>
      <c r="HW97" s="466"/>
      <c r="HX97" s="466"/>
      <c r="IG97" s="466"/>
      <c r="IH97" s="466"/>
      <c r="II97" s="466"/>
      <c r="IJ97" s="466"/>
      <c r="IK97" s="466"/>
      <c r="IL97" s="466"/>
      <c r="IM97" s="466"/>
      <c r="IN97" s="466"/>
      <c r="IO97" s="466"/>
      <c r="IP97" s="466"/>
      <c r="IQ97" s="466"/>
      <c r="IR97" s="466"/>
      <c r="IS97" s="466"/>
      <c r="MP97" s="849"/>
      <c r="MR97" s="758"/>
      <c r="MS97" s="758"/>
      <c r="MT97" s="758"/>
      <c r="MU97" s="758"/>
      <c r="MV97" s="758"/>
      <c r="MW97" s="758"/>
      <c r="MX97" s="758"/>
      <c r="MY97" s="758"/>
      <c r="MZ97" s="758"/>
      <c r="NA97" s="758"/>
      <c r="NB97" s="758"/>
      <c r="NC97" s="758"/>
      <c r="ND97" s="758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PA97" s="466"/>
      <c r="PB97" s="466"/>
      <c r="PC97" s="466"/>
      <c r="PD97" s="466"/>
      <c r="PE97" s="466"/>
      <c r="PF97" s="466"/>
      <c r="PG97" s="466"/>
      <c r="PH97" s="466"/>
      <c r="PI97" s="466"/>
      <c r="PJ97" s="466"/>
      <c r="PK97" s="466"/>
      <c r="PL97" s="466"/>
      <c r="PM97" s="466"/>
      <c r="PN97" s="466"/>
      <c r="PO97" s="466"/>
      <c r="PP97" s="466"/>
      <c r="PQ97" s="466"/>
      <c r="PR97" s="466"/>
      <c r="PS97" s="466"/>
      <c r="PT97" s="466"/>
      <c r="PU97" s="466"/>
      <c r="PV97" s="466"/>
      <c r="PW97" s="466"/>
      <c r="PX97" s="466"/>
      <c r="PY97" s="466"/>
      <c r="PZ97" s="466"/>
      <c r="QA97" s="466"/>
      <c r="QB97" s="466"/>
      <c r="QC97" s="466"/>
      <c r="QD97" s="466"/>
      <c r="QE97" s="466"/>
      <c r="QF97" s="466"/>
      <c r="QG97" s="466"/>
      <c r="QH97" s="466"/>
      <c r="QI97" s="466"/>
      <c r="QJ97" s="466"/>
      <c r="QK97" s="466"/>
      <c r="QL97" s="466"/>
      <c r="QM97" s="466"/>
      <c r="QN97" s="466"/>
      <c r="QO97" s="466"/>
      <c r="QP97" s="466"/>
      <c r="QQ97" s="466"/>
      <c r="QR97" s="466"/>
      <c r="QS97" s="466"/>
      <c r="QT97" s="466"/>
      <c r="QU97" s="466"/>
      <c r="QV97" s="466"/>
      <c r="QW97" s="466"/>
      <c r="QX97" s="466"/>
      <c r="QY97" s="466"/>
      <c r="QZ97" s="466"/>
      <c r="RA97" s="466"/>
      <c r="RM97" s="801">
        <v>97</v>
      </c>
      <c r="RN97" s="758"/>
      <c r="RO97" s="793"/>
      <c r="RP97" s="870"/>
      <c r="RQ97" s="870"/>
      <c r="RR97" s="870"/>
      <c r="RS97" s="870"/>
      <c r="RT97" s="870"/>
      <c r="RU97" s="870"/>
      <c r="RV97" s="870"/>
      <c r="RW97" s="870"/>
      <c r="RX97" s="870"/>
      <c r="RY97" s="870"/>
      <c r="RZ97" s="870"/>
      <c r="SA97" s="870"/>
      <c r="SB97" s="870"/>
    </row>
    <row r="98" spans="1:496" ht="15.75" thickBot="1" x14ac:dyDescent="0.3">
      <c r="B98" s="473"/>
      <c r="C98" s="473"/>
      <c r="D98" s="473"/>
      <c r="E98" s="473"/>
      <c r="F98" s="473"/>
      <c r="G98" s="473"/>
      <c r="H98" s="473"/>
      <c r="I98" s="473"/>
      <c r="J98" s="473"/>
      <c r="K98" s="473"/>
      <c r="L98" s="473"/>
      <c r="M98" s="473"/>
      <c r="N98" s="473"/>
      <c r="O98" s="473"/>
      <c r="P98" s="473"/>
      <c r="Y98"/>
      <c r="Z98"/>
      <c r="AA98"/>
      <c r="AB98"/>
      <c r="AC98"/>
      <c r="AD98" s="473"/>
      <c r="AE98" s="473"/>
      <c r="AF98" s="473"/>
      <c r="AH98" s="473"/>
      <c r="AI98" s="473"/>
      <c r="AJ98" s="473"/>
      <c r="AK98" s="473"/>
      <c r="AL98" s="473"/>
      <c r="AM98" s="473"/>
      <c r="AN98" s="473"/>
      <c r="AO98" s="473"/>
      <c r="AP98" s="473"/>
      <c r="AQ98" s="473"/>
      <c r="AR98" s="473"/>
      <c r="AS98" s="473"/>
      <c r="AT98" s="473"/>
      <c r="AU98" s="473"/>
      <c r="AV98" s="473"/>
      <c r="BU98" s="466"/>
      <c r="BV98" s="466"/>
      <c r="BW98" s="466"/>
      <c r="BX98" s="466"/>
      <c r="BY98" s="466"/>
      <c r="BZ98" s="466"/>
      <c r="CA98" s="466"/>
      <c r="CB98" s="466"/>
      <c r="CC98" s="466"/>
      <c r="CD98" s="466"/>
      <c r="CE98" s="466"/>
      <c r="CF98" s="466"/>
      <c r="CG98" s="466"/>
      <c r="CH98" s="466"/>
      <c r="CI98" s="466"/>
      <c r="CJ98" s="466"/>
      <c r="CK98" s="466"/>
      <c r="CL98" s="466"/>
      <c r="CM98" s="466"/>
      <c r="CN98" s="466"/>
      <c r="CO98" s="466"/>
      <c r="CP98" s="466"/>
      <c r="CQ98" s="466"/>
      <c r="CR98" s="466"/>
      <c r="CS98" s="466"/>
      <c r="CT98" s="466"/>
      <c r="CU98" s="466"/>
      <c r="CV98" s="466"/>
      <c r="CW98" s="466"/>
      <c r="CX98" s="466"/>
      <c r="CY98" s="466"/>
      <c r="CZ98" s="466"/>
      <c r="DA98" s="466"/>
      <c r="DB98" s="466"/>
      <c r="DC98" s="466"/>
      <c r="DD98" s="466"/>
      <c r="DE98" s="466"/>
      <c r="DF98" s="466"/>
      <c r="DG98" s="466"/>
      <c r="DH98" s="466"/>
      <c r="DI98" s="466"/>
      <c r="DJ98" s="466"/>
      <c r="DK98" s="466"/>
      <c r="DL98" s="466"/>
      <c r="DM98" s="466"/>
      <c r="DN98" s="466"/>
      <c r="DO98" s="466"/>
      <c r="DP98" s="466"/>
      <c r="DQ98" s="466"/>
      <c r="DR98" s="466"/>
      <c r="DS98" s="466"/>
      <c r="DT98" s="466"/>
      <c r="DU98" s="466"/>
      <c r="DV98" s="466"/>
      <c r="DW98" s="466"/>
      <c r="DX98" s="466"/>
      <c r="DY98" s="466"/>
      <c r="DZ98" s="466"/>
      <c r="EA98" s="466"/>
      <c r="EB98" s="466"/>
      <c r="EC98" s="466"/>
      <c r="ED98" s="466"/>
      <c r="EE98" s="466"/>
      <c r="EF98" s="466"/>
      <c r="EG98" s="466"/>
      <c r="EH98" s="466"/>
      <c r="EI98" s="466"/>
      <c r="EJ98" s="466"/>
      <c r="EK98" s="466"/>
      <c r="EL98" s="466"/>
      <c r="EM98" s="466"/>
      <c r="EN98" s="466"/>
      <c r="EO98" s="466"/>
      <c r="EP98" s="466"/>
      <c r="EQ98" s="466"/>
      <c r="ER98" s="466"/>
      <c r="ES98" s="466"/>
      <c r="ET98" s="466"/>
      <c r="EU98" s="466"/>
      <c r="EV98" s="466"/>
      <c r="EW98" s="466"/>
      <c r="EX98" s="466"/>
      <c r="EY98" s="466"/>
      <c r="EZ98" s="466"/>
      <c r="FA98" s="466"/>
      <c r="FB98" s="466"/>
      <c r="FC98" s="466"/>
      <c r="HQ98" s="466"/>
      <c r="HR98" s="466"/>
      <c r="HS98" s="466"/>
      <c r="HT98" s="466"/>
      <c r="HU98" s="466"/>
      <c r="HV98" s="466"/>
      <c r="HW98" s="466"/>
      <c r="HX98" s="466"/>
      <c r="IG98" s="466"/>
      <c r="IH98" s="466"/>
      <c r="II98" s="466"/>
      <c r="IJ98" s="466"/>
      <c r="IK98" s="466"/>
      <c r="IL98" s="466"/>
      <c r="IM98" s="466"/>
      <c r="IN98" s="466"/>
      <c r="IO98" s="466"/>
      <c r="IP98" s="466"/>
      <c r="IQ98" s="466"/>
      <c r="IR98" s="466"/>
      <c r="IS98" s="466"/>
      <c r="MP98" s="849"/>
      <c r="MR98" s="758"/>
      <c r="MS98" s="758"/>
      <c r="MT98" s="758"/>
      <c r="MU98" s="758"/>
      <c r="MV98" s="758"/>
      <c r="MW98" s="758"/>
      <c r="MX98" s="758"/>
      <c r="MY98" s="758"/>
      <c r="MZ98" s="758"/>
      <c r="NA98" s="758"/>
      <c r="NB98" s="758"/>
      <c r="NC98" s="758"/>
      <c r="ND98" s="75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PA98" s="466"/>
      <c r="PB98" s="466"/>
      <c r="PC98" s="466"/>
      <c r="PD98" s="466"/>
      <c r="PE98" s="466"/>
      <c r="PF98" s="466"/>
      <c r="PG98" s="466"/>
      <c r="PH98" s="466"/>
      <c r="PI98" s="466"/>
      <c r="PJ98" s="466"/>
      <c r="PK98" s="466"/>
      <c r="PL98" s="466"/>
      <c r="PM98" s="466"/>
      <c r="PN98" s="466"/>
      <c r="PO98" s="466"/>
      <c r="PP98" s="466"/>
      <c r="PQ98" s="466"/>
      <c r="PR98" s="466"/>
      <c r="PS98" s="466"/>
      <c r="PT98" s="466"/>
      <c r="PU98" s="466"/>
      <c r="PV98" s="466"/>
      <c r="PW98" s="466"/>
      <c r="PX98" s="466"/>
      <c r="PY98" s="466"/>
      <c r="PZ98" s="466"/>
      <c r="QA98" s="466"/>
      <c r="QB98" s="466"/>
      <c r="QC98" s="466"/>
      <c r="QD98" s="466"/>
      <c r="QE98" s="466"/>
      <c r="QF98" s="466"/>
      <c r="QG98" s="466"/>
      <c r="QH98" s="466"/>
      <c r="QI98" s="466"/>
      <c r="QJ98" s="466"/>
      <c r="QK98" s="466"/>
      <c r="QL98" s="466"/>
      <c r="QM98" s="466"/>
      <c r="QN98" s="466"/>
      <c r="QO98" s="466"/>
      <c r="QP98" s="466"/>
      <c r="QQ98" s="466"/>
      <c r="QR98" s="466"/>
      <c r="QS98" s="466"/>
      <c r="QT98" s="466"/>
      <c r="QU98" s="466"/>
      <c r="QV98" s="466"/>
      <c r="QW98" s="466"/>
      <c r="QX98" s="466"/>
      <c r="QY98" s="466"/>
      <c r="QZ98" s="466"/>
      <c r="RA98" s="466"/>
      <c r="RM98" s="801">
        <v>98</v>
      </c>
      <c r="RN98" s="758" t="s">
        <v>258</v>
      </c>
      <c r="RO98" s="793"/>
      <c r="RP98" s="871"/>
      <c r="RQ98" s="871"/>
      <c r="RR98" s="871"/>
      <c r="RS98" s="871">
        <v>-2687260.2281197198</v>
      </c>
      <c r="RT98" s="871">
        <v>-2687260.2281197198</v>
      </c>
      <c r="RU98" s="871">
        <v>-22011757.85466956</v>
      </c>
      <c r="RV98" s="871">
        <v>-24699018.08278928</v>
      </c>
      <c r="RW98" s="871">
        <v>-25051858.898064446</v>
      </c>
      <c r="RX98" s="871">
        <v>-49750876.980853721</v>
      </c>
      <c r="RY98" s="871">
        <v>-39646190.158986621</v>
      </c>
      <c r="RZ98" s="871">
        <v>-89397067.139840335</v>
      </c>
      <c r="SA98" s="871">
        <v>-32052535.939011849</v>
      </c>
      <c r="SB98" s="871">
        <v>-121449603.07885219</v>
      </c>
    </row>
    <row r="99" spans="1:496" ht="15.75" thickTop="1" x14ac:dyDescent="0.25">
      <c r="B99" s="473"/>
      <c r="C99" s="473"/>
      <c r="D99" s="473"/>
      <c r="E99" s="473"/>
      <c r="F99" s="473"/>
      <c r="G99" s="473"/>
      <c r="H99" s="473"/>
      <c r="I99" s="473"/>
      <c r="J99" s="473"/>
      <c r="K99" s="473"/>
      <c r="L99" s="473"/>
      <c r="M99" s="473"/>
      <c r="N99" s="473"/>
      <c r="O99" s="473"/>
      <c r="P99" s="473"/>
      <c r="Y99"/>
      <c r="Z99"/>
      <c r="AA99"/>
      <c r="AB99"/>
      <c r="AC99"/>
      <c r="AD99" s="473"/>
      <c r="AE99" s="473"/>
      <c r="AF99" s="473"/>
      <c r="AH99" s="473"/>
      <c r="AI99" s="473"/>
      <c r="AJ99" s="473"/>
      <c r="AK99" s="473"/>
      <c r="AL99" s="473"/>
      <c r="AM99" s="473"/>
      <c r="AN99" s="473"/>
      <c r="AO99" s="473"/>
      <c r="AP99" s="473"/>
      <c r="AQ99" s="473"/>
      <c r="AR99" s="473"/>
      <c r="AS99" s="473"/>
      <c r="AT99" s="473"/>
      <c r="AU99" s="473"/>
      <c r="AV99" s="473"/>
      <c r="BU99" s="466"/>
      <c r="BV99" s="466"/>
      <c r="BW99" s="466"/>
      <c r="BX99" s="466"/>
      <c r="BY99" s="466"/>
      <c r="BZ99" s="466"/>
      <c r="CA99" s="466"/>
      <c r="CB99" s="466"/>
      <c r="CC99" s="466"/>
      <c r="CD99" s="466"/>
      <c r="CE99" s="466"/>
      <c r="CF99" s="466"/>
      <c r="CG99" s="466"/>
      <c r="CH99" s="466"/>
      <c r="CI99" s="466"/>
      <c r="CJ99" s="466"/>
      <c r="CK99" s="466"/>
      <c r="CL99" s="466"/>
      <c r="CM99" s="466"/>
      <c r="CN99" s="466"/>
      <c r="CO99" s="466"/>
      <c r="CP99" s="466"/>
      <c r="CQ99" s="466"/>
      <c r="CR99" s="466"/>
      <c r="CS99" s="466"/>
      <c r="CT99" s="466"/>
      <c r="CU99" s="466"/>
      <c r="CV99" s="466"/>
      <c r="CW99" s="466"/>
      <c r="CX99" s="466"/>
      <c r="CY99" s="466"/>
      <c r="CZ99" s="466"/>
      <c r="DA99" s="466"/>
      <c r="DB99" s="466"/>
      <c r="DC99" s="466"/>
      <c r="DD99" s="466"/>
      <c r="DE99" s="466"/>
      <c r="DF99" s="466"/>
      <c r="DG99" s="466"/>
      <c r="DH99" s="466"/>
      <c r="DI99" s="466"/>
      <c r="DJ99" s="466"/>
      <c r="DK99" s="466"/>
      <c r="DL99" s="466"/>
      <c r="DM99" s="466"/>
      <c r="DN99" s="466"/>
      <c r="DO99" s="466"/>
      <c r="DP99" s="466"/>
      <c r="DQ99" s="466"/>
      <c r="DR99" s="466"/>
      <c r="DS99" s="466"/>
      <c r="DT99" s="466"/>
      <c r="DU99" s="466"/>
      <c r="DV99" s="466"/>
      <c r="DW99" s="466"/>
      <c r="DX99" s="466"/>
      <c r="DY99" s="466"/>
      <c r="DZ99" s="466"/>
      <c r="EA99" s="466"/>
      <c r="EB99" s="466"/>
      <c r="EC99" s="466"/>
      <c r="ED99" s="466"/>
      <c r="EE99" s="466"/>
      <c r="EF99" s="466"/>
      <c r="EG99" s="466"/>
      <c r="EH99" s="466"/>
      <c r="EI99" s="466"/>
      <c r="EJ99" s="466"/>
      <c r="EK99" s="466"/>
      <c r="EL99" s="466"/>
      <c r="EM99" s="466"/>
      <c r="EN99" s="466"/>
      <c r="EO99" s="466"/>
      <c r="EP99" s="466"/>
      <c r="EQ99" s="466"/>
      <c r="ER99" s="466"/>
      <c r="ES99" s="466"/>
      <c r="ET99" s="466"/>
      <c r="EU99" s="466"/>
      <c r="EV99" s="466"/>
      <c r="EW99" s="466"/>
      <c r="EX99" s="466"/>
      <c r="EY99" s="466"/>
      <c r="EZ99" s="466"/>
      <c r="FA99" s="466"/>
      <c r="FB99" s="466"/>
      <c r="FC99" s="466"/>
      <c r="HQ99" s="466"/>
      <c r="HR99" s="466"/>
      <c r="HS99" s="466"/>
      <c r="HT99" s="466"/>
      <c r="HU99" s="466"/>
      <c r="HV99" s="466"/>
      <c r="HW99" s="466"/>
      <c r="HX99" s="466"/>
      <c r="IG99" s="466"/>
      <c r="IH99" s="466"/>
      <c r="II99" s="466"/>
      <c r="IJ99" s="466"/>
      <c r="IK99" s="466"/>
      <c r="IL99" s="466"/>
      <c r="IM99" s="466"/>
      <c r="IN99" s="466"/>
      <c r="IO99" s="466"/>
      <c r="IP99" s="466"/>
      <c r="IQ99" s="466"/>
      <c r="IR99" s="466"/>
      <c r="IS99" s="466"/>
      <c r="MP99" s="849"/>
      <c r="MR99" s="758"/>
      <c r="MS99" s="758"/>
      <c r="MT99" s="758"/>
      <c r="MU99" s="758"/>
      <c r="MV99" s="758"/>
      <c r="MW99" s="758"/>
      <c r="MX99" s="758"/>
      <c r="MY99" s="758"/>
      <c r="MZ99" s="758"/>
      <c r="NA99" s="758"/>
      <c r="NB99" s="758"/>
      <c r="NC99" s="758"/>
      <c r="ND99" s="758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PA99" s="466"/>
      <c r="PB99" s="466"/>
      <c r="PC99" s="466"/>
      <c r="PD99" s="466"/>
      <c r="PE99" s="466"/>
      <c r="PF99" s="466"/>
      <c r="PG99" s="466"/>
      <c r="PH99" s="466"/>
      <c r="PI99" s="466"/>
      <c r="PJ99" s="466"/>
      <c r="PK99" s="466"/>
      <c r="PL99" s="466"/>
      <c r="PM99" s="466"/>
      <c r="PN99" s="466"/>
      <c r="PO99" s="466"/>
      <c r="PP99" s="466"/>
      <c r="PQ99" s="466"/>
      <c r="PR99" s="466"/>
      <c r="PS99" s="466"/>
      <c r="PT99" s="466"/>
      <c r="PU99" s="466"/>
      <c r="PV99" s="466"/>
      <c r="PW99" s="466"/>
      <c r="PX99" s="466"/>
      <c r="PY99" s="466"/>
      <c r="PZ99" s="466"/>
      <c r="QA99" s="466"/>
      <c r="QB99" s="466"/>
      <c r="QC99" s="466"/>
      <c r="QD99" s="466"/>
      <c r="QE99" s="466"/>
      <c r="QF99" s="466"/>
      <c r="QG99" s="466"/>
      <c r="QH99" s="466"/>
      <c r="QI99" s="466"/>
      <c r="QJ99" s="466"/>
      <c r="QK99" s="466"/>
      <c r="QL99" s="466"/>
      <c r="QM99" s="466"/>
      <c r="QN99" s="466"/>
      <c r="QO99" s="466"/>
      <c r="QP99" s="466"/>
      <c r="QQ99" s="466"/>
      <c r="QR99" s="466"/>
      <c r="QS99" s="466"/>
      <c r="QT99" s="466"/>
      <c r="QU99" s="466"/>
      <c r="QV99" s="466"/>
      <c r="QW99" s="466"/>
      <c r="QX99" s="466"/>
      <c r="QY99" s="466"/>
      <c r="QZ99" s="466"/>
      <c r="RA99" s="466"/>
      <c r="RM99" s="801">
        <v>99</v>
      </c>
      <c r="RN99" s="758"/>
      <c r="RO99" s="758"/>
      <c r="RP99" s="796"/>
      <c r="RQ99" s="796"/>
      <c r="RR99" s="796"/>
      <c r="RS99" s="796"/>
      <c r="RT99" s="796"/>
      <c r="RU99" s="796"/>
      <c r="RV99" s="796"/>
      <c r="RW99" s="796"/>
      <c r="RX99" s="796"/>
      <c r="RY99" s="796"/>
      <c r="RZ99" s="796"/>
      <c r="SA99" s="796"/>
      <c r="SB99" s="796"/>
    </row>
    <row r="100" spans="1:496" x14ac:dyDescent="0.25">
      <c r="B100" s="473"/>
      <c r="C100" s="473"/>
      <c r="D100" s="473"/>
      <c r="E100" s="473"/>
      <c r="F100" s="473"/>
      <c r="G100" s="473"/>
      <c r="H100" s="473"/>
      <c r="I100" s="473"/>
      <c r="J100" s="473"/>
      <c r="K100" s="473"/>
      <c r="L100" s="473"/>
      <c r="M100" s="473"/>
      <c r="N100" s="473"/>
      <c r="O100" s="473"/>
      <c r="P100" s="473"/>
      <c r="Y100"/>
      <c r="Z100"/>
      <c r="AA100"/>
      <c r="AB100"/>
      <c r="AC100"/>
      <c r="AD100" s="473"/>
      <c r="AE100" s="473"/>
      <c r="AF100" s="473"/>
      <c r="AH100" s="473"/>
      <c r="AI100" s="473"/>
      <c r="AJ100" s="473"/>
      <c r="AK100" s="473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BU100" s="466"/>
      <c r="BV100" s="466"/>
      <c r="BW100" s="466"/>
      <c r="BX100" s="466"/>
      <c r="BY100" s="466"/>
      <c r="BZ100" s="466"/>
      <c r="CA100" s="466"/>
      <c r="CB100" s="466"/>
      <c r="CC100" s="466"/>
      <c r="CD100" s="466"/>
      <c r="CE100" s="466"/>
      <c r="CF100" s="466"/>
      <c r="CG100" s="466"/>
      <c r="CH100" s="466"/>
      <c r="CI100" s="466"/>
      <c r="CJ100" s="466"/>
      <c r="CK100" s="466"/>
      <c r="CL100" s="466"/>
      <c r="CM100" s="466"/>
      <c r="CN100" s="466"/>
      <c r="CO100" s="466"/>
      <c r="CP100" s="466"/>
      <c r="CQ100" s="466"/>
      <c r="CR100" s="466"/>
      <c r="CS100" s="466"/>
      <c r="CT100" s="466"/>
      <c r="CU100" s="466"/>
      <c r="CV100" s="466"/>
      <c r="CW100" s="466"/>
      <c r="CX100" s="466"/>
      <c r="CY100" s="466"/>
      <c r="CZ100" s="466"/>
      <c r="DA100" s="466"/>
      <c r="DB100" s="466"/>
      <c r="DC100" s="466"/>
      <c r="DD100" s="466"/>
      <c r="DE100" s="466"/>
      <c r="DF100" s="466"/>
      <c r="DG100" s="466"/>
      <c r="DH100" s="466"/>
      <c r="DI100" s="466"/>
      <c r="DJ100" s="466"/>
      <c r="DK100" s="466"/>
      <c r="DL100" s="466"/>
      <c r="DM100" s="466"/>
      <c r="DN100" s="466"/>
      <c r="DO100" s="466"/>
      <c r="DP100" s="466"/>
      <c r="DQ100" s="466"/>
      <c r="DR100" s="466"/>
      <c r="DS100" s="466"/>
      <c r="DT100" s="466"/>
      <c r="DU100" s="466"/>
      <c r="DV100" s="466"/>
      <c r="DW100" s="466"/>
      <c r="DX100" s="466"/>
      <c r="DY100" s="466"/>
      <c r="DZ100" s="466"/>
      <c r="EA100" s="466"/>
      <c r="EB100" s="466"/>
      <c r="EC100" s="466"/>
      <c r="ED100" s="466"/>
      <c r="EE100" s="466"/>
      <c r="EF100" s="466"/>
      <c r="EG100" s="466"/>
      <c r="EH100" s="466"/>
      <c r="EI100" s="466"/>
      <c r="EJ100" s="466"/>
      <c r="EK100" s="466"/>
      <c r="EL100" s="466"/>
      <c r="EM100" s="466"/>
      <c r="EN100" s="466"/>
      <c r="EO100" s="466"/>
      <c r="EP100" s="466"/>
      <c r="EQ100" s="466"/>
      <c r="ER100" s="466"/>
      <c r="ES100" s="466"/>
      <c r="ET100" s="466"/>
      <c r="EU100" s="466"/>
      <c r="EV100" s="466"/>
      <c r="EW100" s="466"/>
      <c r="EX100" s="466"/>
      <c r="EY100" s="466"/>
      <c r="EZ100" s="466"/>
      <c r="FA100" s="466"/>
      <c r="FB100" s="466"/>
      <c r="FC100" s="466"/>
      <c r="HQ100" s="466"/>
      <c r="HR100" s="466"/>
      <c r="HS100" s="466"/>
      <c r="HT100" s="466"/>
      <c r="HU100" s="466"/>
      <c r="HV100" s="466"/>
      <c r="HW100" s="466"/>
      <c r="HX100" s="466"/>
      <c r="IG100" s="466"/>
      <c r="IH100" s="466"/>
      <c r="II100" s="466"/>
      <c r="IJ100" s="466"/>
      <c r="IK100" s="466"/>
      <c r="IL100" s="466"/>
      <c r="IM100" s="466"/>
      <c r="IN100" s="466"/>
      <c r="IO100" s="466"/>
      <c r="IP100" s="466"/>
      <c r="IQ100" s="466"/>
      <c r="IR100" s="466"/>
      <c r="IS100" s="466"/>
      <c r="MP100" s="849"/>
      <c r="MR100" s="758"/>
      <c r="MS100" s="758"/>
      <c r="MT100" s="758"/>
      <c r="MU100" s="758"/>
      <c r="MV100" s="758"/>
      <c r="MW100" s="758"/>
      <c r="MX100" s="758"/>
      <c r="MY100" s="758"/>
      <c r="MZ100" s="758"/>
      <c r="NA100" s="758"/>
      <c r="NB100" s="758"/>
      <c r="NC100" s="758"/>
      <c r="ND100" s="758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PA100" s="466"/>
      <c r="PB100" s="466"/>
      <c r="PC100" s="466"/>
      <c r="PD100" s="466"/>
      <c r="PE100" s="466"/>
      <c r="PF100" s="466"/>
      <c r="PG100" s="466"/>
      <c r="PH100" s="466"/>
      <c r="PI100" s="466"/>
      <c r="PJ100" s="466"/>
      <c r="PK100" s="466"/>
      <c r="PL100" s="466"/>
      <c r="PM100" s="466"/>
      <c r="PN100" s="466"/>
      <c r="PO100" s="466"/>
      <c r="PP100" s="466"/>
      <c r="PQ100" s="466"/>
      <c r="PR100" s="466"/>
      <c r="PS100" s="466"/>
      <c r="PT100" s="466"/>
      <c r="PU100" s="466"/>
      <c r="PV100" s="466"/>
      <c r="PW100" s="466"/>
      <c r="PX100" s="466"/>
      <c r="PY100" s="466"/>
      <c r="PZ100" s="466"/>
      <c r="QA100" s="466"/>
      <c r="QB100" s="466"/>
      <c r="QC100" s="466"/>
      <c r="QD100" s="466"/>
      <c r="QE100" s="466"/>
      <c r="QF100" s="466"/>
      <c r="QG100" s="466"/>
      <c r="QH100" s="466"/>
      <c r="QI100" s="466"/>
      <c r="QJ100" s="466"/>
      <c r="QK100" s="466"/>
      <c r="QL100" s="466"/>
      <c r="QM100" s="466"/>
      <c r="QN100" s="466"/>
      <c r="QO100" s="466"/>
      <c r="QP100" s="466"/>
      <c r="QQ100" s="466"/>
      <c r="QR100" s="466"/>
      <c r="QS100" s="466"/>
      <c r="QT100" s="466"/>
      <c r="QU100" s="466"/>
      <c r="QV100" s="466"/>
      <c r="QW100" s="466"/>
      <c r="QX100" s="466"/>
      <c r="QY100" s="466"/>
      <c r="QZ100" s="466"/>
      <c r="RA100" s="466"/>
      <c r="RM100" s="801">
        <v>100</v>
      </c>
      <c r="RN100" s="807" t="s">
        <v>1193</v>
      </c>
      <c r="RO100" s="758"/>
      <c r="RP100" s="869"/>
      <c r="RQ100" s="869"/>
      <c r="RR100" s="869"/>
      <c r="RS100" s="869">
        <v>282223634.86267996</v>
      </c>
      <c r="RT100" s="869">
        <v>282223634.86267996</v>
      </c>
      <c r="RU100" s="869">
        <v>453830559.51815391</v>
      </c>
      <c r="RV100" s="869">
        <v>736054194.38083386</v>
      </c>
      <c r="RW100" s="869">
        <v>288659650.96397495</v>
      </c>
      <c r="RX100" s="869">
        <v>1024713845.3448088</v>
      </c>
      <c r="RY100" s="869">
        <v>838473849.88504314</v>
      </c>
      <c r="RZ100" s="869">
        <v>1863187695.229852</v>
      </c>
      <c r="SA100" s="869">
        <v>892499986.41604209</v>
      </c>
      <c r="SB100" s="869">
        <v>2755687681.6458941</v>
      </c>
    </row>
    <row r="101" spans="1:496" x14ac:dyDescent="0.25">
      <c r="B101" s="473"/>
      <c r="C101" s="473"/>
      <c r="D101" s="473"/>
      <c r="E101" s="473"/>
      <c r="F101" s="473"/>
      <c r="G101" s="473"/>
      <c r="H101" s="473"/>
      <c r="I101" s="473"/>
      <c r="J101" s="473"/>
      <c r="K101" s="473"/>
      <c r="L101" s="473"/>
      <c r="M101" s="473"/>
      <c r="N101" s="473"/>
      <c r="O101" s="473"/>
      <c r="P101" s="473"/>
      <c r="Y101"/>
      <c r="Z101"/>
      <c r="AA101"/>
      <c r="AB101"/>
      <c r="AC101"/>
      <c r="AD101" s="473"/>
      <c r="AE101" s="473"/>
      <c r="AF101" s="473"/>
      <c r="AH101" s="473"/>
      <c r="AI101" s="473"/>
      <c r="AJ101" s="473"/>
      <c r="AK101" s="473"/>
      <c r="AL101" s="473"/>
      <c r="AM101" s="473"/>
      <c r="AN101" s="473"/>
      <c r="AO101" s="473"/>
      <c r="AP101" s="473"/>
      <c r="AQ101" s="473"/>
      <c r="AR101" s="473"/>
      <c r="AS101" s="473"/>
      <c r="AT101" s="473"/>
      <c r="AU101" s="473"/>
      <c r="AV101" s="473"/>
      <c r="BU101" s="466"/>
      <c r="BV101" s="466"/>
      <c r="BW101" s="466"/>
      <c r="BX101" s="466"/>
      <c r="BY101" s="466"/>
      <c r="BZ101" s="466"/>
      <c r="CA101" s="466"/>
      <c r="CB101" s="466"/>
      <c r="CC101" s="466"/>
      <c r="CD101" s="466"/>
      <c r="CE101" s="466"/>
      <c r="CF101" s="466"/>
      <c r="CG101" s="466"/>
      <c r="CH101" s="466"/>
      <c r="CI101" s="466"/>
      <c r="CJ101" s="466"/>
      <c r="CK101" s="466"/>
      <c r="CL101" s="466"/>
      <c r="CM101" s="466"/>
      <c r="CN101" s="466"/>
      <c r="CO101" s="466"/>
      <c r="CP101" s="466"/>
      <c r="CQ101" s="466"/>
      <c r="CR101" s="466"/>
      <c r="CS101" s="466"/>
      <c r="CT101" s="466"/>
      <c r="CU101" s="466"/>
      <c r="CV101" s="466"/>
      <c r="CW101" s="466"/>
      <c r="CX101" s="466"/>
      <c r="CY101" s="466"/>
      <c r="CZ101" s="466"/>
      <c r="DA101" s="466"/>
      <c r="DB101" s="466"/>
      <c r="DC101" s="466"/>
      <c r="DD101" s="466"/>
      <c r="DE101" s="466"/>
      <c r="DF101" s="466"/>
      <c r="DG101" s="466"/>
      <c r="DH101" s="466"/>
      <c r="DI101" s="466"/>
      <c r="DJ101" s="466"/>
      <c r="DK101" s="466"/>
      <c r="DL101" s="466"/>
      <c r="DM101" s="466"/>
      <c r="DN101" s="466"/>
      <c r="DO101" s="466"/>
      <c r="DP101" s="466"/>
      <c r="DQ101" s="466"/>
      <c r="DR101" s="466"/>
      <c r="DS101" s="466"/>
      <c r="DT101" s="466"/>
      <c r="DU101" s="466"/>
      <c r="DV101" s="466"/>
      <c r="DW101" s="466"/>
      <c r="DX101" s="466"/>
      <c r="DY101" s="466"/>
      <c r="DZ101" s="466"/>
      <c r="EA101" s="466"/>
      <c r="EB101" s="466"/>
      <c r="EC101" s="466"/>
      <c r="ED101" s="466"/>
      <c r="EE101" s="466"/>
      <c r="EF101" s="466"/>
      <c r="EG101" s="466"/>
      <c r="EH101" s="466"/>
      <c r="EI101" s="466"/>
      <c r="EJ101" s="466"/>
      <c r="EK101" s="466"/>
      <c r="EL101" s="466"/>
      <c r="EM101" s="466"/>
      <c r="EN101" s="466"/>
      <c r="EO101" s="466"/>
      <c r="EP101" s="466"/>
      <c r="EQ101" s="466"/>
      <c r="ER101" s="466"/>
      <c r="ES101" s="466"/>
      <c r="ET101" s="466"/>
      <c r="EU101" s="466"/>
      <c r="EV101" s="466"/>
      <c r="EW101" s="466"/>
      <c r="EX101" s="466"/>
      <c r="EY101" s="466"/>
      <c r="EZ101" s="466"/>
      <c r="FA101" s="466"/>
      <c r="FB101" s="466"/>
      <c r="FC101" s="466"/>
      <c r="HQ101" s="466"/>
      <c r="HR101" s="466"/>
      <c r="HS101" s="466"/>
      <c r="HT101" s="466"/>
      <c r="HU101" s="466"/>
      <c r="HV101" s="466"/>
      <c r="HW101" s="466"/>
      <c r="HX101" s="466"/>
      <c r="IG101" s="466"/>
      <c r="IH101" s="466"/>
      <c r="II101" s="466"/>
      <c r="IJ101" s="466"/>
      <c r="IK101" s="466"/>
      <c r="IL101" s="466"/>
      <c r="IM101" s="466"/>
      <c r="IN101" s="466"/>
      <c r="IO101" s="466"/>
      <c r="IP101" s="466"/>
      <c r="IQ101" s="466"/>
      <c r="IR101" s="466"/>
      <c r="IS101" s="466"/>
      <c r="MP101" s="849"/>
      <c r="MR101" s="758"/>
      <c r="MS101" s="758"/>
      <c r="MT101" s="758"/>
      <c r="MU101" s="758"/>
      <c r="MV101" s="758"/>
      <c r="MW101" s="758"/>
      <c r="MX101" s="758"/>
      <c r="MY101" s="758"/>
      <c r="MZ101" s="758"/>
      <c r="NA101" s="758"/>
      <c r="NB101" s="758"/>
      <c r="NC101" s="758"/>
      <c r="ND101" s="758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PA101" s="466"/>
      <c r="PB101" s="466"/>
      <c r="PC101" s="466"/>
      <c r="PD101" s="466"/>
      <c r="PE101" s="466"/>
      <c r="PF101" s="466"/>
      <c r="PG101" s="466"/>
      <c r="PH101" s="466"/>
      <c r="PI101" s="466"/>
      <c r="PJ101" s="466"/>
      <c r="PK101" s="466"/>
      <c r="PL101" s="466"/>
      <c r="PM101" s="466"/>
      <c r="PN101" s="466"/>
      <c r="PO101" s="466"/>
      <c r="PP101" s="466"/>
      <c r="PQ101" s="466"/>
      <c r="PR101" s="466"/>
      <c r="PS101" s="466"/>
      <c r="PT101" s="466"/>
      <c r="PU101" s="466"/>
      <c r="PV101" s="466"/>
      <c r="PW101" s="466"/>
      <c r="PX101" s="466"/>
      <c r="PY101" s="466"/>
      <c r="PZ101" s="466"/>
      <c r="QA101" s="466"/>
      <c r="QB101" s="466"/>
      <c r="QC101" s="466"/>
      <c r="QD101" s="466"/>
      <c r="QE101" s="466"/>
      <c r="QF101" s="466"/>
      <c r="QG101" s="466"/>
      <c r="QH101" s="466"/>
      <c r="QI101" s="466"/>
      <c r="QJ101" s="466"/>
      <c r="QK101" s="466"/>
      <c r="QL101" s="466"/>
      <c r="QM101" s="466"/>
      <c r="QN101" s="466"/>
      <c r="QO101" s="466"/>
      <c r="QP101" s="466"/>
      <c r="QQ101" s="466"/>
      <c r="QR101" s="466"/>
      <c r="QS101" s="466"/>
      <c r="QT101" s="466"/>
      <c r="QU101" s="466"/>
      <c r="QV101" s="466"/>
      <c r="QW101" s="466"/>
      <c r="QX101" s="466"/>
      <c r="QY101" s="466"/>
      <c r="QZ101" s="466"/>
      <c r="RA101" s="466"/>
      <c r="RM101" s="801">
        <v>101</v>
      </c>
      <c r="RN101" s="807" t="s">
        <v>1194</v>
      </c>
      <c r="RO101" s="758"/>
      <c r="RP101" s="831"/>
      <c r="RQ101" s="831"/>
      <c r="RR101" s="831"/>
      <c r="RS101" s="831">
        <v>-3401595.2254679999</v>
      </c>
      <c r="RT101" s="831">
        <v>-3401595.2254679999</v>
      </c>
      <c r="RU101" s="831">
        <v>-31264579.851631999</v>
      </c>
      <c r="RV101" s="831">
        <v>-34666175.077099994</v>
      </c>
      <c r="RW101" s="831">
        <v>-28402853.7864087</v>
      </c>
      <c r="RX101" s="831">
        <v>-63069028.863508701</v>
      </c>
      <c r="RY101" s="831">
        <v>-87833333.26643157</v>
      </c>
      <c r="RZ101" s="831">
        <v>-150902362.12994027</v>
      </c>
      <c r="SA101" s="831">
        <v>-133834174.2524728</v>
      </c>
      <c r="SB101" s="831">
        <v>-284736536.38241309</v>
      </c>
    </row>
    <row r="102" spans="1:496" x14ac:dyDescent="0.25">
      <c r="B102" s="473"/>
      <c r="C102" s="473"/>
      <c r="D102" s="473"/>
      <c r="E102" s="473"/>
      <c r="F102" s="473"/>
      <c r="G102" s="473"/>
      <c r="H102" s="473"/>
      <c r="I102" s="473"/>
      <c r="J102" s="473"/>
      <c r="K102" s="473"/>
      <c r="L102" s="473"/>
      <c r="M102" s="473"/>
      <c r="N102" s="473"/>
      <c r="O102" s="473"/>
      <c r="P102" s="473"/>
      <c r="Y102"/>
      <c r="Z102"/>
      <c r="AA102"/>
      <c r="AB102"/>
      <c r="AC102"/>
      <c r="AD102" s="473"/>
      <c r="AE102" s="473"/>
      <c r="AF102" s="473"/>
      <c r="AH102" s="473"/>
      <c r="AI102" s="473"/>
      <c r="AJ102" s="473"/>
      <c r="AK102" s="473"/>
      <c r="AL102" s="473"/>
      <c r="AM102" s="473"/>
      <c r="AN102" s="473"/>
      <c r="AO102" s="473"/>
      <c r="AP102" s="473"/>
      <c r="AQ102" s="473"/>
      <c r="AR102" s="473"/>
      <c r="AS102" s="473"/>
      <c r="AT102" s="473"/>
      <c r="AU102" s="473"/>
      <c r="AV102" s="473"/>
      <c r="BU102" s="466"/>
      <c r="BV102" s="466"/>
      <c r="BW102" s="466"/>
      <c r="BX102" s="466"/>
      <c r="BY102" s="466"/>
      <c r="BZ102" s="466"/>
      <c r="CA102" s="466"/>
      <c r="CB102" s="466"/>
      <c r="CC102" s="466"/>
      <c r="CD102" s="466"/>
      <c r="CE102" s="466"/>
      <c r="CF102" s="466"/>
      <c r="CG102" s="466"/>
      <c r="CH102" s="466"/>
      <c r="CI102" s="466"/>
      <c r="CJ102" s="466"/>
      <c r="CK102" s="466"/>
      <c r="CL102" s="466"/>
      <c r="CM102" s="466"/>
      <c r="CN102" s="466"/>
      <c r="CO102" s="466"/>
      <c r="CP102" s="466"/>
      <c r="CQ102" s="466"/>
      <c r="CR102" s="466"/>
      <c r="CS102" s="466"/>
      <c r="CT102" s="466"/>
      <c r="CU102" s="466"/>
      <c r="CV102" s="466"/>
      <c r="CW102" s="466"/>
      <c r="CX102" s="466"/>
      <c r="CY102" s="466"/>
      <c r="CZ102" s="466"/>
      <c r="DA102" s="466"/>
      <c r="DB102" s="466"/>
      <c r="DC102" s="466"/>
      <c r="DD102" s="466"/>
      <c r="DE102" s="466"/>
      <c r="DF102" s="466"/>
      <c r="DG102" s="466"/>
      <c r="DH102" s="466"/>
      <c r="DI102" s="466"/>
      <c r="DJ102" s="466"/>
      <c r="DK102" s="466"/>
      <c r="DL102" s="466"/>
      <c r="DM102" s="466"/>
      <c r="DN102" s="466"/>
      <c r="DO102" s="466"/>
      <c r="DP102" s="466"/>
      <c r="DQ102" s="466"/>
      <c r="DR102" s="466"/>
      <c r="DS102" s="466"/>
      <c r="DT102" s="466"/>
      <c r="DU102" s="466"/>
      <c r="DV102" s="466"/>
      <c r="DW102" s="466"/>
      <c r="DX102" s="466"/>
      <c r="DY102" s="466"/>
      <c r="DZ102" s="466"/>
      <c r="EA102" s="466"/>
      <c r="EB102" s="466"/>
      <c r="EC102" s="466"/>
      <c r="ED102" s="466"/>
      <c r="EE102" s="466"/>
      <c r="EF102" s="466"/>
      <c r="EG102" s="466"/>
      <c r="EH102" s="466"/>
      <c r="EI102" s="466"/>
      <c r="EJ102" s="466"/>
      <c r="EK102" s="466"/>
      <c r="EL102" s="466"/>
      <c r="EM102" s="466"/>
      <c r="EN102" s="466"/>
      <c r="EO102" s="466"/>
      <c r="EP102" s="466"/>
      <c r="EQ102" s="466"/>
      <c r="ER102" s="466"/>
      <c r="ES102" s="466"/>
      <c r="ET102" s="466"/>
      <c r="EU102" s="466"/>
      <c r="EV102" s="466"/>
      <c r="EW102" s="466"/>
      <c r="EX102" s="466"/>
      <c r="EY102" s="466"/>
      <c r="EZ102" s="466"/>
      <c r="FA102" s="466"/>
      <c r="FB102" s="466"/>
      <c r="FC102" s="466"/>
      <c r="HQ102" s="466"/>
      <c r="HR102" s="466"/>
      <c r="HS102" s="466"/>
      <c r="HT102" s="466"/>
      <c r="HU102" s="466"/>
      <c r="HV102" s="466"/>
      <c r="HW102" s="466"/>
      <c r="HX102" s="466"/>
      <c r="IG102" s="466"/>
      <c r="IH102" s="466"/>
      <c r="II102" s="466"/>
      <c r="IJ102" s="466"/>
      <c r="IK102" s="466"/>
      <c r="IL102" s="466"/>
      <c r="IM102" s="466"/>
      <c r="IN102" s="466"/>
      <c r="IO102" s="466"/>
      <c r="IP102" s="466"/>
      <c r="IQ102" s="466"/>
      <c r="IR102" s="466"/>
      <c r="IS102" s="466"/>
      <c r="MP102" s="849"/>
      <c r="MR102" s="758"/>
      <c r="MS102" s="758"/>
      <c r="MT102" s="758"/>
      <c r="MU102" s="758"/>
      <c r="MV102" s="758"/>
      <c r="MW102" s="758"/>
      <c r="MX102" s="758"/>
      <c r="MY102" s="758"/>
      <c r="MZ102" s="758"/>
      <c r="NA102" s="758"/>
      <c r="NB102" s="758"/>
      <c r="NC102" s="758"/>
      <c r="ND102" s="758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PA102" s="466"/>
      <c r="PB102" s="466"/>
      <c r="PC102" s="466"/>
      <c r="PD102" s="466"/>
      <c r="PE102" s="466"/>
      <c r="PF102" s="466"/>
      <c r="PG102" s="466"/>
      <c r="PH102" s="466"/>
      <c r="PI102" s="466"/>
      <c r="PJ102" s="466"/>
      <c r="PK102" s="466"/>
      <c r="PL102" s="466"/>
      <c r="PM102" s="466"/>
      <c r="PN102" s="466"/>
      <c r="PO102" s="466"/>
      <c r="PP102" s="466"/>
      <c r="PQ102" s="466"/>
      <c r="PR102" s="466"/>
      <c r="PS102" s="466"/>
      <c r="PT102" s="466"/>
      <c r="PU102" s="466"/>
      <c r="PV102" s="466"/>
      <c r="PW102" s="466"/>
      <c r="PX102" s="466"/>
      <c r="PY102" s="466"/>
      <c r="PZ102" s="466"/>
      <c r="QA102" s="466"/>
      <c r="QB102" s="466"/>
      <c r="QC102" s="466"/>
      <c r="QD102" s="466"/>
      <c r="QE102" s="466"/>
      <c r="QF102" s="466"/>
      <c r="QG102" s="466"/>
      <c r="QH102" s="466"/>
      <c r="QI102" s="466"/>
      <c r="QJ102" s="466"/>
      <c r="QK102" s="466"/>
      <c r="QL102" s="466"/>
      <c r="QM102" s="466"/>
      <c r="QN102" s="466"/>
      <c r="QO102" s="466"/>
      <c r="QP102" s="466"/>
      <c r="QQ102" s="466"/>
      <c r="QR102" s="466"/>
      <c r="QS102" s="466"/>
      <c r="QT102" s="466"/>
      <c r="QU102" s="466"/>
      <c r="QV102" s="466"/>
      <c r="QW102" s="466"/>
      <c r="QX102" s="466"/>
      <c r="QY102" s="466"/>
      <c r="QZ102" s="466"/>
      <c r="RA102" s="466"/>
      <c r="RM102" s="801">
        <v>102</v>
      </c>
      <c r="RN102" s="807" t="s">
        <v>1195</v>
      </c>
      <c r="RO102" s="758"/>
      <c r="RP102" s="833"/>
      <c r="RQ102" s="833"/>
      <c r="RR102" s="833"/>
      <c r="RS102" s="833">
        <v>-2733622.389558</v>
      </c>
      <c r="RT102" s="833">
        <v>-2733622.389558</v>
      </c>
      <c r="RU102" s="833">
        <v>-9152144.097347999</v>
      </c>
      <c r="RV102" s="833">
        <v>-11885766.486905999</v>
      </c>
      <c r="RW102" s="833">
        <v>-9949348.0311523527</v>
      </c>
      <c r="RX102" s="833">
        <v>-21835114.518058352</v>
      </c>
      <c r="RY102" s="833">
        <v>-24952491.19353196</v>
      </c>
      <c r="RZ102" s="833">
        <v>-46787605.711590312</v>
      </c>
      <c r="SA102" s="833">
        <v>-32591813.679973863</v>
      </c>
      <c r="SB102" s="833">
        <v>-79379419.391564175</v>
      </c>
    </row>
    <row r="103" spans="1:496" ht="15.75" thickBot="1" x14ac:dyDescent="0.3">
      <c r="B103" s="473"/>
      <c r="C103" s="473"/>
      <c r="D103" s="473"/>
      <c r="E103" s="473"/>
      <c r="F103" s="473"/>
      <c r="G103" s="473"/>
      <c r="H103" s="473"/>
      <c r="I103" s="473"/>
      <c r="J103" s="473"/>
      <c r="K103" s="473"/>
      <c r="L103" s="473"/>
      <c r="M103" s="473"/>
      <c r="N103" s="473"/>
      <c r="O103" s="473"/>
      <c r="P103" s="473"/>
      <c r="Y103"/>
      <c r="Z103"/>
      <c r="AA103"/>
      <c r="AB103"/>
      <c r="AC103"/>
      <c r="AD103" s="473"/>
      <c r="AE103" s="473"/>
      <c r="AF103" s="473"/>
      <c r="AH103" s="473"/>
      <c r="AI103" s="473"/>
      <c r="AJ103" s="473"/>
      <c r="AK103" s="473"/>
      <c r="AL103" s="473"/>
      <c r="AM103" s="473"/>
      <c r="AN103" s="473"/>
      <c r="AO103" s="473"/>
      <c r="AP103" s="473"/>
      <c r="AQ103" s="473"/>
      <c r="AR103" s="473"/>
      <c r="AS103" s="473"/>
      <c r="AT103" s="473"/>
      <c r="AU103" s="473"/>
      <c r="AV103" s="473"/>
      <c r="BU103" s="466"/>
      <c r="BV103" s="466"/>
      <c r="BW103" s="466"/>
      <c r="BX103" s="466"/>
      <c r="BY103" s="466"/>
      <c r="BZ103" s="466"/>
      <c r="CA103" s="466"/>
      <c r="CB103" s="466"/>
      <c r="CC103" s="466"/>
      <c r="CD103" s="466"/>
      <c r="CE103" s="466"/>
      <c r="CF103" s="466"/>
      <c r="CG103" s="466"/>
      <c r="CH103" s="466"/>
      <c r="CI103" s="466"/>
      <c r="CJ103" s="466"/>
      <c r="CK103" s="466"/>
      <c r="CL103" s="466"/>
      <c r="CM103" s="466"/>
      <c r="CN103" s="466"/>
      <c r="CO103" s="466"/>
      <c r="CP103" s="466"/>
      <c r="CQ103" s="466"/>
      <c r="CR103" s="466"/>
      <c r="CS103" s="466"/>
      <c r="CT103" s="466"/>
      <c r="CU103" s="466"/>
      <c r="CV103" s="466"/>
      <c r="CW103" s="466"/>
      <c r="CX103" s="466"/>
      <c r="CY103" s="466"/>
      <c r="CZ103" s="466"/>
      <c r="DA103" s="466"/>
      <c r="DB103" s="466"/>
      <c r="DC103" s="466"/>
      <c r="DD103" s="466"/>
      <c r="DE103" s="466"/>
      <c r="DF103" s="466"/>
      <c r="DG103" s="466"/>
      <c r="DH103" s="466"/>
      <c r="DI103" s="466"/>
      <c r="DJ103" s="466"/>
      <c r="DK103" s="466"/>
      <c r="DL103" s="466"/>
      <c r="DM103" s="466"/>
      <c r="DN103" s="466"/>
      <c r="DO103" s="466"/>
      <c r="DP103" s="466"/>
      <c r="DQ103" s="466"/>
      <c r="DR103" s="466"/>
      <c r="DS103" s="466"/>
      <c r="DT103" s="466"/>
      <c r="DU103" s="466"/>
      <c r="DV103" s="466"/>
      <c r="DW103" s="466"/>
      <c r="DX103" s="466"/>
      <c r="DY103" s="466"/>
      <c r="DZ103" s="466"/>
      <c r="EA103" s="466"/>
      <c r="EB103" s="466"/>
      <c r="EC103" s="466"/>
      <c r="ED103" s="466"/>
      <c r="EE103" s="466"/>
      <c r="EF103" s="466"/>
      <c r="EG103" s="466"/>
      <c r="EH103" s="466"/>
      <c r="EI103" s="466"/>
      <c r="EJ103" s="466"/>
      <c r="EK103" s="466"/>
      <c r="EL103" s="466"/>
      <c r="EM103" s="466"/>
      <c r="EN103" s="466"/>
      <c r="EO103" s="466"/>
      <c r="EP103" s="466"/>
      <c r="EQ103" s="466"/>
      <c r="ER103" s="466"/>
      <c r="ES103" s="466"/>
      <c r="ET103" s="466"/>
      <c r="EU103" s="466"/>
      <c r="EV103" s="466"/>
      <c r="EW103" s="466"/>
      <c r="EX103" s="466"/>
      <c r="EY103" s="466"/>
      <c r="EZ103" s="466"/>
      <c r="FA103" s="466"/>
      <c r="FB103" s="466"/>
      <c r="FC103" s="466"/>
      <c r="HQ103" s="466"/>
      <c r="HR103" s="466"/>
      <c r="HS103" s="466"/>
      <c r="HT103" s="466"/>
      <c r="HU103" s="466"/>
      <c r="HV103" s="466"/>
      <c r="HW103" s="466"/>
      <c r="HX103" s="466"/>
      <c r="IG103" s="466"/>
      <c r="IH103" s="466"/>
      <c r="II103" s="466"/>
      <c r="IJ103" s="466"/>
      <c r="IK103" s="466"/>
      <c r="IL103" s="466"/>
      <c r="IM103" s="466"/>
      <c r="IN103" s="466"/>
      <c r="IO103" s="466"/>
      <c r="IP103" s="466"/>
      <c r="IQ103" s="466"/>
      <c r="IR103" s="466"/>
      <c r="IS103" s="466"/>
      <c r="MP103" s="849"/>
      <c r="MR103" s="758"/>
      <c r="MS103" s="758"/>
      <c r="MT103" s="758"/>
      <c r="MU103" s="758"/>
      <c r="MV103" s="758"/>
      <c r="MW103" s="758"/>
      <c r="MX103" s="758"/>
      <c r="MY103" s="758"/>
      <c r="MZ103" s="758"/>
      <c r="NA103" s="758"/>
      <c r="NB103" s="758"/>
      <c r="NC103" s="758"/>
      <c r="ND103" s="758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PA103" s="466"/>
      <c r="PB103" s="466"/>
      <c r="PC103" s="466"/>
      <c r="PD103" s="466"/>
      <c r="PE103" s="466"/>
      <c r="PF103" s="466"/>
      <c r="PG103" s="466"/>
      <c r="PH103" s="466"/>
      <c r="PI103" s="466"/>
      <c r="PJ103" s="466"/>
      <c r="PK103" s="466"/>
      <c r="PL103" s="466"/>
      <c r="PM103" s="466"/>
      <c r="PN103" s="466"/>
      <c r="PO103" s="466"/>
      <c r="PP103" s="466"/>
      <c r="PQ103" s="466"/>
      <c r="PR103" s="466"/>
      <c r="PS103" s="466"/>
      <c r="PT103" s="466"/>
      <c r="PU103" s="466"/>
      <c r="PV103" s="466"/>
      <c r="PW103" s="466"/>
      <c r="PX103" s="466"/>
      <c r="PY103" s="466"/>
      <c r="PZ103" s="466"/>
      <c r="QA103" s="466"/>
      <c r="QB103" s="466"/>
      <c r="QC103" s="466"/>
      <c r="QD103" s="466"/>
      <c r="QE103" s="466"/>
      <c r="QF103" s="466"/>
      <c r="QG103" s="466"/>
      <c r="QH103" s="466"/>
      <c r="QI103" s="466"/>
      <c r="QJ103" s="466"/>
      <c r="QK103" s="466"/>
      <c r="QL103" s="466"/>
      <c r="QM103" s="466"/>
      <c r="QN103" s="466"/>
      <c r="QO103" s="466"/>
      <c r="QP103" s="466"/>
      <c r="QQ103" s="466"/>
      <c r="QR103" s="466"/>
      <c r="QS103" s="466"/>
      <c r="QT103" s="466"/>
      <c r="QU103" s="466"/>
      <c r="QV103" s="466"/>
      <c r="QW103" s="466"/>
      <c r="QX103" s="466"/>
      <c r="QY103" s="466"/>
      <c r="QZ103" s="466"/>
      <c r="RA103" s="466"/>
      <c r="RM103" s="801">
        <v>103</v>
      </c>
      <c r="RN103" s="758" t="s">
        <v>1105</v>
      </c>
      <c r="RO103" s="758"/>
      <c r="RP103" s="872"/>
      <c r="RQ103" s="872"/>
      <c r="RR103" s="872"/>
      <c r="RS103" s="872">
        <v>276088417.24765396</v>
      </c>
      <c r="RT103" s="872">
        <v>276088417.24765396</v>
      </c>
      <c r="RU103" s="872">
        <v>413413835.56917393</v>
      </c>
      <c r="RV103" s="872">
        <v>689502252.81682777</v>
      </c>
      <c r="RW103" s="872">
        <v>250307449.14641392</v>
      </c>
      <c r="RX103" s="872">
        <v>939809701.96324182</v>
      </c>
      <c r="RY103" s="872">
        <v>725688025.42507958</v>
      </c>
      <c r="RZ103" s="872">
        <v>1665497727.3883214</v>
      </c>
      <c r="SA103" s="872">
        <v>726073998.48359549</v>
      </c>
      <c r="SB103" s="872">
        <v>2391571725.8719168</v>
      </c>
    </row>
    <row r="104" spans="1:496" ht="15.75" thickTop="1" x14ac:dyDescent="0.25">
      <c r="B104" s="473"/>
      <c r="C104" s="473"/>
      <c r="D104" s="473"/>
      <c r="E104" s="473"/>
      <c r="F104" s="473"/>
      <c r="G104" s="473"/>
      <c r="H104" s="473"/>
      <c r="I104" s="473"/>
      <c r="J104" s="473"/>
      <c r="K104" s="473"/>
      <c r="L104" s="473"/>
      <c r="M104" s="473"/>
      <c r="N104" s="473"/>
      <c r="O104" s="473"/>
      <c r="P104" s="473"/>
      <c r="X104"/>
      <c r="Y104"/>
      <c r="Z104"/>
      <c r="AA104"/>
      <c r="AB104"/>
      <c r="AC104" s="473"/>
      <c r="AD104" s="473"/>
      <c r="AE104" s="473"/>
      <c r="AF104" s="473"/>
      <c r="AH104" s="473"/>
      <c r="AI104" s="473"/>
      <c r="AJ104" s="473"/>
      <c r="AK104" s="473"/>
      <c r="AL104" s="473"/>
      <c r="AM104" s="473"/>
      <c r="AN104" s="473"/>
      <c r="AO104" s="473"/>
      <c r="AP104" s="473"/>
      <c r="AQ104" s="473"/>
      <c r="AR104" s="473"/>
      <c r="AS104" s="473"/>
      <c r="AT104" s="473"/>
      <c r="AU104" s="473"/>
      <c r="AV104" s="473"/>
      <c r="BU104" s="466"/>
      <c r="BV104" s="466"/>
      <c r="BW104" s="466"/>
      <c r="BX104" s="466"/>
      <c r="BY104" s="466"/>
      <c r="BZ104" s="466"/>
      <c r="CA104" s="466"/>
      <c r="CB104" s="466"/>
      <c r="CC104" s="466"/>
      <c r="CD104" s="466"/>
      <c r="CE104" s="466"/>
      <c r="CF104" s="466"/>
      <c r="CG104" s="466"/>
      <c r="CH104" s="466"/>
      <c r="CI104" s="466"/>
      <c r="CJ104" s="466"/>
      <c r="CK104" s="466"/>
      <c r="CL104" s="466"/>
      <c r="CM104" s="466"/>
      <c r="CN104" s="466"/>
      <c r="CO104" s="466"/>
      <c r="CP104" s="466"/>
      <c r="CQ104" s="466"/>
      <c r="CR104" s="466"/>
      <c r="CS104" s="466"/>
      <c r="CT104" s="466"/>
      <c r="CU104" s="466"/>
      <c r="CV104" s="466"/>
      <c r="CW104" s="466"/>
      <c r="CX104" s="466"/>
      <c r="CY104" s="466"/>
      <c r="CZ104" s="466"/>
      <c r="DA104" s="466"/>
      <c r="DB104" s="466"/>
      <c r="DC104" s="466"/>
      <c r="DD104" s="466"/>
      <c r="DE104" s="466"/>
      <c r="DF104" s="466"/>
      <c r="DG104" s="466"/>
      <c r="DH104" s="466"/>
      <c r="DI104" s="466"/>
      <c r="DJ104" s="466"/>
      <c r="DK104" s="466"/>
      <c r="DL104" s="466"/>
      <c r="DM104" s="466"/>
      <c r="DN104" s="466"/>
      <c r="DO104" s="466"/>
      <c r="DP104" s="466"/>
      <c r="DQ104" s="466"/>
      <c r="DR104" s="466"/>
      <c r="DS104" s="466"/>
      <c r="DT104" s="466"/>
      <c r="DU104" s="466"/>
      <c r="DV104" s="466"/>
      <c r="DW104" s="466"/>
      <c r="DX104" s="466"/>
      <c r="DY104" s="466"/>
      <c r="DZ104" s="466"/>
      <c r="EA104" s="466"/>
      <c r="EB104" s="466"/>
      <c r="EC104" s="466"/>
      <c r="ED104" s="466"/>
      <c r="EE104" s="466"/>
      <c r="EF104" s="466"/>
      <c r="EG104" s="466"/>
      <c r="EH104" s="466"/>
      <c r="EI104" s="466"/>
      <c r="EJ104" s="466"/>
      <c r="EK104" s="466"/>
      <c r="EL104" s="466"/>
      <c r="EM104" s="466"/>
      <c r="EN104" s="466"/>
      <c r="EO104" s="466"/>
      <c r="EP104" s="466"/>
      <c r="EQ104" s="466"/>
      <c r="ER104" s="466"/>
      <c r="ES104" s="466"/>
      <c r="ET104" s="466"/>
      <c r="EU104" s="466"/>
      <c r="EV104" s="466"/>
      <c r="EW104" s="466"/>
      <c r="EX104" s="466"/>
      <c r="EY104" s="466"/>
      <c r="EZ104" s="466"/>
      <c r="FA104" s="466"/>
      <c r="FB104" s="466"/>
      <c r="FC104" s="466"/>
      <c r="HQ104" s="466"/>
      <c r="HR104" s="466"/>
      <c r="HS104" s="466"/>
      <c r="HT104" s="466"/>
      <c r="HU104" s="466"/>
      <c r="HV104" s="466"/>
      <c r="HW104" s="466"/>
      <c r="HX104" s="466"/>
      <c r="IG104" s="466"/>
      <c r="IH104" s="466"/>
      <c r="II104" s="466"/>
      <c r="IJ104" s="466"/>
      <c r="IK104" s="466"/>
      <c r="IL104" s="466"/>
      <c r="IM104" s="466"/>
      <c r="IN104" s="466"/>
      <c r="IO104" s="466"/>
      <c r="IP104" s="466"/>
      <c r="IQ104" s="466"/>
      <c r="IR104" s="466"/>
      <c r="IS104" s="466"/>
      <c r="MP104" s="849"/>
      <c r="MR104" s="758"/>
      <c r="MS104" s="758"/>
      <c r="MT104" s="758"/>
      <c r="MU104" s="758"/>
      <c r="MV104" s="758"/>
      <c r="MW104" s="758"/>
      <c r="MX104" s="758"/>
      <c r="MY104" s="758"/>
      <c r="MZ104" s="758"/>
      <c r="NA104" s="758"/>
      <c r="NB104" s="758"/>
      <c r="NC104" s="758"/>
      <c r="ND104" s="758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PA104" s="466"/>
      <c r="PB104" s="466"/>
      <c r="PC104" s="466"/>
      <c r="PD104" s="466"/>
      <c r="PE104" s="466"/>
      <c r="PF104" s="466"/>
      <c r="PG104" s="466"/>
      <c r="PH104" s="466"/>
      <c r="PI104" s="466"/>
      <c r="PJ104" s="466"/>
      <c r="PK104" s="466"/>
      <c r="PL104" s="466"/>
      <c r="PM104" s="466"/>
      <c r="PN104" s="466"/>
      <c r="PO104" s="466"/>
      <c r="PP104" s="466"/>
      <c r="PQ104" s="466"/>
      <c r="PR104" s="466"/>
      <c r="PS104" s="466"/>
      <c r="PT104" s="466"/>
      <c r="PU104" s="466"/>
      <c r="PV104" s="466"/>
      <c r="PW104" s="466"/>
      <c r="PX104" s="466"/>
      <c r="PY104" s="466"/>
      <c r="PZ104" s="466"/>
      <c r="QA104" s="466"/>
      <c r="QB104" s="466"/>
      <c r="QC104" s="466"/>
      <c r="QD104" s="466"/>
      <c r="QE104" s="466"/>
      <c r="QF104" s="466"/>
      <c r="QG104" s="466"/>
      <c r="QH104" s="466"/>
      <c r="QI104" s="466"/>
      <c r="QJ104" s="466"/>
      <c r="QK104" s="466"/>
      <c r="QL104" s="466"/>
      <c r="QM104" s="466"/>
      <c r="QN104" s="466"/>
      <c r="QO104" s="466"/>
      <c r="QP104" s="466"/>
      <c r="QQ104" s="466"/>
      <c r="QR104" s="466"/>
      <c r="QS104" s="466"/>
      <c r="QT104" s="466"/>
      <c r="QU104" s="466"/>
      <c r="QV104" s="466"/>
      <c r="QW104" s="466"/>
      <c r="QX104" s="466"/>
      <c r="QY104" s="466"/>
      <c r="QZ104" s="466"/>
      <c r="RA104" s="466"/>
      <c r="RM104" s="466"/>
      <c r="RN104" s="466"/>
      <c r="RO104" s="466"/>
      <c r="RP104" s="466"/>
      <c r="RQ104" s="466"/>
      <c r="RR104" s="466"/>
      <c r="RS104" s="466"/>
      <c r="RT104" s="466"/>
      <c r="RU104" s="466"/>
      <c r="RV104" s="466"/>
      <c r="RW104" s="466"/>
      <c r="RX104" s="466"/>
      <c r="RY104" s="466"/>
      <c r="RZ104" s="466"/>
      <c r="SA104" s="466"/>
      <c r="SB104" s="466"/>
    </row>
    <row r="105" spans="1:496" x14ac:dyDescent="0.25">
      <c r="B105" s="473"/>
      <c r="C105" s="473"/>
      <c r="D105" s="473"/>
      <c r="E105" s="473"/>
      <c r="F105" s="473"/>
      <c r="G105" s="473"/>
      <c r="H105" s="473"/>
      <c r="I105" s="473"/>
      <c r="J105" s="473"/>
      <c r="K105" s="473"/>
      <c r="L105" s="473"/>
      <c r="M105" s="473"/>
      <c r="N105" s="473"/>
      <c r="O105" s="473"/>
      <c r="P105" s="473"/>
      <c r="X105"/>
      <c r="Y105"/>
      <c r="Z105"/>
      <c r="AA105"/>
      <c r="AB105"/>
      <c r="AC105" s="473"/>
      <c r="AD105" s="473"/>
      <c r="AE105" s="473"/>
      <c r="AF105" s="473"/>
      <c r="AH105" s="473"/>
      <c r="AI105" s="473"/>
      <c r="AJ105" s="473"/>
      <c r="AK105" s="473"/>
      <c r="AL105" s="473"/>
      <c r="AM105" s="473"/>
      <c r="AN105" s="473"/>
      <c r="AO105" s="473"/>
      <c r="AP105" s="473"/>
      <c r="AQ105" s="473"/>
      <c r="AR105" s="473"/>
      <c r="AS105" s="473"/>
      <c r="AT105" s="473"/>
      <c r="AU105" s="473"/>
      <c r="AV105" s="473"/>
      <c r="BU105" s="466"/>
      <c r="BV105" s="466"/>
      <c r="BW105" s="466"/>
      <c r="BX105" s="466"/>
      <c r="BY105" s="466"/>
      <c r="BZ105" s="466"/>
      <c r="CA105" s="466"/>
      <c r="CB105" s="466"/>
      <c r="CC105" s="466"/>
      <c r="CD105" s="466"/>
      <c r="CE105" s="466"/>
      <c r="CF105" s="466"/>
      <c r="CG105" s="466"/>
      <c r="CH105" s="466"/>
      <c r="CI105" s="466"/>
      <c r="CJ105" s="466"/>
      <c r="CK105" s="466"/>
      <c r="CL105" s="466"/>
      <c r="CM105" s="466"/>
      <c r="CN105" s="466"/>
      <c r="CO105" s="466"/>
      <c r="CP105" s="466"/>
      <c r="CQ105" s="466"/>
      <c r="CR105" s="466"/>
      <c r="CS105" s="466"/>
      <c r="CT105" s="466"/>
      <c r="CU105" s="466"/>
      <c r="CV105" s="466"/>
      <c r="CW105" s="466"/>
      <c r="CX105" s="466"/>
      <c r="CY105" s="466"/>
      <c r="CZ105" s="466"/>
      <c r="DA105" s="466"/>
      <c r="DB105" s="466"/>
      <c r="DC105" s="466"/>
      <c r="DD105" s="466"/>
      <c r="DE105" s="466"/>
      <c r="DF105" s="466"/>
      <c r="DG105" s="466"/>
      <c r="DH105" s="466"/>
      <c r="DI105" s="466"/>
      <c r="DJ105" s="466"/>
      <c r="DK105" s="466"/>
      <c r="DL105" s="466"/>
      <c r="DM105" s="466"/>
      <c r="DN105" s="466"/>
      <c r="DO105" s="466"/>
      <c r="DP105" s="466"/>
      <c r="DQ105" s="466"/>
      <c r="DR105" s="466"/>
      <c r="DS105" s="466"/>
      <c r="DT105" s="466"/>
      <c r="DU105" s="466"/>
      <c r="DV105" s="466"/>
      <c r="DW105" s="466"/>
      <c r="DX105" s="466"/>
      <c r="DY105" s="466"/>
      <c r="DZ105" s="466"/>
      <c r="EA105" s="466"/>
      <c r="EB105" s="466"/>
      <c r="EC105" s="466"/>
      <c r="ED105" s="466"/>
      <c r="EE105" s="466"/>
      <c r="EF105" s="466"/>
      <c r="EG105" s="466"/>
      <c r="EH105" s="466"/>
      <c r="EI105" s="466"/>
      <c r="EJ105" s="466"/>
      <c r="EK105" s="466"/>
      <c r="EL105" s="466"/>
      <c r="EM105" s="466"/>
      <c r="EN105" s="466"/>
      <c r="EO105" s="466"/>
      <c r="EP105" s="466"/>
      <c r="EQ105" s="466"/>
      <c r="ER105" s="466"/>
      <c r="ES105" s="466"/>
      <c r="ET105" s="466"/>
      <c r="EU105" s="466"/>
      <c r="EV105" s="466"/>
      <c r="EW105" s="466"/>
      <c r="EX105" s="466"/>
      <c r="EY105" s="466"/>
      <c r="EZ105" s="466"/>
      <c r="FA105" s="466"/>
      <c r="FB105" s="466"/>
      <c r="FC105" s="466"/>
      <c r="HQ105" s="466"/>
      <c r="HR105" s="466"/>
      <c r="HS105" s="466"/>
      <c r="HT105" s="466"/>
      <c r="HU105" s="466"/>
      <c r="HV105" s="466"/>
      <c r="HW105" s="466"/>
      <c r="HX105" s="466"/>
      <c r="IG105" s="466"/>
      <c r="IH105" s="466"/>
      <c r="II105" s="466"/>
      <c r="IJ105" s="466"/>
      <c r="IK105" s="466"/>
      <c r="IL105" s="466"/>
      <c r="IM105" s="466"/>
      <c r="IN105" s="466"/>
      <c r="IO105" s="466"/>
      <c r="IP105" s="466"/>
      <c r="IQ105" s="466"/>
      <c r="IR105" s="466"/>
      <c r="IS105" s="466"/>
      <c r="MP105" s="849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PA105" s="466"/>
      <c r="PB105" s="466"/>
      <c r="PC105" s="466"/>
      <c r="PD105" s="466"/>
      <c r="PE105" s="466"/>
      <c r="PF105" s="466"/>
      <c r="PG105" s="466"/>
      <c r="PH105" s="466"/>
      <c r="PI105" s="466"/>
      <c r="PJ105" s="466"/>
      <c r="PK105" s="466"/>
      <c r="PL105" s="466"/>
      <c r="PM105" s="466"/>
      <c r="PN105" s="466"/>
      <c r="PO105" s="466"/>
      <c r="PP105" s="466"/>
      <c r="PQ105" s="466"/>
      <c r="PR105" s="466"/>
      <c r="PS105" s="466"/>
      <c r="PT105" s="466"/>
      <c r="PU105" s="466"/>
      <c r="PV105" s="466"/>
      <c r="PW105" s="466"/>
      <c r="PX105" s="466"/>
      <c r="PY105" s="466"/>
      <c r="PZ105" s="466"/>
      <c r="QA105" s="466"/>
      <c r="QB105" s="466"/>
      <c r="QC105" s="466"/>
      <c r="QD105" s="466"/>
      <c r="QE105" s="466"/>
      <c r="QF105" s="466"/>
      <c r="QG105" s="466"/>
      <c r="QH105" s="466"/>
      <c r="QI105" s="466"/>
      <c r="QJ105" s="466"/>
      <c r="QK105" s="466"/>
      <c r="QL105" s="466"/>
      <c r="QM105" s="466"/>
      <c r="QN105" s="466"/>
      <c r="QO105" s="466"/>
      <c r="QP105" s="466"/>
      <c r="QQ105" s="466"/>
      <c r="QR105" s="466"/>
      <c r="QS105" s="466"/>
      <c r="QT105" s="466"/>
      <c r="QU105" s="466"/>
      <c r="QV105" s="466"/>
      <c r="QW105" s="466"/>
      <c r="QX105" s="466"/>
      <c r="QY105" s="466"/>
      <c r="QZ105" s="466"/>
      <c r="RA105" s="466"/>
      <c r="RM105" s="466"/>
      <c r="RN105" s="466"/>
      <c r="RO105" s="466"/>
      <c r="RP105" s="466"/>
      <c r="RQ105" s="466"/>
      <c r="RR105" s="466"/>
      <c r="RS105" s="466"/>
      <c r="RT105" s="466"/>
      <c r="RU105" s="466"/>
      <c r="RV105" s="466"/>
      <c r="RW105" s="466"/>
      <c r="RX105" s="466"/>
      <c r="RY105" s="466"/>
      <c r="RZ105" s="466"/>
      <c r="SA105" s="466"/>
      <c r="SB105" s="466"/>
    </row>
    <row r="106" spans="1:496" x14ac:dyDescent="0.25">
      <c r="B106" s="473"/>
      <c r="C106" s="473"/>
      <c r="D106" s="473"/>
      <c r="E106" s="473"/>
      <c r="F106" s="473"/>
      <c r="G106" s="473"/>
      <c r="H106" s="473"/>
      <c r="I106" s="473"/>
      <c r="J106" s="473"/>
      <c r="K106" s="473"/>
      <c r="L106" s="473"/>
      <c r="M106" s="473"/>
      <c r="N106" s="473"/>
      <c r="O106" s="473"/>
      <c r="P106" s="473"/>
      <c r="X106"/>
      <c r="Y106"/>
      <c r="Z106"/>
      <c r="AA106"/>
      <c r="AB106"/>
      <c r="AC106" s="473"/>
      <c r="AD106" s="473"/>
      <c r="AE106" s="473"/>
      <c r="AF106" s="473"/>
      <c r="AH106" s="473"/>
      <c r="AI106" s="473"/>
      <c r="AJ106" s="473"/>
      <c r="AK106" s="473"/>
      <c r="AL106" s="473"/>
      <c r="AM106" s="473"/>
      <c r="AN106" s="473"/>
      <c r="AO106" s="473"/>
      <c r="AP106" s="473"/>
      <c r="AQ106" s="473"/>
      <c r="AR106" s="473"/>
      <c r="AS106" s="473"/>
      <c r="AT106" s="473"/>
      <c r="AU106" s="473"/>
      <c r="AV106" s="473"/>
      <c r="BU106" s="466"/>
      <c r="BV106" s="466"/>
      <c r="BW106" s="466"/>
      <c r="BX106" s="466"/>
      <c r="BY106" s="466"/>
      <c r="BZ106" s="466"/>
      <c r="CA106" s="466"/>
      <c r="CB106" s="466"/>
      <c r="CC106" s="466"/>
      <c r="CD106" s="466"/>
      <c r="CE106" s="466"/>
      <c r="CF106" s="466"/>
      <c r="CG106" s="466"/>
      <c r="CH106" s="466"/>
      <c r="CI106" s="466"/>
      <c r="CJ106" s="466"/>
      <c r="CK106" s="466"/>
      <c r="CL106" s="466"/>
      <c r="CM106" s="466"/>
      <c r="CN106" s="466"/>
      <c r="CO106" s="466"/>
      <c r="CP106" s="466"/>
      <c r="CQ106" s="466"/>
      <c r="CR106" s="466"/>
      <c r="CS106" s="466"/>
      <c r="CT106" s="466"/>
      <c r="CU106" s="466"/>
      <c r="CV106" s="466"/>
      <c r="CW106" s="466"/>
      <c r="CX106" s="466"/>
      <c r="CY106" s="466"/>
      <c r="CZ106" s="466"/>
      <c r="DA106" s="466"/>
      <c r="DB106" s="466"/>
      <c r="DC106" s="466"/>
      <c r="DD106" s="466"/>
      <c r="DE106" s="466"/>
      <c r="DF106" s="466"/>
      <c r="DG106" s="466"/>
      <c r="DH106" s="466"/>
      <c r="DI106" s="466"/>
      <c r="DJ106" s="466"/>
      <c r="DK106" s="466"/>
      <c r="DL106" s="466"/>
      <c r="DM106" s="466"/>
      <c r="DN106" s="466"/>
      <c r="DO106" s="466"/>
      <c r="DP106" s="466"/>
      <c r="DQ106" s="466"/>
      <c r="DR106" s="466"/>
      <c r="DS106" s="466"/>
      <c r="DT106" s="466"/>
      <c r="DU106" s="466"/>
      <c r="DV106" s="466"/>
      <c r="DW106" s="466"/>
      <c r="DX106" s="466"/>
      <c r="DY106" s="466"/>
      <c r="DZ106" s="466"/>
      <c r="EA106" s="466"/>
      <c r="EB106" s="466"/>
      <c r="EC106" s="466"/>
      <c r="ED106" s="466"/>
      <c r="EE106" s="466"/>
      <c r="EF106" s="466"/>
      <c r="EG106" s="466"/>
      <c r="EH106" s="466"/>
      <c r="EI106" s="466"/>
      <c r="EJ106" s="466"/>
      <c r="EK106" s="466"/>
      <c r="EL106" s="466"/>
      <c r="EM106" s="466"/>
      <c r="EN106" s="466"/>
      <c r="EO106" s="466"/>
      <c r="EP106" s="466"/>
      <c r="EQ106" s="466"/>
      <c r="ER106" s="466"/>
      <c r="ES106" s="466"/>
      <c r="ET106" s="466"/>
      <c r="EU106" s="466"/>
      <c r="EV106" s="466"/>
      <c r="EW106" s="466"/>
      <c r="EX106" s="466"/>
      <c r="EY106" s="466"/>
      <c r="EZ106" s="466"/>
      <c r="FA106" s="466"/>
      <c r="FB106" s="466"/>
      <c r="FC106" s="466"/>
      <c r="HQ106" s="466"/>
      <c r="HR106" s="466"/>
      <c r="HS106" s="466"/>
      <c r="HT106" s="466"/>
      <c r="HU106" s="466"/>
      <c r="HV106" s="466"/>
      <c r="HW106" s="466"/>
      <c r="HX106" s="466"/>
      <c r="IG106" s="466"/>
      <c r="IH106" s="466"/>
      <c r="II106" s="466"/>
      <c r="IJ106" s="466"/>
      <c r="IK106" s="466"/>
      <c r="IL106" s="466"/>
      <c r="IM106" s="466"/>
      <c r="IN106" s="466"/>
      <c r="IO106" s="466"/>
      <c r="IP106" s="466"/>
      <c r="IQ106" s="466"/>
      <c r="IR106" s="466"/>
      <c r="IS106" s="466"/>
      <c r="MP106" s="849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PA106" s="466"/>
      <c r="PB106" s="466"/>
      <c r="PC106" s="466"/>
      <c r="PD106" s="466"/>
      <c r="PE106" s="466"/>
      <c r="PF106" s="466"/>
      <c r="PG106" s="466"/>
      <c r="PH106" s="466"/>
      <c r="PI106" s="466"/>
      <c r="PJ106" s="466"/>
      <c r="PK106" s="466"/>
      <c r="PL106" s="466"/>
      <c r="PM106" s="466"/>
      <c r="PN106" s="466"/>
      <c r="PO106" s="466"/>
      <c r="PP106" s="466"/>
      <c r="PQ106" s="466"/>
      <c r="PR106" s="466"/>
      <c r="PS106" s="466"/>
      <c r="PT106" s="466"/>
      <c r="PU106" s="466"/>
      <c r="PV106" s="466"/>
      <c r="PW106" s="466"/>
      <c r="PX106" s="466"/>
      <c r="PY106" s="466"/>
      <c r="PZ106" s="466"/>
      <c r="QA106" s="466"/>
      <c r="QB106" s="466"/>
      <c r="QC106" s="466"/>
      <c r="QD106" s="466"/>
      <c r="QE106" s="466"/>
      <c r="QF106" s="466"/>
      <c r="QG106" s="466"/>
      <c r="QH106" s="466"/>
      <c r="QI106" s="466"/>
      <c r="QJ106" s="466"/>
      <c r="QK106" s="466"/>
      <c r="QL106" s="466"/>
      <c r="QM106" s="466"/>
      <c r="QN106" s="466"/>
      <c r="QO106" s="466"/>
      <c r="QP106" s="466"/>
      <c r="QQ106" s="466"/>
      <c r="QR106" s="466"/>
      <c r="QS106" s="466"/>
      <c r="QT106" s="466"/>
      <c r="QU106" s="466"/>
      <c r="QV106" s="466"/>
      <c r="QW106" s="466"/>
      <c r="QX106" s="466"/>
      <c r="QY106" s="466"/>
      <c r="QZ106" s="466"/>
      <c r="RA106" s="466"/>
      <c r="RM106" s="466"/>
      <c r="RN106" s="466"/>
      <c r="RO106" s="466"/>
      <c r="RP106" s="466"/>
      <c r="RQ106" s="466"/>
      <c r="RR106" s="466"/>
      <c r="RS106" s="466"/>
      <c r="RT106" s="466"/>
      <c r="RU106" s="466"/>
      <c r="RV106" s="466"/>
      <c r="RW106" s="466"/>
      <c r="RX106" s="466"/>
      <c r="RY106" s="466"/>
      <c r="RZ106" s="466"/>
      <c r="SA106" s="466"/>
      <c r="SB106" s="466"/>
    </row>
    <row r="107" spans="1:496" x14ac:dyDescent="0.25">
      <c r="B107" s="473"/>
      <c r="C107" s="473"/>
      <c r="D107" s="473"/>
      <c r="E107" s="473"/>
      <c r="F107" s="473"/>
      <c r="G107" s="473"/>
      <c r="H107" s="473"/>
      <c r="I107" s="473"/>
      <c r="J107" s="473"/>
      <c r="K107" s="473"/>
      <c r="L107" s="473"/>
      <c r="M107" s="473"/>
      <c r="N107" s="473"/>
      <c r="O107" s="473"/>
      <c r="P107" s="473"/>
      <c r="X107"/>
      <c r="Y107"/>
      <c r="Z107"/>
      <c r="AA107"/>
      <c r="AB107"/>
      <c r="AC107" s="473"/>
      <c r="AD107" s="473"/>
      <c r="AE107" s="473"/>
      <c r="AF107" s="473"/>
      <c r="AH107" s="473"/>
      <c r="AI107" s="473"/>
      <c r="AJ107" s="473"/>
      <c r="AK107" s="473"/>
      <c r="AL107" s="473"/>
      <c r="AM107" s="473"/>
      <c r="AN107" s="473"/>
      <c r="AO107" s="473"/>
      <c r="AP107" s="473"/>
      <c r="AQ107" s="473"/>
      <c r="AR107" s="473"/>
      <c r="AS107" s="473"/>
      <c r="AT107" s="473"/>
      <c r="AU107" s="473"/>
      <c r="AV107" s="473"/>
      <c r="BU107" s="466"/>
      <c r="BV107" s="466"/>
      <c r="BW107" s="466"/>
      <c r="BX107" s="466"/>
      <c r="BY107" s="466"/>
      <c r="BZ107" s="466"/>
      <c r="CA107" s="466"/>
      <c r="CB107" s="466"/>
      <c r="CC107" s="466"/>
      <c r="CD107" s="466"/>
      <c r="CE107" s="466"/>
      <c r="CF107" s="466"/>
      <c r="CG107" s="466"/>
      <c r="CH107" s="466"/>
      <c r="CI107" s="466"/>
      <c r="CJ107" s="466"/>
      <c r="CK107" s="466"/>
      <c r="CL107" s="466"/>
      <c r="CM107" s="466"/>
      <c r="CN107" s="466"/>
      <c r="CO107" s="466"/>
      <c r="CP107" s="466"/>
      <c r="CQ107" s="466"/>
      <c r="CR107" s="466"/>
      <c r="CS107" s="466"/>
      <c r="CT107" s="466"/>
      <c r="CU107" s="466"/>
      <c r="CV107" s="466"/>
      <c r="CW107" s="466"/>
      <c r="CX107" s="466"/>
      <c r="CY107" s="466"/>
      <c r="CZ107" s="466"/>
      <c r="DA107" s="466"/>
      <c r="DB107" s="466"/>
      <c r="DC107" s="466"/>
      <c r="DD107" s="466"/>
      <c r="DE107" s="466"/>
      <c r="DF107" s="466"/>
      <c r="DG107" s="466"/>
      <c r="DH107" s="466"/>
      <c r="DI107" s="466"/>
      <c r="DJ107" s="466"/>
      <c r="DK107" s="466"/>
      <c r="DL107" s="466"/>
      <c r="DM107" s="466"/>
      <c r="DN107" s="466"/>
      <c r="DO107" s="466"/>
      <c r="DP107" s="466"/>
      <c r="DQ107" s="466"/>
      <c r="DR107" s="466"/>
      <c r="DS107" s="466"/>
      <c r="DT107" s="466"/>
      <c r="DU107" s="466"/>
      <c r="DV107" s="466"/>
      <c r="DW107" s="466"/>
      <c r="DX107" s="466"/>
      <c r="DY107" s="466"/>
      <c r="DZ107" s="466"/>
      <c r="EA107" s="466"/>
      <c r="EB107" s="466"/>
      <c r="EC107" s="466"/>
      <c r="ED107" s="466"/>
      <c r="EE107" s="466"/>
      <c r="EF107" s="466"/>
      <c r="EG107" s="466"/>
      <c r="EH107" s="466"/>
      <c r="EI107" s="466"/>
      <c r="EJ107" s="466"/>
      <c r="EK107" s="466"/>
      <c r="EL107" s="466"/>
      <c r="EM107" s="466"/>
      <c r="EN107" s="466"/>
      <c r="EO107" s="466"/>
      <c r="EP107" s="466"/>
      <c r="EQ107" s="466"/>
      <c r="ER107" s="466"/>
      <c r="ES107" s="466"/>
      <c r="ET107" s="466"/>
      <c r="EU107" s="466"/>
      <c r="EV107" s="466"/>
      <c r="EW107" s="466"/>
      <c r="EX107" s="466"/>
      <c r="EY107" s="466"/>
      <c r="EZ107" s="466"/>
      <c r="FA107" s="466"/>
      <c r="FB107" s="466"/>
      <c r="FC107" s="466"/>
      <c r="HQ107" s="466"/>
      <c r="HR107" s="466"/>
      <c r="HS107" s="466"/>
      <c r="HT107" s="466"/>
      <c r="HU107" s="466"/>
      <c r="HV107" s="466"/>
      <c r="HW107" s="466"/>
      <c r="HX107" s="466"/>
      <c r="IG107" s="466"/>
      <c r="IH107" s="466"/>
      <c r="II107" s="466"/>
      <c r="IJ107" s="466"/>
      <c r="IK107" s="466"/>
      <c r="IL107" s="466"/>
      <c r="IM107" s="466"/>
      <c r="IN107" s="466"/>
      <c r="IO107" s="466"/>
      <c r="IP107" s="466"/>
      <c r="IQ107" s="466"/>
      <c r="IR107" s="466"/>
      <c r="IS107" s="466"/>
      <c r="MP107" s="849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PA107" s="466"/>
      <c r="PB107" s="466"/>
      <c r="PC107" s="466"/>
      <c r="PD107" s="466"/>
      <c r="PE107" s="466"/>
      <c r="PF107" s="466"/>
      <c r="PG107" s="466"/>
      <c r="PH107" s="466"/>
      <c r="PI107" s="466"/>
      <c r="PJ107" s="466"/>
      <c r="PK107" s="466"/>
      <c r="PL107" s="466"/>
      <c r="PM107" s="466"/>
      <c r="PN107" s="466"/>
      <c r="PO107" s="466"/>
      <c r="PP107" s="466"/>
      <c r="PQ107" s="466"/>
      <c r="PR107" s="466"/>
      <c r="PS107" s="466"/>
      <c r="PT107" s="466"/>
      <c r="PU107" s="466"/>
      <c r="PV107" s="466"/>
      <c r="PW107" s="466"/>
      <c r="PX107" s="466"/>
      <c r="PY107" s="466"/>
      <c r="PZ107" s="466"/>
      <c r="QA107" s="466"/>
      <c r="QB107" s="466"/>
      <c r="QC107" s="466"/>
      <c r="QD107" s="466"/>
      <c r="QE107" s="466"/>
      <c r="QF107" s="466"/>
      <c r="QG107" s="466"/>
      <c r="QH107" s="466"/>
      <c r="QI107" s="466"/>
      <c r="QJ107" s="466"/>
      <c r="QK107" s="466"/>
      <c r="QL107" s="466"/>
      <c r="QM107" s="466"/>
      <c r="QN107" s="466"/>
      <c r="QO107" s="466"/>
      <c r="QP107" s="466"/>
      <c r="QQ107" s="466"/>
      <c r="QR107" s="466"/>
      <c r="QS107" s="466"/>
      <c r="QT107" s="466"/>
      <c r="QU107" s="466"/>
      <c r="QV107" s="466"/>
      <c r="QW107" s="466"/>
      <c r="QX107" s="466"/>
      <c r="QY107" s="466"/>
      <c r="QZ107" s="466"/>
      <c r="RA107" s="466"/>
      <c r="RM107" s="466"/>
      <c r="RN107" s="466"/>
      <c r="RO107" s="466"/>
      <c r="RP107" s="466"/>
      <c r="RQ107" s="466"/>
      <c r="RR107" s="466"/>
      <c r="RS107" s="466"/>
      <c r="RT107" s="466"/>
      <c r="RU107" s="466"/>
      <c r="RV107" s="466"/>
      <c r="RW107" s="466"/>
      <c r="RX107" s="466"/>
      <c r="RY107" s="466"/>
      <c r="RZ107" s="466"/>
      <c r="SA107" s="466"/>
      <c r="SB107" s="466"/>
    </row>
    <row r="108" spans="1:496" x14ac:dyDescent="0.25">
      <c r="A108" s="254"/>
      <c r="B108" s="473"/>
      <c r="C108" s="473"/>
      <c r="D108" s="473"/>
      <c r="E108" s="473"/>
      <c r="F108" s="473"/>
      <c r="G108" s="473"/>
      <c r="H108" s="473"/>
      <c r="I108" s="473"/>
      <c r="J108" s="473"/>
      <c r="K108" s="473"/>
      <c r="L108" s="473"/>
      <c r="M108" s="473"/>
      <c r="N108" s="473"/>
      <c r="O108" s="473"/>
      <c r="P108" s="473"/>
      <c r="X108"/>
      <c r="Y108"/>
      <c r="Z108"/>
      <c r="AA108"/>
      <c r="AB108"/>
      <c r="AC108" s="473"/>
      <c r="AD108" s="473"/>
      <c r="AE108" s="473"/>
      <c r="AF108" s="473"/>
      <c r="AH108" s="473"/>
      <c r="AI108" s="473"/>
      <c r="AJ108" s="473"/>
      <c r="AK108" s="473"/>
      <c r="AL108" s="473"/>
      <c r="AM108" s="473"/>
      <c r="AN108" s="473"/>
      <c r="AO108" s="473"/>
      <c r="AP108" s="473"/>
      <c r="AQ108" s="473"/>
      <c r="AR108" s="473"/>
      <c r="AS108" s="473"/>
      <c r="AT108" s="473"/>
      <c r="AU108" s="473"/>
      <c r="AV108" s="473"/>
      <c r="BU108" s="466"/>
      <c r="BV108" s="466"/>
      <c r="BW108" s="466"/>
      <c r="BX108" s="466"/>
      <c r="BY108" s="466"/>
      <c r="BZ108" s="466"/>
      <c r="CA108" s="466"/>
      <c r="CB108" s="466"/>
      <c r="CC108" s="466"/>
      <c r="CD108" s="466"/>
      <c r="CE108" s="466"/>
      <c r="CF108" s="466"/>
      <c r="CG108" s="466"/>
      <c r="CH108" s="466"/>
      <c r="CI108" s="466"/>
      <c r="CJ108" s="466"/>
      <c r="CK108" s="466"/>
      <c r="CL108" s="466"/>
      <c r="CM108" s="466"/>
      <c r="CN108" s="466"/>
      <c r="CO108" s="466"/>
      <c r="CP108" s="466"/>
      <c r="CQ108" s="466"/>
      <c r="CR108" s="466"/>
      <c r="CS108" s="466"/>
      <c r="CT108" s="466"/>
      <c r="CU108" s="466"/>
      <c r="CV108" s="466"/>
      <c r="CW108" s="466"/>
      <c r="CX108" s="466"/>
      <c r="CY108" s="466"/>
      <c r="CZ108" s="466"/>
      <c r="DA108" s="466"/>
      <c r="DB108" s="466"/>
      <c r="DC108" s="466"/>
      <c r="DD108" s="466"/>
      <c r="DE108" s="466"/>
      <c r="DF108" s="466"/>
      <c r="DG108" s="466"/>
      <c r="DH108" s="466"/>
      <c r="DI108" s="466"/>
      <c r="DJ108" s="466"/>
      <c r="DK108" s="466"/>
      <c r="DL108" s="466"/>
      <c r="DM108" s="466"/>
      <c r="DN108" s="466"/>
      <c r="DO108" s="466"/>
      <c r="DP108" s="466"/>
      <c r="DQ108" s="466"/>
      <c r="DR108" s="466"/>
      <c r="DS108" s="466"/>
      <c r="DT108" s="466"/>
      <c r="DU108" s="466"/>
      <c r="DV108" s="466"/>
      <c r="DW108" s="466"/>
      <c r="DX108" s="466"/>
      <c r="DY108" s="466"/>
      <c r="DZ108" s="466"/>
      <c r="EA108" s="466"/>
      <c r="EB108" s="466"/>
      <c r="EC108" s="466"/>
      <c r="ED108" s="466"/>
      <c r="EE108" s="466"/>
      <c r="EF108" s="466"/>
      <c r="EG108" s="466"/>
      <c r="EH108" s="466"/>
      <c r="EI108" s="466"/>
      <c r="EJ108" s="466"/>
      <c r="EK108" s="466"/>
      <c r="EL108" s="466"/>
      <c r="EM108" s="466"/>
      <c r="EN108" s="466"/>
      <c r="EO108" s="466"/>
      <c r="EP108" s="466"/>
      <c r="EQ108" s="466"/>
      <c r="ER108" s="466"/>
      <c r="ES108" s="466"/>
      <c r="ET108" s="466"/>
      <c r="EU108" s="466"/>
      <c r="EV108" s="466"/>
      <c r="EW108" s="466"/>
      <c r="EX108" s="466"/>
      <c r="EY108" s="466"/>
      <c r="EZ108" s="466"/>
      <c r="FA108" s="466"/>
      <c r="FB108" s="466"/>
      <c r="FC108" s="466"/>
      <c r="HQ108" s="466"/>
      <c r="HR108" s="466"/>
      <c r="HS108" s="466"/>
      <c r="HT108" s="466"/>
      <c r="HU108" s="466"/>
      <c r="HV108" s="466"/>
      <c r="HW108" s="466"/>
      <c r="HX108" s="466"/>
      <c r="IG108" s="466"/>
      <c r="IH108" s="466"/>
      <c r="II108" s="466"/>
      <c r="IJ108" s="466"/>
      <c r="IK108" s="466"/>
      <c r="IL108" s="466"/>
      <c r="IM108" s="466"/>
      <c r="IN108" s="466"/>
      <c r="IO108" s="466"/>
      <c r="IP108" s="466"/>
      <c r="IQ108" s="466"/>
      <c r="IR108" s="466"/>
      <c r="IS108" s="466"/>
      <c r="MP108" s="849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PA108" s="466"/>
      <c r="PB108" s="466"/>
      <c r="PC108" s="466"/>
      <c r="PD108" s="466"/>
      <c r="PE108" s="466"/>
      <c r="PF108" s="466"/>
      <c r="PG108" s="466"/>
      <c r="PH108" s="466"/>
      <c r="PI108" s="466"/>
      <c r="PJ108" s="466"/>
      <c r="PK108" s="466"/>
      <c r="PL108" s="466"/>
      <c r="PM108" s="466"/>
      <c r="PN108" s="466"/>
      <c r="PO108" s="466"/>
      <c r="PP108" s="466"/>
      <c r="PQ108" s="466"/>
      <c r="PR108" s="466"/>
      <c r="PS108" s="466"/>
      <c r="PT108" s="466"/>
      <c r="PU108" s="466"/>
      <c r="PV108" s="466"/>
      <c r="PW108" s="466"/>
      <c r="PX108" s="466"/>
      <c r="PY108" s="466"/>
      <c r="PZ108" s="466"/>
      <c r="QA108" s="466"/>
      <c r="QB108" s="466"/>
      <c r="QC108" s="466"/>
      <c r="QD108" s="466"/>
      <c r="QE108" s="466"/>
      <c r="QF108" s="466"/>
      <c r="QG108" s="466"/>
      <c r="QH108" s="466"/>
      <c r="QI108" s="466"/>
      <c r="QJ108" s="466"/>
      <c r="QK108" s="466"/>
      <c r="QL108" s="466"/>
      <c r="QM108" s="466"/>
      <c r="QN108" s="466"/>
      <c r="QO108" s="466"/>
      <c r="QP108" s="466"/>
      <c r="QQ108" s="466"/>
      <c r="QR108" s="466"/>
      <c r="QS108" s="466"/>
      <c r="QT108" s="466"/>
      <c r="QU108" s="466"/>
      <c r="QV108" s="466"/>
      <c r="QW108" s="466"/>
      <c r="QX108" s="466"/>
      <c r="QY108" s="466"/>
      <c r="QZ108" s="466"/>
      <c r="RA108" s="466"/>
      <c r="RM108" s="466"/>
      <c r="RN108" s="466"/>
      <c r="RO108" s="466"/>
      <c r="RP108" s="466"/>
      <c r="RQ108" s="466"/>
      <c r="RR108" s="466"/>
      <c r="RS108" s="466"/>
      <c r="RT108" s="466"/>
      <c r="RU108" s="466"/>
      <c r="RV108" s="466"/>
      <c r="RW108" s="466"/>
      <c r="RX108" s="466"/>
      <c r="RY108" s="466"/>
      <c r="RZ108" s="466"/>
      <c r="SA108" s="466"/>
      <c r="SB108" s="466"/>
    </row>
    <row r="109" spans="1:496" x14ac:dyDescent="0.25">
      <c r="A109" s="289"/>
      <c r="B109" s="473"/>
      <c r="C109" s="473"/>
      <c r="D109" s="473"/>
      <c r="E109" s="473"/>
      <c r="F109" s="473"/>
      <c r="G109" s="473"/>
      <c r="H109" s="473"/>
      <c r="I109" s="473"/>
      <c r="J109" s="473"/>
      <c r="K109" s="473"/>
      <c r="L109" s="473"/>
      <c r="M109" s="473"/>
      <c r="N109" s="473"/>
      <c r="O109" s="473"/>
      <c r="P109" s="473"/>
      <c r="X109"/>
      <c r="Y109"/>
      <c r="Z109"/>
      <c r="AA109"/>
      <c r="AB109"/>
      <c r="AC109" s="473"/>
      <c r="AD109" s="473"/>
      <c r="AE109" s="473"/>
      <c r="AF109" s="473"/>
      <c r="AH109" s="473"/>
      <c r="AI109" s="473"/>
      <c r="AJ109" s="473"/>
      <c r="AK109" s="473"/>
      <c r="AL109" s="473"/>
      <c r="AM109" s="473"/>
      <c r="AN109" s="473"/>
      <c r="AO109" s="473"/>
      <c r="AP109" s="473"/>
      <c r="AQ109" s="473"/>
      <c r="AR109" s="473"/>
      <c r="AS109" s="473"/>
      <c r="AT109" s="473"/>
      <c r="AU109" s="473"/>
      <c r="AV109" s="473"/>
      <c r="BU109" s="466"/>
      <c r="BV109" s="466"/>
      <c r="BW109" s="466"/>
      <c r="BX109" s="466"/>
      <c r="BY109" s="466"/>
      <c r="BZ109" s="466"/>
      <c r="CA109" s="466"/>
      <c r="CB109" s="466"/>
      <c r="CC109" s="466"/>
      <c r="CD109" s="466"/>
      <c r="CE109" s="466"/>
      <c r="CF109" s="466"/>
      <c r="CG109" s="466"/>
      <c r="CH109" s="466"/>
      <c r="CI109" s="466"/>
      <c r="CJ109" s="466"/>
      <c r="CK109" s="466"/>
      <c r="CL109" s="466"/>
      <c r="CM109" s="466"/>
      <c r="CN109" s="466"/>
      <c r="CO109" s="466"/>
      <c r="CP109" s="466"/>
      <c r="CQ109" s="466"/>
      <c r="CR109" s="466"/>
      <c r="CS109" s="466"/>
      <c r="CT109" s="466"/>
      <c r="CU109" s="466"/>
      <c r="CV109" s="466"/>
      <c r="CW109" s="466"/>
      <c r="CX109" s="466"/>
      <c r="CY109" s="466"/>
      <c r="CZ109" s="466"/>
      <c r="DA109" s="466"/>
      <c r="DB109" s="466"/>
      <c r="DC109" s="466"/>
      <c r="DD109" s="466"/>
      <c r="DE109" s="466"/>
      <c r="DF109" s="466"/>
      <c r="DG109" s="466"/>
      <c r="DH109" s="466"/>
      <c r="DI109" s="466"/>
      <c r="DJ109" s="466"/>
      <c r="DK109" s="466"/>
      <c r="DL109" s="466"/>
      <c r="DM109" s="466"/>
      <c r="DN109" s="466"/>
      <c r="DO109" s="466"/>
      <c r="DP109" s="466"/>
      <c r="DQ109" s="466"/>
      <c r="DR109" s="466"/>
      <c r="DS109" s="466"/>
      <c r="DT109" s="466"/>
      <c r="DU109" s="466"/>
      <c r="DV109" s="466"/>
      <c r="DW109" s="466"/>
      <c r="DX109" s="466"/>
      <c r="DY109" s="466"/>
      <c r="DZ109" s="466"/>
      <c r="EA109" s="466"/>
      <c r="EB109" s="466"/>
      <c r="EC109" s="466"/>
      <c r="ED109" s="466"/>
      <c r="EE109" s="466"/>
      <c r="EF109" s="466"/>
      <c r="EG109" s="466"/>
      <c r="EH109" s="466"/>
      <c r="EI109" s="466"/>
      <c r="EJ109" s="466"/>
      <c r="EK109" s="466"/>
      <c r="EL109" s="466"/>
      <c r="EM109" s="466"/>
      <c r="EN109" s="466"/>
      <c r="EO109" s="466"/>
      <c r="EP109" s="466"/>
      <c r="EQ109" s="466"/>
      <c r="ER109" s="466"/>
      <c r="ES109" s="466"/>
      <c r="ET109" s="466"/>
      <c r="EU109" s="466"/>
      <c r="EV109" s="466"/>
      <c r="EW109" s="466"/>
      <c r="EX109" s="466"/>
      <c r="EY109" s="466"/>
      <c r="EZ109" s="466"/>
      <c r="FA109" s="466"/>
      <c r="FB109" s="466"/>
      <c r="FC109" s="466"/>
      <c r="HQ109" s="466"/>
      <c r="HR109" s="466"/>
      <c r="HS109" s="466"/>
      <c r="HT109" s="466"/>
      <c r="HU109" s="466"/>
      <c r="HV109" s="466"/>
      <c r="HW109" s="466"/>
      <c r="HX109" s="466"/>
      <c r="IG109" s="466"/>
      <c r="IH109" s="466"/>
      <c r="II109" s="466"/>
      <c r="IJ109" s="466"/>
      <c r="IK109" s="466"/>
      <c r="IL109" s="466"/>
      <c r="IM109" s="466"/>
      <c r="IN109" s="466"/>
      <c r="IO109" s="466"/>
      <c r="IP109" s="466"/>
      <c r="IQ109" s="466"/>
      <c r="IR109" s="466"/>
      <c r="IS109" s="466"/>
      <c r="MP109" s="84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PA109" s="466"/>
      <c r="PB109" s="466"/>
      <c r="PC109" s="466"/>
      <c r="PD109" s="466"/>
      <c r="PE109" s="466"/>
      <c r="PF109" s="466"/>
      <c r="PG109" s="466"/>
      <c r="PH109" s="466"/>
      <c r="PI109" s="466"/>
      <c r="PJ109" s="466"/>
      <c r="PK109" s="466"/>
      <c r="PL109" s="466"/>
      <c r="PM109" s="466"/>
      <c r="PN109" s="466"/>
      <c r="PO109" s="466"/>
      <c r="PP109" s="466"/>
      <c r="PQ109" s="466"/>
      <c r="PR109" s="466"/>
      <c r="PS109" s="466"/>
      <c r="PT109" s="466"/>
      <c r="PU109" s="466"/>
      <c r="PV109" s="466"/>
      <c r="PW109" s="466"/>
      <c r="PX109" s="466"/>
      <c r="PY109" s="466"/>
      <c r="PZ109" s="466"/>
      <c r="QA109" s="466"/>
      <c r="QB109" s="466"/>
      <c r="QC109" s="466"/>
      <c r="QD109" s="466"/>
      <c r="QE109" s="466"/>
      <c r="QF109" s="466"/>
      <c r="QG109" s="466"/>
      <c r="QH109" s="466"/>
      <c r="QI109" s="466"/>
      <c r="QJ109" s="466"/>
      <c r="QK109" s="466"/>
      <c r="QL109" s="466"/>
      <c r="QM109" s="466"/>
      <c r="QN109" s="466"/>
      <c r="QO109" s="466"/>
      <c r="QP109" s="466"/>
      <c r="QQ109" s="466"/>
      <c r="QR109" s="466"/>
      <c r="QS109" s="466"/>
      <c r="QT109" s="466"/>
      <c r="QU109" s="466"/>
      <c r="QV109" s="466"/>
      <c r="QW109" s="466"/>
      <c r="QX109" s="466"/>
      <c r="QY109" s="466"/>
      <c r="QZ109" s="466"/>
      <c r="RA109" s="466"/>
      <c r="RM109" s="466"/>
      <c r="RN109" s="466"/>
      <c r="RO109" s="466"/>
      <c r="RP109" s="466"/>
      <c r="RQ109" s="466"/>
      <c r="RR109" s="466"/>
      <c r="RS109" s="466"/>
      <c r="RT109" s="466"/>
      <c r="RU109" s="466"/>
      <c r="RV109" s="466"/>
      <c r="RW109" s="466"/>
      <c r="RX109" s="466"/>
      <c r="RY109" s="466"/>
      <c r="RZ109" s="466"/>
      <c r="SA109" s="466"/>
      <c r="SB109" s="466"/>
    </row>
    <row r="110" spans="1:496" x14ac:dyDescent="0.25">
      <c r="A110" s="306"/>
      <c r="B110" s="473"/>
      <c r="C110" s="473"/>
      <c r="D110" s="473"/>
      <c r="E110" s="473"/>
      <c r="F110" s="473"/>
      <c r="G110" s="473"/>
      <c r="H110" s="473"/>
      <c r="I110" s="473"/>
      <c r="J110" s="473"/>
      <c r="K110" s="473"/>
      <c r="L110" s="473"/>
      <c r="M110" s="473"/>
      <c r="N110" s="473"/>
      <c r="O110" s="473"/>
      <c r="P110" s="473"/>
      <c r="X110"/>
      <c r="Y110"/>
      <c r="Z110"/>
      <c r="AA110"/>
      <c r="AB110"/>
      <c r="AC110" s="473"/>
      <c r="AD110" s="473"/>
      <c r="AE110" s="473"/>
      <c r="AF110" s="473"/>
      <c r="AH110" s="473"/>
      <c r="AI110" s="473"/>
      <c r="AJ110" s="473"/>
      <c r="AK110" s="473"/>
      <c r="AL110" s="473"/>
      <c r="AM110" s="473"/>
      <c r="AN110" s="473"/>
      <c r="AO110" s="473"/>
      <c r="AP110" s="473"/>
      <c r="AQ110" s="473"/>
      <c r="AR110" s="473"/>
      <c r="AS110" s="473"/>
      <c r="AT110" s="473"/>
      <c r="AU110" s="473"/>
      <c r="AV110" s="473"/>
      <c r="BU110" s="466"/>
      <c r="BV110" s="466"/>
      <c r="BW110" s="466"/>
      <c r="BX110" s="466"/>
      <c r="BY110" s="466"/>
      <c r="BZ110" s="466"/>
      <c r="CA110" s="466"/>
      <c r="CB110" s="466"/>
      <c r="CC110" s="466"/>
      <c r="CD110" s="466"/>
      <c r="CE110" s="466"/>
      <c r="CF110" s="466"/>
      <c r="CG110" s="466"/>
      <c r="CH110" s="466"/>
      <c r="CI110" s="466"/>
      <c r="CJ110" s="466"/>
      <c r="CK110" s="466"/>
      <c r="CL110" s="466"/>
      <c r="CM110" s="466"/>
      <c r="CN110" s="466"/>
      <c r="CO110" s="466"/>
      <c r="CP110" s="466"/>
      <c r="CQ110" s="466"/>
      <c r="CR110" s="466"/>
      <c r="CS110" s="466"/>
      <c r="CT110" s="466"/>
      <c r="CU110" s="466"/>
      <c r="CV110" s="466"/>
      <c r="CW110" s="466"/>
      <c r="CX110" s="466"/>
      <c r="CY110" s="466"/>
      <c r="CZ110" s="466"/>
      <c r="DA110" s="466"/>
      <c r="DB110" s="466"/>
      <c r="DC110" s="466"/>
      <c r="DD110" s="466"/>
      <c r="DE110" s="466"/>
      <c r="DF110" s="466"/>
      <c r="DG110" s="466"/>
      <c r="DH110" s="466"/>
      <c r="DI110" s="466"/>
      <c r="DJ110" s="466"/>
      <c r="DK110" s="466"/>
      <c r="DL110" s="466"/>
      <c r="DM110" s="466"/>
      <c r="DN110" s="466"/>
      <c r="DO110" s="466"/>
      <c r="DP110" s="466"/>
      <c r="DQ110" s="466"/>
      <c r="DR110" s="466"/>
      <c r="DS110" s="466"/>
      <c r="DT110" s="466"/>
      <c r="DU110" s="466"/>
      <c r="DV110" s="466"/>
      <c r="DW110" s="466"/>
      <c r="DX110" s="466"/>
      <c r="DY110" s="466"/>
      <c r="DZ110" s="466"/>
      <c r="EA110" s="466"/>
      <c r="EB110" s="466"/>
      <c r="EC110" s="466"/>
      <c r="ED110" s="466"/>
      <c r="EE110" s="466"/>
      <c r="EF110" s="466"/>
      <c r="EG110" s="466"/>
      <c r="EH110" s="466"/>
      <c r="EI110" s="466"/>
      <c r="EJ110" s="466"/>
      <c r="EK110" s="466"/>
      <c r="EL110" s="466"/>
      <c r="EM110" s="466"/>
      <c r="EN110" s="466"/>
      <c r="EO110" s="466"/>
      <c r="EP110" s="466"/>
      <c r="EQ110" s="466"/>
      <c r="ER110" s="466"/>
      <c r="ES110" s="466"/>
      <c r="ET110" s="466"/>
      <c r="EU110" s="466"/>
      <c r="EV110" s="466"/>
      <c r="EW110" s="466"/>
      <c r="EX110" s="466"/>
      <c r="EY110" s="466"/>
      <c r="EZ110" s="466"/>
      <c r="FA110" s="466"/>
      <c r="FB110" s="466"/>
      <c r="FC110" s="466"/>
      <c r="HQ110" s="466"/>
      <c r="HR110" s="466"/>
      <c r="HS110" s="466"/>
      <c r="HT110" s="466"/>
      <c r="HU110" s="466"/>
      <c r="HV110" s="466"/>
      <c r="HW110" s="466"/>
      <c r="HX110" s="466"/>
      <c r="IG110" s="466"/>
      <c r="IH110" s="466"/>
      <c r="II110" s="466"/>
      <c r="IJ110" s="466"/>
      <c r="IK110" s="466"/>
      <c r="IL110" s="466"/>
      <c r="IM110" s="466"/>
      <c r="IN110" s="466"/>
      <c r="IO110" s="466"/>
      <c r="IP110" s="466"/>
      <c r="IQ110" s="466"/>
      <c r="IR110" s="466"/>
      <c r="IS110" s="466"/>
      <c r="MP110" s="849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PA110" s="466"/>
      <c r="PB110" s="466"/>
      <c r="PC110" s="466"/>
      <c r="PD110" s="466"/>
      <c r="PE110" s="466"/>
      <c r="PF110" s="466"/>
      <c r="PG110" s="466"/>
      <c r="PH110" s="466"/>
      <c r="PI110" s="466"/>
      <c r="PJ110" s="466"/>
      <c r="PK110" s="466"/>
      <c r="PL110" s="466"/>
      <c r="PM110" s="466"/>
      <c r="PN110" s="466"/>
      <c r="PO110" s="466"/>
      <c r="PP110" s="466"/>
      <c r="PQ110" s="466"/>
      <c r="PR110" s="466"/>
      <c r="PS110" s="466"/>
      <c r="PT110" s="466"/>
      <c r="PU110" s="466"/>
      <c r="PV110" s="466"/>
      <c r="PW110" s="466"/>
      <c r="PX110" s="466"/>
      <c r="PY110" s="466"/>
      <c r="PZ110" s="466"/>
      <c r="QA110" s="466"/>
      <c r="QB110" s="466"/>
      <c r="QC110" s="466"/>
      <c r="QD110" s="466"/>
      <c r="QE110" s="466"/>
      <c r="QF110" s="466"/>
      <c r="QG110" s="466"/>
      <c r="QH110" s="466"/>
      <c r="QI110" s="466"/>
      <c r="QJ110" s="466"/>
      <c r="QK110" s="466"/>
      <c r="QL110" s="466"/>
      <c r="QM110" s="466"/>
      <c r="QN110" s="466"/>
      <c r="QO110" s="466"/>
      <c r="QP110" s="466"/>
      <c r="QQ110" s="466"/>
      <c r="QR110" s="466"/>
      <c r="QS110" s="466"/>
      <c r="QT110" s="466"/>
      <c r="QU110" s="466"/>
      <c r="QV110" s="466"/>
      <c r="QW110" s="466"/>
      <c r="QX110" s="466"/>
      <c r="QY110" s="466"/>
      <c r="QZ110" s="466"/>
      <c r="RA110" s="466"/>
      <c r="RM110" s="466"/>
      <c r="RN110" s="466"/>
      <c r="RO110" s="466"/>
      <c r="RP110" s="466"/>
      <c r="RQ110" s="466"/>
      <c r="RR110" s="466"/>
      <c r="RS110" s="466"/>
      <c r="RT110" s="466"/>
      <c r="RU110" s="466"/>
      <c r="RV110" s="466"/>
      <c r="RW110" s="466"/>
      <c r="RX110" s="466"/>
      <c r="RY110" s="466"/>
      <c r="RZ110" s="466"/>
      <c r="SA110" s="466"/>
      <c r="SB110" s="466"/>
    </row>
    <row r="111" spans="1:496" x14ac:dyDescent="0.25">
      <c r="B111" s="473"/>
      <c r="C111" s="473"/>
      <c r="D111" s="473"/>
      <c r="E111" s="473"/>
      <c r="F111" s="473"/>
      <c r="G111" s="473"/>
      <c r="H111" s="473"/>
      <c r="I111" s="473"/>
      <c r="J111" s="473"/>
      <c r="K111" s="473"/>
      <c r="L111" s="473"/>
      <c r="M111" s="473"/>
      <c r="N111" s="473"/>
      <c r="O111" s="473"/>
      <c r="P111" s="473"/>
      <c r="X111"/>
      <c r="Y111"/>
      <c r="Z111"/>
      <c r="AA111"/>
      <c r="AB111"/>
      <c r="AC111" s="473"/>
      <c r="AD111" s="473"/>
      <c r="AE111" s="473"/>
      <c r="AF111" s="473"/>
      <c r="AH111" s="473"/>
      <c r="AI111" s="473"/>
      <c r="AJ111" s="473"/>
      <c r="AK111" s="473"/>
      <c r="AL111" s="473"/>
      <c r="AM111" s="473"/>
      <c r="AN111" s="473"/>
      <c r="AO111" s="473"/>
      <c r="AP111" s="473"/>
      <c r="AQ111" s="473"/>
      <c r="AR111" s="473"/>
      <c r="AS111" s="473"/>
      <c r="AT111" s="473"/>
      <c r="AU111" s="473"/>
      <c r="AV111" s="473"/>
      <c r="BU111" s="466"/>
      <c r="BV111" s="466"/>
      <c r="BW111" s="466"/>
      <c r="BX111" s="466"/>
      <c r="BY111" s="466"/>
      <c r="BZ111" s="466"/>
      <c r="CA111" s="466"/>
      <c r="CB111" s="466"/>
      <c r="CC111" s="466"/>
      <c r="CD111" s="466"/>
      <c r="CE111" s="466"/>
      <c r="CF111" s="466"/>
      <c r="CG111" s="466"/>
      <c r="CH111" s="466"/>
      <c r="CI111" s="466"/>
      <c r="CJ111" s="466"/>
      <c r="CK111" s="466"/>
      <c r="CL111" s="466"/>
      <c r="CM111" s="466"/>
      <c r="CN111" s="466"/>
      <c r="CO111" s="466"/>
      <c r="CP111" s="466"/>
      <c r="CQ111" s="466"/>
      <c r="CR111" s="466"/>
      <c r="CS111" s="466"/>
      <c r="CT111" s="466"/>
      <c r="CU111" s="466"/>
      <c r="CV111" s="466"/>
      <c r="CW111" s="466"/>
      <c r="CX111" s="466"/>
      <c r="CY111" s="466"/>
      <c r="CZ111" s="466"/>
      <c r="DA111" s="466"/>
      <c r="DB111" s="466"/>
      <c r="DC111" s="466"/>
      <c r="DD111" s="466"/>
      <c r="DE111" s="466"/>
      <c r="DF111" s="466"/>
      <c r="DG111" s="466"/>
      <c r="DH111" s="466"/>
      <c r="DI111" s="466"/>
      <c r="DJ111" s="466"/>
      <c r="DK111" s="466"/>
      <c r="DL111" s="466"/>
      <c r="DM111" s="466"/>
      <c r="DN111" s="466"/>
      <c r="DO111" s="466"/>
      <c r="DP111" s="466"/>
      <c r="DQ111" s="466"/>
      <c r="DR111" s="466"/>
      <c r="DS111" s="466"/>
      <c r="DT111" s="466"/>
      <c r="DU111" s="466"/>
      <c r="DV111" s="466"/>
      <c r="DW111" s="466"/>
      <c r="DX111" s="466"/>
      <c r="DY111" s="466"/>
      <c r="DZ111" s="466"/>
      <c r="EA111" s="466"/>
      <c r="EB111" s="466"/>
      <c r="EC111" s="466"/>
      <c r="ED111" s="466"/>
      <c r="EE111" s="466"/>
      <c r="EF111" s="466"/>
      <c r="EG111" s="466"/>
      <c r="EH111" s="466"/>
      <c r="EI111" s="466"/>
      <c r="EJ111" s="466"/>
      <c r="EK111" s="466"/>
      <c r="EL111" s="466"/>
      <c r="EM111" s="466"/>
      <c r="EN111" s="466"/>
      <c r="EO111" s="466"/>
      <c r="EP111" s="466"/>
      <c r="EQ111" s="466"/>
      <c r="ER111" s="466"/>
      <c r="ES111" s="466"/>
      <c r="ET111" s="466"/>
      <c r="EU111" s="466"/>
      <c r="EV111" s="466"/>
      <c r="EW111" s="466"/>
      <c r="EX111" s="466"/>
      <c r="EY111" s="466"/>
      <c r="EZ111" s="466"/>
      <c r="FA111" s="466"/>
      <c r="FB111" s="466"/>
      <c r="FC111" s="466"/>
      <c r="HQ111" s="466"/>
      <c r="HR111" s="466"/>
      <c r="HS111" s="466"/>
      <c r="HT111" s="466"/>
      <c r="HU111" s="466"/>
      <c r="HV111" s="466"/>
      <c r="HW111" s="466"/>
      <c r="HX111" s="466"/>
      <c r="IG111" s="466"/>
      <c r="IH111" s="466"/>
      <c r="II111" s="466"/>
      <c r="IJ111" s="466"/>
      <c r="IK111" s="466"/>
      <c r="IL111" s="466"/>
      <c r="IM111" s="466"/>
      <c r="IN111" s="466"/>
      <c r="IO111" s="466"/>
      <c r="IP111" s="466"/>
      <c r="IQ111" s="466"/>
      <c r="IR111" s="466"/>
      <c r="IS111" s="466"/>
      <c r="MP111" s="849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PA111" s="466"/>
      <c r="PB111" s="466"/>
      <c r="PC111" s="466"/>
      <c r="PD111" s="466"/>
      <c r="PE111" s="466"/>
      <c r="PF111" s="466"/>
      <c r="PG111" s="466"/>
      <c r="PH111" s="466"/>
      <c r="PI111" s="466"/>
      <c r="PJ111" s="466"/>
      <c r="PK111" s="466"/>
      <c r="PL111" s="466"/>
      <c r="PM111" s="466"/>
      <c r="PN111" s="466"/>
      <c r="PO111" s="466"/>
      <c r="PP111" s="466"/>
      <c r="PQ111" s="466"/>
      <c r="PR111" s="466"/>
      <c r="PS111" s="466"/>
      <c r="PT111" s="466"/>
      <c r="PU111" s="466"/>
      <c r="PV111" s="466"/>
      <c r="PW111" s="466"/>
      <c r="PX111" s="466"/>
      <c r="PY111" s="466"/>
      <c r="PZ111" s="466"/>
      <c r="QA111" s="466"/>
      <c r="QB111" s="466"/>
      <c r="QC111" s="466"/>
      <c r="QD111" s="466"/>
      <c r="QE111" s="466"/>
      <c r="QF111" s="466"/>
      <c r="QG111" s="466"/>
      <c r="QH111" s="466"/>
      <c r="QI111" s="466"/>
      <c r="QJ111" s="466"/>
      <c r="QK111" s="466"/>
      <c r="QL111" s="466"/>
      <c r="QM111" s="466"/>
      <c r="QN111" s="466"/>
      <c r="QO111" s="466"/>
      <c r="QP111" s="466"/>
      <c r="QQ111" s="466"/>
      <c r="QR111" s="466"/>
      <c r="QS111" s="466"/>
      <c r="QT111" s="466"/>
      <c r="QU111" s="466"/>
      <c r="QV111" s="466"/>
      <c r="QW111" s="466"/>
      <c r="QX111" s="466"/>
      <c r="QY111" s="466"/>
      <c r="QZ111" s="466"/>
      <c r="RA111" s="466"/>
      <c r="RM111" s="466"/>
      <c r="RN111" s="466"/>
      <c r="RO111" s="466"/>
      <c r="RP111" s="466"/>
      <c r="RQ111" s="466"/>
      <c r="RR111" s="466"/>
      <c r="RS111" s="466"/>
      <c r="RT111" s="466"/>
      <c r="RU111" s="466"/>
      <c r="RV111" s="466"/>
      <c r="RW111" s="466"/>
      <c r="RX111" s="466"/>
      <c r="RY111" s="466"/>
      <c r="RZ111" s="466"/>
      <c r="SA111" s="466"/>
      <c r="SB111" s="466"/>
    </row>
    <row r="112" spans="1:496" x14ac:dyDescent="0.25">
      <c r="B112" s="473"/>
      <c r="C112" s="473"/>
      <c r="D112" s="473"/>
      <c r="E112" s="473"/>
      <c r="F112" s="473"/>
      <c r="G112" s="473"/>
      <c r="H112" s="473"/>
      <c r="I112" s="473"/>
      <c r="J112" s="473"/>
      <c r="K112" s="473"/>
      <c r="L112" s="473"/>
      <c r="M112" s="473"/>
      <c r="N112" s="473"/>
      <c r="O112" s="473"/>
      <c r="P112" s="473"/>
      <c r="X112"/>
      <c r="Y112"/>
      <c r="Z112"/>
      <c r="AA112"/>
      <c r="AB112"/>
      <c r="AC112" s="473"/>
      <c r="AD112" s="473"/>
      <c r="AE112" s="473"/>
      <c r="AF112" s="473"/>
      <c r="AH112" s="473"/>
      <c r="AI112" s="473"/>
      <c r="AJ112" s="473"/>
      <c r="AK112" s="473"/>
      <c r="AL112" s="473"/>
      <c r="AM112" s="473"/>
      <c r="AN112" s="473"/>
      <c r="AO112" s="473"/>
      <c r="AP112" s="473"/>
      <c r="AQ112" s="473"/>
      <c r="AR112" s="473"/>
      <c r="AS112" s="473"/>
      <c r="AT112" s="473"/>
      <c r="AU112" s="473"/>
      <c r="AV112" s="473"/>
      <c r="BU112" s="466"/>
      <c r="BV112" s="466"/>
      <c r="BW112" s="466"/>
      <c r="BX112" s="466"/>
      <c r="BY112" s="466"/>
      <c r="BZ112" s="466"/>
      <c r="CA112" s="466"/>
      <c r="CB112" s="466"/>
      <c r="CC112" s="466"/>
      <c r="CD112" s="466"/>
      <c r="CE112" s="466"/>
      <c r="CF112" s="466"/>
      <c r="CG112" s="466"/>
      <c r="CH112" s="466"/>
      <c r="CI112" s="466"/>
      <c r="CJ112" s="466"/>
      <c r="CK112" s="466"/>
      <c r="CL112" s="466"/>
      <c r="CM112" s="466"/>
      <c r="CN112" s="466"/>
      <c r="CO112" s="466"/>
      <c r="CP112" s="466"/>
      <c r="CQ112" s="466"/>
      <c r="CR112" s="466"/>
      <c r="CS112" s="466"/>
      <c r="CT112" s="466"/>
      <c r="CU112" s="466"/>
      <c r="CV112" s="466"/>
      <c r="CW112" s="466"/>
      <c r="CX112" s="466"/>
      <c r="CY112" s="466"/>
      <c r="CZ112" s="466"/>
      <c r="DA112" s="466"/>
      <c r="DB112" s="466"/>
      <c r="DC112" s="466"/>
      <c r="DD112" s="466"/>
      <c r="DE112" s="466"/>
      <c r="DF112" s="466"/>
      <c r="DG112" s="466"/>
      <c r="DH112" s="466"/>
      <c r="DI112" s="466"/>
      <c r="DJ112" s="466"/>
      <c r="DK112" s="466"/>
      <c r="DL112" s="466"/>
      <c r="DM112" s="466"/>
      <c r="DN112" s="466"/>
      <c r="DO112" s="466"/>
      <c r="DP112" s="466"/>
      <c r="DQ112" s="466"/>
      <c r="DR112" s="466"/>
      <c r="DS112" s="466"/>
      <c r="DT112" s="466"/>
      <c r="DU112" s="466"/>
      <c r="DV112" s="466"/>
      <c r="DW112" s="466"/>
      <c r="DX112" s="466"/>
      <c r="DY112" s="466"/>
      <c r="DZ112" s="466"/>
      <c r="EA112" s="466"/>
      <c r="EB112" s="466"/>
      <c r="EC112" s="466"/>
      <c r="ED112" s="466"/>
      <c r="EE112" s="466"/>
      <c r="EF112" s="466"/>
      <c r="EG112" s="466"/>
      <c r="EH112" s="466"/>
      <c r="EI112" s="466"/>
      <c r="EJ112" s="466"/>
      <c r="EK112" s="466"/>
      <c r="EL112" s="466"/>
      <c r="EM112" s="466"/>
      <c r="EN112" s="466"/>
      <c r="EO112" s="466"/>
      <c r="EP112" s="466"/>
      <c r="EQ112" s="466"/>
      <c r="ER112" s="466"/>
      <c r="ES112" s="466"/>
      <c r="ET112" s="466"/>
      <c r="EU112" s="466"/>
      <c r="EV112" s="466"/>
      <c r="EW112" s="466"/>
      <c r="EX112" s="466"/>
      <c r="EY112" s="466"/>
      <c r="EZ112" s="466"/>
      <c r="FA112" s="466"/>
      <c r="FB112" s="466"/>
      <c r="FC112" s="466"/>
      <c r="HQ112" s="466"/>
      <c r="HR112" s="466"/>
      <c r="HS112" s="466"/>
      <c r="HT112" s="466"/>
      <c r="HU112" s="466"/>
      <c r="HV112" s="466"/>
      <c r="HW112" s="466"/>
      <c r="HX112" s="466"/>
      <c r="IG112" s="466"/>
      <c r="IH112" s="466"/>
      <c r="II112" s="466"/>
      <c r="IJ112" s="466"/>
      <c r="IK112" s="466"/>
      <c r="IL112" s="466"/>
      <c r="IM112" s="466"/>
      <c r="IN112" s="466"/>
      <c r="IO112" s="466"/>
      <c r="IP112" s="466"/>
      <c r="IQ112" s="466"/>
      <c r="IR112" s="466"/>
      <c r="IS112" s="466"/>
      <c r="MP112" s="849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PA112" s="466"/>
      <c r="PB112" s="466"/>
      <c r="PC112" s="466"/>
      <c r="PD112" s="466"/>
      <c r="PE112" s="466"/>
      <c r="PF112" s="466"/>
      <c r="PG112" s="466"/>
      <c r="PH112" s="466"/>
      <c r="PI112" s="466"/>
      <c r="PJ112" s="466"/>
      <c r="PK112" s="466"/>
      <c r="PL112" s="466"/>
      <c r="PM112" s="466"/>
      <c r="PN112" s="466"/>
      <c r="PO112" s="466"/>
      <c r="PP112" s="466"/>
      <c r="PQ112" s="466"/>
      <c r="PR112" s="466"/>
      <c r="PS112" s="466"/>
      <c r="PT112" s="466"/>
      <c r="PU112" s="466"/>
      <c r="PV112" s="466"/>
      <c r="PW112" s="466"/>
      <c r="PX112" s="466"/>
      <c r="PY112" s="466"/>
      <c r="PZ112" s="466"/>
      <c r="QA112" s="466"/>
      <c r="QB112" s="466"/>
      <c r="QC112" s="466"/>
      <c r="QD112" s="466"/>
      <c r="QE112" s="466"/>
      <c r="QF112" s="466"/>
      <c r="QG112" s="466"/>
      <c r="QH112" s="466"/>
      <c r="QI112" s="466"/>
      <c r="QJ112" s="466"/>
      <c r="QK112" s="466"/>
      <c r="QL112" s="466"/>
      <c r="QM112" s="466"/>
      <c r="QN112" s="466"/>
      <c r="QO112" s="466"/>
      <c r="QP112" s="466"/>
      <c r="QQ112" s="466"/>
      <c r="QR112" s="466"/>
      <c r="QS112" s="466"/>
      <c r="QT112" s="466"/>
      <c r="QU112" s="466"/>
      <c r="QV112" s="466"/>
      <c r="QW112" s="466"/>
      <c r="QX112" s="466"/>
      <c r="QY112" s="466"/>
      <c r="QZ112" s="466"/>
      <c r="RA112" s="466"/>
      <c r="RM112" s="466"/>
      <c r="RN112" s="466"/>
      <c r="RO112" s="466"/>
      <c r="RP112" s="466"/>
      <c r="RQ112" s="466"/>
      <c r="RR112" s="466"/>
      <c r="RS112" s="466"/>
      <c r="RT112" s="466"/>
      <c r="RU112" s="466"/>
      <c r="RV112" s="466"/>
      <c r="RW112" s="466"/>
      <c r="RX112" s="466"/>
      <c r="RY112" s="466"/>
      <c r="RZ112" s="466"/>
      <c r="SA112" s="466"/>
      <c r="SB112" s="466"/>
    </row>
    <row r="113" spans="2:496" x14ac:dyDescent="0.25">
      <c r="B113" s="473"/>
      <c r="C113" s="473"/>
      <c r="D113" s="473"/>
      <c r="E113" s="473"/>
      <c r="F113" s="473"/>
      <c r="G113" s="473"/>
      <c r="H113" s="473"/>
      <c r="I113" s="473"/>
      <c r="J113" s="473"/>
      <c r="K113" s="473"/>
      <c r="L113" s="473"/>
      <c r="M113" s="473"/>
      <c r="N113" s="473"/>
      <c r="O113" s="473"/>
      <c r="P113" s="473"/>
      <c r="X113"/>
      <c r="Y113"/>
      <c r="Z113"/>
      <c r="AA113"/>
      <c r="AB113"/>
      <c r="AC113" s="473"/>
      <c r="AD113" s="473"/>
      <c r="AE113" s="473"/>
      <c r="AF113" s="473"/>
      <c r="AH113" s="473"/>
      <c r="AI113" s="473"/>
      <c r="AJ113" s="473"/>
      <c r="AK113" s="473"/>
      <c r="AL113" s="473"/>
      <c r="AM113" s="473"/>
      <c r="AN113" s="473"/>
      <c r="AO113" s="473"/>
      <c r="AP113" s="473"/>
      <c r="AQ113" s="473"/>
      <c r="AR113" s="473"/>
      <c r="AS113" s="473"/>
      <c r="AT113" s="473"/>
      <c r="AU113" s="473"/>
      <c r="AV113" s="473"/>
      <c r="BU113" s="466"/>
      <c r="BV113" s="466"/>
      <c r="BW113" s="466"/>
      <c r="BX113" s="466"/>
      <c r="BY113" s="466"/>
      <c r="BZ113" s="466"/>
      <c r="CA113" s="466"/>
      <c r="CB113" s="466"/>
      <c r="CC113" s="466"/>
      <c r="CD113" s="466"/>
      <c r="CE113" s="466"/>
      <c r="CF113" s="466"/>
      <c r="CG113" s="466"/>
      <c r="CH113" s="466"/>
      <c r="CI113" s="466"/>
      <c r="CJ113" s="466"/>
      <c r="CK113" s="466"/>
      <c r="CL113" s="466"/>
      <c r="CM113" s="466"/>
      <c r="CN113" s="466"/>
      <c r="CO113" s="466"/>
      <c r="CP113" s="466"/>
      <c r="CQ113" s="466"/>
      <c r="CR113" s="466"/>
      <c r="CS113" s="466"/>
      <c r="CT113" s="466"/>
      <c r="CU113" s="466"/>
      <c r="CV113" s="466"/>
      <c r="CW113" s="466"/>
      <c r="CX113" s="466"/>
      <c r="CY113" s="466"/>
      <c r="CZ113" s="466"/>
      <c r="DA113" s="466"/>
      <c r="DB113" s="466"/>
      <c r="DC113" s="466"/>
      <c r="DD113" s="466"/>
      <c r="DE113" s="466"/>
      <c r="DF113" s="466"/>
      <c r="DG113" s="466"/>
      <c r="DH113" s="466"/>
      <c r="DI113" s="466"/>
      <c r="DJ113" s="466"/>
      <c r="DK113" s="466"/>
      <c r="DL113" s="466"/>
      <c r="DM113" s="466"/>
      <c r="DN113" s="466"/>
      <c r="DO113" s="466"/>
      <c r="DP113" s="466"/>
      <c r="DQ113" s="466"/>
      <c r="DR113" s="466"/>
      <c r="DS113" s="466"/>
      <c r="DT113" s="466"/>
      <c r="DU113" s="466"/>
      <c r="DV113" s="466"/>
      <c r="DW113" s="466"/>
      <c r="DX113" s="466"/>
      <c r="DY113" s="466"/>
      <c r="DZ113" s="466"/>
      <c r="EA113" s="466"/>
      <c r="EB113" s="466"/>
      <c r="EC113" s="466"/>
      <c r="ED113" s="466"/>
      <c r="EE113" s="466"/>
      <c r="EF113" s="466"/>
      <c r="EG113" s="466"/>
      <c r="EH113" s="466"/>
      <c r="EI113" s="466"/>
      <c r="EJ113" s="466"/>
      <c r="EK113" s="466"/>
      <c r="EL113" s="466"/>
      <c r="EM113" s="466"/>
      <c r="EN113" s="466"/>
      <c r="EO113" s="466"/>
      <c r="EP113" s="466"/>
      <c r="EQ113" s="466"/>
      <c r="ER113" s="466"/>
      <c r="ES113" s="466"/>
      <c r="ET113" s="466"/>
      <c r="EU113" s="466"/>
      <c r="EV113" s="466"/>
      <c r="EW113" s="466"/>
      <c r="EX113" s="466"/>
      <c r="EY113" s="466"/>
      <c r="EZ113" s="466"/>
      <c r="FA113" s="466"/>
      <c r="FB113" s="466"/>
      <c r="FC113" s="466"/>
      <c r="HQ113" s="466"/>
      <c r="HR113" s="466"/>
      <c r="HS113" s="466"/>
      <c r="HT113" s="466"/>
      <c r="HU113" s="466"/>
      <c r="HV113" s="466"/>
      <c r="HW113" s="466"/>
      <c r="HX113" s="466"/>
      <c r="IG113" s="466"/>
      <c r="IH113" s="466"/>
      <c r="II113" s="466"/>
      <c r="IJ113" s="466"/>
      <c r="IK113" s="466"/>
      <c r="IL113" s="466"/>
      <c r="IM113" s="466"/>
      <c r="IN113" s="466"/>
      <c r="IO113" s="466"/>
      <c r="IP113" s="466"/>
      <c r="IQ113" s="466"/>
      <c r="IR113" s="466"/>
      <c r="IS113" s="466"/>
      <c r="MP113" s="849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PA113" s="466"/>
      <c r="PB113" s="466"/>
      <c r="PC113" s="466"/>
      <c r="PD113" s="466"/>
      <c r="PE113" s="466"/>
      <c r="PF113" s="466"/>
      <c r="PG113" s="466"/>
      <c r="PH113" s="466"/>
      <c r="PI113" s="466"/>
      <c r="PJ113" s="466"/>
      <c r="PK113" s="466"/>
      <c r="PL113" s="466"/>
      <c r="PM113" s="466"/>
      <c r="PN113" s="466"/>
      <c r="PO113" s="466"/>
      <c r="PP113" s="466"/>
      <c r="PQ113" s="466"/>
      <c r="PR113" s="466"/>
      <c r="PS113" s="466"/>
      <c r="PT113" s="466"/>
      <c r="PU113" s="466"/>
      <c r="PV113" s="466"/>
      <c r="PW113" s="466"/>
      <c r="PX113" s="466"/>
      <c r="PY113" s="466"/>
      <c r="PZ113" s="466"/>
      <c r="QA113" s="466"/>
      <c r="QB113" s="466"/>
      <c r="QC113" s="466"/>
      <c r="QD113" s="466"/>
      <c r="QE113" s="466"/>
      <c r="QF113" s="466"/>
      <c r="QG113" s="466"/>
      <c r="QH113" s="466"/>
      <c r="QI113" s="466"/>
      <c r="QJ113" s="466"/>
      <c r="QK113" s="466"/>
      <c r="QL113" s="466"/>
      <c r="QM113" s="466"/>
      <c r="QN113" s="466"/>
      <c r="QO113" s="466"/>
      <c r="QP113" s="466"/>
      <c r="QQ113" s="466"/>
      <c r="QR113" s="466"/>
      <c r="QS113" s="466"/>
      <c r="QT113" s="466"/>
      <c r="QU113" s="466"/>
      <c r="QV113" s="466"/>
      <c r="QW113" s="466"/>
      <c r="QX113" s="466"/>
      <c r="QY113" s="466"/>
      <c r="QZ113" s="466"/>
      <c r="RA113" s="466"/>
      <c r="RM113" s="466"/>
      <c r="RN113" s="466"/>
      <c r="RO113" s="466"/>
      <c r="RP113" s="466"/>
      <c r="RQ113" s="466"/>
      <c r="RR113" s="466"/>
      <c r="RS113" s="466"/>
      <c r="RT113" s="466"/>
      <c r="RU113" s="466"/>
      <c r="RV113" s="466"/>
      <c r="RW113" s="466"/>
      <c r="RX113" s="466"/>
      <c r="RY113" s="466"/>
      <c r="RZ113" s="466"/>
      <c r="SA113" s="466"/>
      <c r="SB113" s="466"/>
    </row>
    <row r="114" spans="2:496" x14ac:dyDescent="0.25">
      <c r="B114" s="473"/>
      <c r="C114" s="473"/>
      <c r="D114" s="473"/>
      <c r="E114" s="473"/>
      <c r="F114" s="473"/>
      <c r="G114" s="473"/>
      <c r="H114" s="473"/>
      <c r="I114" s="473"/>
      <c r="J114" s="473"/>
      <c r="K114" s="473"/>
      <c r="L114" s="473"/>
      <c r="M114" s="473"/>
      <c r="N114" s="473"/>
      <c r="O114" s="473"/>
      <c r="P114" s="473"/>
      <c r="X114"/>
      <c r="Y114"/>
      <c r="Z114"/>
      <c r="AA114"/>
      <c r="AB114"/>
      <c r="AC114" s="473"/>
      <c r="AD114" s="473"/>
      <c r="AE114" s="473"/>
      <c r="AF114" s="473"/>
      <c r="AH114" s="473"/>
      <c r="AI114" s="473"/>
      <c r="AJ114" s="473"/>
      <c r="AK114" s="473"/>
      <c r="AL114" s="473"/>
      <c r="AM114" s="473"/>
      <c r="AN114" s="473"/>
      <c r="AO114" s="473"/>
      <c r="AP114" s="473"/>
      <c r="AQ114" s="473"/>
      <c r="AR114" s="473"/>
      <c r="AS114" s="473"/>
      <c r="AT114" s="473"/>
      <c r="AU114" s="473"/>
      <c r="AV114" s="473"/>
      <c r="BU114" s="466"/>
      <c r="BV114" s="466"/>
      <c r="BW114" s="466"/>
      <c r="BX114" s="466"/>
      <c r="BY114" s="466"/>
      <c r="BZ114" s="466"/>
      <c r="CA114" s="466"/>
      <c r="CB114" s="466"/>
      <c r="CC114" s="466"/>
      <c r="CD114" s="466"/>
      <c r="CE114" s="466"/>
      <c r="CF114" s="466"/>
      <c r="CG114" s="466"/>
      <c r="CH114" s="466"/>
      <c r="CI114" s="466"/>
      <c r="CJ114" s="466"/>
      <c r="CK114" s="466"/>
      <c r="CL114" s="466"/>
      <c r="CM114" s="466"/>
      <c r="CN114" s="466"/>
      <c r="CO114" s="466"/>
      <c r="CP114" s="466"/>
      <c r="CQ114" s="466"/>
      <c r="CR114" s="466"/>
      <c r="CS114" s="466"/>
      <c r="CT114" s="466"/>
      <c r="CU114" s="466"/>
      <c r="CV114" s="466"/>
      <c r="CW114" s="466"/>
      <c r="CX114" s="466"/>
      <c r="CY114" s="466"/>
      <c r="CZ114" s="466"/>
      <c r="DA114" s="466"/>
      <c r="DB114" s="466"/>
      <c r="DC114" s="466"/>
      <c r="DD114" s="466"/>
      <c r="DE114" s="466"/>
      <c r="DF114" s="466"/>
      <c r="DG114" s="466"/>
      <c r="DH114" s="466"/>
      <c r="DI114" s="466"/>
      <c r="DJ114" s="466"/>
      <c r="DK114" s="466"/>
      <c r="DL114" s="466"/>
      <c r="DM114" s="466"/>
      <c r="DN114" s="466"/>
      <c r="DO114" s="466"/>
      <c r="DP114" s="466"/>
      <c r="DQ114" s="466"/>
      <c r="DR114" s="466"/>
      <c r="DS114" s="466"/>
      <c r="DT114" s="466"/>
      <c r="DU114" s="466"/>
      <c r="DV114" s="466"/>
      <c r="DW114" s="466"/>
      <c r="DX114" s="466"/>
      <c r="DY114" s="466"/>
      <c r="DZ114" s="466"/>
      <c r="EA114" s="466"/>
      <c r="EB114" s="466"/>
      <c r="EC114" s="466"/>
      <c r="ED114" s="466"/>
      <c r="EE114" s="466"/>
      <c r="EF114" s="466"/>
      <c r="EG114" s="466"/>
      <c r="EH114" s="466"/>
      <c r="EI114" s="466"/>
      <c r="EJ114" s="466"/>
      <c r="EK114" s="466"/>
      <c r="EL114" s="466"/>
      <c r="EM114" s="466"/>
      <c r="EN114" s="466"/>
      <c r="EO114" s="466"/>
      <c r="EP114" s="466"/>
      <c r="EQ114" s="466"/>
      <c r="ER114" s="466"/>
      <c r="ES114" s="466"/>
      <c r="ET114" s="466"/>
      <c r="EU114" s="466"/>
      <c r="EV114" s="466"/>
      <c r="EW114" s="466"/>
      <c r="EX114" s="466"/>
      <c r="EY114" s="466"/>
      <c r="EZ114" s="466"/>
      <c r="FA114" s="466"/>
      <c r="FB114" s="466"/>
      <c r="FC114" s="466"/>
      <c r="HQ114" s="466"/>
      <c r="HR114" s="466"/>
      <c r="HS114" s="466"/>
      <c r="HT114" s="466"/>
      <c r="HU114" s="466"/>
      <c r="HV114" s="466"/>
      <c r="HW114" s="466"/>
      <c r="HX114" s="466"/>
      <c r="IG114" s="466"/>
      <c r="IH114" s="466"/>
      <c r="II114" s="466"/>
      <c r="IJ114" s="466"/>
      <c r="IK114" s="466"/>
      <c r="IL114" s="466"/>
      <c r="IM114" s="466"/>
      <c r="IN114" s="466"/>
      <c r="IO114" s="466"/>
      <c r="IP114" s="466"/>
      <c r="IQ114" s="466"/>
      <c r="IR114" s="466"/>
      <c r="IS114" s="466"/>
      <c r="MP114" s="849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PA114" s="466"/>
      <c r="PB114" s="466"/>
      <c r="PC114" s="466"/>
      <c r="PD114" s="466"/>
      <c r="PE114" s="466"/>
      <c r="PF114" s="466"/>
      <c r="PG114" s="466"/>
      <c r="PH114" s="466"/>
      <c r="PI114" s="466"/>
      <c r="PJ114" s="466"/>
      <c r="PK114" s="466"/>
      <c r="PL114" s="466"/>
      <c r="PM114" s="466"/>
      <c r="PN114" s="466"/>
      <c r="PO114" s="466"/>
      <c r="PP114" s="466"/>
      <c r="PQ114" s="466"/>
      <c r="PR114" s="466"/>
      <c r="PS114" s="466"/>
      <c r="PT114" s="466"/>
      <c r="PU114" s="466"/>
      <c r="PV114" s="466"/>
      <c r="PW114" s="466"/>
      <c r="PX114" s="466"/>
      <c r="PY114" s="466"/>
      <c r="PZ114" s="466"/>
      <c r="QA114" s="466"/>
      <c r="QB114" s="466"/>
      <c r="QC114" s="466"/>
      <c r="QD114" s="466"/>
      <c r="QE114" s="466"/>
      <c r="QF114" s="466"/>
      <c r="QG114" s="466"/>
      <c r="QH114" s="466"/>
      <c r="QI114" s="466"/>
      <c r="QJ114" s="466"/>
      <c r="QK114" s="466"/>
      <c r="QL114" s="466"/>
      <c r="QM114" s="466"/>
      <c r="QN114" s="466"/>
      <c r="QO114" s="466"/>
      <c r="QP114" s="466"/>
      <c r="QQ114" s="466"/>
      <c r="QR114" s="466"/>
      <c r="QS114" s="466"/>
      <c r="QT114" s="466"/>
      <c r="QU114" s="466"/>
      <c r="QV114" s="466"/>
      <c r="QW114" s="466"/>
      <c r="QX114" s="466"/>
      <c r="QY114" s="466"/>
      <c r="QZ114" s="466"/>
      <c r="RA114" s="466"/>
      <c r="RM114" s="466"/>
      <c r="RN114" s="466"/>
      <c r="RO114" s="466"/>
      <c r="RP114" s="466"/>
      <c r="RQ114" s="466"/>
      <c r="RR114" s="466"/>
      <c r="RS114" s="466"/>
      <c r="RT114" s="466"/>
      <c r="RU114" s="466"/>
      <c r="RV114" s="466"/>
      <c r="RW114" s="466"/>
      <c r="RX114" s="466"/>
      <c r="RY114" s="466"/>
      <c r="RZ114" s="466"/>
      <c r="SA114" s="466"/>
      <c r="SB114" s="466"/>
    </row>
    <row r="115" spans="2:496" x14ac:dyDescent="0.25">
      <c r="B115" s="473"/>
      <c r="C115" s="473"/>
      <c r="D115" s="473"/>
      <c r="E115" s="473"/>
      <c r="F115" s="473"/>
      <c r="G115" s="473"/>
      <c r="H115" s="473"/>
      <c r="I115" s="473"/>
      <c r="J115" s="473"/>
      <c r="K115" s="473"/>
      <c r="L115" s="473"/>
      <c r="M115" s="473"/>
      <c r="N115" s="473"/>
      <c r="O115" s="473"/>
      <c r="P115" s="473"/>
      <c r="X115"/>
      <c r="Y115"/>
      <c r="Z115"/>
      <c r="AA115"/>
      <c r="AB115"/>
      <c r="AC115" s="473"/>
      <c r="AD115" s="473"/>
      <c r="AE115" s="473"/>
      <c r="AF115" s="473"/>
      <c r="AH115" s="473"/>
      <c r="AI115" s="473"/>
      <c r="AJ115" s="473"/>
      <c r="AK115" s="473"/>
      <c r="AL115" s="473"/>
      <c r="AM115" s="473"/>
      <c r="AN115" s="473"/>
      <c r="AO115" s="473"/>
      <c r="AP115" s="473"/>
      <c r="AQ115" s="473"/>
      <c r="AR115" s="473"/>
      <c r="AS115" s="473"/>
      <c r="AT115" s="473"/>
      <c r="AU115" s="473"/>
      <c r="AV115" s="473"/>
      <c r="BU115" s="466"/>
      <c r="BV115" s="466"/>
      <c r="BW115" s="466"/>
      <c r="BX115" s="466"/>
      <c r="BY115" s="466"/>
      <c r="BZ115" s="466"/>
      <c r="CA115" s="466"/>
      <c r="CB115" s="466"/>
      <c r="CC115" s="466"/>
      <c r="CD115" s="466"/>
      <c r="CE115" s="466"/>
      <c r="CF115" s="466"/>
      <c r="CG115" s="466"/>
      <c r="CH115" s="466"/>
      <c r="CI115" s="466"/>
      <c r="CJ115" s="466"/>
      <c r="CK115" s="466"/>
      <c r="CL115" s="466"/>
      <c r="CM115" s="466"/>
      <c r="CN115" s="466"/>
      <c r="CO115" s="466"/>
      <c r="CP115" s="466"/>
      <c r="CQ115" s="466"/>
      <c r="CR115" s="466"/>
      <c r="CS115" s="466"/>
      <c r="CT115" s="466"/>
      <c r="CU115" s="466"/>
      <c r="CV115" s="466"/>
      <c r="CW115" s="466"/>
      <c r="CX115" s="466"/>
      <c r="CY115" s="466"/>
      <c r="CZ115" s="466"/>
      <c r="DA115" s="466"/>
      <c r="DB115" s="466"/>
      <c r="DC115" s="466"/>
      <c r="DD115" s="466"/>
      <c r="DE115" s="466"/>
      <c r="DF115" s="466"/>
      <c r="DG115" s="466"/>
      <c r="DH115" s="466"/>
      <c r="DI115" s="466"/>
      <c r="DJ115" s="466"/>
      <c r="DK115" s="466"/>
      <c r="DL115" s="466"/>
      <c r="DM115" s="466"/>
      <c r="DN115" s="466"/>
      <c r="DO115" s="466"/>
      <c r="DP115" s="466"/>
      <c r="DQ115" s="466"/>
      <c r="DR115" s="466"/>
      <c r="DS115" s="466"/>
      <c r="DT115" s="466"/>
      <c r="DU115" s="466"/>
      <c r="DV115" s="466"/>
      <c r="DW115" s="466"/>
      <c r="DX115" s="466"/>
      <c r="DY115" s="466"/>
      <c r="DZ115" s="466"/>
      <c r="EA115" s="466"/>
      <c r="EB115" s="466"/>
      <c r="EC115" s="466"/>
      <c r="ED115" s="466"/>
      <c r="EE115" s="466"/>
      <c r="EF115" s="466"/>
      <c r="EG115" s="466"/>
      <c r="EH115" s="466"/>
      <c r="EI115" s="466"/>
      <c r="EJ115" s="466"/>
      <c r="EK115" s="466"/>
      <c r="EL115" s="466"/>
      <c r="EM115" s="466"/>
      <c r="EN115" s="466"/>
      <c r="EO115" s="466"/>
      <c r="EP115" s="466"/>
      <c r="EQ115" s="466"/>
      <c r="ER115" s="466"/>
      <c r="ES115" s="466"/>
      <c r="ET115" s="466"/>
      <c r="EU115" s="466"/>
      <c r="EV115" s="466"/>
      <c r="EW115" s="466"/>
      <c r="EX115" s="466"/>
      <c r="EY115" s="466"/>
      <c r="EZ115" s="466"/>
      <c r="FA115" s="466"/>
      <c r="FB115" s="466"/>
      <c r="FC115" s="466"/>
      <c r="HQ115" s="466"/>
      <c r="HR115" s="466"/>
      <c r="HS115" s="466"/>
      <c r="HT115" s="466"/>
      <c r="HU115" s="466"/>
      <c r="HV115" s="466"/>
      <c r="HW115" s="466"/>
      <c r="HX115" s="466"/>
      <c r="IG115" s="466"/>
      <c r="IH115" s="466"/>
      <c r="II115" s="466"/>
      <c r="IJ115" s="466"/>
      <c r="IK115" s="466"/>
      <c r="IL115" s="466"/>
      <c r="IM115" s="466"/>
      <c r="IN115" s="466"/>
      <c r="IO115" s="466"/>
      <c r="IP115" s="466"/>
      <c r="IQ115" s="466"/>
      <c r="IR115" s="466"/>
      <c r="IS115" s="466"/>
      <c r="MP115" s="849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PA115" s="466"/>
      <c r="PB115" s="466"/>
      <c r="PC115" s="466"/>
      <c r="PD115" s="466"/>
      <c r="PE115" s="466"/>
      <c r="PF115" s="466"/>
      <c r="PG115" s="466"/>
      <c r="PH115" s="466"/>
      <c r="PI115" s="466"/>
      <c r="PJ115" s="466"/>
      <c r="PK115" s="466"/>
      <c r="PL115" s="466"/>
      <c r="PM115" s="466"/>
      <c r="PN115" s="466"/>
      <c r="PO115" s="466"/>
      <c r="PP115" s="466"/>
      <c r="PQ115" s="466"/>
      <c r="PR115" s="466"/>
      <c r="PS115" s="466"/>
      <c r="PT115" s="466"/>
      <c r="PU115" s="466"/>
      <c r="PV115" s="466"/>
      <c r="PW115" s="466"/>
      <c r="PX115" s="466"/>
      <c r="PY115" s="466"/>
      <c r="PZ115" s="466"/>
      <c r="QA115" s="466"/>
      <c r="QB115" s="466"/>
      <c r="QC115" s="466"/>
      <c r="QD115" s="466"/>
      <c r="QE115" s="466"/>
      <c r="QF115" s="466"/>
      <c r="QG115" s="466"/>
      <c r="QH115" s="466"/>
      <c r="QI115" s="466"/>
      <c r="QJ115" s="466"/>
      <c r="QK115" s="466"/>
      <c r="QL115" s="466"/>
      <c r="QM115" s="466"/>
      <c r="QN115" s="466"/>
      <c r="QO115" s="466"/>
      <c r="QP115" s="466"/>
      <c r="QQ115" s="466"/>
      <c r="QR115" s="466"/>
      <c r="QS115" s="466"/>
      <c r="QT115" s="466"/>
      <c r="QU115" s="466"/>
      <c r="QV115" s="466"/>
      <c r="QW115" s="466"/>
      <c r="QX115" s="466"/>
      <c r="QY115" s="466"/>
      <c r="QZ115" s="466"/>
      <c r="RA115" s="466"/>
      <c r="RM115" s="466"/>
      <c r="RN115" s="466"/>
      <c r="RO115" s="466"/>
      <c r="RP115" s="466"/>
      <c r="RQ115" s="466"/>
      <c r="RR115" s="466"/>
      <c r="RS115" s="466"/>
      <c r="RT115" s="466"/>
      <c r="RU115" s="466"/>
      <c r="RV115" s="466"/>
      <c r="RW115" s="466"/>
      <c r="RX115" s="466"/>
      <c r="RY115" s="466"/>
      <c r="RZ115" s="466"/>
      <c r="SA115" s="466"/>
      <c r="SB115" s="466"/>
    </row>
    <row r="116" spans="2:496" x14ac:dyDescent="0.25">
      <c r="B116" s="473"/>
      <c r="C116" s="473"/>
      <c r="D116" s="473"/>
      <c r="E116" s="473"/>
      <c r="F116" s="473"/>
      <c r="G116" s="473"/>
      <c r="H116" s="473"/>
      <c r="I116" s="473"/>
      <c r="J116" s="473"/>
      <c r="K116" s="473"/>
      <c r="L116" s="473"/>
      <c r="M116" s="473"/>
      <c r="N116" s="473"/>
      <c r="O116" s="473"/>
      <c r="P116" s="473"/>
      <c r="X116"/>
      <c r="Y116"/>
      <c r="Z116"/>
      <c r="AA116"/>
      <c r="AB116"/>
      <c r="AC116" s="473"/>
      <c r="AD116" s="473"/>
      <c r="AE116" s="473"/>
      <c r="AF116" s="473"/>
      <c r="AH116" s="473"/>
      <c r="AI116" s="473"/>
      <c r="AJ116" s="473"/>
      <c r="AK116" s="473"/>
      <c r="AL116" s="473"/>
      <c r="AM116" s="473"/>
      <c r="AN116" s="473"/>
      <c r="AO116" s="473"/>
      <c r="AP116" s="473"/>
      <c r="AQ116" s="473"/>
      <c r="AR116" s="473"/>
      <c r="AS116" s="473"/>
      <c r="AT116" s="473"/>
      <c r="AU116" s="473"/>
      <c r="AV116" s="473"/>
      <c r="BU116" s="466"/>
      <c r="BV116" s="466"/>
      <c r="BW116" s="466"/>
      <c r="BX116" s="466"/>
      <c r="BY116" s="466"/>
      <c r="BZ116" s="466"/>
      <c r="CA116" s="466"/>
      <c r="CB116" s="466"/>
      <c r="CC116" s="466"/>
      <c r="CD116" s="466"/>
      <c r="CE116" s="466"/>
      <c r="CF116" s="466"/>
      <c r="CG116" s="466"/>
      <c r="CH116" s="466"/>
      <c r="CI116" s="466"/>
      <c r="CJ116" s="466"/>
      <c r="CK116" s="466"/>
      <c r="CL116" s="466"/>
      <c r="CM116" s="466"/>
      <c r="CN116" s="466"/>
      <c r="CO116" s="466"/>
      <c r="CP116" s="466"/>
      <c r="CQ116" s="466"/>
      <c r="CR116" s="466"/>
      <c r="CS116" s="466"/>
      <c r="CT116" s="466"/>
      <c r="CU116" s="466"/>
      <c r="CV116" s="466"/>
      <c r="CW116" s="466"/>
      <c r="CX116" s="466"/>
      <c r="CY116" s="466"/>
      <c r="CZ116" s="466"/>
      <c r="DA116" s="466"/>
      <c r="DB116" s="466"/>
      <c r="DC116" s="466"/>
      <c r="DD116" s="466"/>
      <c r="DE116" s="466"/>
      <c r="DF116" s="466"/>
      <c r="DG116" s="466"/>
      <c r="DH116" s="466"/>
      <c r="DI116" s="466"/>
      <c r="DJ116" s="466"/>
      <c r="DK116" s="466"/>
      <c r="DL116" s="466"/>
      <c r="DM116" s="466"/>
      <c r="DN116" s="466"/>
      <c r="DO116" s="466"/>
      <c r="DP116" s="466"/>
      <c r="DQ116" s="466"/>
      <c r="DR116" s="466"/>
      <c r="DS116" s="466"/>
      <c r="DT116" s="466"/>
      <c r="DU116" s="466"/>
      <c r="DV116" s="466"/>
      <c r="DW116" s="466"/>
      <c r="DX116" s="466"/>
      <c r="DY116" s="466"/>
      <c r="DZ116" s="466"/>
      <c r="EA116" s="466"/>
      <c r="EB116" s="466"/>
      <c r="EC116" s="466"/>
      <c r="ED116" s="466"/>
      <c r="EE116" s="466"/>
      <c r="EF116" s="466"/>
      <c r="EG116" s="466"/>
      <c r="EH116" s="466"/>
      <c r="EI116" s="466"/>
      <c r="EJ116" s="466"/>
      <c r="EK116" s="466"/>
      <c r="EL116" s="466"/>
      <c r="EM116" s="466"/>
      <c r="EN116" s="466"/>
      <c r="EO116" s="466"/>
      <c r="EP116" s="466"/>
      <c r="EQ116" s="466"/>
      <c r="ER116" s="466"/>
      <c r="ES116" s="466"/>
      <c r="ET116" s="466"/>
      <c r="EU116" s="466"/>
      <c r="EV116" s="466"/>
      <c r="EW116" s="466"/>
      <c r="EX116" s="466"/>
      <c r="EY116" s="466"/>
      <c r="EZ116" s="466"/>
      <c r="FA116" s="466"/>
      <c r="FB116" s="466"/>
      <c r="FC116" s="466"/>
      <c r="HQ116" s="466"/>
      <c r="HR116" s="466"/>
      <c r="HS116" s="466"/>
      <c r="HT116" s="466"/>
      <c r="HU116" s="466"/>
      <c r="HV116" s="466"/>
      <c r="HW116" s="466"/>
      <c r="HX116" s="466"/>
      <c r="IG116" s="466"/>
      <c r="IH116" s="466"/>
      <c r="II116" s="466"/>
      <c r="IJ116" s="466"/>
      <c r="IK116" s="466"/>
      <c r="IL116" s="466"/>
      <c r="IM116" s="466"/>
      <c r="IN116" s="466"/>
      <c r="IO116" s="466"/>
      <c r="IP116" s="466"/>
      <c r="IQ116" s="466"/>
      <c r="IR116" s="466"/>
      <c r="IS116" s="46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PA116" s="466"/>
      <c r="PB116" s="466"/>
      <c r="PC116" s="466"/>
      <c r="PD116" s="466"/>
      <c r="PE116" s="466"/>
      <c r="PF116" s="466"/>
      <c r="PG116" s="466"/>
      <c r="PH116" s="466"/>
      <c r="PI116" s="466"/>
      <c r="PJ116" s="466"/>
      <c r="PK116" s="466"/>
      <c r="PL116" s="466"/>
      <c r="PM116" s="466"/>
      <c r="PN116" s="466"/>
      <c r="PO116" s="466"/>
      <c r="PP116" s="466"/>
      <c r="PQ116" s="466"/>
      <c r="PR116" s="466"/>
      <c r="PS116" s="466"/>
      <c r="PT116" s="466"/>
      <c r="PU116" s="466"/>
      <c r="PV116" s="466"/>
      <c r="PW116" s="466"/>
      <c r="PX116" s="466"/>
      <c r="PY116" s="466"/>
      <c r="PZ116" s="466"/>
      <c r="QA116" s="466"/>
      <c r="QB116" s="466"/>
      <c r="QC116" s="466"/>
      <c r="QD116" s="466"/>
      <c r="QE116" s="466"/>
      <c r="QF116" s="466"/>
      <c r="QG116" s="466"/>
      <c r="QH116" s="466"/>
      <c r="QI116" s="466"/>
      <c r="QJ116" s="466"/>
      <c r="QK116" s="466"/>
      <c r="QL116" s="466"/>
      <c r="QM116" s="466"/>
      <c r="QN116" s="466"/>
      <c r="QO116" s="466"/>
      <c r="QP116" s="466"/>
      <c r="QQ116" s="466"/>
      <c r="QR116" s="466"/>
      <c r="QS116" s="466"/>
      <c r="QT116" s="466"/>
      <c r="QU116" s="466"/>
      <c r="QV116" s="466"/>
      <c r="QW116" s="466"/>
      <c r="QX116" s="466"/>
      <c r="QY116" s="466"/>
      <c r="QZ116" s="466"/>
      <c r="RA116" s="466"/>
      <c r="RM116" s="466"/>
      <c r="RN116" s="466"/>
      <c r="RO116" s="466"/>
      <c r="RP116" s="466"/>
      <c r="RQ116" s="466"/>
      <c r="RR116" s="466"/>
      <c r="RS116" s="466"/>
      <c r="RT116" s="466"/>
      <c r="RU116" s="466"/>
      <c r="RV116" s="466"/>
      <c r="RW116" s="466"/>
      <c r="RX116" s="466"/>
      <c r="RY116" s="466"/>
      <c r="RZ116" s="466"/>
      <c r="SA116" s="466"/>
      <c r="SB116" s="466"/>
    </row>
    <row r="117" spans="2:496" x14ac:dyDescent="0.25">
      <c r="B117" s="473"/>
      <c r="C117" s="473"/>
      <c r="D117" s="473"/>
      <c r="E117" s="473"/>
      <c r="F117" s="473"/>
      <c r="G117" s="473"/>
      <c r="H117" s="473"/>
      <c r="I117" s="473"/>
      <c r="J117" s="473"/>
      <c r="K117" s="473"/>
      <c r="L117" s="473"/>
      <c r="M117" s="473"/>
      <c r="N117" s="473"/>
      <c r="O117" s="473"/>
      <c r="P117" s="473"/>
      <c r="X117"/>
      <c r="Y117"/>
      <c r="Z117"/>
      <c r="AA117"/>
      <c r="AB117"/>
      <c r="AC117" s="473"/>
      <c r="AD117" s="473"/>
      <c r="AE117" s="473"/>
      <c r="AF117" s="473"/>
      <c r="AH117" s="473"/>
      <c r="AI117" s="473"/>
      <c r="AJ117" s="473"/>
      <c r="AK117" s="473"/>
      <c r="AL117" s="473"/>
      <c r="AM117" s="473"/>
      <c r="AN117" s="473"/>
      <c r="AO117" s="473"/>
      <c r="AP117" s="473"/>
      <c r="AQ117" s="473"/>
      <c r="AR117" s="473"/>
      <c r="AS117" s="473"/>
      <c r="AT117" s="473"/>
      <c r="AU117" s="473"/>
      <c r="AV117" s="473"/>
      <c r="BU117" s="466"/>
      <c r="BV117" s="466"/>
      <c r="BW117" s="466"/>
      <c r="BX117" s="466"/>
      <c r="BY117" s="466"/>
      <c r="BZ117" s="466"/>
      <c r="CA117" s="466"/>
      <c r="CB117" s="466"/>
      <c r="CC117" s="466"/>
      <c r="CD117" s="466"/>
      <c r="CE117" s="466"/>
      <c r="CF117" s="466"/>
      <c r="CG117" s="466"/>
      <c r="CH117" s="466"/>
      <c r="CI117" s="466"/>
      <c r="CJ117" s="466"/>
      <c r="CK117" s="466"/>
      <c r="CL117" s="466"/>
      <c r="CM117" s="466"/>
      <c r="CN117" s="466"/>
      <c r="CO117" s="466"/>
      <c r="CP117" s="466"/>
      <c r="CQ117" s="466"/>
      <c r="CR117" s="466"/>
      <c r="CS117" s="466"/>
      <c r="CT117" s="466"/>
      <c r="CU117" s="466"/>
      <c r="CV117" s="466"/>
      <c r="CW117" s="466"/>
      <c r="CX117" s="466"/>
      <c r="CY117" s="466"/>
      <c r="CZ117" s="466"/>
      <c r="DA117" s="466"/>
      <c r="DB117" s="466"/>
      <c r="DC117" s="466"/>
      <c r="DD117" s="466"/>
      <c r="DE117" s="466"/>
      <c r="DF117" s="466"/>
      <c r="DG117" s="466"/>
      <c r="DH117" s="466"/>
      <c r="DI117" s="466"/>
      <c r="DJ117" s="466"/>
      <c r="DK117" s="466"/>
      <c r="DL117" s="466"/>
      <c r="DM117" s="466"/>
      <c r="DN117" s="466"/>
      <c r="DO117" s="466"/>
      <c r="DP117" s="466"/>
      <c r="DQ117" s="466"/>
      <c r="DR117" s="466"/>
      <c r="DS117" s="466"/>
      <c r="DT117" s="466"/>
      <c r="DU117" s="466"/>
      <c r="DV117" s="466"/>
      <c r="DW117" s="466"/>
      <c r="DX117" s="466"/>
      <c r="DY117" s="466"/>
      <c r="DZ117" s="466"/>
      <c r="EA117" s="466"/>
      <c r="EB117" s="466"/>
      <c r="EC117" s="466"/>
      <c r="ED117" s="466"/>
      <c r="EE117" s="466"/>
      <c r="EF117" s="466"/>
      <c r="EG117" s="466"/>
      <c r="EH117" s="466"/>
      <c r="EI117" s="466"/>
      <c r="EJ117" s="466"/>
      <c r="EK117" s="466"/>
      <c r="EL117" s="466"/>
      <c r="EM117" s="466"/>
      <c r="EN117" s="466"/>
      <c r="EO117" s="466"/>
      <c r="EP117" s="466"/>
      <c r="EQ117" s="466"/>
      <c r="ER117" s="466"/>
      <c r="ES117" s="466"/>
      <c r="ET117" s="466"/>
      <c r="EU117" s="466"/>
      <c r="EV117" s="466"/>
      <c r="EW117" s="466"/>
      <c r="EX117" s="466"/>
      <c r="EY117" s="466"/>
      <c r="EZ117" s="466"/>
      <c r="FA117" s="466"/>
      <c r="FB117" s="466"/>
      <c r="FC117" s="466"/>
      <c r="HQ117" s="466"/>
      <c r="HR117" s="466"/>
      <c r="HS117" s="466"/>
      <c r="HT117" s="466"/>
      <c r="HU117" s="466"/>
      <c r="HV117" s="466"/>
      <c r="HW117" s="466"/>
      <c r="HX117" s="466"/>
      <c r="IG117" s="466"/>
      <c r="IH117" s="466"/>
      <c r="II117" s="466"/>
      <c r="IJ117" s="466"/>
      <c r="IK117" s="466"/>
      <c r="IL117" s="466"/>
      <c r="IM117" s="466"/>
      <c r="IN117" s="466"/>
      <c r="IO117" s="466"/>
      <c r="IP117" s="466"/>
      <c r="IQ117" s="466"/>
      <c r="IR117" s="466"/>
      <c r="IS117" s="466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PA117" s="466"/>
      <c r="PB117" s="466"/>
      <c r="PC117" s="466"/>
      <c r="PD117" s="466"/>
      <c r="PE117" s="466"/>
      <c r="PF117" s="466"/>
      <c r="PG117" s="466"/>
      <c r="PH117" s="466"/>
      <c r="PI117" s="466"/>
      <c r="PJ117" s="466"/>
      <c r="PK117" s="466"/>
      <c r="PL117" s="466"/>
      <c r="PM117" s="466"/>
      <c r="PN117" s="466"/>
      <c r="PO117" s="466"/>
      <c r="PP117" s="466"/>
      <c r="PQ117" s="466"/>
      <c r="PR117" s="466"/>
      <c r="PS117" s="466"/>
      <c r="PT117" s="466"/>
      <c r="PU117" s="466"/>
      <c r="PV117" s="466"/>
      <c r="PW117" s="466"/>
      <c r="PX117" s="466"/>
      <c r="PY117" s="466"/>
      <c r="PZ117" s="466"/>
      <c r="QA117" s="466"/>
      <c r="QB117" s="466"/>
      <c r="QC117" s="466"/>
      <c r="QD117" s="466"/>
      <c r="QE117" s="466"/>
      <c r="QF117" s="466"/>
      <c r="QG117" s="466"/>
      <c r="QH117" s="466"/>
      <c r="QI117" s="466"/>
      <c r="QJ117" s="466"/>
      <c r="QK117" s="466"/>
      <c r="QL117" s="466"/>
      <c r="QM117" s="466"/>
      <c r="QN117" s="466"/>
      <c r="QO117" s="466"/>
      <c r="QP117" s="466"/>
      <c r="QQ117" s="466"/>
      <c r="QR117" s="466"/>
      <c r="QS117" s="466"/>
      <c r="QT117" s="466"/>
      <c r="QU117" s="466"/>
      <c r="QV117" s="466"/>
      <c r="QW117" s="466"/>
      <c r="QX117" s="466"/>
      <c r="QY117" s="466"/>
      <c r="QZ117" s="466"/>
      <c r="RA117" s="466"/>
      <c r="RM117" s="466"/>
      <c r="RN117" s="466"/>
      <c r="RO117" s="466"/>
      <c r="RP117" s="466"/>
      <c r="RQ117" s="466"/>
      <c r="RR117" s="466"/>
      <c r="RS117" s="466"/>
      <c r="RT117" s="466"/>
      <c r="RU117" s="466"/>
      <c r="RV117" s="466"/>
      <c r="RW117" s="466"/>
      <c r="RX117" s="466"/>
      <c r="RY117" s="466"/>
      <c r="RZ117" s="466"/>
      <c r="SA117" s="466"/>
      <c r="SB117" s="466"/>
    </row>
    <row r="118" spans="2:496" x14ac:dyDescent="0.25">
      <c r="B118" s="473"/>
      <c r="C118" s="473"/>
      <c r="D118" s="473"/>
      <c r="E118" s="473"/>
      <c r="F118" s="473"/>
      <c r="G118" s="473"/>
      <c r="H118" s="473"/>
      <c r="I118" s="473"/>
      <c r="J118" s="473"/>
      <c r="K118" s="473"/>
      <c r="L118" s="473"/>
      <c r="M118" s="473"/>
      <c r="N118" s="473"/>
      <c r="O118" s="473"/>
      <c r="P118" s="473"/>
      <c r="X118"/>
      <c r="Y118"/>
      <c r="Z118"/>
      <c r="AA118"/>
      <c r="AB118"/>
      <c r="AC118" s="473"/>
      <c r="AD118" s="473"/>
      <c r="AE118" s="473"/>
      <c r="AF118" s="473"/>
      <c r="AH118" s="473"/>
      <c r="AI118" s="473"/>
      <c r="AJ118" s="473"/>
      <c r="AK118" s="473"/>
      <c r="AL118" s="473"/>
      <c r="AM118" s="473"/>
      <c r="AN118" s="473"/>
      <c r="AO118" s="473"/>
      <c r="AP118" s="473"/>
      <c r="AQ118" s="473"/>
      <c r="AR118" s="473"/>
      <c r="AS118" s="473"/>
      <c r="AT118" s="473"/>
      <c r="AU118" s="473"/>
      <c r="AV118" s="473"/>
      <c r="BU118" s="466"/>
      <c r="BV118" s="466"/>
      <c r="BW118" s="466"/>
      <c r="BX118" s="466"/>
      <c r="BY118" s="466"/>
      <c r="BZ118" s="466"/>
      <c r="CA118" s="466"/>
      <c r="CB118" s="466"/>
      <c r="CC118" s="466"/>
      <c r="CD118" s="466"/>
      <c r="CE118" s="466"/>
      <c r="CF118" s="466"/>
      <c r="CG118" s="466"/>
      <c r="CH118" s="466"/>
      <c r="CI118" s="466"/>
      <c r="CJ118" s="466"/>
      <c r="CK118" s="466"/>
      <c r="CL118" s="466"/>
      <c r="CM118" s="466"/>
      <c r="CN118" s="466"/>
      <c r="CO118" s="466"/>
      <c r="CP118" s="466"/>
      <c r="CQ118" s="466"/>
      <c r="CR118" s="466"/>
      <c r="CS118" s="466"/>
      <c r="CT118" s="466"/>
      <c r="CU118" s="466"/>
      <c r="CV118" s="466"/>
      <c r="CW118" s="466"/>
      <c r="CX118" s="466"/>
      <c r="CY118" s="466"/>
      <c r="CZ118" s="466"/>
      <c r="DA118" s="466"/>
      <c r="DB118" s="466"/>
      <c r="DC118" s="466"/>
      <c r="DD118" s="466"/>
      <c r="DE118" s="466"/>
      <c r="DF118" s="466"/>
      <c r="DG118" s="466"/>
      <c r="DH118" s="466"/>
      <c r="DI118" s="466"/>
      <c r="DJ118" s="466"/>
      <c r="DK118" s="466"/>
      <c r="DL118" s="466"/>
      <c r="DM118" s="466"/>
      <c r="DN118" s="466"/>
      <c r="DO118" s="466"/>
      <c r="DP118" s="466"/>
      <c r="DQ118" s="466"/>
      <c r="DR118" s="466"/>
      <c r="DS118" s="466"/>
      <c r="DT118" s="466"/>
      <c r="DU118" s="466"/>
      <c r="DV118" s="466"/>
      <c r="DW118" s="466"/>
      <c r="DX118" s="466"/>
      <c r="DY118" s="466"/>
      <c r="DZ118" s="466"/>
      <c r="EA118" s="466"/>
      <c r="EB118" s="466"/>
      <c r="EC118" s="466"/>
      <c r="ED118" s="466"/>
      <c r="EE118" s="466"/>
      <c r="EF118" s="466"/>
      <c r="EG118" s="466"/>
      <c r="EH118" s="466"/>
      <c r="EI118" s="466"/>
      <c r="EJ118" s="466"/>
      <c r="EK118" s="466"/>
      <c r="EL118" s="466"/>
      <c r="EM118" s="466"/>
      <c r="EN118" s="466"/>
      <c r="EO118" s="466"/>
      <c r="EP118" s="466"/>
      <c r="EQ118" s="466"/>
      <c r="ER118" s="466"/>
      <c r="ES118" s="466"/>
      <c r="ET118" s="466"/>
      <c r="EU118" s="466"/>
      <c r="EV118" s="466"/>
      <c r="EW118" s="466"/>
      <c r="EX118" s="466"/>
      <c r="EY118" s="466"/>
      <c r="EZ118" s="466"/>
      <c r="FA118" s="466"/>
      <c r="FB118" s="466"/>
      <c r="FC118" s="466"/>
      <c r="HQ118" s="466"/>
      <c r="HR118" s="466"/>
      <c r="HS118" s="466"/>
      <c r="HT118" s="466"/>
      <c r="HU118" s="466"/>
      <c r="HV118" s="466"/>
      <c r="HW118" s="466"/>
      <c r="HX118" s="466"/>
      <c r="IG118" s="466"/>
      <c r="IH118" s="466"/>
      <c r="II118" s="466"/>
      <c r="IJ118" s="466"/>
      <c r="IK118" s="466"/>
      <c r="IL118" s="466"/>
      <c r="IM118" s="466"/>
      <c r="IN118" s="466"/>
      <c r="IO118" s="466"/>
      <c r="IP118" s="466"/>
      <c r="IQ118" s="466"/>
      <c r="IR118" s="466"/>
      <c r="IS118" s="466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PA118" s="466"/>
      <c r="PB118" s="466"/>
      <c r="PC118" s="466"/>
      <c r="PD118" s="466"/>
      <c r="PE118" s="466"/>
      <c r="PF118" s="466"/>
      <c r="PG118" s="466"/>
      <c r="PH118" s="466"/>
      <c r="PI118" s="466"/>
      <c r="PJ118" s="466"/>
      <c r="PK118" s="466"/>
      <c r="PL118" s="466"/>
      <c r="PM118" s="466"/>
      <c r="PN118" s="466"/>
      <c r="PO118" s="466"/>
      <c r="PP118" s="466"/>
      <c r="PQ118" s="466"/>
      <c r="PR118" s="466"/>
      <c r="PS118" s="466"/>
      <c r="PT118" s="466"/>
      <c r="PU118" s="466"/>
      <c r="PV118" s="466"/>
      <c r="PW118" s="466"/>
      <c r="PX118" s="466"/>
      <c r="PY118" s="466"/>
      <c r="PZ118" s="466"/>
      <c r="QA118" s="466"/>
      <c r="QB118" s="466"/>
      <c r="QC118" s="466"/>
      <c r="QD118" s="466"/>
      <c r="QE118" s="466"/>
      <c r="QF118" s="466"/>
      <c r="QG118" s="466"/>
      <c r="QH118" s="466"/>
      <c r="QI118" s="466"/>
      <c r="QJ118" s="466"/>
      <c r="QK118" s="466"/>
      <c r="QL118" s="466"/>
      <c r="QM118" s="466"/>
      <c r="QN118" s="466"/>
      <c r="QO118" s="466"/>
      <c r="QP118" s="466"/>
      <c r="QQ118" s="466"/>
      <c r="QR118" s="466"/>
      <c r="QS118" s="466"/>
      <c r="QT118" s="466"/>
      <c r="QU118" s="466"/>
      <c r="QV118" s="466"/>
      <c r="QW118" s="466"/>
      <c r="QX118" s="466"/>
      <c r="QY118" s="466"/>
      <c r="QZ118" s="466"/>
      <c r="RA118" s="466"/>
      <c r="RM118" s="466"/>
      <c r="RN118" s="466"/>
      <c r="RO118" s="466"/>
      <c r="RP118" s="466"/>
      <c r="RQ118" s="466"/>
      <c r="RR118" s="466"/>
      <c r="RS118" s="466"/>
      <c r="RT118" s="466"/>
      <c r="RU118" s="466"/>
      <c r="RV118" s="466"/>
      <c r="RW118" s="466"/>
      <c r="RX118" s="466"/>
      <c r="RY118" s="466"/>
      <c r="RZ118" s="466"/>
      <c r="SA118" s="466"/>
      <c r="SB118" s="466"/>
    </row>
    <row r="119" spans="2:496" x14ac:dyDescent="0.25">
      <c r="B119" s="473"/>
      <c r="C119" s="473"/>
      <c r="D119" s="473"/>
      <c r="E119" s="473"/>
      <c r="F119" s="473"/>
      <c r="G119" s="473"/>
      <c r="H119" s="473"/>
      <c r="I119" s="473"/>
      <c r="J119" s="473"/>
      <c r="K119" s="473"/>
      <c r="L119" s="473"/>
      <c r="M119" s="473"/>
      <c r="N119" s="473"/>
      <c r="O119" s="473"/>
      <c r="P119" s="473"/>
      <c r="X119"/>
      <c r="Y119"/>
      <c r="Z119"/>
      <c r="AA119"/>
      <c r="AB119"/>
      <c r="AC119" s="473"/>
      <c r="AD119" s="473"/>
      <c r="AE119" s="473"/>
      <c r="AF119" s="473"/>
      <c r="AH119" s="473"/>
      <c r="AI119" s="473"/>
      <c r="AJ119" s="473"/>
      <c r="AK119" s="473"/>
      <c r="AL119" s="473"/>
      <c r="AM119" s="473"/>
      <c r="AN119" s="473"/>
      <c r="AO119" s="473"/>
      <c r="AP119" s="473"/>
      <c r="AQ119" s="473"/>
      <c r="AR119" s="473"/>
      <c r="AS119" s="473"/>
      <c r="AT119" s="473"/>
      <c r="AU119" s="473"/>
      <c r="AV119" s="473"/>
      <c r="BU119" s="466"/>
      <c r="BV119" s="466"/>
      <c r="BW119" s="466"/>
      <c r="BX119" s="466"/>
      <c r="BY119" s="466"/>
      <c r="BZ119" s="466"/>
      <c r="CA119" s="466"/>
      <c r="CB119" s="466"/>
      <c r="CC119" s="466"/>
      <c r="CD119" s="466"/>
      <c r="CE119" s="466"/>
      <c r="CF119" s="466"/>
      <c r="CG119" s="466"/>
      <c r="CH119" s="466"/>
      <c r="CI119" s="466"/>
      <c r="CJ119" s="466"/>
      <c r="CK119" s="466"/>
      <c r="CL119" s="466"/>
      <c r="CM119" s="466"/>
      <c r="CN119" s="466"/>
      <c r="CO119" s="466"/>
      <c r="CP119" s="466"/>
      <c r="CQ119" s="466"/>
      <c r="CR119" s="466"/>
      <c r="CS119" s="466"/>
      <c r="CT119" s="466"/>
      <c r="CU119" s="466"/>
      <c r="CV119" s="466"/>
      <c r="CW119" s="466"/>
      <c r="CX119" s="466"/>
      <c r="CY119" s="466"/>
      <c r="CZ119" s="466"/>
      <c r="DA119" s="466"/>
      <c r="DB119" s="466"/>
      <c r="DC119" s="466"/>
      <c r="DD119" s="466"/>
      <c r="DE119" s="466"/>
      <c r="DF119" s="466"/>
      <c r="DG119" s="466"/>
      <c r="DH119" s="466"/>
      <c r="DI119" s="466"/>
      <c r="DJ119" s="466"/>
      <c r="DK119" s="466"/>
      <c r="DL119" s="466"/>
      <c r="DM119" s="466"/>
      <c r="DN119" s="466"/>
      <c r="DO119" s="466"/>
      <c r="DP119" s="466"/>
      <c r="DQ119" s="466"/>
      <c r="DR119" s="466"/>
      <c r="DS119" s="466"/>
      <c r="DT119" s="466"/>
      <c r="DU119" s="466"/>
      <c r="DV119" s="466"/>
      <c r="DW119" s="466"/>
      <c r="DX119" s="466"/>
      <c r="DY119" s="466"/>
      <c r="DZ119" s="466"/>
      <c r="EA119" s="466"/>
      <c r="EB119" s="466"/>
      <c r="EC119" s="466"/>
      <c r="ED119" s="466"/>
      <c r="EE119" s="466"/>
      <c r="EF119" s="466"/>
      <c r="EG119" s="466"/>
      <c r="EH119" s="466"/>
      <c r="EI119" s="466"/>
      <c r="EJ119" s="466"/>
      <c r="EK119" s="466"/>
      <c r="EL119" s="466"/>
      <c r="EM119" s="466"/>
      <c r="EN119" s="466"/>
      <c r="EO119" s="466"/>
      <c r="EP119" s="466"/>
      <c r="EQ119" s="466"/>
      <c r="ER119" s="466"/>
      <c r="ES119" s="466"/>
      <c r="ET119" s="466"/>
      <c r="EU119" s="466"/>
      <c r="EV119" s="466"/>
      <c r="EW119" s="466"/>
      <c r="EX119" s="466"/>
      <c r="EY119" s="466"/>
      <c r="EZ119" s="466"/>
      <c r="FA119" s="466"/>
      <c r="FB119" s="466"/>
      <c r="FC119" s="466"/>
      <c r="HQ119" s="466"/>
      <c r="HR119" s="466"/>
      <c r="HS119" s="466"/>
      <c r="HT119" s="466"/>
      <c r="HU119" s="466"/>
      <c r="HV119" s="466"/>
      <c r="HW119" s="466"/>
      <c r="HX119" s="466"/>
      <c r="IG119" s="466"/>
      <c r="IH119" s="466"/>
      <c r="II119" s="466"/>
      <c r="IJ119" s="466"/>
      <c r="IK119" s="466"/>
      <c r="IL119" s="466"/>
      <c r="IM119" s="466"/>
      <c r="IN119" s="466"/>
      <c r="IO119" s="466"/>
      <c r="IP119" s="466"/>
      <c r="IQ119" s="466"/>
      <c r="IR119" s="466"/>
      <c r="IS119" s="466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PA119" s="466"/>
      <c r="PB119" s="466"/>
      <c r="PC119" s="466"/>
      <c r="PD119" s="466"/>
      <c r="PE119" s="466"/>
      <c r="PF119" s="466"/>
      <c r="PG119" s="466"/>
      <c r="PH119" s="466"/>
      <c r="PI119" s="466"/>
      <c r="PJ119" s="466"/>
      <c r="PK119" s="466"/>
      <c r="PL119" s="466"/>
      <c r="PM119" s="466"/>
      <c r="PN119" s="466"/>
      <c r="PO119" s="466"/>
      <c r="PP119" s="466"/>
      <c r="PQ119" s="466"/>
      <c r="PR119" s="466"/>
      <c r="PS119" s="466"/>
      <c r="PT119" s="466"/>
      <c r="PU119" s="466"/>
      <c r="PV119" s="466"/>
      <c r="PW119" s="466"/>
      <c r="PX119" s="466"/>
      <c r="PY119" s="466"/>
      <c r="PZ119" s="466"/>
      <c r="QA119" s="466"/>
      <c r="QB119" s="466"/>
      <c r="QC119" s="466"/>
      <c r="QD119" s="466"/>
      <c r="QE119" s="466"/>
      <c r="QF119" s="466"/>
      <c r="QG119" s="466"/>
      <c r="QH119" s="466"/>
      <c r="QI119" s="466"/>
      <c r="QJ119" s="466"/>
      <c r="QK119" s="466"/>
      <c r="QL119" s="466"/>
      <c r="QM119" s="466"/>
      <c r="QN119" s="466"/>
      <c r="QO119" s="466"/>
      <c r="QP119" s="466"/>
      <c r="QQ119" s="466"/>
      <c r="QR119" s="466"/>
      <c r="QS119" s="466"/>
      <c r="QT119" s="466"/>
      <c r="QU119" s="466"/>
      <c r="QV119" s="466"/>
      <c r="QW119" s="466"/>
      <c r="QX119" s="466"/>
      <c r="QY119" s="466"/>
      <c r="QZ119" s="466"/>
      <c r="RA119" s="466"/>
      <c r="RM119" s="466"/>
      <c r="RN119" s="466"/>
      <c r="RO119" s="466"/>
      <c r="RP119" s="466"/>
      <c r="RQ119" s="466"/>
      <c r="RR119" s="466"/>
      <c r="RS119" s="466"/>
      <c r="RT119" s="466"/>
      <c r="RU119" s="466"/>
      <c r="RV119" s="466"/>
      <c r="RW119" s="466"/>
      <c r="RX119" s="466"/>
      <c r="RY119" s="466"/>
      <c r="RZ119" s="466"/>
      <c r="SA119" s="466"/>
      <c r="SB119" s="466"/>
    </row>
    <row r="120" spans="2:496" x14ac:dyDescent="0.25">
      <c r="B120" s="473"/>
      <c r="C120" s="473"/>
      <c r="D120" s="473"/>
      <c r="E120" s="473"/>
      <c r="F120" s="473"/>
      <c r="G120" s="473"/>
      <c r="H120" s="473"/>
      <c r="I120" s="473"/>
      <c r="J120" s="473"/>
      <c r="K120" s="473"/>
      <c r="L120" s="473"/>
      <c r="M120" s="473"/>
      <c r="N120" s="473"/>
      <c r="O120" s="473"/>
      <c r="P120" s="473"/>
      <c r="X120"/>
      <c r="Y120"/>
      <c r="Z120"/>
      <c r="AA120"/>
      <c r="AB120"/>
      <c r="AC120" s="473"/>
      <c r="AD120" s="473"/>
      <c r="AE120" s="473"/>
      <c r="AF120" s="473"/>
      <c r="AH120" s="473"/>
      <c r="AI120" s="473"/>
      <c r="AJ120" s="473"/>
      <c r="AK120" s="473"/>
      <c r="AL120" s="473"/>
      <c r="AM120" s="473"/>
      <c r="AN120" s="473"/>
      <c r="AO120" s="473"/>
      <c r="AP120" s="473"/>
      <c r="AQ120" s="473"/>
      <c r="AR120" s="473"/>
      <c r="AS120" s="473"/>
      <c r="AT120" s="473"/>
      <c r="AU120" s="473"/>
      <c r="AV120" s="473"/>
      <c r="BU120" s="466"/>
      <c r="BV120" s="466"/>
      <c r="BW120" s="466"/>
      <c r="BX120" s="466"/>
      <c r="BY120" s="466"/>
      <c r="BZ120" s="466"/>
      <c r="CA120" s="466"/>
      <c r="CB120" s="466"/>
      <c r="CC120" s="466"/>
      <c r="CD120" s="466"/>
      <c r="CE120" s="466"/>
      <c r="CF120" s="466"/>
      <c r="CG120" s="466"/>
      <c r="CH120" s="466"/>
      <c r="CI120" s="466"/>
      <c r="CJ120" s="466"/>
      <c r="CK120" s="466"/>
      <c r="CL120" s="466"/>
      <c r="CM120" s="466"/>
      <c r="CN120" s="466"/>
      <c r="CO120" s="466"/>
      <c r="CP120" s="466"/>
      <c r="CQ120" s="466"/>
      <c r="CR120" s="466"/>
      <c r="CS120" s="466"/>
      <c r="CT120" s="466"/>
      <c r="CU120" s="466"/>
      <c r="CV120" s="466"/>
      <c r="CW120" s="466"/>
      <c r="CX120" s="466"/>
      <c r="CY120" s="466"/>
      <c r="CZ120" s="466"/>
      <c r="DA120" s="466"/>
      <c r="DB120" s="466"/>
      <c r="DC120" s="466"/>
      <c r="DD120" s="466"/>
      <c r="DE120" s="466"/>
      <c r="DF120" s="466"/>
      <c r="DG120" s="466"/>
      <c r="DH120" s="466"/>
      <c r="DI120" s="466"/>
      <c r="DJ120" s="466"/>
      <c r="DK120" s="466"/>
      <c r="DL120" s="466"/>
      <c r="DM120" s="466"/>
      <c r="DN120" s="466"/>
      <c r="DO120" s="466"/>
      <c r="DP120" s="466"/>
      <c r="DQ120" s="466"/>
      <c r="DR120" s="466"/>
      <c r="DS120" s="466"/>
      <c r="DT120" s="466"/>
      <c r="DU120" s="466"/>
      <c r="DV120" s="466"/>
      <c r="DW120" s="466"/>
      <c r="DX120" s="466"/>
      <c r="DY120" s="466"/>
      <c r="DZ120" s="466"/>
      <c r="EA120" s="466"/>
      <c r="EB120" s="466"/>
      <c r="EC120" s="466"/>
      <c r="ED120" s="466"/>
      <c r="EE120" s="466"/>
      <c r="EF120" s="466"/>
      <c r="EG120" s="466"/>
      <c r="EH120" s="466"/>
      <c r="EI120" s="466"/>
      <c r="EJ120" s="466"/>
      <c r="EK120" s="466"/>
      <c r="EL120" s="466"/>
      <c r="EM120" s="466"/>
      <c r="EN120" s="466"/>
      <c r="EO120" s="466"/>
      <c r="EP120" s="466"/>
      <c r="EQ120" s="466"/>
      <c r="ER120" s="466"/>
      <c r="ES120" s="466"/>
      <c r="ET120" s="466"/>
      <c r="EU120" s="466"/>
      <c r="EV120" s="466"/>
      <c r="EW120" s="466"/>
      <c r="EX120" s="466"/>
      <c r="EY120" s="466"/>
      <c r="EZ120" s="466"/>
      <c r="FA120" s="466"/>
      <c r="FB120" s="466"/>
      <c r="FC120" s="466"/>
      <c r="HQ120" s="466"/>
      <c r="HR120" s="466"/>
      <c r="HS120" s="466"/>
      <c r="HT120" s="466"/>
      <c r="HU120" s="466"/>
      <c r="HV120" s="466"/>
      <c r="HW120" s="466"/>
      <c r="HX120" s="466"/>
      <c r="IG120" s="466"/>
      <c r="IH120" s="466"/>
      <c r="II120" s="466"/>
      <c r="IJ120" s="466"/>
      <c r="IK120" s="466"/>
      <c r="IL120" s="466"/>
      <c r="IM120" s="466"/>
      <c r="IN120" s="466"/>
      <c r="IO120" s="466"/>
      <c r="IP120" s="466"/>
      <c r="IQ120" s="466"/>
      <c r="IR120" s="466"/>
      <c r="IS120" s="466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PA120" s="466"/>
      <c r="PB120" s="466"/>
      <c r="PC120" s="466"/>
      <c r="PD120" s="466"/>
      <c r="PE120" s="466"/>
      <c r="PF120" s="466"/>
      <c r="PG120" s="466"/>
      <c r="PH120" s="466"/>
      <c r="PI120" s="466"/>
      <c r="PJ120" s="466"/>
      <c r="PK120" s="466"/>
      <c r="PL120" s="466"/>
      <c r="PM120" s="466"/>
      <c r="PN120" s="466"/>
      <c r="PO120" s="466"/>
      <c r="PP120" s="466"/>
      <c r="PQ120" s="466"/>
      <c r="PR120" s="466"/>
      <c r="PS120" s="466"/>
      <c r="PT120" s="466"/>
      <c r="PU120" s="466"/>
      <c r="PV120" s="466"/>
      <c r="PW120" s="466"/>
      <c r="PX120" s="466"/>
      <c r="PY120" s="466"/>
      <c r="PZ120" s="466"/>
      <c r="QA120" s="466"/>
      <c r="QB120" s="466"/>
      <c r="QC120" s="466"/>
      <c r="QD120" s="466"/>
      <c r="QE120" s="466"/>
      <c r="QF120" s="466"/>
      <c r="QG120" s="466"/>
      <c r="QH120" s="466"/>
      <c r="QI120" s="466"/>
      <c r="QJ120" s="466"/>
      <c r="QK120" s="466"/>
      <c r="QL120" s="466"/>
      <c r="QM120" s="466"/>
      <c r="QN120" s="466"/>
      <c r="QO120" s="466"/>
      <c r="QP120" s="466"/>
      <c r="QQ120" s="466"/>
      <c r="QR120" s="466"/>
      <c r="QS120" s="466"/>
      <c r="QT120" s="466"/>
      <c r="QU120" s="466"/>
      <c r="QV120" s="466"/>
      <c r="QW120" s="466"/>
      <c r="QX120" s="466"/>
      <c r="QY120" s="466"/>
      <c r="QZ120" s="466"/>
      <c r="RA120" s="466"/>
      <c r="RM120" s="466"/>
      <c r="RN120" s="466"/>
      <c r="RO120" s="466"/>
      <c r="RP120" s="466"/>
      <c r="RQ120" s="466"/>
      <c r="RR120" s="466"/>
      <c r="RS120" s="466"/>
      <c r="RT120" s="466"/>
      <c r="RU120" s="466"/>
      <c r="RV120" s="466"/>
      <c r="RW120" s="466"/>
      <c r="RX120" s="466"/>
      <c r="RY120" s="466"/>
      <c r="RZ120" s="466"/>
      <c r="SA120" s="466"/>
      <c r="SB120" s="466"/>
    </row>
    <row r="121" spans="2:496" x14ac:dyDescent="0.25">
      <c r="B121" s="473"/>
      <c r="C121" s="473"/>
      <c r="D121" s="473"/>
      <c r="E121" s="473"/>
      <c r="F121" s="473"/>
      <c r="G121" s="473"/>
      <c r="H121" s="473"/>
      <c r="I121" s="473"/>
      <c r="J121" s="473"/>
      <c r="K121" s="473"/>
      <c r="L121" s="473"/>
      <c r="M121" s="473"/>
      <c r="N121" s="473"/>
      <c r="O121" s="473"/>
      <c r="P121" s="473"/>
      <c r="X121"/>
      <c r="Y121"/>
      <c r="Z121"/>
      <c r="AA121"/>
      <c r="AB121"/>
      <c r="AC121" s="473"/>
      <c r="AD121" s="473"/>
      <c r="AE121" s="473"/>
      <c r="AF121" s="473"/>
      <c r="AH121" s="473"/>
      <c r="AI121" s="473"/>
      <c r="AJ121" s="473"/>
      <c r="AK121" s="473"/>
      <c r="AL121" s="473"/>
      <c r="AM121" s="473"/>
      <c r="AN121" s="473"/>
      <c r="AO121" s="473"/>
      <c r="AP121" s="473"/>
      <c r="AQ121" s="473"/>
      <c r="AR121" s="473"/>
      <c r="AS121" s="473"/>
      <c r="AT121" s="473"/>
      <c r="AU121" s="473"/>
      <c r="AV121" s="473"/>
      <c r="BU121" s="466"/>
      <c r="BV121" s="466"/>
      <c r="BW121" s="466"/>
      <c r="BX121" s="466"/>
      <c r="BY121" s="466"/>
      <c r="BZ121" s="466"/>
      <c r="CA121" s="466"/>
      <c r="CB121" s="466"/>
      <c r="CC121" s="466"/>
      <c r="CD121" s="466"/>
      <c r="CE121" s="466"/>
      <c r="CF121" s="466"/>
      <c r="CG121" s="466"/>
      <c r="CH121" s="466"/>
      <c r="CI121" s="466"/>
      <c r="CJ121" s="466"/>
      <c r="CK121" s="466"/>
      <c r="CL121" s="466"/>
      <c r="CM121" s="466"/>
      <c r="CN121" s="466"/>
      <c r="CO121" s="466"/>
      <c r="CP121" s="466"/>
      <c r="CQ121" s="466"/>
      <c r="CR121" s="466"/>
      <c r="CS121" s="466"/>
      <c r="CT121" s="466"/>
      <c r="CU121" s="466"/>
      <c r="CV121" s="466"/>
      <c r="CW121" s="466"/>
      <c r="CX121" s="466"/>
      <c r="CY121" s="466"/>
      <c r="CZ121" s="466"/>
      <c r="DA121" s="466"/>
      <c r="DB121" s="466"/>
      <c r="DC121" s="466"/>
      <c r="DD121" s="466"/>
      <c r="DE121" s="466"/>
      <c r="DF121" s="466"/>
      <c r="DG121" s="466"/>
      <c r="DH121" s="466"/>
      <c r="DI121" s="466"/>
      <c r="DJ121" s="466"/>
      <c r="DK121" s="466"/>
      <c r="DL121" s="466"/>
      <c r="DM121" s="466"/>
      <c r="DN121" s="466"/>
      <c r="DO121" s="466"/>
      <c r="DP121" s="466"/>
      <c r="DQ121" s="466"/>
      <c r="DR121" s="466"/>
      <c r="DS121" s="466"/>
      <c r="DT121" s="466"/>
      <c r="DU121" s="466"/>
      <c r="DV121" s="466"/>
      <c r="DW121" s="466"/>
      <c r="DX121" s="466"/>
      <c r="DY121" s="466"/>
      <c r="DZ121" s="466"/>
      <c r="EA121" s="466"/>
      <c r="EB121" s="466"/>
      <c r="EC121" s="466"/>
      <c r="ED121" s="466"/>
      <c r="EE121" s="466"/>
      <c r="EF121" s="466"/>
      <c r="EG121" s="466"/>
      <c r="EH121" s="466"/>
      <c r="EI121" s="466"/>
      <c r="EJ121" s="466"/>
      <c r="EK121" s="466"/>
      <c r="EL121" s="466"/>
      <c r="EM121" s="466"/>
      <c r="EN121" s="466"/>
      <c r="EO121" s="466"/>
      <c r="EP121" s="466"/>
      <c r="EQ121" s="466"/>
      <c r="ER121" s="466"/>
      <c r="ES121" s="466"/>
      <c r="ET121" s="466"/>
      <c r="EU121" s="466"/>
      <c r="EV121" s="466"/>
      <c r="EW121" s="466"/>
      <c r="EX121" s="466"/>
      <c r="EY121" s="466"/>
      <c r="EZ121" s="466"/>
      <c r="FA121" s="466"/>
      <c r="FB121" s="466"/>
      <c r="FC121" s="466"/>
      <c r="HQ121" s="466"/>
      <c r="HR121" s="466"/>
      <c r="HS121" s="466"/>
      <c r="HT121" s="466"/>
      <c r="HU121" s="466"/>
      <c r="HV121" s="466"/>
      <c r="HW121" s="466"/>
      <c r="HX121" s="466"/>
      <c r="NV121"/>
      <c r="NW121"/>
      <c r="NX121"/>
      <c r="NY121"/>
      <c r="NZ121"/>
      <c r="OA121"/>
      <c r="OB121"/>
      <c r="OC121"/>
      <c r="OD121"/>
      <c r="OE121"/>
      <c r="OF121"/>
      <c r="OG121"/>
      <c r="OH121"/>
      <c r="OI121"/>
      <c r="OJ121"/>
      <c r="PA121" s="466"/>
      <c r="PB121" s="466"/>
      <c r="PC121" s="466"/>
      <c r="PD121" s="466"/>
      <c r="PE121" s="466"/>
      <c r="PF121" s="466"/>
      <c r="PG121" s="466"/>
      <c r="PH121" s="466"/>
      <c r="PI121" s="466"/>
      <c r="PJ121" s="466"/>
      <c r="PK121" s="466"/>
      <c r="PL121" s="466"/>
      <c r="PM121" s="466"/>
      <c r="PN121" s="466"/>
      <c r="PO121" s="466"/>
      <c r="PP121" s="466"/>
      <c r="PQ121" s="466"/>
      <c r="PR121" s="466"/>
      <c r="PS121" s="466"/>
      <c r="PT121" s="466"/>
      <c r="PU121" s="466"/>
      <c r="PV121" s="466"/>
      <c r="PW121" s="466"/>
      <c r="PX121" s="466"/>
      <c r="PY121" s="466"/>
      <c r="PZ121" s="466"/>
      <c r="QA121" s="466"/>
      <c r="QB121" s="466"/>
      <c r="QC121" s="466"/>
      <c r="QD121" s="466"/>
      <c r="QE121" s="466"/>
      <c r="QF121" s="466"/>
      <c r="QG121" s="466"/>
      <c r="QH121" s="466"/>
      <c r="QI121" s="466"/>
      <c r="QJ121" s="466"/>
      <c r="QK121" s="466"/>
      <c r="QL121" s="466"/>
      <c r="QM121" s="466"/>
      <c r="QN121" s="466"/>
      <c r="QO121" s="466"/>
      <c r="QP121" s="466"/>
      <c r="QQ121" s="466"/>
      <c r="QR121" s="466"/>
      <c r="QS121" s="466"/>
      <c r="QT121" s="466"/>
      <c r="QU121" s="466"/>
      <c r="QV121" s="466"/>
      <c r="QW121" s="466"/>
      <c r="QX121" s="466"/>
      <c r="QY121" s="466"/>
      <c r="QZ121" s="466"/>
      <c r="RA121" s="466"/>
      <c r="RM121" s="466"/>
      <c r="RN121" s="466"/>
      <c r="RO121" s="466"/>
      <c r="RP121" s="466"/>
      <c r="RQ121" s="466"/>
      <c r="RR121" s="466"/>
      <c r="RS121" s="466"/>
      <c r="RT121" s="466"/>
      <c r="RU121" s="466"/>
      <c r="RV121" s="466"/>
      <c r="RW121" s="466"/>
      <c r="RX121" s="466"/>
      <c r="RY121" s="466"/>
      <c r="RZ121" s="466"/>
      <c r="SA121" s="466"/>
      <c r="SB121" s="466"/>
    </row>
    <row r="122" spans="2:496" x14ac:dyDescent="0.25">
      <c r="B122" s="473"/>
      <c r="C122" s="473"/>
      <c r="D122" s="473"/>
      <c r="E122" s="473"/>
      <c r="F122" s="473"/>
      <c r="G122" s="473"/>
      <c r="H122" s="473"/>
      <c r="I122" s="473"/>
      <c r="J122" s="473"/>
      <c r="K122" s="473"/>
      <c r="L122" s="473"/>
      <c r="M122" s="473"/>
      <c r="N122" s="473"/>
      <c r="O122" s="473"/>
      <c r="P122" s="473"/>
      <c r="X122"/>
      <c r="Y122"/>
      <c r="Z122"/>
      <c r="AA122"/>
      <c r="AB122"/>
      <c r="AC122" s="473"/>
      <c r="AD122" s="473"/>
      <c r="AE122" s="473"/>
      <c r="AF122" s="473"/>
      <c r="AH122" s="473"/>
      <c r="AI122" s="473"/>
      <c r="AJ122" s="473"/>
      <c r="AK122" s="473"/>
      <c r="AL122" s="473"/>
      <c r="AM122" s="473"/>
      <c r="AN122" s="473"/>
      <c r="AO122" s="473"/>
      <c r="AP122" s="473"/>
      <c r="AQ122" s="473"/>
      <c r="AR122" s="473"/>
      <c r="AS122" s="473"/>
      <c r="AT122" s="473"/>
      <c r="AU122" s="473"/>
      <c r="AV122" s="473"/>
      <c r="BU122" s="466"/>
      <c r="BV122" s="466"/>
      <c r="BW122" s="466"/>
      <c r="BX122" s="466"/>
      <c r="BY122" s="466"/>
      <c r="BZ122" s="466"/>
      <c r="CA122" s="466"/>
      <c r="CB122" s="466"/>
      <c r="CC122" s="466"/>
      <c r="CD122" s="466"/>
      <c r="CE122" s="466"/>
      <c r="CF122" s="466"/>
      <c r="CG122" s="466"/>
      <c r="CH122" s="466"/>
      <c r="CI122" s="466"/>
      <c r="CJ122" s="466"/>
      <c r="CK122" s="466"/>
      <c r="CL122" s="466"/>
      <c r="CM122" s="466"/>
      <c r="CN122" s="466"/>
      <c r="CO122" s="466"/>
      <c r="CP122" s="466"/>
      <c r="CQ122" s="466"/>
      <c r="CR122" s="466"/>
      <c r="CS122" s="466"/>
      <c r="CT122" s="466"/>
      <c r="CU122" s="466"/>
      <c r="CV122" s="466"/>
      <c r="CW122" s="466"/>
      <c r="CX122" s="466"/>
      <c r="CY122" s="466"/>
      <c r="CZ122" s="466"/>
      <c r="DA122" s="466"/>
      <c r="DB122" s="466"/>
      <c r="DC122" s="466"/>
      <c r="DD122" s="466"/>
      <c r="DE122" s="466"/>
      <c r="DF122" s="466"/>
      <c r="DG122" s="466"/>
      <c r="DH122" s="466"/>
      <c r="DI122" s="466"/>
      <c r="DJ122" s="466"/>
      <c r="DK122" s="466"/>
      <c r="DL122" s="466"/>
      <c r="DM122" s="466"/>
      <c r="DN122" s="466"/>
      <c r="DO122" s="466"/>
      <c r="DP122" s="466"/>
      <c r="DQ122" s="466"/>
      <c r="DR122" s="466"/>
      <c r="DS122" s="466"/>
      <c r="DT122" s="466"/>
      <c r="DU122" s="466"/>
      <c r="DV122" s="466"/>
      <c r="DW122" s="466"/>
      <c r="DX122" s="466"/>
      <c r="DY122" s="466"/>
      <c r="DZ122" s="466"/>
      <c r="EA122" s="466"/>
      <c r="EB122" s="466"/>
      <c r="EC122" s="466"/>
      <c r="ED122" s="466"/>
      <c r="EE122" s="466"/>
      <c r="EF122" s="466"/>
      <c r="EG122" s="466"/>
      <c r="EH122" s="466"/>
      <c r="EI122" s="466"/>
      <c r="EJ122" s="466"/>
      <c r="EK122" s="466"/>
      <c r="EL122" s="466"/>
      <c r="EM122" s="466"/>
      <c r="EN122" s="466"/>
      <c r="EO122" s="466"/>
      <c r="EP122" s="466"/>
      <c r="EQ122" s="466"/>
      <c r="ER122" s="466"/>
      <c r="ES122" s="466"/>
      <c r="ET122" s="466"/>
      <c r="EU122" s="466"/>
      <c r="EV122" s="466"/>
      <c r="EW122" s="466"/>
      <c r="EX122" s="466"/>
      <c r="EY122" s="466"/>
      <c r="EZ122" s="466"/>
      <c r="FA122" s="466"/>
      <c r="FB122" s="466"/>
      <c r="FC122" s="466"/>
      <c r="HQ122" s="466"/>
      <c r="HR122" s="466"/>
      <c r="HS122" s="466"/>
      <c r="HT122" s="466"/>
      <c r="HU122" s="466"/>
      <c r="HV122" s="466"/>
      <c r="HW122" s="466"/>
      <c r="HX122" s="466"/>
      <c r="NV122"/>
      <c r="NW122"/>
      <c r="NX122"/>
      <c r="NY122"/>
      <c r="NZ122"/>
      <c r="OA122"/>
      <c r="OB122"/>
      <c r="OC122"/>
      <c r="OD122"/>
      <c r="OE122"/>
      <c r="OF122"/>
      <c r="OG122"/>
      <c r="OH122"/>
      <c r="OI122"/>
      <c r="OJ122"/>
      <c r="PA122" s="466"/>
      <c r="PB122" s="466"/>
      <c r="PC122" s="466"/>
      <c r="PD122" s="466"/>
      <c r="PE122" s="466"/>
      <c r="PF122" s="466"/>
      <c r="PG122" s="466"/>
      <c r="PH122" s="466"/>
      <c r="PI122" s="466"/>
      <c r="PJ122" s="466"/>
      <c r="PK122" s="466"/>
      <c r="PL122" s="466"/>
      <c r="PM122" s="466"/>
      <c r="PN122" s="466"/>
      <c r="PO122" s="466"/>
      <c r="PP122" s="466"/>
      <c r="PQ122" s="466"/>
      <c r="PR122" s="466"/>
      <c r="PS122" s="466"/>
      <c r="PT122" s="466"/>
      <c r="PU122" s="466"/>
      <c r="PV122" s="466"/>
      <c r="PW122" s="466"/>
      <c r="PX122" s="466"/>
      <c r="PY122" s="466"/>
      <c r="PZ122" s="466"/>
      <c r="QA122" s="466"/>
      <c r="QB122" s="466"/>
      <c r="QC122" s="466"/>
      <c r="QD122" s="466"/>
      <c r="QE122" s="466"/>
      <c r="QF122" s="466"/>
      <c r="QG122" s="466"/>
      <c r="QH122" s="466"/>
      <c r="QI122" s="466"/>
      <c r="QJ122" s="466"/>
      <c r="QK122" s="466"/>
      <c r="QL122" s="466"/>
      <c r="QM122" s="466"/>
      <c r="QN122" s="466"/>
      <c r="QO122" s="466"/>
      <c r="QP122" s="466"/>
      <c r="QQ122" s="466"/>
      <c r="QR122" s="466"/>
      <c r="QS122" s="466"/>
      <c r="QT122" s="466"/>
      <c r="QU122" s="466"/>
      <c r="QV122" s="466"/>
      <c r="QW122" s="466"/>
      <c r="QX122" s="466"/>
      <c r="QY122" s="466"/>
      <c r="QZ122" s="466"/>
      <c r="RA122" s="466"/>
      <c r="RM122" s="466"/>
      <c r="RN122" s="466"/>
      <c r="RO122" s="466"/>
      <c r="RP122" s="466"/>
      <c r="RQ122" s="466"/>
      <c r="RR122" s="466"/>
      <c r="RS122" s="466"/>
      <c r="RT122" s="466"/>
      <c r="RU122" s="466"/>
      <c r="RV122" s="466"/>
      <c r="RW122" s="466"/>
      <c r="RX122" s="466"/>
      <c r="RY122" s="466"/>
      <c r="RZ122" s="466"/>
      <c r="SA122" s="466"/>
      <c r="SB122" s="466"/>
    </row>
    <row r="123" spans="2:496" x14ac:dyDescent="0.25">
      <c r="B123" s="473"/>
      <c r="C123" s="473"/>
      <c r="D123" s="473"/>
      <c r="E123" s="473"/>
      <c r="F123" s="473"/>
      <c r="G123" s="473"/>
      <c r="H123" s="473"/>
      <c r="I123" s="473"/>
      <c r="J123" s="473"/>
      <c r="K123" s="473"/>
      <c r="L123" s="473"/>
      <c r="M123" s="473"/>
      <c r="N123" s="473"/>
      <c r="O123" s="473"/>
      <c r="P123" s="473"/>
      <c r="X123"/>
      <c r="Y123"/>
      <c r="Z123"/>
      <c r="AA123"/>
      <c r="AB123"/>
      <c r="AC123" s="473"/>
      <c r="AD123" s="473"/>
      <c r="AE123" s="473"/>
      <c r="AF123" s="473"/>
      <c r="AH123" s="473"/>
      <c r="AI123" s="473"/>
      <c r="AJ123" s="473"/>
      <c r="AK123" s="473"/>
      <c r="AL123" s="473"/>
      <c r="AM123" s="473"/>
      <c r="AN123" s="473"/>
      <c r="AO123" s="473"/>
      <c r="AP123" s="473"/>
      <c r="AQ123" s="473"/>
      <c r="AR123" s="473"/>
      <c r="AS123" s="473"/>
      <c r="AT123" s="473"/>
      <c r="AU123" s="473"/>
      <c r="AV123" s="473"/>
      <c r="BU123" s="466"/>
      <c r="BV123" s="466"/>
      <c r="BW123" s="466"/>
      <c r="BX123" s="466"/>
      <c r="BY123" s="466"/>
      <c r="BZ123" s="466"/>
      <c r="CA123" s="466"/>
      <c r="CB123" s="466"/>
      <c r="CC123" s="466"/>
      <c r="CD123" s="466"/>
      <c r="CE123" s="466"/>
      <c r="CF123" s="466"/>
      <c r="CG123" s="466"/>
      <c r="CH123" s="466"/>
      <c r="CI123" s="466"/>
      <c r="CJ123" s="466"/>
      <c r="CK123" s="466"/>
      <c r="CL123" s="466"/>
      <c r="CM123" s="466"/>
      <c r="CN123" s="466"/>
      <c r="CO123" s="466"/>
      <c r="CP123" s="466"/>
      <c r="CQ123" s="466"/>
      <c r="CR123" s="466"/>
      <c r="CS123" s="466"/>
      <c r="CT123" s="466"/>
      <c r="CU123" s="466"/>
      <c r="CV123" s="466"/>
      <c r="CW123" s="466"/>
      <c r="CX123" s="466"/>
      <c r="CY123" s="466"/>
      <c r="CZ123" s="466"/>
      <c r="DA123" s="466"/>
      <c r="DB123" s="466"/>
      <c r="DC123" s="466"/>
      <c r="DD123" s="466"/>
      <c r="DE123" s="466"/>
      <c r="DF123" s="466"/>
      <c r="DG123" s="466"/>
      <c r="DH123" s="466"/>
      <c r="DI123" s="466"/>
      <c r="DJ123" s="466"/>
      <c r="DK123" s="466"/>
      <c r="DL123" s="466"/>
      <c r="DM123" s="466"/>
      <c r="DN123" s="466"/>
      <c r="DO123" s="466"/>
      <c r="DP123" s="466"/>
      <c r="DQ123" s="466"/>
      <c r="DR123" s="466"/>
      <c r="DS123" s="466"/>
      <c r="DT123" s="466"/>
      <c r="DU123" s="466"/>
      <c r="DV123" s="466"/>
      <c r="DW123" s="466"/>
      <c r="DX123" s="466"/>
      <c r="DY123" s="466"/>
      <c r="DZ123" s="466"/>
      <c r="EA123" s="466"/>
      <c r="EB123" s="466"/>
      <c r="EC123" s="466"/>
      <c r="ED123" s="466"/>
      <c r="EE123" s="466"/>
      <c r="EF123" s="466"/>
      <c r="EG123" s="466"/>
      <c r="EH123" s="466"/>
      <c r="EI123" s="466"/>
      <c r="EJ123" s="466"/>
      <c r="EK123" s="466"/>
      <c r="EL123" s="466"/>
      <c r="EM123" s="466"/>
      <c r="EN123" s="466"/>
      <c r="EO123" s="466"/>
      <c r="EP123" s="466"/>
      <c r="EQ123" s="466"/>
      <c r="ER123" s="466"/>
      <c r="ES123" s="466"/>
      <c r="ET123" s="466"/>
      <c r="EU123" s="466"/>
      <c r="EV123" s="466"/>
      <c r="EW123" s="466"/>
      <c r="EX123" s="466"/>
      <c r="EY123" s="466"/>
      <c r="EZ123" s="466"/>
      <c r="FA123" s="466"/>
      <c r="FB123" s="466"/>
      <c r="FC123" s="466"/>
      <c r="HQ123" s="466"/>
      <c r="HR123" s="466"/>
      <c r="HS123" s="466"/>
      <c r="HT123" s="466"/>
      <c r="HU123" s="466"/>
      <c r="HV123" s="466"/>
      <c r="HW123" s="466"/>
      <c r="HX123" s="466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PA123" s="466"/>
      <c r="PB123" s="466"/>
      <c r="PC123" s="466"/>
      <c r="PD123" s="466"/>
      <c r="PE123" s="466"/>
      <c r="PF123" s="466"/>
      <c r="PG123" s="466"/>
      <c r="PH123" s="466"/>
      <c r="PI123" s="466"/>
      <c r="PJ123" s="466"/>
      <c r="PK123" s="466"/>
      <c r="PL123" s="466"/>
      <c r="PM123" s="466"/>
      <c r="PN123" s="466"/>
      <c r="PO123" s="466"/>
      <c r="PP123" s="466"/>
      <c r="PQ123" s="466"/>
      <c r="PR123" s="466"/>
      <c r="PS123" s="466"/>
      <c r="PT123" s="466"/>
      <c r="PU123" s="466"/>
      <c r="PV123" s="466"/>
      <c r="PW123" s="466"/>
      <c r="PX123" s="466"/>
      <c r="PY123" s="466"/>
      <c r="PZ123" s="466"/>
      <c r="QA123" s="466"/>
      <c r="QB123" s="466"/>
      <c r="QC123" s="466"/>
      <c r="QD123" s="466"/>
      <c r="QE123" s="466"/>
      <c r="QF123" s="466"/>
      <c r="QG123" s="466"/>
      <c r="QH123" s="466"/>
      <c r="QI123" s="466"/>
      <c r="QJ123" s="466"/>
      <c r="QK123" s="466"/>
      <c r="QL123" s="466"/>
      <c r="QM123" s="466"/>
      <c r="QN123" s="466"/>
      <c r="QO123" s="466"/>
      <c r="QP123" s="466"/>
      <c r="QQ123" s="466"/>
      <c r="QR123" s="466"/>
      <c r="QS123" s="466"/>
      <c r="QT123" s="466"/>
      <c r="QU123" s="466"/>
      <c r="QV123" s="466"/>
      <c r="QW123" s="466"/>
      <c r="QX123" s="466"/>
      <c r="QY123" s="466"/>
      <c r="QZ123" s="466"/>
      <c r="RA123" s="466"/>
      <c r="RM123" s="466"/>
      <c r="RN123" s="466"/>
      <c r="RO123" s="466"/>
      <c r="RP123" s="466"/>
      <c r="RQ123" s="466"/>
      <c r="RR123" s="466"/>
      <c r="RS123" s="466"/>
      <c r="RT123" s="466"/>
      <c r="RU123" s="466"/>
      <c r="RV123" s="466"/>
      <c r="RW123" s="466"/>
      <c r="RX123" s="466"/>
      <c r="RY123" s="466"/>
      <c r="RZ123" s="466"/>
      <c r="SA123" s="466"/>
      <c r="SB123" s="466"/>
    </row>
    <row r="124" spans="2:496" x14ac:dyDescent="0.25">
      <c r="B124" s="473"/>
      <c r="C124" s="473"/>
      <c r="D124" s="473"/>
      <c r="E124" s="473"/>
      <c r="F124" s="473"/>
      <c r="G124" s="473"/>
      <c r="H124" s="473"/>
      <c r="I124" s="473"/>
      <c r="J124" s="473"/>
      <c r="K124" s="473"/>
      <c r="L124" s="473"/>
      <c r="M124" s="473"/>
      <c r="N124" s="473"/>
      <c r="O124" s="473"/>
      <c r="P124" s="473"/>
      <c r="X124"/>
      <c r="Y124"/>
      <c r="Z124"/>
      <c r="AA124"/>
      <c r="AB124"/>
      <c r="AC124" s="473"/>
      <c r="AD124" s="473"/>
      <c r="AE124" s="473"/>
      <c r="AF124" s="473"/>
      <c r="AH124" s="473"/>
      <c r="AI124" s="473"/>
      <c r="AJ124" s="473"/>
      <c r="AK124" s="473"/>
      <c r="AL124" s="473"/>
      <c r="AM124" s="473"/>
      <c r="AN124" s="473"/>
      <c r="AO124" s="473"/>
      <c r="AP124" s="473"/>
      <c r="AQ124" s="473"/>
      <c r="AR124" s="473"/>
      <c r="AS124" s="473"/>
      <c r="AT124" s="473"/>
      <c r="AU124" s="473"/>
      <c r="AV124" s="473"/>
      <c r="BU124" s="466"/>
      <c r="BV124" s="466"/>
      <c r="BW124" s="466"/>
      <c r="BX124" s="466"/>
      <c r="BY124" s="466"/>
      <c r="BZ124" s="466"/>
      <c r="CA124" s="466"/>
      <c r="CB124" s="466"/>
      <c r="CC124" s="466"/>
      <c r="CD124" s="466"/>
      <c r="CE124" s="466"/>
      <c r="CF124" s="466"/>
      <c r="CG124" s="466"/>
      <c r="CH124" s="466"/>
      <c r="CI124" s="466"/>
      <c r="CJ124" s="466"/>
      <c r="CK124" s="466"/>
      <c r="CL124" s="466"/>
      <c r="CM124" s="466"/>
      <c r="CN124" s="466"/>
      <c r="CO124" s="466"/>
      <c r="CP124" s="466"/>
      <c r="CQ124" s="466"/>
      <c r="CR124" s="466"/>
      <c r="CS124" s="466"/>
      <c r="CT124" s="466"/>
      <c r="CU124" s="466"/>
      <c r="CV124" s="466"/>
      <c r="CW124" s="466"/>
      <c r="CX124" s="466"/>
      <c r="CY124" s="466"/>
      <c r="CZ124" s="466"/>
      <c r="DA124" s="466"/>
      <c r="DB124" s="466"/>
      <c r="DC124" s="466"/>
      <c r="DD124" s="466"/>
      <c r="DE124" s="466"/>
      <c r="DF124" s="466"/>
      <c r="DG124" s="466"/>
      <c r="DH124" s="466"/>
      <c r="DI124" s="466"/>
      <c r="DJ124" s="466"/>
      <c r="DK124" s="466"/>
      <c r="DL124" s="466"/>
      <c r="DM124" s="466"/>
      <c r="DN124" s="466"/>
      <c r="DO124" s="466"/>
      <c r="DP124" s="466"/>
      <c r="DQ124" s="466"/>
      <c r="DR124" s="466"/>
      <c r="DS124" s="466"/>
      <c r="DT124" s="466"/>
      <c r="DU124" s="466"/>
      <c r="DV124" s="466"/>
      <c r="DW124" s="466"/>
      <c r="DX124" s="466"/>
      <c r="DY124" s="466"/>
      <c r="DZ124" s="466"/>
      <c r="EA124" s="466"/>
      <c r="EB124" s="466"/>
      <c r="EC124" s="466"/>
      <c r="ED124" s="466"/>
      <c r="EE124" s="466"/>
      <c r="EF124" s="466"/>
      <c r="EG124" s="466"/>
      <c r="EH124" s="466"/>
      <c r="EI124" s="466"/>
      <c r="EJ124" s="466"/>
      <c r="EK124" s="466"/>
      <c r="EL124" s="466"/>
      <c r="EM124" s="466"/>
      <c r="EN124" s="466"/>
      <c r="EO124" s="466"/>
      <c r="EP124" s="466"/>
      <c r="EQ124" s="466"/>
      <c r="ER124" s="466"/>
      <c r="ES124" s="466"/>
      <c r="ET124" s="466"/>
      <c r="EU124" s="466"/>
      <c r="EV124" s="466"/>
      <c r="EW124" s="466"/>
      <c r="EX124" s="466"/>
      <c r="EY124" s="466"/>
      <c r="EZ124" s="466"/>
      <c r="FA124" s="466"/>
      <c r="FB124" s="466"/>
      <c r="FC124" s="466"/>
      <c r="HQ124" s="466"/>
      <c r="HR124" s="466"/>
      <c r="HS124" s="466"/>
      <c r="HT124" s="466"/>
      <c r="HU124" s="466"/>
      <c r="HV124" s="466"/>
      <c r="HW124" s="466"/>
      <c r="HX124" s="466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PA124" s="466"/>
      <c r="PB124" s="466"/>
      <c r="PC124" s="466"/>
      <c r="PD124" s="466"/>
      <c r="PE124" s="466"/>
      <c r="PF124" s="466"/>
      <c r="PG124" s="466"/>
      <c r="PH124" s="466"/>
      <c r="PI124" s="466"/>
      <c r="PJ124" s="466"/>
      <c r="PK124" s="466"/>
      <c r="PL124" s="466"/>
      <c r="PM124" s="466"/>
      <c r="PN124" s="466"/>
      <c r="PO124" s="466"/>
      <c r="PP124" s="466"/>
      <c r="PQ124" s="466"/>
      <c r="PR124" s="466"/>
      <c r="PS124" s="466"/>
      <c r="PT124" s="466"/>
      <c r="PU124" s="466"/>
      <c r="PV124" s="466"/>
      <c r="PW124" s="466"/>
      <c r="PX124" s="466"/>
      <c r="PY124" s="466"/>
      <c r="PZ124" s="466"/>
      <c r="QA124" s="466"/>
      <c r="QB124" s="466"/>
      <c r="QC124" s="466"/>
      <c r="QD124" s="466"/>
      <c r="QE124" s="466"/>
      <c r="QF124" s="466"/>
      <c r="QG124" s="466"/>
      <c r="QH124" s="466"/>
      <c r="QI124" s="466"/>
      <c r="QJ124" s="466"/>
      <c r="QK124" s="466"/>
      <c r="QL124" s="466"/>
      <c r="QM124" s="466"/>
      <c r="QN124" s="466"/>
      <c r="QO124" s="466"/>
      <c r="QP124" s="466"/>
      <c r="QQ124" s="466"/>
      <c r="QR124" s="466"/>
      <c r="QS124" s="466"/>
      <c r="QT124" s="466"/>
      <c r="QU124" s="466"/>
      <c r="QV124" s="466"/>
      <c r="QW124" s="466"/>
      <c r="QX124" s="466"/>
      <c r="QY124" s="466"/>
      <c r="QZ124" s="466"/>
      <c r="RA124" s="466"/>
      <c r="RM124" s="466"/>
      <c r="RN124" s="466"/>
      <c r="RO124" s="466"/>
      <c r="RP124" s="466"/>
      <c r="RQ124" s="466"/>
      <c r="RR124" s="466"/>
      <c r="RS124" s="466"/>
      <c r="RT124" s="466"/>
      <c r="RU124" s="466"/>
      <c r="RV124" s="466"/>
      <c r="RW124" s="466"/>
      <c r="RX124" s="466"/>
      <c r="RY124" s="466"/>
      <c r="RZ124" s="466"/>
      <c r="SA124" s="466"/>
      <c r="SB124" s="466"/>
    </row>
    <row r="125" spans="2:496" x14ac:dyDescent="0.25">
      <c r="B125" s="473"/>
      <c r="C125" s="473"/>
      <c r="D125" s="473"/>
      <c r="E125" s="473"/>
      <c r="F125" s="473"/>
      <c r="G125" s="473"/>
      <c r="H125" s="473"/>
      <c r="I125" s="473"/>
      <c r="J125" s="473"/>
      <c r="K125" s="473"/>
      <c r="L125" s="473"/>
      <c r="M125" s="473"/>
      <c r="N125" s="473"/>
      <c r="O125" s="473"/>
      <c r="P125" s="473"/>
      <c r="X125"/>
      <c r="Y125"/>
      <c r="Z125"/>
      <c r="AA125"/>
      <c r="AB125"/>
      <c r="AC125" s="473"/>
      <c r="AD125" s="473"/>
      <c r="AE125" s="473"/>
      <c r="AF125" s="473"/>
      <c r="AH125" s="473"/>
      <c r="AI125" s="473"/>
      <c r="AJ125" s="473"/>
      <c r="AK125" s="473"/>
      <c r="AL125" s="473"/>
      <c r="AM125" s="473"/>
      <c r="AN125" s="473"/>
      <c r="AO125" s="473"/>
      <c r="AP125" s="473"/>
      <c r="AQ125" s="473"/>
      <c r="AR125" s="473"/>
      <c r="AS125" s="473"/>
      <c r="AT125" s="473"/>
      <c r="AU125" s="473"/>
      <c r="AV125" s="473"/>
      <c r="BU125" s="466"/>
      <c r="BV125" s="466"/>
      <c r="BW125" s="466"/>
      <c r="BX125" s="466"/>
      <c r="BY125" s="466"/>
      <c r="BZ125" s="466"/>
      <c r="CA125" s="466"/>
      <c r="CB125" s="466"/>
      <c r="CC125" s="466"/>
      <c r="CD125" s="466"/>
      <c r="CE125" s="466"/>
      <c r="CF125" s="466"/>
      <c r="CG125" s="466"/>
      <c r="CH125" s="466"/>
      <c r="CI125" s="466"/>
      <c r="CJ125" s="466"/>
      <c r="CK125" s="466"/>
      <c r="CL125" s="466"/>
      <c r="CM125" s="466"/>
      <c r="CN125" s="466"/>
      <c r="CO125" s="466"/>
      <c r="CP125" s="466"/>
      <c r="CQ125" s="466"/>
      <c r="CR125" s="466"/>
      <c r="CS125" s="466"/>
      <c r="CT125" s="466"/>
      <c r="CU125" s="466"/>
      <c r="CV125" s="466"/>
      <c r="CW125" s="466"/>
      <c r="CX125" s="466"/>
      <c r="CY125" s="466"/>
      <c r="CZ125" s="466"/>
      <c r="DA125" s="466"/>
      <c r="DB125" s="466"/>
      <c r="DC125" s="466"/>
      <c r="DD125" s="466"/>
      <c r="DE125" s="466"/>
      <c r="DF125" s="466"/>
      <c r="DG125" s="466"/>
      <c r="DH125" s="466"/>
      <c r="DI125" s="466"/>
      <c r="DJ125" s="466"/>
      <c r="DK125" s="466"/>
      <c r="DL125" s="466"/>
      <c r="DM125" s="466"/>
      <c r="DN125" s="466"/>
      <c r="DO125" s="466"/>
      <c r="DP125" s="466"/>
      <c r="DQ125" s="466"/>
      <c r="DR125" s="466"/>
      <c r="DS125" s="466"/>
      <c r="DT125" s="466"/>
      <c r="DU125" s="466"/>
      <c r="DV125" s="466"/>
      <c r="DW125" s="466"/>
      <c r="DX125" s="466"/>
      <c r="DY125" s="466"/>
      <c r="DZ125" s="466"/>
      <c r="EA125" s="466"/>
      <c r="EB125" s="466"/>
      <c r="EC125" s="466"/>
      <c r="ED125" s="466"/>
      <c r="EE125" s="466"/>
      <c r="EF125" s="466"/>
      <c r="EG125" s="466"/>
      <c r="EH125" s="466"/>
      <c r="EI125" s="466"/>
      <c r="EJ125" s="466"/>
      <c r="EK125" s="466"/>
      <c r="EL125" s="466"/>
      <c r="EM125" s="466"/>
      <c r="EN125" s="466"/>
      <c r="EO125" s="466"/>
      <c r="EP125" s="466"/>
      <c r="EQ125" s="466"/>
      <c r="ER125" s="466"/>
      <c r="ES125" s="466"/>
      <c r="ET125" s="466"/>
      <c r="EU125" s="466"/>
      <c r="EV125" s="466"/>
      <c r="EW125" s="466"/>
      <c r="EX125" s="466"/>
      <c r="EY125" s="466"/>
      <c r="EZ125" s="466"/>
      <c r="FA125" s="466"/>
      <c r="FB125" s="466"/>
      <c r="FC125" s="466"/>
      <c r="HQ125" s="466"/>
      <c r="HR125" s="466"/>
      <c r="HS125" s="466"/>
      <c r="HT125" s="466"/>
      <c r="HU125" s="466"/>
      <c r="HV125" s="466"/>
      <c r="HW125" s="466"/>
      <c r="HX125" s="466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PA125" s="466"/>
      <c r="PB125" s="466"/>
      <c r="PC125" s="466"/>
      <c r="PD125" s="466"/>
      <c r="PE125" s="466"/>
      <c r="PF125" s="466"/>
      <c r="PG125" s="466"/>
      <c r="PH125" s="466"/>
      <c r="PI125" s="466"/>
      <c r="PJ125" s="466"/>
      <c r="PK125" s="466"/>
      <c r="PL125" s="466"/>
      <c r="PM125" s="466"/>
      <c r="PN125" s="466"/>
      <c r="PO125" s="466"/>
      <c r="PP125" s="466"/>
      <c r="PQ125" s="466"/>
      <c r="PR125" s="466"/>
      <c r="PS125" s="466"/>
      <c r="PT125" s="466"/>
      <c r="PU125" s="466"/>
      <c r="PV125" s="466"/>
      <c r="PW125" s="466"/>
      <c r="PX125" s="466"/>
      <c r="PY125" s="466"/>
      <c r="PZ125" s="466"/>
      <c r="QA125" s="466"/>
      <c r="QB125" s="466"/>
      <c r="QC125" s="466"/>
      <c r="QD125" s="466"/>
      <c r="QE125" s="466"/>
      <c r="QF125" s="466"/>
      <c r="QG125" s="466"/>
      <c r="QH125" s="466"/>
      <c r="QI125" s="466"/>
      <c r="QJ125" s="466"/>
      <c r="QK125" s="466"/>
      <c r="QL125" s="466"/>
      <c r="QM125" s="466"/>
      <c r="QN125" s="466"/>
      <c r="QO125" s="466"/>
      <c r="QP125" s="466"/>
      <c r="QQ125" s="466"/>
      <c r="QR125" s="466"/>
      <c r="QS125" s="466"/>
      <c r="QT125" s="466"/>
      <c r="QU125" s="466"/>
      <c r="QV125" s="466"/>
      <c r="QW125" s="466"/>
      <c r="QX125" s="466"/>
      <c r="QY125" s="466"/>
      <c r="QZ125" s="466"/>
      <c r="RA125" s="466"/>
      <c r="RM125" s="466"/>
      <c r="RN125" s="466"/>
      <c r="RO125" s="466"/>
      <c r="RP125" s="466"/>
      <c r="RQ125" s="466"/>
      <c r="RR125" s="466"/>
      <c r="RS125" s="466"/>
      <c r="RT125" s="466"/>
      <c r="RU125" s="466"/>
      <c r="RV125" s="466"/>
      <c r="RW125" s="466"/>
      <c r="RX125" s="466"/>
      <c r="RY125" s="466"/>
      <c r="RZ125" s="466"/>
      <c r="SA125" s="466"/>
      <c r="SB125" s="466"/>
    </row>
    <row r="126" spans="2:496" x14ac:dyDescent="0.25">
      <c r="B126" s="473"/>
      <c r="C126" s="473"/>
      <c r="D126" s="473"/>
      <c r="E126" s="473"/>
      <c r="F126" s="473"/>
      <c r="G126" s="473"/>
      <c r="H126" s="473"/>
      <c r="I126" s="473"/>
      <c r="J126" s="473"/>
      <c r="K126" s="473"/>
      <c r="L126" s="473"/>
      <c r="M126" s="473"/>
      <c r="N126" s="473"/>
      <c r="O126" s="473"/>
      <c r="P126" s="473"/>
      <c r="X126"/>
      <c r="Y126"/>
      <c r="Z126"/>
      <c r="AA126"/>
      <c r="AB126"/>
      <c r="AC126" s="473"/>
      <c r="AD126" s="473"/>
      <c r="AE126" s="473"/>
      <c r="AF126" s="473"/>
      <c r="AH126" s="473"/>
      <c r="AI126" s="473"/>
      <c r="AJ126" s="473"/>
      <c r="AK126" s="473"/>
      <c r="AL126" s="473"/>
      <c r="AM126" s="473"/>
      <c r="AN126" s="473"/>
      <c r="AO126" s="473"/>
      <c r="AP126" s="473"/>
      <c r="AQ126" s="473"/>
      <c r="AR126" s="473"/>
      <c r="AS126" s="473"/>
      <c r="AT126" s="473"/>
      <c r="AU126" s="473"/>
      <c r="AV126" s="473"/>
      <c r="BU126" s="466"/>
      <c r="BV126" s="466"/>
      <c r="BW126" s="466"/>
      <c r="BX126" s="466"/>
      <c r="BY126" s="466"/>
      <c r="BZ126" s="466"/>
      <c r="CA126" s="466"/>
      <c r="CB126" s="466"/>
      <c r="CC126" s="466"/>
      <c r="CD126" s="466"/>
      <c r="CE126" s="466"/>
      <c r="CF126" s="466"/>
      <c r="CG126" s="466"/>
      <c r="CH126" s="466"/>
      <c r="CI126" s="466"/>
      <c r="CJ126" s="466"/>
      <c r="CK126" s="466"/>
      <c r="CL126" s="466"/>
      <c r="CM126" s="466"/>
      <c r="CN126" s="466"/>
      <c r="CO126" s="466"/>
      <c r="CP126" s="466"/>
      <c r="CQ126" s="466"/>
      <c r="CR126" s="466"/>
      <c r="CS126" s="466"/>
      <c r="CT126" s="466"/>
      <c r="CU126" s="466"/>
      <c r="CV126" s="466"/>
      <c r="CW126" s="466"/>
      <c r="CX126" s="466"/>
      <c r="CY126" s="466"/>
      <c r="CZ126" s="466"/>
      <c r="DA126" s="466"/>
      <c r="DB126" s="466"/>
      <c r="DC126" s="466"/>
      <c r="DD126" s="466"/>
      <c r="DE126" s="466"/>
      <c r="DF126" s="466"/>
      <c r="DG126" s="466"/>
      <c r="DH126" s="466"/>
      <c r="DI126" s="466"/>
      <c r="DJ126" s="466"/>
      <c r="DK126" s="466"/>
      <c r="DL126" s="466"/>
      <c r="DM126" s="466"/>
      <c r="DN126" s="466"/>
      <c r="DO126" s="466"/>
      <c r="DP126" s="466"/>
      <c r="DQ126" s="466"/>
      <c r="DR126" s="466"/>
      <c r="DS126" s="466"/>
      <c r="DT126" s="466"/>
      <c r="DU126" s="466"/>
      <c r="DV126" s="466"/>
      <c r="DW126" s="466"/>
      <c r="DX126" s="466"/>
      <c r="DY126" s="466"/>
      <c r="DZ126" s="466"/>
      <c r="EA126" s="466"/>
      <c r="EB126" s="466"/>
      <c r="EC126" s="466"/>
      <c r="ED126" s="466"/>
      <c r="EE126" s="466"/>
      <c r="EF126" s="466"/>
      <c r="EG126" s="466"/>
      <c r="EH126" s="466"/>
      <c r="EI126" s="466"/>
      <c r="EJ126" s="466"/>
      <c r="EK126" s="466"/>
      <c r="EL126" s="466"/>
      <c r="EM126" s="466"/>
      <c r="EN126" s="466"/>
      <c r="EO126" s="466"/>
      <c r="EP126" s="466"/>
      <c r="EQ126" s="466"/>
      <c r="ER126" s="466"/>
      <c r="ES126" s="466"/>
      <c r="ET126" s="466"/>
      <c r="EU126" s="466"/>
      <c r="EV126" s="466"/>
      <c r="EW126" s="466"/>
      <c r="EX126" s="466"/>
      <c r="EY126" s="466"/>
      <c r="EZ126" s="466"/>
      <c r="FA126" s="466"/>
      <c r="FB126" s="466"/>
      <c r="FC126" s="466"/>
      <c r="HQ126" s="466"/>
      <c r="HR126" s="466"/>
      <c r="HS126" s="466"/>
      <c r="HT126" s="466"/>
      <c r="HU126" s="466"/>
      <c r="HV126" s="466"/>
      <c r="HW126" s="466"/>
      <c r="HX126" s="46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PA126" s="466"/>
      <c r="PB126" s="466"/>
      <c r="PC126" s="466"/>
      <c r="PD126" s="466"/>
      <c r="PE126" s="466"/>
      <c r="PF126" s="466"/>
      <c r="PG126" s="466"/>
      <c r="PH126" s="466"/>
      <c r="PI126" s="466"/>
      <c r="PJ126" s="466"/>
      <c r="PK126" s="466"/>
      <c r="PL126" s="466"/>
      <c r="PM126" s="466"/>
      <c r="PN126" s="466"/>
      <c r="PO126" s="466"/>
      <c r="PP126" s="466"/>
      <c r="PQ126" s="466"/>
      <c r="PR126" s="466"/>
      <c r="PS126" s="466"/>
      <c r="PT126" s="466"/>
      <c r="PU126" s="466"/>
      <c r="PV126" s="466"/>
      <c r="PW126" s="466"/>
      <c r="PX126" s="466"/>
      <c r="PY126" s="466"/>
      <c r="PZ126" s="466"/>
      <c r="QA126" s="466"/>
      <c r="QB126" s="466"/>
      <c r="QC126" s="466"/>
      <c r="QD126" s="466"/>
      <c r="QE126" s="466"/>
      <c r="QF126" s="466"/>
      <c r="QG126" s="466"/>
      <c r="QH126" s="466"/>
      <c r="QI126" s="466"/>
      <c r="QJ126" s="466"/>
      <c r="QK126" s="466"/>
      <c r="QL126" s="466"/>
      <c r="QM126" s="466"/>
      <c r="QN126" s="466"/>
      <c r="QO126" s="466"/>
      <c r="QP126" s="466"/>
      <c r="QQ126" s="466"/>
      <c r="QR126" s="466"/>
      <c r="QS126" s="466"/>
      <c r="QT126" s="466"/>
      <c r="QU126" s="466"/>
      <c r="QV126" s="466"/>
      <c r="QW126" s="466"/>
      <c r="QX126" s="466"/>
      <c r="QY126" s="466"/>
      <c r="QZ126" s="466"/>
      <c r="RA126" s="466"/>
      <c r="RM126" s="466"/>
      <c r="RN126" s="466"/>
      <c r="RO126" s="466"/>
      <c r="RP126" s="466"/>
      <c r="RQ126" s="466"/>
      <c r="RR126" s="466"/>
      <c r="RS126" s="466"/>
      <c r="RT126" s="466"/>
      <c r="RU126" s="466"/>
      <c r="RV126" s="466"/>
      <c r="RW126" s="466"/>
      <c r="RX126" s="466"/>
      <c r="RY126" s="466"/>
      <c r="RZ126" s="466"/>
      <c r="SA126" s="466"/>
      <c r="SB126" s="466"/>
    </row>
    <row r="127" spans="2:496" x14ac:dyDescent="0.25">
      <c r="B127" s="473"/>
      <c r="C127" s="473"/>
      <c r="D127" s="473"/>
      <c r="E127" s="473"/>
      <c r="F127" s="473"/>
      <c r="G127" s="473"/>
      <c r="H127" s="473"/>
      <c r="I127" s="473"/>
      <c r="J127" s="473"/>
      <c r="K127" s="473"/>
      <c r="L127" s="473"/>
      <c r="M127" s="473"/>
      <c r="N127" s="473"/>
      <c r="O127" s="473"/>
      <c r="P127" s="473"/>
      <c r="X127"/>
      <c r="Y127"/>
      <c r="Z127"/>
      <c r="AA127"/>
      <c r="AB127"/>
      <c r="AC127" s="473"/>
      <c r="AD127" s="473"/>
      <c r="AE127" s="473"/>
      <c r="AF127" s="473"/>
      <c r="AH127" s="473"/>
      <c r="AI127" s="473"/>
      <c r="AJ127" s="473"/>
      <c r="AK127" s="473"/>
      <c r="AL127" s="473"/>
      <c r="AM127" s="473"/>
      <c r="AN127" s="473"/>
      <c r="AO127" s="473"/>
      <c r="AP127" s="473"/>
      <c r="AQ127" s="473"/>
      <c r="AR127" s="473"/>
      <c r="AS127" s="473"/>
      <c r="AT127" s="473"/>
      <c r="AU127" s="473"/>
      <c r="AV127" s="473"/>
      <c r="BU127" s="466"/>
      <c r="BV127" s="466"/>
      <c r="BW127" s="466"/>
      <c r="BX127" s="466"/>
      <c r="BY127" s="466"/>
      <c r="BZ127" s="466"/>
      <c r="CA127" s="466"/>
      <c r="CB127" s="466"/>
      <c r="CC127" s="466"/>
      <c r="CD127" s="466"/>
      <c r="CE127" s="466"/>
      <c r="CF127" s="466"/>
      <c r="CG127" s="466"/>
      <c r="CH127" s="466"/>
      <c r="CI127" s="466"/>
      <c r="CJ127" s="466"/>
      <c r="CK127" s="466"/>
      <c r="CL127" s="466"/>
      <c r="CM127" s="466"/>
      <c r="CN127" s="466"/>
      <c r="CO127" s="466"/>
      <c r="CP127" s="466"/>
      <c r="CQ127" s="466"/>
      <c r="CR127" s="466"/>
      <c r="CS127" s="466"/>
      <c r="CT127" s="466"/>
      <c r="CU127" s="466"/>
      <c r="CV127" s="466"/>
      <c r="CW127" s="466"/>
      <c r="CX127" s="466"/>
      <c r="CY127" s="466"/>
      <c r="CZ127" s="466"/>
      <c r="DA127" s="466"/>
      <c r="DB127" s="466"/>
      <c r="DC127" s="466"/>
      <c r="DD127" s="466"/>
      <c r="DE127" s="466"/>
      <c r="DF127" s="466"/>
      <c r="DG127" s="466"/>
      <c r="DH127" s="466"/>
      <c r="DI127" s="466"/>
      <c r="DJ127" s="466"/>
      <c r="DK127" s="466"/>
      <c r="DL127" s="466"/>
      <c r="DM127" s="466"/>
      <c r="DN127" s="466"/>
      <c r="DO127" s="466"/>
      <c r="DP127" s="466"/>
      <c r="DQ127" s="466"/>
      <c r="DR127" s="466"/>
      <c r="DS127" s="466"/>
      <c r="DT127" s="466"/>
      <c r="DU127" s="466"/>
      <c r="DV127" s="466"/>
      <c r="DW127" s="466"/>
      <c r="DX127" s="466"/>
      <c r="DY127" s="466"/>
      <c r="DZ127" s="466"/>
      <c r="EA127" s="466"/>
      <c r="EB127" s="466"/>
      <c r="EC127" s="466"/>
      <c r="ED127" s="466"/>
      <c r="EE127" s="466"/>
      <c r="EF127" s="466"/>
      <c r="EG127" s="466"/>
      <c r="EH127" s="466"/>
      <c r="EI127" s="466"/>
      <c r="EJ127" s="466"/>
      <c r="EK127" s="466"/>
      <c r="EL127" s="466"/>
      <c r="EM127" s="466"/>
      <c r="EN127" s="466"/>
      <c r="EO127" s="466"/>
      <c r="EP127" s="466"/>
      <c r="EQ127" s="466"/>
      <c r="ER127" s="466"/>
      <c r="ES127" s="466"/>
      <c r="ET127" s="466"/>
      <c r="EU127" s="466"/>
      <c r="EV127" s="466"/>
      <c r="EW127" s="466"/>
      <c r="EX127" s="466"/>
      <c r="EY127" s="466"/>
      <c r="EZ127" s="466"/>
      <c r="FA127" s="466"/>
      <c r="FB127" s="466"/>
      <c r="FC127" s="466"/>
      <c r="HQ127" s="466"/>
      <c r="HR127" s="466"/>
      <c r="HS127" s="466"/>
      <c r="HT127" s="466"/>
      <c r="HU127" s="466"/>
      <c r="HV127" s="466"/>
      <c r="HW127" s="466"/>
      <c r="HX127" s="466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PA127" s="466"/>
      <c r="PB127" s="466"/>
      <c r="PC127" s="466"/>
      <c r="PD127" s="466"/>
      <c r="PE127" s="466"/>
      <c r="PF127" s="466"/>
      <c r="PG127" s="466"/>
      <c r="PH127" s="466"/>
      <c r="PI127" s="466"/>
      <c r="PJ127" s="466"/>
      <c r="PK127" s="466"/>
      <c r="PL127" s="466"/>
      <c r="PM127" s="466"/>
      <c r="PN127" s="466"/>
      <c r="PO127" s="466"/>
      <c r="PP127" s="466"/>
      <c r="PQ127" s="466"/>
      <c r="PR127" s="466"/>
      <c r="PS127" s="466"/>
      <c r="PT127" s="466"/>
      <c r="PU127" s="466"/>
      <c r="PV127" s="466"/>
      <c r="PW127" s="466"/>
      <c r="PX127" s="466"/>
      <c r="PY127" s="466"/>
      <c r="PZ127" s="466"/>
      <c r="QA127" s="466"/>
      <c r="QB127" s="466"/>
      <c r="QC127" s="466"/>
      <c r="QD127" s="466"/>
      <c r="QE127" s="466"/>
      <c r="QF127" s="466"/>
      <c r="QG127" s="466"/>
      <c r="QH127" s="466"/>
      <c r="QI127" s="466"/>
      <c r="QJ127" s="466"/>
      <c r="QK127" s="466"/>
      <c r="QL127" s="466"/>
      <c r="QM127" s="466"/>
      <c r="QN127" s="466"/>
      <c r="QO127" s="466"/>
      <c r="QP127" s="466"/>
      <c r="QQ127" s="466"/>
      <c r="QR127" s="466"/>
      <c r="QS127" s="466"/>
      <c r="QT127" s="466"/>
      <c r="QU127" s="466"/>
      <c r="QV127" s="466"/>
      <c r="QW127" s="466"/>
      <c r="QX127" s="466"/>
      <c r="QY127" s="466"/>
      <c r="QZ127" s="466"/>
      <c r="RA127" s="466"/>
      <c r="RM127" s="466"/>
      <c r="RN127" s="466"/>
      <c r="RO127" s="466"/>
      <c r="RP127" s="466"/>
      <c r="RQ127" s="466"/>
      <c r="RR127" s="466"/>
      <c r="RS127" s="466"/>
      <c r="RT127" s="466"/>
      <c r="RU127" s="466"/>
      <c r="RV127" s="466"/>
      <c r="RW127" s="466"/>
      <c r="RX127" s="466"/>
      <c r="RY127" s="466"/>
      <c r="RZ127" s="466"/>
      <c r="SA127" s="466"/>
      <c r="SB127" s="466"/>
    </row>
    <row r="128" spans="2:496" x14ac:dyDescent="0.25">
      <c r="B128" s="473"/>
      <c r="C128" s="473"/>
      <c r="D128" s="473"/>
      <c r="E128" s="473"/>
      <c r="F128" s="473"/>
      <c r="G128" s="473"/>
      <c r="H128" s="473"/>
      <c r="I128" s="473"/>
      <c r="J128" s="473"/>
      <c r="K128" s="473"/>
      <c r="L128" s="473"/>
      <c r="M128" s="473"/>
      <c r="N128" s="473"/>
      <c r="O128" s="473"/>
      <c r="P128" s="473"/>
      <c r="X128"/>
      <c r="Y128"/>
      <c r="Z128"/>
      <c r="AA128"/>
      <c r="AB128"/>
      <c r="AC128" s="473"/>
      <c r="AD128" s="473"/>
      <c r="AE128" s="473"/>
      <c r="AF128" s="473"/>
      <c r="AH128" s="473"/>
      <c r="AI128" s="473"/>
      <c r="AJ128" s="473"/>
      <c r="AK128" s="473"/>
      <c r="AL128" s="473"/>
      <c r="AM128" s="473"/>
      <c r="AN128" s="473"/>
      <c r="AO128" s="473"/>
      <c r="AP128" s="473"/>
      <c r="AQ128" s="473"/>
      <c r="AR128" s="473"/>
      <c r="AS128" s="473"/>
      <c r="AT128" s="473"/>
      <c r="AU128" s="473"/>
      <c r="AV128" s="473"/>
      <c r="BU128" s="466"/>
      <c r="BV128" s="466"/>
      <c r="BW128" s="466"/>
      <c r="BX128" s="466"/>
      <c r="BY128" s="466"/>
      <c r="BZ128" s="466"/>
      <c r="CA128" s="466"/>
      <c r="CB128" s="466"/>
      <c r="CC128" s="466"/>
      <c r="CD128" s="466"/>
      <c r="CE128" s="466"/>
      <c r="CF128" s="466"/>
      <c r="CG128" s="466"/>
      <c r="CH128" s="466"/>
      <c r="CI128" s="466"/>
      <c r="CJ128" s="466"/>
      <c r="CK128" s="466"/>
      <c r="CL128" s="466"/>
      <c r="CM128" s="466"/>
      <c r="CN128" s="466"/>
      <c r="CO128" s="466"/>
      <c r="CP128" s="466"/>
      <c r="CQ128" s="466"/>
      <c r="CR128" s="466"/>
      <c r="CS128" s="466"/>
      <c r="CT128" s="466"/>
      <c r="CU128" s="466"/>
      <c r="CV128" s="466"/>
      <c r="CW128" s="466"/>
      <c r="CX128" s="466"/>
      <c r="CY128" s="466"/>
      <c r="CZ128" s="466"/>
      <c r="DA128" s="466"/>
      <c r="DB128" s="466"/>
      <c r="DC128" s="466"/>
      <c r="DD128" s="466"/>
      <c r="DE128" s="466"/>
      <c r="DF128" s="466"/>
      <c r="DG128" s="466"/>
      <c r="DH128" s="466"/>
      <c r="DI128" s="466"/>
      <c r="DJ128" s="466"/>
      <c r="DK128" s="466"/>
      <c r="DL128" s="466"/>
      <c r="DM128" s="466"/>
      <c r="DN128" s="466"/>
      <c r="DO128" s="466"/>
      <c r="DP128" s="466"/>
      <c r="DQ128" s="466"/>
      <c r="DR128" s="466"/>
      <c r="DS128" s="466"/>
      <c r="DT128" s="466"/>
      <c r="DU128" s="466"/>
      <c r="DV128" s="466"/>
      <c r="DW128" s="466"/>
      <c r="DX128" s="466"/>
      <c r="DY128" s="466"/>
      <c r="DZ128" s="466"/>
      <c r="EA128" s="466"/>
      <c r="EB128" s="466"/>
      <c r="EC128" s="466"/>
      <c r="ED128" s="466"/>
      <c r="EE128" s="466"/>
      <c r="EF128" s="466"/>
      <c r="EG128" s="466"/>
      <c r="EH128" s="466"/>
      <c r="EI128" s="466"/>
      <c r="EJ128" s="466"/>
      <c r="EK128" s="466"/>
      <c r="EL128" s="466"/>
      <c r="EM128" s="466"/>
      <c r="EN128" s="466"/>
      <c r="EO128" s="466"/>
      <c r="EP128" s="466"/>
      <c r="EQ128" s="466"/>
      <c r="ER128" s="466"/>
      <c r="ES128" s="466"/>
      <c r="ET128" s="466"/>
      <c r="EU128" s="466"/>
      <c r="EV128" s="466"/>
      <c r="EW128" s="466"/>
      <c r="EX128" s="466"/>
      <c r="EY128" s="466"/>
      <c r="EZ128" s="466"/>
      <c r="FA128" s="466"/>
      <c r="FB128" s="466"/>
      <c r="FC128" s="466"/>
      <c r="HQ128" s="466"/>
      <c r="HR128" s="466"/>
      <c r="HS128" s="466"/>
      <c r="HT128" s="466"/>
      <c r="HU128" s="466"/>
      <c r="HV128" s="466"/>
      <c r="HW128" s="466"/>
      <c r="HX128" s="466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PA128" s="466"/>
      <c r="PB128" s="466"/>
      <c r="PC128" s="466"/>
      <c r="PD128" s="466"/>
      <c r="PE128" s="466"/>
      <c r="PF128" s="466"/>
      <c r="PG128" s="466"/>
      <c r="PH128" s="466"/>
      <c r="PI128" s="466"/>
      <c r="PJ128" s="466"/>
      <c r="PK128" s="466"/>
      <c r="PL128" s="466"/>
      <c r="PM128" s="466"/>
      <c r="PN128" s="466"/>
      <c r="PO128" s="466"/>
      <c r="PP128" s="466"/>
      <c r="PQ128" s="466"/>
      <c r="PR128" s="466"/>
      <c r="PS128" s="466"/>
      <c r="PT128" s="466"/>
      <c r="PU128" s="466"/>
      <c r="PV128" s="466"/>
      <c r="PW128" s="466"/>
      <c r="PX128" s="466"/>
      <c r="PY128" s="466"/>
      <c r="PZ128" s="466"/>
      <c r="QA128" s="466"/>
      <c r="QB128" s="466"/>
      <c r="QC128" s="466"/>
      <c r="QD128" s="466"/>
      <c r="QE128" s="466"/>
      <c r="QF128" s="466"/>
      <c r="QG128" s="466"/>
      <c r="QH128" s="466"/>
      <c r="QI128" s="466"/>
      <c r="QJ128" s="466"/>
      <c r="QK128" s="466"/>
      <c r="QL128" s="466"/>
      <c r="QM128" s="466"/>
      <c r="QN128" s="466"/>
      <c r="QO128" s="466"/>
      <c r="QP128" s="466"/>
      <c r="QQ128" s="466"/>
      <c r="QR128" s="466"/>
      <c r="QS128" s="466"/>
      <c r="QT128" s="466"/>
      <c r="QU128" s="466"/>
      <c r="QV128" s="466"/>
      <c r="QW128" s="466"/>
      <c r="QX128" s="466"/>
      <c r="QY128" s="466"/>
      <c r="QZ128" s="466"/>
      <c r="RA128" s="466"/>
      <c r="RM128" s="466"/>
      <c r="RN128" s="466"/>
      <c r="RO128" s="466"/>
      <c r="RP128" s="466"/>
      <c r="RQ128" s="466"/>
      <c r="RR128" s="466"/>
      <c r="RS128" s="466"/>
      <c r="RT128" s="466"/>
      <c r="RU128" s="466"/>
      <c r="RV128" s="466"/>
      <c r="RW128" s="466"/>
      <c r="RX128" s="466"/>
      <c r="RY128" s="466"/>
      <c r="RZ128" s="466"/>
      <c r="SA128" s="466"/>
      <c r="SB128" s="466"/>
    </row>
    <row r="129" spans="2:496" x14ac:dyDescent="0.25">
      <c r="B129" s="473"/>
      <c r="C129" s="473"/>
      <c r="D129" s="473"/>
      <c r="E129" s="473"/>
      <c r="F129" s="473"/>
      <c r="G129" s="473"/>
      <c r="H129" s="473"/>
      <c r="I129" s="473"/>
      <c r="J129" s="473"/>
      <c r="K129" s="473"/>
      <c r="L129" s="473"/>
      <c r="M129" s="473"/>
      <c r="N129" s="473"/>
      <c r="O129" s="473"/>
      <c r="P129" s="473"/>
      <c r="X129"/>
      <c r="Y129"/>
      <c r="Z129"/>
      <c r="AA129"/>
      <c r="AB129"/>
      <c r="AC129" s="473"/>
      <c r="AD129" s="473"/>
      <c r="AE129" s="473"/>
      <c r="AF129" s="473"/>
      <c r="AH129" s="473"/>
      <c r="AI129" s="473"/>
      <c r="AJ129" s="473"/>
      <c r="AK129" s="473"/>
      <c r="AL129" s="473"/>
      <c r="AM129" s="473"/>
      <c r="AN129" s="473"/>
      <c r="AO129" s="473"/>
      <c r="AP129" s="473"/>
      <c r="AQ129" s="473"/>
      <c r="AR129" s="473"/>
      <c r="AS129" s="473"/>
      <c r="AT129" s="473"/>
      <c r="AU129" s="473"/>
      <c r="AV129" s="473"/>
      <c r="BU129" s="466"/>
      <c r="BV129" s="466"/>
      <c r="BW129" s="466"/>
      <c r="BX129" s="466"/>
      <c r="BY129" s="466"/>
      <c r="BZ129" s="466"/>
      <c r="CA129" s="466"/>
      <c r="CB129" s="466"/>
      <c r="CC129" s="466"/>
      <c r="CD129" s="466"/>
      <c r="CE129" s="466"/>
      <c r="CF129" s="466"/>
      <c r="CG129" s="466"/>
      <c r="CH129" s="466"/>
      <c r="CI129" s="466"/>
      <c r="CJ129" s="466"/>
      <c r="CK129" s="466"/>
      <c r="CL129" s="466"/>
      <c r="CM129" s="466"/>
      <c r="CN129" s="466"/>
      <c r="CO129" s="466"/>
      <c r="CP129" s="466"/>
      <c r="CQ129" s="466"/>
      <c r="CR129" s="466"/>
      <c r="CS129" s="466"/>
      <c r="CT129" s="466"/>
      <c r="CU129" s="466"/>
      <c r="CV129" s="466"/>
      <c r="CW129" s="466"/>
      <c r="CX129" s="466"/>
      <c r="CY129" s="466"/>
      <c r="CZ129" s="466"/>
      <c r="DA129" s="466"/>
      <c r="DB129" s="466"/>
      <c r="DC129" s="466"/>
      <c r="DD129" s="466"/>
      <c r="DE129" s="466"/>
      <c r="DF129" s="466"/>
      <c r="DG129" s="466"/>
      <c r="DH129" s="466"/>
      <c r="DI129" s="466"/>
      <c r="DJ129" s="466"/>
      <c r="DK129" s="466"/>
      <c r="DL129" s="466"/>
      <c r="DM129" s="466"/>
      <c r="DN129" s="466"/>
      <c r="DO129" s="466"/>
      <c r="DP129" s="466"/>
      <c r="DQ129" s="466"/>
      <c r="DR129" s="466"/>
      <c r="DS129" s="466"/>
      <c r="DT129" s="466"/>
      <c r="DU129" s="466"/>
      <c r="DV129" s="466"/>
      <c r="DW129" s="466"/>
      <c r="DX129" s="466"/>
      <c r="DY129" s="466"/>
      <c r="DZ129" s="466"/>
      <c r="EA129" s="466"/>
      <c r="EB129" s="466"/>
      <c r="EC129" s="466"/>
      <c r="ED129" s="466"/>
      <c r="EE129" s="466"/>
      <c r="EF129" s="466"/>
      <c r="EG129" s="466"/>
      <c r="EH129" s="466"/>
      <c r="EI129" s="466"/>
      <c r="EJ129" s="466"/>
      <c r="EK129" s="466"/>
      <c r="EL129" s="466"/>
      <c r="EM129" s="466"/>
      <c r="EN129" s="466"/>
      <c r="EO129" s="466"/>
      <c r="EP129" s="466"/>
      <c r="EQ129" s="466"/>
      <c r="ER129" s="466"/>
      <c r="ES129" s="466"/>
      <c r="ET129" s="466"/>
      <c r="EU129" s="466"/>
      <c r="EV129" s="466"/>
      <c r="EW129" s="466"/>
      <c r="EX129" s="466"/>
      <c r="EY129" s="466"/>
      <c r="EZ129" s="466"/>
      <c r="FA129" s="466"/>
      <c r="FB129" s="466"/>
      <c r="FC129" s="466"/>
      <c r="HQ129" s="466"/>
      <c r="HR129" s="466"/>
      <c r="HS129" s="466"/>
      <c r="HT129" s="466"/>
      <c r="HU129" s="466"/>
      <c r="HV129" s="466"/>
      <c r="HW129" s="466"/>
      <c r="HX129" s="466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PA129" s="466"/>
      <c r="PB129" s="466"/>
      <c r="PC129" s="466"/>
      <c r="PD129" s="466"/>
      <c r="PE129" s="466"/>
      <c r="PF129" s="466"/>
      <c r="PG129" s="466"/>
      <c r="PH129" s="466"/>
      <c r="PI129" s="466"/>
      <c r="PJ129" s="466"/>
      <c r="PK129" s="466"/>
      <c r="PL129" s="466"/>
      <c r="PM129" s="466"/>
      <c r="PN129" s="466"/>
      <c r="PO129" s="466"/>
      <c r="PP129" s="466"/>
      <c r="PQ129" s="466"/>
      <c r="PR129" s="466"/>
      <c r="PS129" s="466"/>
      <c r="PT129" s="466"/>
      <c r="PU129" s="466"/>
      <c r="PV129" s="466"/>
      <c r="PW129" s="466"/>
      <c r="PX129" s="466"/>
      <c r="PY129" s="466"/>
      <c r="PZ129" s="466"/>
      <c r="QA129" s="466"/>
      <c r="QB129" s="466"/>
      <c r="QC129" s="466"/>
      <c r="QD129" s="466"/>
      <c r="QE129" s="466"/>
      <c r="QF129" s="466"/>
      <c r="QG129" s="466"/>
      <c r="QH129" s="466"/>
      <c r="QI129" s="466"/>
      <c r="QJ129" s="466"/>
      <c r="QK129" s="466"/>
      <c r="QL129" s="466"/>
      <c r="QM129" s="466"/>
      <c r="QN129" s="466"/>
      <c r="QO129" s="466"/>
      <c r="QP129" s="466"/>
      <c r="QQ129" s="466"/>
      <c r="QR129" s="466"/>
      <c r="QS129" s="466"/>
      <c r="QT129" s="466"/>
      <c r="QU129" s="466"/>
      <c r="QV129" s="466"/>
      <c r="QW129" s="466"/>
      <c r="QX129" s="466"/>
      <c r="QY129" s="466"/>
      <c r="QZ129" s="466"/>
      <c r="RA129" s="466"/>
      <c r="RM129" s="466"/>
      <c r="RN129" s="466"/>
      <c r="RO129" s="466"/>
      <c r="RP129" s="466"/>
      <c r="RQ129" s="466"/>
      <c r="RR129" s="466"/>
      <c r="RS129" s="466"/>
      <c r="RT129" s="466"/>
      <c r="RU129" s="466"/>
      <c r="RV129" s="466"/>
      <c r="RW129" s="466"/>
      <c r="RX129" s="466"/>
      <c r="RY129" s="466"/>
      <c r="RZ129" s="466"/>
      <c r="SA129" s="466"/>
      <c r="SB129" s="466"/>
    </row>
    <row r="130" spans="2:496" x14ac:dyDescent="0.25">
      <c r="B130" s="473"/>
      <c r="C130" s="473"/>
      <c r="D130" s="473"/>
      <c r="E130" s="473"/>
      <c r="F130" s="473"/>
      <c r="G130" s="473"/>
      <c r="H130" s="473"/>
      <c r="I130" s="473"/>
      <c r="J130" s="473"/>
      <c r="K130" s="473"/>
      <c r="L130" s="473"/>
      <c r="M130" s="473"/>
      <c r="N130" s="473"/>
      <c r="O130" s="473"/>
      <c r="P130" s="473"/>
      <c r="X130"/>
      <c r="Y130"/>
      <c r="Z130"/>
      <c r="AA130"/>
      <c r="AB130"/>
      <c r="AC130" s="473"/>
      <c r="AD130" s="473"/>
      <c r="AE130" s="473"/>
      <c r="AF130" s="473"/>
      <c r="AH130" s="473"/>
      <c r="AI130" s="473"/>
      <c r="AJ130" s="473"/>
      <c r="AK130" s="473"/>
      <c r="AL130" s="473"/>
      <c r="AM130" s="473"/>
      <c r="AN130" s="473"/>
      <c r="AO130" s="473"/>
      <c r="AP130" s="473"/>
      <c r="AQ130" s="473"/>
      <c r="AR130" s="473"/>
      <c r="AS130" s="473"/>
      <c r="AT130" s="473"/>
      <c r="AU130" s="473"/>
      <c r="AV130" s="473"/>
      <c r="BU130" s="466"/>
      <c r="BV130" s="466"/>
      <c r="BW130" s="466"/>
      <c r="BX130" s="466"/>
      <c r="BY130" s="466"/>
      <c r="BZ130" s="466"/>
      <c r="CA130" s="466"/>
      <c r="CB130" s="466"/>
      <c r="CC130" s="466"/>
      <c r="CD130" s="466"/>
      <c r="CE130" s="466"/>
      <c r="CF130" s="466"/>
      <c r="CG130" s="466"/>
      <c r="CH130" s="466"/>
      <c r="CI130" s="466"/>
      <c r="CJ130" s="466"/>
      <c r="CK130" s="466"/>
      <c r="CL130" s="466"/>
      <c r="CM130" s="466"/>
      <c r="CN130" s="466"/>
      <c r="CO130" s="466"/>
      <c r="CP130" s="466"/>
      <c r="CQ130" s="466"/>
      <c r="CR130" s="466"/>
      <c r="CS130" s="466"/>
      <c r="CT130" s="466"/>
      <c r="CU130" s="466"/>
      <c r="CV130" s="466"/>
      <c r="CW130" s="466"/>
      <c r="CX130" s="466"/>
      <c r="CY130" s="466"/>
      <c r="CZ130" s="466"/>
      <c r="DA130" s="466"/>
      <c r="DB130" s="466"/>
      <c r="DC130" s="466"/>
      <c r="DD130" s="466"/>
      <c r="DE130" s="466"/>
      <c r="DF130" s="466"/>
      <c r="DG130" s="466"/>
      <c r="DH130" s="466"/>
      <c r="DI130" s="466"/>
      <c r="DJ130" s="466"/>
      <c r="DK130" s="466"/>
      <c r="DL130" s="466"/>
      <c r="DM130" s="466"/>
      <c r="DN130" s="466"/>
      <c r="DO130" s="466"/>
      <c r="DP130" s="466"/>
      <c r="DQ130" s="466"/>
      <c r="DR130" s="466"/>
      <c r="DS130" s="466"/>
      <c r="DT130" s="466"/>
      <c r="DU130" s="466"/>
      <c r="DV130" s="466"/>
      <c r="DW130" s="466"/>
      <c r="DX130" s="466"/>
      <c r="DY130" s="466"/>
      <c r="DZ130" s="466"/>
      <c r="EA130" s="466"/>
      <c r="EB130" s="466"/>
      <c r="EC130" s="466"/>
      <c r="ED130" s="466"/>
      <c r="EE130" s="466"/>
      <c r="EF130" s="466"/>
      <c r="EG130" s="466"/>
      <c r="EH130" s="466"/>
      <c r="EI130" s="466"/>
      <c r="EJ130" s="466"/>
      <c r="EK130" s="466"/>
      <c r="EL130" s="466"/>
      <c r="EM130" s="466"/>
      <c r="EN130" s="466"/>
      <c r="EO130" s="466"/>
      <c r="EP130" s="466"/>
      <c r="EQ130" s="466"/>
      <c r="ER130" s="466"/>
      <c r="ES130" s="466"/>
      <c r="ET130" s="466"/>
      <c r="EU130" s="466"/>
      <c r="EV130" s="466"/>
      <c r="EW130" s="466"/>
      <c r="EX130" s="466"/>
      <c r="EY130" s="466"/>
      <c r="EZ130" s="466"/>
      <c r="FA130" s="466"/>
      <c r="FB130" s="466"/>
      <c r="FC130" s="466"/>
      <c r="HQ130" s="466"/>
      <c r="HR130" s="466"/>
      <c r="HS130" s="466"/>
      <c r="HT130" s="466"/>
      <c r="HU130" s="466"/>
      <c r="HV130" s="466"/>
      <c r="HW130" s="466"/>
      <c r="HX130" s="466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PA130" s="466"/>
      <c r="PB130" s="466"/>
      <c r="PC130" s="466"/>
      <c r="PD130" s="466"/>
      <c r="PE130" s="466"/>
      <c r="PF130" s="466"/>
      <c r="PG130" s="466"/>
      <c r="PH130" s="466"/>
      <c r="PI130" s="466"/>
      <c r="PJ130" s="466"/>
      <c r="PK130" s="466"/>
      <c r="PL130" s="466"/>
      <c r="PM130" s="466"/>
      <c r="PN130" s="466"/>
      <c r="PO130" s="466"/>
      <c r="PP130" s="466"/>
      <c r="PQ130" s="466"/>
      <c r="PR130" s="466"/>
      <c r="PS130" s="466"/>
      <c r="PT130" s="466"/>
      <c r="PU130" s="466"/>
      <c r="PV130" s="466"/>
      <c r="PW130" s="466"/>
      <c r="PX130" s="466"/>
      <c r="PY130" s="466"/>
      <c r="PZ130" s="466"/>
      <c r="QA130" s="466"/>
      <c r="QB130" s="466"/>
      <c r="QC130" s="466"/>
      <c r="QD130" s="466"/>
      <c r="QE130" s="466"/>
      <c r="QF130" s="466"/>
      <c r="QG130" s="466"/>
      <c r="QH130" s="466"/>
      <c r="QI130" s="466"/>
      <c r="QJ130" s="466"/>
      <c r="QK130" s="466"/>
      <c r="QL130" s="466"/>
      <c r="QM130" s="466"/>
      <c r="QN130" s="466"/>
      <c r="QO130" s="466"/>
      <c r="QP130" s="466"/>
      <c r="QQ130" s="466"/>
      <c r="QR130" s="466"/>
      <c r="QS130" s="466"/>
      <c r="QT130" s="466"/>
      <c r="QU130" s="466"/>
      <c r="QV130" s="466"/>
      <c r="QW130" s="466"/>
      <c r="QX130" s="466"/>
      <c r="QY130" s="466"/>
      <c r="QZ130" s="466"/>
      <c r="RA130" s="466"/>
      <c r="RM130" s="466"/>
      <c r="RN130" s="466"/>
      <c r="RO130" s="466"/>
      <c r="RP130" s="466"/>
      <c r="RQ130" s="466"/>
      <c r="RR130" s="466"/>
      <c r="RS130" s="466"/>
      <c r="RT130" s="466"/>
      <c r="RU130" s="466"/>
      <c r="RV130" s="466"/>
      <c r="RW130" s="466"/>
      <c r="RX130" s="466"/>
      <c r="RY130" s="466"/>
      <c r="RZ130" s="466"/>
      <c r="SA130" s="466"/>
      <c r="SB130" s="466"/>
    </row>
    <row r="131" spans="2:496" x14ac:dyDescent="0.25">
      <c r="B131" s="473"/>
      <c r="C131" s="473"/>
      <c r="D131" s="473"/>
      <c r="E131" s="473"/>
      <c r="F131" s="473"/>
      <c r="G131" s="473"/>
      <c r="H131" s="473"/>
      <c r="I131" s="473"/>
      <c r="J131" s="473"/>
      <c r="K131" s="473"/>
      <c r="L131" s="473"/>
      <c r="M131" s="473"/>
      <c r="N131" s="473"/>
      <c r="O131" s="473"/>
      <c r="P131" s="473"/>
      <c r="X131"/>
      <c r="Y131"/>
      <c r="Z131"/>
      <c r="AA131"/>
      <c r="AB131"/>
      <c r="AC131" s="473"/>
      <c r="AD131" s="473"/>
      <c r="AE131" s="473"/>
      <c r="AF131" s="473"/>
      <c r="AH131" s="473"/>
      <c r="AI131" s="473"/>
      <c r="AJ131" s="473"/>
      <c r="AK131" s="473"/>
      <c r="AL131" s="473"/>
      <c r="AM131" s="473"/>
      <c r="AN131" s="473"/>
      <c r="AO131" s="473"/>
      <c r="AP131" s="473"/>
      <c r="AQ131" s="473"/>
      <c r="AR131" s="473"/>
      <c r="AS131" s="473"/>
      <c r="AT131" s="473"/>
      <c r="AU131" s="473"/>
      <c r="AV131" s="473"/>
      <c r="BU131" s="466"/>
      <c r="BV131" s="466"/>
      <c r="BW131" s="466"/>
      <c r="BX131" s="466"/>
      <c r="BY131" s="466"/>
      <c r="BZ131" s="466"/>
      <c r="CA131" s="466"/>
      <c r="CB131" s="466"/>
      <c r="CC131" s="466"/>
      <c r="CD131" s="466"/>
      <c r="CE131" s="466"/>
      <c r="CF131" s="466"/>
      <c r="CG131" s="466"/>
      <c r="CH131" s="466"/>
      <c r="CI131" s="466"/>
      <c r="CJ131" s="466"/>
      <c r="CK131" s="466"/>
      <c r="CL131" s="466"/>
      <c r="CM131" s="466"/>
      <c r="CN131" s="466"/>
      <c r="CO131" s="466"/>
      <c r="CP131" s="466"/>
      <c r="CQ131" s="466"/>
      <c r="CR131" s="466"/>
      <c r="CS131" s="466"/>
      <c r="CT131" s="466"/>
      <c r="CU131" s="466"/>
      <c r="CV131" s="466"/>
      <c r="CW131" s="466"/>
      <c r="CX131" s="466"/>
      <c r="CY131" s="466"/>
      <c r="CZ131" s="466"/>
      <c r="DA131" s="466"/>
      <c r="DB131" s="466"/>
      <c r="DC131" s="466"/>
      <c r="DD131" s="466"/>
      <c r="DE131" s="466"/>
      <c r="DF131" s="466"/>
      <c r="DG131" s="466"/>
      <c r="DH131" s="466"/>
      <c r="DI131" s="466"/>
      <c r="DJ131" s="466"/>
      <c r="DK131" s="466"/>
      <c r="DL131" s="466"/>
      <c r="DM131" s="466"/>
      <c r="DN131" s="466"/>
      <c r="DO131" s="466"/>
      <c r="DP131" s="466"/>
      <c r="DQ131" s="466"/>
      <c r="DR131" s="466"/>
      <c r="DS131" s="466"/>
      <c r="DT131" s="466"/>
      <c r="DU131" s="466"/>
      <c r="DV131" s="466"/>
      <c r="DW131" s="466"/>
      <c r="DX131" s="466"/>
      <c r="DY131" s="466"/>
      <c r="DZ131" s="466"/>
      <c r="EA131" s="466"/>
      <c r="EB131" s="466"/>
      <c r="EC131" s="466"/>
      <c r="ED131" s="466"/>
      <c r="EE131" s="466"/>
      <c r="EF131" s="466"/>
      <c r="EG131" s="466"/>
      <c r="EH131" s="466"/>
      <c r="EI131" s="466"/>
      <c r="EJ131" s="466"/>
      <c r="EK131" s="466"/>
      <c r="EL131" s="466"/>
      <c r="EM131" s="466"/>
      <c r="EN131" s="466"/>
      <c r="EO131" s="466"/>
      <c r="EP131" s="466"/>
      <c r="EQ131" s="466"/>
      <c r="ER131" s="466"/>
      <c r="ES131" s="466"/>
      <c r="ET131" s="466"/>
      <c r="EU131" s="466"/>
      <c r="EV131" s="466"/>
      <c r="EW131" s="466"/>
      <c r="EX131" s="466"/>
      <c r="EY131" s="466"/>
      <c r="EZ131" s="466"/>
      <c r="FA131" s="466"/>
      <c r="FB131" s="466"/>
      <c r="FC131" s="466"/>
      <c r="HQ131" s="466"/>
      <c r="HR131" s="466"/>
      <c r="HS131" s="466"/>
      <c r="HT131" s="466"/>
      <c r="HU131" s="466"/>
      <c r="HV131" s="466"/>
      <c r="HW131" s="466"/>
      <c r="HX131" s="466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PA131" s="466"/>
      <c r="PB131" s="466"/>
      <c r="PC131" s="466"/>
      <c r="PD131" s="466"/>
      <c r="PE131" s="466"/>
      <c r="PF131" s="466"/>
      <c r="PG131" s="466"/>
      <c r="PH131" s="466"/>
      <c r="PI131" s="466"/>
      <c r="PJ131" s="466"/>
      <c r="PK131" s="466"/>
      <c r="PL131" s="466"/>
      <c r="PM131" s="466"/>
      <c r="PN131" s="466"/>
      <c r="PO131" s="466"/>
      <c r="PP131" s="466"/>
      <c r="PQ131" s="466"/>
      <c r="PR131" s="466"/>
      <c r="PS131" s="466"/>
      <c r="PT131" s="466"/>
      <c r="PU131" s="466"/>
      <c r="PV131" s="466"/>
      <c r="PW131" s="466"/>
      <c r="PX131" s="466"/>
      <c r="PY131" s="466"/>
      <c r="PZ131" s="466"/>
      <c r="QA131" s="466"/>
      <c r="QB131" s="466"/>
      <c r="QC131" s="466"/>
      <c r="QD131" s="466"/>
      <c r="QE131" s="466"/>
      <c r="QF131" s="466"/>
      <c r="QG131" s="466"/>
      <c r="QH131" s="466"/>
      <c r="QI131" s="466"/>
      <c r="QJ131" s="466"/>
      <c r="QK131" s="466"/>
      <c r="QL131" s="466"/>
      <c r="QM131" s="466"/>
      <c r="QN131" s="466"/>
      <c r="QO131" s="466"/>
      <c r="QP131" s="466"/>
      <c r="QQ131" s="466"/>
      <c r="QR131" s="466"/>
      <c r="QS131" s="466"/>
      <c r="QT131" s="466"/>
      <c r="QU131" s="466"/>
      <c r="QV131" s="466"/>
      <c r="QW131" s="466"/>
      <c r="QX131" s="466"/>
      <c r="QY131" s="466"/>
      <c r="QZ131" s="466"/>
      <c r="RA131" s="466"/>
      <c r="RM131" s="466"/>
      <c r="RN131" s="466"/>
      <c r="RO131" s="466"/>
      <c r="RP131" s="466"/>
      <c r="RQ131" s="466"/>
      <c r="RR131" s="466"/>
      <c r="RS131" s="466"/>
      <c r="RT131" s="466"/>
      <c r="RU131" s="466"/>
      <c r="RV131" s="466"/>
      <c r="RW131" s="466"/>
      <c r="RX131" s="466"/>
      <c r="RY131" s="466"/>
      <c r="RZ131" s="466"/>
      <c r="SA131" s="466"/>
      <c r="SB131" s="466"/>
    </row>
    <row r="132" spans="2:496" x14ac:dyDescent="0.25">
      <c r="B132" s="473"/>
      <c r="C132" s="473"/>
      <c r="D132" s="473"/>
      <c r="E132" s="473"/>
      <c r="F132" s="473"/>
      <c r="G132" s="473"/>
      <c r="H132" s="473"/>
      <c r="I132" s="473"/>
      <c r="J132" s="473"/>
      <c r="K132" s="473"/>
      <c r="L132" s="473"/>
      <c r="M132" s="473"/>
      <c r="N132" s="473"/>
      <c r="O132" s="473"/>
      <c r="P132" s="473"/>
      <c r="X132"/>
      <c r="Y132"/>
      <c r="Z132"/>
      <c r="AA132"/>
      <c r="AB132"/>
      <c r="AC132" s="473"/>
      <c r="AD132" s="473"/>
      <c r="AE132" s="473"/>
      <c r="AF132" s="473"/>
      <c r="AH132" s="473"/>
      <c r="AI132" s="473"/>
      <c r="AJ132" s="473"/>
      <c r="AK132" s="473"/>
      <c r="AL132" s="473"/>
      <c r="AM132" s="473"/>
      <c r="AN132" s="473"/>
      <c r="AO132" s="473"/>
      <c r="AP132" s="473"/>
      <c r="AQ132" s="473"/>
      <c r="AR132" s="473"/>
      <c r="AS132" s="473"/>
      <c r="AT132" s="473"/>
      <c r="AU132" s="473"/>
      <c r="AV132" s="473"/>
      <c r="BU132" s="466"/>
      <c r="BV132" s="466"/>
      <c r="BW132" s="466"/>
      <c r="BX132" s="466"/>
      <c r="BY132" s="466"/>
      <c r="BZ132" s="466"/>
      <c r="CA132" s="466"/>
      <c r="CB132" s="466"/>
      <c r="CC132" s="466"/>
      <c r="CD132" s="466"/>
      <c r="CE132" s="466"/>
      <c r="CF132" s="466"/>
      <c r="CG132" s="466"/>
      <c r="CH132" s="466"/>
      <c r="CI132" s="466"/>
      <c r="CJ132" s="466"/>
      <c r="CK132" s="466"/>
      <c r="CL132" s="466"/>
      <c r="CM132" s="466"/>
      <c r="CN132" s="466"/>
      <c r="CO132" s="466"/>
      <c r="CP132" s="466"/>
      <c r="CQ132" s="466"/>
      <c r="CR132" s="466"/>
      <c r="CS132" s="466"/>
      <c r="CT132" s="466"/>
      <c r="CU132" s="466"/>
      <c r="CV132" s="466"/>
      <c r="CW132" s="466"/>
      <c r="CX132" s="466"/>
      <c r="CY132" s="466"/>
      <c r="CZ132" s="466"/>
      <c r="DA132" s="466"/>
      <c r="DB132" s="466"/>
      <c r="DC132" s="466"/>
      <c r="DD132" s="466"/>
      <c r="DE132" s="466"/>
      <c r="DF132" s="466"/>
      <c r="DG132" s="466"/>
      <c r="DH132" s="466"/>
      <c r="DI132" s="466"/>
      <c r="DJ132" s="466"/>
      <c r="DK132" s="466"/>
      <c r="DL132" s="466"/>
      <c r="DM132" s="466"/>
      <c r="DN132" s="466"/>
      <c r="DO132" s="466"/>
      <c r="DP132" s="466"/>
      <c r="DQ132" s="466"/>
      <c r="DR132" s="466"/>
      <c r="DS132" s="466"/>
      <c r="DT132" s="466"/>
      <c r="DU132" s="466"/>
      <c r="DV132" s="466"/>
      <c r="DW132" s="466"/>
      <c r="DX132" s="466"/>
      <c r="DY132" s="466"/>
      <c r="DZ132" s="466"/>
      <c r="EA132" s="466"/>
      <c r="EB132" s="466"/>
      <c r="EC132" s="466"/>
      <c r="ED132" s="466"/>
      <c r="EE132" s="466"/>
      <c r="EF132" s="466"/>
      <c r="EG132" s="466"/>
      <c r="EH132" s="466"/>
      <c r="EI132" s="466"/>
      <c r="EJ132" s="466"/>
      <c r="EK132" s="466"/>
      <c r="EL132" s="466"/>
      <c r="EM132" s="466"/>
      <c r="EN132" s="466"/>
      <c r="EO132" s="466"/>
      <c r="EP132" s="466"/>
      <c r="EQ132" s="466"/>
      <c r="ER132" s="466"/>
      <c r="ES132" s="466"/>
      <c r="ET132" s="466"/>
      <c r="EU132" s="466"/>
      <c r="EV132" s="466"/>
      <c r="EW132" s="466"/>
      <c r="EX132" s="466"/>
      <c r="EY132" s="466"/>
      <c r="EZ132" s="466"/>
      <c r="FA132" s="466"/>
      <c r="FB132" s="466"/>
      <c r="FC132" s="466"/>
      <c r="HQ132" s="466"/>
      <c r="HR132" s="466"/>
      <c r="HS132" s="466"/>
      <c r="HT132" s="466"/>
      <c r="HU132" s="466"/>
      <c r="HV132" s="466"/>
      <c r="HW132" s="466"/>
      <c r="HX132" s="466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PA132" s="466"/>
      <c r="PB132" s="466"/>
      <c r="PC132" s="466"/>
      <c r="PD132" s="466"/>
      <c r="PE132" s="466"/>
      <c r="PF132" s="466"/>
      <c r="PG132" s="466"/>
      <c r="PH132" s="466"/>
      <c r="PI132" s="466"/>
      <c r="PJ132" s="466"/>
      <c r="PK132" s="466"/>
      <c r="PL132" s="466"/>
      <c r="PM132" s="466"/>
      <c r="PN132" s="466"/>
      <c r="PO132" s="466"/>
      <c r="PP132" s="466"/>
      <c r="PQ132" s="466"/>
      <c r="PR132" s="466"/>
      <c r="PS132" s="466"/>
      <c r="PT132" s="466"/>
      <c r="PU132" s="466"/>
      <c r="PV132" s="466"/>
      <c r="PW132" s="466"/>
      <c r="PX132" s="466"/>
      <c r="PY132" s="466"/>
      <c r="PZ132" s="466"/>
      <c r="QA132" s="466"/>
      <c r="QB132" s="466"/>
      <c r="QC132" s="466"/>
      <c r="QD132" s="466"/>
      <c r="QE132" s="466"/>
      <c r="QF132" s="466"/>
      <c r="QG132" s="466"/>
      <c r="QH132" s="466"/>
      <c r="QI132" s="466"/>
      <c r="QJ132" s="466"/>
      <c r="QK132" s="466"/>
      <c r="QL132" s="466"/>
      <c r="QM132" s="466"/>
      <c r="QN132" s="466"/>
      <c r="QO132" s="466"/>
      <c r="QP132" s="466"/>
      <c r="QQ132" s="466"/>
      <c r="QR132" s="466"/>
      <c r="QS132" s="466"/>
      <c r="QT132" s="466"/>
      <c r="QU132" s="466"/>
      <c r="QV132" s="466"/>
      <c r="QW132" s="466"/>
      <c r="QX132" s="466"/>
      <c r="QY132" s="466"/>
      <c r="QZ132" s="466"/>
      <c r="RA132" s="466"/>
      <c r="RM132" s="466"/>
      <c r="RN132" s="466"/>
      <c r="RO132" s="466"/>
      <c r="RP132" s="466"/>
      <c r="RQ132" s="466"/>
      <c r="RR132" s="466"/>
      <c r="RS132" s="466"/>
      <c r="RT132" s="466"/>
      <c r="RU132" s="466"/>
      <c r="RV132" s="466"/>
      <c r="RW132" s="466"/>
      <c r="RX132" s="466"/>
      <c r="RY132" s="466"/>
      <c r="RZ132" s="466"/>
      <c r="SA132" s="466"/>
      <c r="SB132" s="466"/>
    </row>
    <row r="133" spans="2:496" x14ac:dyDescent="0.25">
      <c r="B133" s="473"/>
      <c r="C133" s="473"/>
      <c r="D133" s="473"/>
      <c r="E133" s="473"/>
      <c r="F133" s="473"/>
      <c r="G133" s="473"/>
      <c r="H133" s="473"/>
      <c r="I133" s="473"/>
      <c r="J133" s="473"/>
      <c r="K133" s="473"/>
      <c r="L133" s="473"/>
      <c r="M133" s="473"/>
      <c r="N133" s="473"/>
      <c r="O133" s="473"/>
      <c r="P133" s="473"/>
      <c r="X133"/>
      <c r="Y133"/>
      <c r="Z133"/>
      <c r="AA133"/>
      <c r="AB133"/>
      <c r="AC133" s="473"/>
      <c r="AD133" s="473"/>
      <c r="AE133" s="473"/>
      <c r="AF133" s="473"/>
      <c r="AH133" s="473"/>
      <c r="AI133" s="473"/>
      <c r="AJ133" s="473"/>
      <c r="AK133" s="473"/>
      <c r="AL133" s="473"/>
      <c r="AM133" s="473"/>
      <c r="AN133" s="473"/>
      <c r="AO133" s="473"/>
      <c r="AP133" s="473"/>
      <c r="AQ133" s="473"/>
      <c r="AR133" s="473"/>
      <c r="AS133" s="473"/>
      <c r="AT133" s="473"/>
      <c r="AU133" s="473"/>
      <c r="AV133" s="473"/>
      <c r="BU133" s="466"/>
      <c r="BV133" s="466"/>
      <c r="BW133" s="466"/>
      <c r="BX133" s="466"/>
      <c r="BY133" s="466"/>
      <c r="BZ133" s="466"/>
      <c r="CA133" s="466"/>
      <c r="CB133" s="466"/>
      <c r="CC133" s="466"/>
      <c r="CD133" s="466"/>
      <c r="CE133" s="466"/>
      <c r="CF133" s="466"/>
      <c r="CG133" s="466"/>
      <c r="CH133" s="466"/>
      <c r="CI133" s="466"/>
      <c r="CJ133" s="466"/>
      <c r="CK133" s="466"/>
      <c r="CL133" s="466"/>
      <c r="CM133" s="466"/>
      <c r="CN133" s="466"/>
      <c r="CO133" s="466"/>
      <c r="CP133" s="466"/>
      <c r="CQ133" s="466"/>
      <c r="CR133" s="466"/>
      <c r="CS133" s="466"/>
      <c r="CT133" s="466"/>
      <c r="CU133" s="466"/>
      <c r="CV133" s="466"/>
      <c r="CW133" s="466"/>
      <c r="CX133" s="466"/>
      <c r="CY133" s="466"/>
      <c r="CZ133" s="466"/>
      <c r="DA133" s="466"/>
      <c r="DB133" s="466"/>
      <c r="DC133" s="466"/>
      <c r="DD133" s="466"/>
      <c r="DE133" s="466"/>
      <c r="DF133" s="466"/>
      <c r="DG133" s="466"/>
      <c r="DH133" s="466"/>
      <c r="DI133" s="466"/>
      <c r="DJ133" s="466"/>
      <c r="DK133" s="466"/>
      <c r="DL133" s="466"/>
      <c r="DM133" s="466"/>
      <c r="DN133" s="466"/>
      <c r="DO133" s="466"/>
      <c r="DP133" s="466"/>
      <c r="DQ133" s="466"/>
      <c r="DR133" s="466"/>
      <c r="DS133" s="466"/>
      <c r="DT133" s="466"/>
      <c r="DU133" s="466"/>
      <c r="DV133" s="466"/>
      <c r="DW133" s="466"/>
      <c r="DX133" s="466"/>
      <c r="DY133" s="466"/>
      <c r="DZ133" s="466"/>
      <c r="EA133" s="466"/>
      <c r="EB133" s="466"/>
      <c r="EC133" s="466"/>
      <c r="ED133" s="466"/>
      <c r="EE133" s="466"/>
      <c r="EF133" s="466"/>
      <c r="EG133" s="466"/>
      <c r="EH133" s="466"/>
      <c r="EI133" s="466"/>
      <c r="EJ133" s="466"/>
      <c r="EK133" s="466"/>
      <c r="EL133" s="466"/>
      <c r="EM133" s="466"/>
      <c r="EN133" s="466"/>
      <c r="EO133" s="466"/>
      <c r="EP133" s="466"/>
      <c r="EQ133" s="466"/>
      <c r="ER133" s="466"/>
      <c r="ES133" s="466"/>
      <c r="ET133" s="466"/>
      <c r="EU133" s="466"/>
      <c r="EV133" s="466"/>
      <c r="EW133" s="466"/>
      <c r="EX133" s="466"/>
      <c r="EY133" s="466"/>
      <c r="EZ133" s="466"/>
      <c r="FA133" s="466"/>
      <c r="FB133" s="466"/>
      <c r="FC133" s="466"/>
      <c r="HQ133" s="466"/>
      <c r="HR133" s="466"/>
      <c r="HS133" s="466"/>
      <c r="HT133" s="466"/>
      <c r="HU133" s="466"/>
      <c r="HV133" s="466"/>
      <c r="HW133" s="466"/>
      <c r="HX133" s="466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PA133" s="466"/>
      <c r="PB133" s="466"/>
      <c r="PC133" s="466"/>
      <c r="PD133" s="466"/>
      <c r="PE133" s="466"/>
      <c r="PF133" s="466"/>
      <c r="PG133" s="466"/>
      <c r="PH133" s="466"/>
      <c r="PI133" s="466"/>
      <c r="PJ133" s="466"/>
      <c r="PQ133" s="466"/>
      <c r="PR133" s="466"/>
      <c r="PS133" s="466"/>
      <c r="PT133" s="466"/>
      <c r="PU133" s="466"/>
      <c r="PV133" s="466"/>
      <c r="PW133" s="466"/>
      <c r="PX133" s="466"/>
      <c r="PY133" s="466"/>
      <c r="PZ133" s="466"/>
      <c r="QA133" s="466"/>
      <c r="QB133" s="466"/>
      <c r="QC133" s="466"/>
      <c r="QD133" s="466"/>
      <c r="QE133" s="466"/>
      <c r="QF133" s="466"/>
      <c r="QG133" s="466"/>
      <c r="QH133" s="466"/>
      <c r="QI133" s="466"/>
      <c r="QJ133" s="466"/>
      <c r="QK133" s="466"/>
      <c r="QL133" s="466"/>
      <c r="QM133" s="466"/>
      <c r="QN133" s="466"/>
      <c r="QO133" s="466"/>
      <c r="QP133" s="466"/>
      <c r="QQ133" s="466"/>
      <c r="QR133" s="466"/>
      <c r="QS133" s="466"/>
      <c r="QT133" s="466"/>
      <c r="QU133" s="466"/>
      <c r="QV133" s="466"/>
      <c r="QW133" s="466"/>
      <c r="QX133" s="466"/>
      <c r="QY133" s="466"/>
      <c r="QZ133" s="466"/>
      <c r="RA133" s="466"/>
      <c r="RM133" s="466"/>
      <c r="RN133" s="466"/>
      <c r="RO133" s="466"/>
      <c r="RP133" s="466"/>
      <c r="RQ133" s="466"/>
      <c r="RR133" s="466"/>
      <c r="RS133" s="466"/>
      <c r="RT133" s="466"/>
      <c r="RU133" s="466"/>
      <c r="RV133" s="466"/>
      <c r="RW133" s="466"/>
      <c r="RX133" s="466"/>
      <c r="RY133" s="466"/>
      <c r="RZ133" s="466"/>
      <c r="SA133" s="466"/>
      <c r="SB133" s="466"/>
    </row>
    <row r="134" spans="2:496" x14ac:dyDescent="0.25">
      <c r="B134" s="473"/>
      <c r="C134" s="473"/>
      <c r="D134" s="473"/>
      <c r="E134" s="473"/>
      <c r="F134" s="473"/>
      <c r="G134" s="473"/>
      <c r="H134" s="473"/>
      <c r="I134" s="473"/>
      <c r="J134" s="473"/>
      <c r="K134" s="473"/>
      <c r="L134" s="473"/>
      <c r="M134" s="473"/>
      <c r="N134" s="473"/>
      <c r="O134" s="473"/>
      <c r="P134" s="473"/>
      <c r="X134"/>
      <c r="Y134"/>
      <c r="Z134"/>
      <c r="AA134"/>
      <c r="AB134"/>
      <c r="AC134" s="473"/>
      <c r="AD134" s="473"/>
      <c r="AE134" s="473"/>
      <c r="AF134" s="473"/>
      <c r="AH134" s="473"/>
      <c r="AI134" s="473"/>
      <c r="AJ134" s="473"/>
      <c r="AK134" s="473"/>
      <c r="AL134" s="473"/>
      <c r="AM134" s="473"/>
      <c r="AN134" s="473"/>
      <c r="AO134" s="473"/>
      <c r="AP134" s="473"/>
      <c r="AQ134" s="473"/>
      <c r="AR134" s="473"/>
      <c r="AS134" s="473"/>
      <c r="AT134" s="473"/>
      <c r="AU134" s="473"/>
      <c r="AV134" s="473"/>
      <c r="BU134" s="466"/>
      <c r="BV134" s="466"/>
      <c r="BW134" s="466"/>
      <c r="BX134" s="466"/>
      <c r="BY134" s="466"/>
      <c r="BZ134" s="466"/>
      <c r="CA134" s="466"/>
      <c r="CB134" s="466"/>
      <c r="CC134" s="466"/>
      <c r="CD134" s="466"/>
      <c r="CE134" s="466"/>
      <c r="CF134" s="466"/>
      <c r="CG134" s="466"/>
      <c r="CH134" s="466"/>
      <c r="CI134" s="466"/>
      <c r="CJ134" s="466"/>
      <c r="CK134" s="466"/>
      <c r="CL134" s="466"/>
      <c r="CM134" s="466"/>
      <c r="CN134" s="466"/>
      <c r="CO134" s="466"/>
      <c r="CP134" s="466"/>
      <c r="CQ134" s="466"/>
      <c r="CR134" s="466"/>
      <c r="CS134" s="466"/>
      <c r="CT134" s="466"/>
      <c r="CU134" s="466"/>
      <c r="CV134" s="466"/>
      <c r="CW134" s="466"/>
      <c r="CX134" s="466"/>
      <c r="CY134" s="466"/>
      <c r="CZ134" s="466"/>
      <c r="DA134" s="466"/>
      <c r="DB134" s="466"/>
      <c r="DC134" s="466"/>
      <c r="DD134" s="466"/>
      <c r="DE134" s="466"/>
      <c r="DF134" s="466"/>
      <c r="DG134" s="466"/>
      <c r="DH134" s="466"/>
      <c r="DI134" s="466"/>
      <c r="DJ134" s="466"/>
      <c r="DK134" s="466"/>
      <c r="DL134" s="466"/>
      <c r="DM134" s="466"/>
      <c r="DN134" s="466"/>
      <c r="DO134" s="466"/>
      <c r="DP134" s="466"/>
      <c r="DQ134" s="466"/>
      <c r="DR134" s="466"/>
      <c r="DS134" s="466"/>
      <c r="DT134" s="466"/>
      <c r="DU134" s="466"/>
      <c r="DV134" s="466"/>
      <c r="DW134" s="466"/>
      <c r="DX134" s="466"/>
      <c r="DY134" s="466"/>
      <c r="DZ134" s="466"/>
      <c r="EA134" s="466"/>
      <c r="EB134" s="466"/>
      <c r="EC134" s="466"/>
      <c r="ED134" s="466"/>
      <c r="EE134" s="466"/>
      <c r="EF134" s="466"/>
      <c r="EG134" s="466"/>
      <c r="EH134" s="466"/>
      <c r="EI134" s="466"/>
      <c r="EJ134" s="466"/>
      <c r="EK134" s="466"/>
      <c r="EL134" s="466"/>
      <c r="EM134" s="466"/>
      <c r="EN134" s="466"/>
      <c r="EO134" s="466"/>
      <c r="EP134" s="466"/>
      <c r="EQ134" s="466"/>
      <c r="ER134" s="466"/>
      <c r="ES134" s="466"/>
      <c r="ET134" s="466"/>
      <c r="EU134" s="466"/>
      <c r="EV134" s="466"/>
      <c r="EW134" s="466"/>
      <c r="EX134" s="466"/>
      <c r="EY134" s="466"/>
      <c r="EZ134" s="466"/>
      <c r="FA134" s="466"/>
      <c r="FB134" s="466"/>
      <c r="FC134" s="466"/>
      <c r="HQ134" s="466"/>
      <c r="HR134" s="466"/>
      <c r="HS134" s="466"/>
      <c r="HT134" s="466"/>
      <c r="HU134" s="466"/>
      <c r="HV134" s="466"/>
      <c r="HW134" s="466"/>
      <c r="HX134" s="466"/>
      <c r="NV134"/>
      <c r="NW134"/>
      <c r="NX134"/>
      <c r="NY134"/>
      <c r="NZ134"/>
      <c r="OA134"/>
      <c r="OB134"/>
      <c r="OC134"/>
      <c r="OD134"/>
      <c r="OE134"/>
      <c r="OF134"/>
      <c r="OG134"/>
      <c r="OH134"/>
      <c r="OI134"/>
      <c r="OJ134"/>
      <c r="PA134" s="466"/>
      <c r="PB134" s="466"/>
      <c r="PC134" s="466"/>
      <c r="PD134" s="466"/>
      <c r="PE134" s="466"/>
      <c r="PF134" s="466"/>
      <c r="PG134" s="466"/>
      <c r="PH134" s="466"/>
      <c r="PI134" s="466"/>
      <c r="PJ134" s="466"/>
      <c r="PK134" s="140"/>
      <c r="PL134" s="140"/>
      <c r="PM134" s="140"/>
      <c r="PN134" s="140"/>
      <c r="PO134" s="140"/>
      <c r="PP134" s="140"/>
      <c r="PQ134" s="466"/>
      <c r="PR134" s="466"/>
      <c r="PS134" s="466"/>
      <c r="PT134" s="466"/>
      <c r="PU134" s="466"/>
      <c r="PV134" s="466"/>
      <c r="PW134" s="466"/>
      <c r="PX134" s="466"/>
      <c r="PY134" s="466"/>
      <c r="PZ134" s="466"/>
      <c r="QA134" s="466"/>
      <c r="QB134" s="466"/>
      <c r="QC134" s="466"/>
      <c r="QD134" s="466"/>
      <c r="QE134" s="466"/>
      <c r="QF134" s="466"/>
      <c r="QG134" s="466"/>
      <c r="QH134" s="466"/>
      <c r="QI134" s="466"/>
      <c r="QJ134" s="466"/>
      <c r="QK134" s="466"/>
      <c r="QL134" s="466"/>
      <c r="QM134" s="466"/>
      <c r="QN134" s="466"/>
      <c r="QO134" s="466"/>
      <c r="QP134" s="466"/>
      <c r="QQ134" s="466"/>
      <c r="QR134" s="466"/>
      <c r="QS134" s="466"/>
      <c r="QT134" s="466"/>
      <c r="QU134" s="466"/>
      <c r="QV134" s="466"/>
      <c r="QW134" s="466"/>
      <c r="QX134" s="466"/>
      <c r="QY134" s="466"/>
      <c r="QZ134" s="466"/>
      <c r="RA134" s="466"/>
      <c r="RM134" s="466"/>
      <c r="RN134" s="466"/>
      <c r="RO134" s="466"/>
      <c r="RP134" s="466"/>
      <c r="RQ134" s="466"/>
      <c r="RR134" s="466"/>
      <c r="RS134" s="466"/>
      <c r="RT134" s="466"/>
      <c r="RU134" s="466"/>
      <c r="RV134" s="466"/>
      <c r="RW134" s="466"/>
      <c r="RX134" s="466"/>
      <c r="RY134" s="466"/>
      <c r="RZ134" s="466"/>
      <c r="SA134" s="466"/>
      <c r="SB134" s="466"/>
    </row>
    <row r="135" spans="2:496" x14ac:dyDescent="0.25">
      <c r="B135" s="473"/>
      <c r="C135" s="473"/>
      <c r="D135" s="473"/>
      <c r="E135" s="473"/>
      <c r="F135" s="473"/>
      <c r="G135" s="473"/>
      <c r="H135" s="473"/>
      <c r="I135" s="473"/>
      <c r="J135" s="473"/>
      <c r="K135" s="473"/>
      <c r="L135" s="473"/>
      <c r="M135" s="473"/>
      <c r="N135" s="473"/>
      <c r="O135" s="473"/>
      <c r="P135" s="473"/>
      <c r="Y135" s="473"/>
      <c r="Z135" s="473"/>
      <c r="AA135" s="473"/>
      <c r="AB135" s="473"/>
      <c r="AC135" s="473"/>
      <c r="AD135" s="473"/>
      <c r="AE135" s="473"/>
      <c r="AF135" s="473"/>
      <c r="AM135" s="473"/>
      <c r="AN135" s="473"/>
      <c r="AO135" s="473"/>
      <c r="AP135" s="473"/>
      <c r="AQ135" s="473"/>
      <c r="AR135" s="473"/>
      <c r="AS135" s="473"/>
      <c r="AT135" s="473"/>
      <c r="AU135" s="473"/>
      <c r="AV135" s="473"/>
      <c r="BU135" s="466"/>
      <c r="BV135" s="466"/>
      <c r="BW135" s="466"/>
      <c r="BX135" s="466"/>
      <c r="BY135" s="466"/>
      <c r="BZ135" s="466"/>
      <c r="CA135" s="466"/>
      <c r="CB135" s="466"/>
      <c r="CC135" s="466"/>
      <c r="CD135" s="466"/>
      <c r="CE135" s="466"/>
      <c r="CF135" s="466"/>
      <c r="CG135" s="466"/>
      <c r="CH135" s="466"/>
      <c r="CI135" s="466"/>
      <c r="CJ135" s="466"/>
      <c r="CK135" s="466"/>
      <c r="CL135" s="466"/>
      <c r="CM135" s="466"/>
      <c r="CN135" s="466"/>
      <c r="CO135" s="466"/>
      <c r="CP135" s="466"/>
      <c r="CQ135" s="466"/>
      <c r="CR135" s="466"/>
      <c r="CS135" s="466"/>
      <c r="CT135" s="466"/>
      <c r="CU135" s="466"/>
      <c r="CV135" s="466"/>
      <c r="CW135" s="466"/>
      <c r="CX135" s="466"/>
      <c r="CY135" s="466"/>
      <c r="CZ135" s="466"/>
      <c r="DA135" s="466"/>
      <c r="DB135" s="466"/>
      <c r="DC135" s="466"/>
      <c r="DD135" s="466"/>
      <c r="DE135" s="466"/>
      <c r="DF135" s="466"/>
      <c r="DG135" s="466"/>
      <c r="DH135" s="466"/>
      <c r="DI135" s="466"/>
      <c r="DJ135" s="466"/>
      <c r="DK135" s="466"/>
      <c r="DL135" s="466"/>
      <c r="DM135" s="466"/>
      <c r="DN135" s="466"/>
      <c r="DO135" s="466"/>
      <c r="DP135" s="466"/>
      <c r="DQ135" s="466"/>
      <c r="DR135" s="466"/>
      <c r="DS135" s="466"/>
      <c r="DT135" s="466"/>
      <c r="DU135" s="466"/>
      <c r="DV135" s="466"/>
      <c r="DW135" s="466"/>
      <c r="DX135" s="466"/>
      <c r="DY135" s="466"/>
      <c r="DZ135" s="466"/>
      <c r="EA135" s="466"/>
      <c r="EB135" s="466"/>
      <c r="EC135" s="466"/>
      <c r="ED135" s="466"/>
      <c r="EE135" s="466"/>
      <c r="EF135" s="466"/>
      <c r="EG135" s="466"/>
      <c r="EH135" s="466"/>
      <c r="EI135" s="466"/>
      <c r="EJ135" s="466"/>
      <c r="EK135" s="466"/>
      <c r="EL135" s="466"/>
      <c r="EM135" s="466"/>
      <c r="EN135" s="466"/>
      <c r="EO135" s="466"/>
      <c r="EP135" s="466"/>
      <c r="EQ135" s="466"/>
      <c r="ER135" s="466"/>
      <c r="ES135" s="466"/>
      <c r="ET135" s="466"/>
      <c r="EU135" s="466"/>
      <c r="EV135" s="466"/>
      <c r="EW135" s="466"/>
      <c r="EX135" s="466"/>
      <c r="EY135" s="466"/>
      <c r="EZ135" s="466"/>
      <c r="FA135" s="466"/>
      <c r="FB135" s="466"/>
      <c r="FC135" s="466"/>
      <c r="HQ135" s="466"/>
      <c r="HR135" s="466"/>
      <c r="HS135" s="466"/>
      <c r="HT135" s="466"/>
      <c r="HU135" s="466"/>
      <c r="HV135" s="466"/>
      <c r="HW135" s="466"/>
      <c r="HX135" s="466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PA135" s="466"/>
      <c r="PB135" s="466"/>
      <c r="PC135" s="466"/>
      <c r="PD135" s="466"/>
      <c r="PE135" s="466"/>
      <c r="PF135" s="466"/>
      <c r="PG135" s="466"/>
      <c r="PH135" s="466"/>
      <c r="PI135" s="466"/>
      <c r="PJ135" s="466"/>
      <c r="PK135" s="140"/>
      <c r="PL135" s="140"/>
      <c r="PM135" s="140"/>
      <c r="PN135" s="140"/>
      <c r="PO135" s="140"/>
      <c r="PP135" s="140"/>
      <c r="PQ135" s="466"/>
      <c r="PR135" s="466"/>
      <c r="PS135" s="466"/>
      <c r="PT135" s="466"/>
      <c r="PU135" s="466"/>
      <c r="PV135" s="466"/>
      <c r="PW135" s="466"/>
      <c r="PX135" s="466"/>
      <c r="PY135" s="466"/>
      <c r="PZ135" s="466"/>
      <c r="QA135" s="466"/>
      <c r="QB135" s="466"/>
      <c r="QC135" s="466"/>
      <c r="QD135" s="466"/>
      <c r="QE135" s="466"/>
      <c r="QF135" s="466"/>
      <c r="QG135" s="466"/>
      <c r="QH135" s="466"/>
      <c r="QI135" s="466"/>
      <c r="QJ135" s="466"/>
      <c r="QK135" s="466"/>
      <c r="QL135" s="466"/>
      <c r="QM135" s="466"/>
      <c r="QN135" s="466"/>
      <c r="QO135" s="466"/>
      <c r="QP135" s="466"/>
      <c r="QQ135" s="466"/>
      <c r="QR135" s="466"/>
      <c r="QS135" s="466"/>
      <c r="QT135" s="466"/>
      <c r="QU135" s="466"/>
      <c r="QV135" s="466"/>
      <c r="QW135" s="466"/>
      <c r="QX135" s="466"/>
      <c r="QY135" s="466"/>
      <c r="QZ135" s="466"/>
      <c r="RA135" s="466"/>
      <c r="RM135" s="466"/>
      <c r="RN135" s="466"/>
      <c r="RO135" s="466"/>
      <c r="RP135" s="466"/>
      <c r="RQ135" s="466"/>
      <c r="RR135" s="466"/>
      <c r="RS135" s="466"/>
      <c r="RT135" s="466"/>
      <c r="RU135" s="466"/>
      <c r="RV135" s="466"/>
      <c r="RW135" s="466"/>
      <c r="RX135" s="466"/>
      <c r="RY135" s="466"/>
      <c r="RZ135" s="466"/>
      <c r="SA135" s="466"/>
      <c r="SB135" s="466"/>
    </row>
    <row r="136" spans="2:496" x14ac:dyDescent="0.25">
      <c r="B136" s="473"/>
      <c r="C136" s="473"/>
      <c r="D136" s="473"/>
      <c r="E136" s="473"/>
      <c r="F136" s="473"/>
      <c r="G136" s="473"/>
      <c r="H136" s="473"/>
      <c r="I136" s="473"/>
      <c r="J136" s="473"/>
      <c r="K136" s="473"/>
      <c r="L136" s="473"/>
      <c r="M136" s="473"/>
      <c r="N136" s="473"/>
      <c r="O136" s="473"/>
      <c r="P136" s="473"/>
      <c r="Y136" s="473"/>
      <c r="Z136" s="473"/>
      <c r="AA136" s="473"/>
      <c r="AB136" s="473"/>
      <c r="AC136" s="473"/>
      <c r="AD136" s="473"/>
      <c r="AE136" s="473"/>
      <c r="AF136" s="473"/>
      <c r="BU136" s="466"/>
      <c r="BV136" s="466"/>
      <c r="BW136" s="466"/>
      <c r="BX136" s="466"/>
      <c r="BY136" s="466"/>
      <c r="BZ136" s="466"/>
      <c r="CA136" s="466"/>
      <c r="CB136" s="466"/>
      <c r="CC136" s="466"/>
      <c r="CD136" s="466"/>
      <c r="CE136" s="466"/>
      <c r="CF136" s="466"/>
      <c r="CG136" s="466"/>
      <c r="CH136" s="466"/>
      <c r="CI136" s="466"/>
      <c r="CJ136" s="466"/>
      <c r="CK136" s="466"/>
      <c r="CL136" s="466"/>
      <c r="CM136" s="466"/>
      <c r="CN136" s="466"/>
      <c r="CO136" s="466"/>
      <c r="CP136" s="466"/>
      <c r="CQ136" s="466"/>
      <c r="CR136" s="466"/>
      <c r="CS136" s="466"/>
      <c r="CT136" s="466"/>
      <c r="CU136" s="466"/>
      <c r="CV136" s="466"/>
      <c r="CW136" s="466"/>
      <c r="CX136" s="466"/>
      <c r="CY136" s="466"/>
      <c r="CZ136" s="466"/>
      <c r="DA136" s="466"/>
      <c r="DB136" s="466"/>
      <c r="DC136" s="466"/>
      <c r="DD136" s="466"/>
      <c r="DE136" s="466"/>
      <c r="DF136" s="466"/>
      <c r="DG136" s="466"/>
      <c r="DH136" s="466"/>
      <c r="DI136" s="466"/>
      <c r="DJ136" s="466"/>
      <c r="DK136" s="466"/>
      <c r="DL136" s="466"/>
      <c r="DM136" s="466"/>
      <c r="DN136" s="466"/>
      <c r="DO136" s="466"/>
      <c r="DP136" s="466"/>
      <c r="DQ136" s="466"/>
      <c r="DR136" s="466"/>
      <c r="DS136" s="466"/>
      <c r="DT136" s="466"/>
      <c r="DU136" s="466"/>
      <c r="DV136" s="466"/>
      <c r="DW136" s="466"/>
      <c r="DX136" s="466"/>
      <c r="DY136" s="466"/>
      <c r="DZ136" s="466"/>
      <c r="EA136" s="466"/>
      <c r="EB136" s="466"/>
      <c r="EC136" s="466"/>
      <c r="ED136" s="466"/>
      <c r="EE136" s="466"/>
      <c r="EF136" s="466"/>
      <c r="EG136" s="466"/>
      <c r="EH136" s="466"/>
      <c r="EI136" s="466"/>
      <c r="EJ136" s="466"/>
      <c r="EK136" s="466"/>
      <c r="EL136" s="466"/>
      <c r="EM136" s="466"/>
      <c r="EN136" s="466"/>
      <c r="EO136" s="466"/>
      <c r="EP136" s="466"/>
      <c r="EQ136" s="466"/>
      <c r="ER136" s="466"/>
      <c r="ES136" s="466"/>
      <c r="ET136" s="466"/>
      <c r="EU136" s="466"/>
      <c r="EV136" s="466"/>
      <c r="EW136" s="466"/>
      <c r="EX136" s="466"/>
      <c r="EY136" s="466"/>
      <c r="EZ136" s="466"/>
      <c r="FA136" s="466"/>
      <c r="FB136" s="466"/>
      <c r="FC136" s="466"/>
      <c r="HQ136" s="466"/>
      <c r="HR136" s="466"/>
      <c r="HS136" s="466"/>
      <c r="HT136" s="466"/>
      <c r="HU136" s="466"/>
      <c r="HV136" s="466"/>
      <c r="HW136" s="466"/>
      <c r="HX136" s="46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PA136" s="466"/>
      <c r="PB136" s="466"/>
      <c r="PC136" s="466"/>
      <c r="PD136" s="466"/>
      <c r="PE136" s="466"/>
      <c r="PF136" s="466"/>
      <c r="PG136" s="466"/>
      <c r="PH136" s="466"/>
      <c r="PI136" s="466"/>
      <c r="PJ136" s="466"/>
      <c r="PQ136" s="466"/>
      <c r="PR136" s="466"/>
      <c r="PS136" s="466"/>
      <c r="PT136" s="466"/>
      <c r="PU136" s="466"/>
      <c r="PV136" s="466"/>
      <c r="PW136" s="466"/>
      <c r="PX136" s="466"/>
      <c r="PY136" s="466"/>
      <c r="PZ136" s="466"/>
      <c r="QA136" s="466"/>
      <c r="QB136" s="466"/>
      <c r="QC136" s="466"/>
      <c r="QD136" s="466"/>
      <c r="QE136" s="466"/>
      <c r="QF136" s="466"/>
      <c r="QG136" s="466"/>
      <c r="QH136" s="466"/>
      <c r="QI136" s="466"/>
      <c r="QJ136" s="466"/>
      <c r="QK136" s="466"/>
      <c r="QL136" s="466"/>
      <c r="QM136" s="466"/>
      <c r="QN136" s="466"/>
      <c r="QO136" s="466"/>
      <c r="QP136" s="466"/>
      <c r="QQ136" s="466"/>
      <c r="QR136" s="466"/>
      <c r="QS136" s="466"/>
      <c r="QT136" s="466"/>
      <c r="QU136" s="466"/>
      <c r="QV136" s="466"/>
      <c r="QW136" s="466"/>
      <c r="QX136" s="466"/>
      <c r="QY136" s="466"/>
      <c r="QZ136" s="466"/>
      <c r="RA136" s="466"/>
      <c r="RM136" s="466"/>
      <c r="RN136" s="466"/>
      <c r="RO136" s="466"/>
      <c r="RP136" s="466"/>
      <c r="RQ136" s="466"/>
      <c r="RR136" s="466"/>
      <c r="RS136" s="466"/>
      <c r="RT136" s="466"/>
      <c r="RU136" s="466"/>
      <c r="RV136" s="466"/>
      <c r="RW136" s="466"/>
      <c r="RX136" s="466"/>
      <c r="RY136" s="466"/>
      <c r="RZ136" s="466"/>
      <c r="SA136" s="466"/>
      <c r="SB136" s="466"/>
    </row>
    <row r="137" spans="2:496" x14ac:dyDescent="0.25">
      <c r="B137" s="473"/>
      <c r="C137" s="473"/>
      <c r="D137" s="473"/>
      <c r="E137" s="473"/>
      <c r="F137" s="473"/>
      <c r="G137" s="473"/>
      <c r="H137" s="473"/>
      <c r="I137" s="473"/>
      <c r="J137" s="473"/>
      <c r="K137" s="473"/>
      <c r="L137" s="473"/>
      <c r="M137" s="473"/>
      <c r="N137" s="473"/>
      <c r="O137" s="473"/>
      <c r="P137" s="473"/>
      <c r="Y137" s="473"/>
      <c r="Z137" s="473"/>
      <c r="AA137" s="473"/>
      <c r="AB137" s="473"/>
      <c r="AC137" s="473"/>
      <c r="AD137" s="473"/>
      <c r="AE137" s="473"/>
      <c r="AF137" s="473"/>
      <c r="BU137" s="466"/>
      <c r="BV137" s="466"/>
      <c r="BW137" s="466"/>
      <c r="BX137" s="466"/>
      <c r="BY137" s="466"/>
      <c r="BZ137" s="466"/>
      <c r="CA137" s="466"/>
      <c r="CB137" s="466"/>
      <c r="CC137" s="466"/>
      <c r="CD137" s="466"/>
      <c r="CE137" s="466"/>
      <c r="CF137" s="466"/>
      <c r="CG137" s="466"/>
      <c r="CH137" s="466"/>
      <c r="CI137" s="466"/>
      <c r="CJ137" s="466"/>
      <c r="CK137" s="466"/>
      <c r="CL137" s="466"/>
      <c r="CM137" s="466"/>
      <c r="CN137" s="466"/>
      <c r="CO137" s="466"/>
      <c r="CP137" s="466"/>
      <c r="CQ137" s="466"/>
      <c r="CR137" s="466"/>
      <c r="CS137" s="466"/>
      <c r="CT137" s="466"/>
      <c r="CU137" s="466"/>
      <c r="CV137" s="466"/>
      <c r="CW137" s="466"/>
      <c r="CX137" s="466"/>
      <c r="CY137" s="466"/>
      <c r="CZ137" s="466"/>
      <c r="DA137" s="466"/>
      <c r="DB137" s="466"/>
      <c r="DC137" s="466"/>
      <c r="DD137" s="466"/>
      <c r="DE137" s="466"/>
      <c r="DF137" s="466"/>
      <c r="DG137" s="466"/>
      <c r="DH137" s="466"/>
      <c r="DI137" s="466"/>
      <c r="DJ137" s="466"/>
      <c r="DK137" s="466"/>
      <c r="DL137" s="466"/>
      <c r="DM137" s="466"/>
      <c r="DN137" s="466"/>
      <c r="DO137" s="466"/>
      <c r="DP137" s="466"/>
      <c r="DQ137" s="466"/>
      <c r="DR137" s="466"/>
      <c r="DS137" s="466"/>
      <c r="DT137" s="466"/>
      <c r="DU137" s="466"/>
      <c r="DV137" s="466"/>
      <c r="DW137" s="466"/>
      <c r="DX137" s="466"/>
      <c r="DY137" s="466"/>
      <c r="DZ137" s="466"/>
      <c r="EA137" s="466"/>
      <c r="EB137" s="466"/>
      <c r="EC137" s="466"/>
      <c r="ED137" s="466"/>
      <c r="EE137" s="466"/>
      <c r="EF137" s="466"/>
      <c r="EG137" s="466"/>
      <c r="EH137" s="466"/>
      <c r="EI137" s="466"/>
      <c r="EJ137" s="466"/>
      <c r="EK137" s="466"/>
      <c r="EL137" s="466"/>
      <c r="EM137" s="466"/>
      <c r="EN137" s="466"/>
      <c r="EO137" s="466"/>
      <c r="EP137" s="466"/>
      <c r="EQ137" s="466"/>
      <c r="ER137" s="466"/>
      <c r="ES137" s="466"/>
      <c r="ET137" s="466"/>
      <c r="EU137" s="466"/>
      <c r="EV137" s="466"/>
      <c r="EW137" s="466"/>
      <c r="EX137" s="466"/>
      <c r="EY137" s="466"/>
      <c r="EZ137" s="466"/>
      <c r="FA137" s="466"/>
      <c r="FB137" s="466"/>
      <c r="FC137" s="466"/>
      <c r="HQ137" s="466"/>
      <c r="HR137" s="466"/>
      <c r="HS137" s="466"/>
      <c r="HT137" s="466"/>
      <c r="HU137" s="466"/>
      <c r="HV137" s="466"/>
      <c r="HW137" s="466"/>
      <c r="HX137" s="466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PA137" s="466"/>
      <c r="PB137" s="466"/>
      <c r="PC137" s="466"/>
      <c r="PD137" s="466"/>
      <c r="PE137" s="466"/>
      <c r="PF137" s="466"/>
      <c r="PG137" s="466"/>
      <c r="PH137" s="466"/>
      <c r="PI137" s="466"/>
      <c r="PJ137" s="466"/>
      <c r="PK137" s="140"/>
      <c r="PL137" s="140"/>
      <c r="PM137" s="140"/>
      <c r="PN137" s="140"/>
      <c r="PO137" s="140"/>
      <c r="PP137" s="140"/>
      <c r="PQ137" s="466"/>
      <c r="PR137" s="466"/>
      <c r="PS137" s="466"/>
      <c r="PT137" s="466"/>
      <c r="PU137" s="466"/>
      <c r="PV137" s="466"/>
      <c r="PW137" s="466"/>
      <c r="PX137" s="466"/>
      <c r="PY137" s="466"/>
      <c r="PZ137" s="466"/>
      <c r="QA137" s="466"/>
      <c r="QB137" s="466"/>
      <c r="QC137" s="466"/>
      <c r="QD137" s="466"/>
      <c r="QE137" s="466"/>
      <c r="QF137" s="466"/>
      <c r="QG137" s="466"/>
      <c r="QH137" s="466"/>
      <c r="QI137" s="466"/>
      <c r="QJ137" s="466"/>
      <c r="QK137" s="466"/>
      <c r="QL137" s="466"/>
      <c r="QM137" s="466"/>
      <c r="QN137" s="466"/>
      <c r="QO137" s="466"/>
      <c r="QP137" s="466"/>
      <c r="QQ137" s="466"/>
      <c r="QR137" s="466"/>
      <c r="QS137" s="466"/>
      <c r="QT137" s="466"/>
      <c r="QU137" s="466"/>
      <c r="QV137" s="466"/>
      <c r="QW137" s="466"/>
      <c r="QX137" s="466"/>
      <c r="QY137" s="466"/>
      <c r="QZ137" s="466"/>
      <c r="RA137" s="466"/>
      <c r="RM137" s="466"/>
      <c r="RN137" s="466"/>
      <c r="RO137" s="466"/>
      <c r="RP137" s="466"/>
      <c r="RQ137" s="466"/>
      <c r="RR137" s="466"/>
      <c r="RS137" s="466"/>
      <c r="RT137" s="466"/>
      <c r="RU137" s="466"/>
      <c r="RV137" s="466"/>
      <c r="RW137" s="466"/>
      <c r="RX137" s="466"/>
      <c r="RY137" s="466"/>
      <c r="RZ137" s="466"/>
      <c r="SA137" s="466"/>
      <c r="SB137" s="466"/>
    </row>
    <row r="138" spans="2:496" x14ac:dyDescent="0.25">
      <c r="B138" s="473"/>
      <c r="C138" s="473"/>
      <c r="D138" s="473"/>
      <c r="E138" s="473"/>
      <c r="F138" s="473"/>
      <c r="G138" s="473"/>
      <c r="H138" s="473"/>
      <c r="I138" s="473"/>
      <c r="J138" s="473"/>
      <c r="K138" s="473"/>
      <c r="L138" s="473"/>
      <c r="M138" s="473"/>
      <c r="N138" s="473"/>
      <c r="O138" s="473"/>
      <c r="P138" s="473"/>
      <c r="Y138" s="473"/>
      <c r="Z138" s="473"/>
      <c r="AA138" s="473"/>
      <c r="AB138" s="473"/>
      <c r="AC138" s="473"/>
      <c r="AD138" s="473"/>
      <c r="AE138" s="473"/>
      <c r="AF138" s="473"/>
      <c r="BU138" s="466"/>
      <c r="BV138" s="466"/>
      <c r="BW138" s="466"/>
      <c r="BX138" s="466"/>
      <c r="BY138" s="466"/>
      <c r="BZ138" s="466"/>
      <c r="CA138" s="466"/>
      <c r="CB138" s="466"/>
      <c r="CC138" s="466"/>
      <c r="CD138" s="466"/>
      <c r="CE138" s="466"/>
      <c r="CF138" s="466"/>
      <c r="CG138" s="466"/>
      <c r="CH138" s="466"/>
      <c r="CI138" s="466"/>
      <c r="CJ138" s="466"/>
      <c r="CK138" s="466"/>
      <c r="CL138" s="466"/>
      <c r="CM138" s="466"/>
      <c r="CN138" s="466"/>
      <c r="CO138" s="466"/>
      <c r="CP138" s="466"/>
      <c r="CQ138" s="466"/>
      <c r="CR138" s="466"/>
      <c r="CS138" s="466"/>
      <c r="CT138" s="466"/>
      <c r="CU138" s="466"/>
      <c r="CV138" s="466"/>
      <c r="CW138" s="466"/>
      <c r="CX138" s="466"/>
      <c r="CY138" s="466"/>
      <c r="CZ138" s="466"/>
      <c r="DA138" s="466"/>
      <c r="DB138" s="466"/>
      <c r="DC138" s="466"/>
      <c r="DD138" s="466"/>
      <c r="DE138" s="466"/>
      <c r="DF138" s="466"/>
      <c r="DG138" s="466"/>
      <c r="DH138" s="466"/>
      <c r="DI138" s="466"/>
      <c r="DJ138" s="466"/>
      <c r="DK138" s="466"/>
      <c r="DL138" s="466"/>
      <c r="DM138" s="466"/>
      <c r="DN138" s="466"/>
      <c r="DO138" s="466"/>
      <c r="DP138" s="466"/>
      <c r="DQ138" s="466"/>
      <c r="DR138" s="466"/>
      <c r="DS138" s="466"/>
      <c r="DT138" s="466"/>
      <c r="DU138" s="466"/>
      <c r="DV138" s="466"/>
      <c r="DW138" s="466"/>
      <c r="DX138" s="466"/>
      <c r="DY138" s="466"/>
      <c r="DZ138" s="466"/>
      <c r="EA138" s="466"/>
      <c r="EB138" s="466"/>
      <c r="EC138" s="466"/>
      <c r="ED138" s="466"/>
      <c r="EE138" s="466"/>
      <c r="EF138" s="466"/>
      <c r="EG138" s="466"/>
      <c r="EH138" s="466"/>
      <c r="EI138" s="466"/>
      <c r="EJ138" s="466"/>
      <c r="EK138" s="466"/>
      <c r="EL138" s="466"/>
      <c r="EM138" s="466"/>
      <c r="EN138" s="466"/>
      <c r="EO138" s="466"/>
      <c r="EP138" s="466"/>
      <c r="EQ138" s="466"/>
      <c r="ER138" s="466"/>
      <c r="ES138" s="466"/>
      <c r="ET138" s="466"/>
      <c r="EU138" s="466"/>
      <c r="EV138" s="466"/>
      <c r="EW138" s="466"/>
      <c r="EX138" s="466"/>
      <c r="EY138" s="466"/>
      <c r="EZ138" s="466"/>
      <c r="FA138" s="466"/>
      <c r="FB138" s="466"/>
      <c r="FC138" s="466"/>
      <c r="HQ138" s="466"/>
      <c r="HR138" s="466"/>
      <c r="HS138" s="466"/>
      <c r="HT138" s="466"/>
      <c r="HU138" s="466"/>
      <c r="HV138" s="466"/>
      <c r="HW138" s="466"/>
      <c r="HX138" s="466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PA138" s="466"/>
      <c r="PB138" s="466"/>
      <c r="PC138" s="466"/>
      <c r="PD138" s="466"/>
      <c r="PE138" s="466"/>
      <c r="PF138" s="466"/>
      <c r="PG138" s="466"/>
      <c r="PH138" s="466"/>
      <c r="PI138" s="466"/>
      <c r="PJ138" s="466"/>
      <c r="PK138" s="140"/>
      <c r="PL138" s="140"/>
      <c r="PM138" s="140"/>
      <c r="PN138" s="140"/>
      <c r="PO138" s="140"/>
      <c r="PP138" s="140"/>
      <c r="PQ138" s="466"/>
      <c r="PR138" s="466"/>
      <c r="PS138" s="466"/>
      <c r="PT138" s="466"/>
      <c r="PU138" s="466"/>
      <c r="PV138" s="466"/>
      <c r="PW138" s="466"/>
      <c r="PX138" s="466"/>
      <c r="PY138" s="466"/>
      <c r="PZ138" s="466"/>
      <c r="QA138" s="466"/>
      <c r="QB138" s="466"/>
      <c r="QC138" s="466"/>
      <c r="QD138" s="466"/>
      <c r="QE138" s="466"/>
      <c r="QF138" s="466"/>
      <c r="QG138" s="466"/>
      <c r="QH138" s="466"/>
      <c r="QI138" s="466"/>
      <c r="QJ138" s="466"/>
      <c r="QK138" s="466"/>
      <c r="QL138" s="466"/>
      <c r="QM138" s="466"/>
      <c r="QN138" s="466"/>
      <c r="QO138" s="466"/>
      <c r="QP138" s="466"/>
      <c r="QQ138" s="466"/>
      <c r="QR138" s="466"/>
      <c r="QS138" s="466"/>
      <c r="QT138" s="466"/>
      <c r="QU138" s="466"/>
      <c r="QV138" s="466"/>
      <c r="QW138" s="466"/>
      <c r="QX138" s="466"/>
      <c r="QY138" s="466"/>
      <c r="QZ138" s="466"/>
      <c r="RA138" s="466"/>
      <c r="RM138" s="466"/>
      <c r="RN138" s="466"/>
      <c r="RO138" s="466"/>
      <c r="RP138" s="466"/>
      <c r="RQ138" s="466"/>
      <c r="RR138" s="466"/>
      <c r="RS138" s="466"/>
      <c r="RT138" s="466"/>
      <c r="RU138" s="466"/>
      <c r="RV138" s="466"/>
      <c r="RW138" s="466"/>
      <c r="RX138" s="466"/>
      <c r="RY138" s="466"/>
      <c r="RZ138" s="466"/>
      <c r="SA138" s="466"/>
      <c r="SB138" s="466"/>
    </row>
    <row r="139" spans="2:496" x14ac:dyDescent="0.25">
      <c r="B139" s="473"/>
      <c r="C139" s="473"/>
      <c r="D139" s="473"/>
      <c r="E139" s="473"/>
      <c r="F139" s="473"/>
      <c r="G139" s="473"/>
      <c r="H139" s="473"/>
      <c r="I139" s="473"/>
      <c r="J139" s="473"/>
      <c r="K139" s="473"/>
      <c r="L139" s="473"/>
      <c r="M139" s="473"/>
      <c r="N139" s="473"/>
      <c r="O139" s="473"/>
      <c r="P139" s="473"/>
      <c r="Y139" s="473"/>
      <c r="Z139" s="473"/>
      <c r="AA139" s="473"/>
      <c r="AB139" s="473"/>
      <c r="AC139" s="473"/>
      <c r="AD139" s="473"/>
      <c r="AE139" s="473"/>
      <c r="AF139" s="473"/>
      <c r="BU139" s="466"/>
      <c r="BV139" s="466"/>
      <c r="BW139" s="466"/>
      <c r="BX139" s="466"/>
      <c r="BY139" s="466"/>
      <c r="BZ139" s="466"/>
      <c r="CA139" s="466"/>
      <c r="CB139" s="466"/>
      <c r="CC139" s="466"/>
      <c r="CD139" s="466"/>
      <c r="CE139" s="466"/>
      <c r="CF139" s="466"/>
      <c r="CG139" s="466"/>
      <c r="CH139" s="466"/>
      <c r="CI139" s="466"/>
      <c r="CJ139" s="466"/>
      <c r="CK139" s="466"/>
      <c r="CL139" s="466"/>
      <c r="CM139" s="466"/>
      <c r="CN139" s="466"/>
      <c r="CO139" s="466"/>
      <c r="CP139" s="466"/>
      <c r="CQ139" s="466"/>
      <c r="CR139" s="466"/>
      <c r="CS139" s="466"/>
      <c r="CT139" s="466"/>
      <c r="CU139" s="466"/>
      <c r="CV139" s="466"/>
      <c r="CW139" s="466"/>
      <c r="CX139" s="466"/>
      <c r="CY139" s="466"/>
      <c r="CZ139" s="466"/>
      <c r="DA139" s="466"/>
      <c r="DB139" s="466"/>
      <c r="DC139" s="466"/>
      <c r="DD139" s="466"/>
      <c r="DE139" s="466"/>
      <c r="DF139" s="466"/>
      <c r="DG139" s="466"/>
      <c r="DH139" s="466"/>
      <c r="DI139" s="466"/>
      <c r="DJ139" s="466"/>
      <c r="DK139" s="466"/>
      <c r="DL139" s="466"/>
      <c r="DM139" s="466"/>
      <c r="DN139" s="466"/>
      <c r="DO139" s="466"/>
      <c r="DP139" s="466"/>
      <c r="DQ139" s="466"/>
      <c r="DR139" s="466"/>
      <c r="DS139" s="466"/>
      <c r="DT139" s="466"/>
      <c r="DU139" s="466"/>
      <c r="DV139" s="466"/>
      <c r="DW139" s="466"/>
      <c r="DX139" s="466"/>
      <c r="DY139" s="466"/>
      <c r="DZ139" s="466"/>
      <c r="EA139" s="466"/>
      <c r="EB139" s="466"/>
      <c r="EC139" s="466"/>
      <c r="ED139" s="466"/>
      <c r="EE139" s="466"/>
      <c r="EF139" s="466"/>
      <c r="EG139" s="466"/>
      <c r="EH139" s="466"/>
      <c r="EI139" s="466"/>
      <c r="EJ139" s="466"/>
      <c r="EK139" s="466"/>
      <c r="EL139" s="466"/>
      <c r="EM139" s="466"/>
      <c r="EN139" s="466"/>
      <c r="EO139" s="466"/>
      <c r="EP139" s="466"/>
      <c r="EQ139" s="466"/>
      <c r="ER139" s="466"/>
      <c r="ES139" s="466"/>
      <c r="ET139" s="466"/>
      <c r="EU139" s="466"/>
      <c r="EV139" s="466"/>
      <c r="EW139" s="466"/>
      <c r="EX139" s="466"/>
      <c r="EY139" s="466"/>
      <c r="EZ139" s="466"/>
      <c r="FA139" s="466"/>
      <c r="FB139" s="466"/>
      <c r="FC139" s="466"/>
      <c r="HQ139" s="466"/>
      <c r="HR139" s="466"/>
      <c r="HS139" s="466"/>
      <c r="HT139" s="466"/>
      <c r="HU139" s="466"/>
      <c r="HV139" s="466"/>
      <c r="HW139" s="466"/>
      <c r="HX139" s="466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PA139" s="466"/>
      <c r="PB139" s="466"/>
      <c r="PC139" s="466"/>
      <c r="PD139" s="466"/>
      <c r="PE139" s="466"/>
      <c r="PF139" s="466"/>
      <c r="PG139" s="466"/>
      <c r="PH139" s="466"/>
      <c r="PI139" s="466"/>
      <c r="PJ139" s="466"/>
      <c r="PQ139" s="466"/>
      <c r="PR139" s="466"/>
      <c r="PS139" s="466"/>
      <c r="PT139" s="466"/>
      <c r="PU139" s="466"/>
      <c r="PV139" s="466"/>
      <c r="PW139" s="466"/>
      <c r="PX139" s="466"/>
      <c r="PY139" s="466"/>
      <c r="PZ139" s="466"/>
      <c r="QA139" s="466"/>
      <c r="QB139" s="466"/>
      <c r="QC139" s="466"/>
      <c r="QD139" s="466"/>
      <c r="QE139" s="466"/>
      <c r="QF139" s="466"/>
      <c r="QG139" s="466"/>
      <c r="QH139" s="466"/>
      <c r="QI139" s="466"/>
      <c r="QJ139" s="466"/>
      <c r="QK139" s="466"/>
      <c r="QL139" s="466"/>
      <c r="QM139" s="466"/>
      <c r="QN139" s="466"/>
      <c r="QO139" s="466"/>
      <c r="QP139" s="466"/>
      <c r="QQ139" s="466"/>
      <c r="QR139" s="466"/>
      <c r="QS139" s="466"/>
      <c r="QT139" s="466"/>
      <c r="QU139" s="466"/>
      <c r="QV139" s="466"/>
      <c r="QW139" s="466"/>
      <c r="QX139" s="466"/>
      <c r="QY139" s="466"/>
      <c r="QZ139" s="466"/>
      <c r="RA139" s="466"/>
      <c r="RM139" s="466"/>
      <c r="RN139" s="466"/>
      <c r="RO139" s="466"/>
      <c r="RP139" s="466"/>
      <c r="RQ139" s="466"/>
      <c r="RR139" s="466"/>
      <c r="RS139" s="466"/>
      <c r="RT139" s="466"/>
      <c r="RU139" s="466"/>
      <c r="RV139" s="466"/>
      <c r="RW139" s="466"/>
      <c r="RX139" s="466"/>
      <c r="RY139" s="466"/>
      <c r="RZ139" s="466"/>
      <c r="SA139" s="466"/>
      <c r="SB139" s="466"/>
    </row>
    <row r="140" spans="2:496" x14ac:dyDescent="0.25">
      <c r="B140" s="473"/>
      <c r="C140" s="473"/>
      <c r="D140" s="473"/>
      <c r="E140" s="473"/>
      <c r="F140" s="473"/>
      <c r="G140" s="473"/>
      <c r="H140" s="473"/>
      <c r="I140" s="473"/>
      <c r="J140" s="473"/>
      <c r="K140" s="473"/>
      <c r="L140" s="473"/>
      <c r="M140" s="473"/>
      <c r="N140" s="473"/>
      <c r="O140" s="473"/>
      <c r="P140" s="473"/>
      <c r="Y140" s="473"/>
      <c r="Z140" s="473"/>
      <c r="AA140" s="473"/>
      <c r="AB140" s="473"/>
      <c r="AC140" s="473"/>
      <c r="AD140" s="473"/>
      <c r="AE140" s="473"/>
      <c r="AF140" s="473"/>
      <c r="BU140" s="466"/>
      <c r="BV140" s="466"/>
      <c r="BW140" s="466"/>
      <c r="BX140" s="466"/>
      <c r="BY140" s="466"/>
      <c r="BZ140" s="466"/>
      <c r="CA140" s="466"/>
      <c r="CB140" s="466"/>
      <c r="CC140" s="466"/>
      <c r="CD140" s="466"/>
      <c r="CE140" s="466"/>
      <c r="CF140" s="466"/>
      <c r="CG140" s="466"/>
      <c r="CH140" s="466"/>
      <c r="CI140" s="466"/>
      <c r="CJ140" s="466"/>
      <c r="CK140" s="466"/>
      <c r="CL140" s="466"/>
      <c r="CM140" s="466"/>
      <c r="CN140" s="466"/>
      <c r="CO140" s="466"/>
      <c r="CP140" s="466"/>
      <c r="CQ140" s="466"/>
      <c r="CR140" s="466"/>
      <c r="CS140" s="466"/>
      <c r="CT140" s="466"/>
      <c r="CU140" s="466"/>
      <c r="CV140" s="466"/>
      <c r="CW140" s="466"/>
      <c r="CX140" s="466"/>
      <c r="CY140" s="466"/>
      <c r="CZ140" s="466"/>
      <c r="DA140" s="466"/>
      <c r="DB140" s="466"/>
      <c r="DC140" s="466"/>
      <c r="DD140" s="466"/>
      <c r="DE140" s="466"/>
      <c r="DF140" s="466"/>
      <c r="DG140" s="466"/>
      <c r="DH140" s="466"/>
      <c r="DI140" s="466"/>
      <c r="DJ140" s="466"/>
      <c r="DK140" s="466"/>
      <c r="DL140" s="466"/>
      <c r="DM140" s="466"/>
      <c r="DN140" s="466"/>
      <c r="DO140" s="466"/>
      <c r="DP140" s="466"/>
      <c r="DQ140" s="466"/>
      <c r="DR140" s="466"/>
      <c r="DS140" s="466"/>
      <c r="DT140" s="466"/>
      <c r="DU140" s="466"/>
      <c r="DV140" s="466"/>
      <c r="DW140" s="466"/>
      <c r="DX140" s="466"/>
      <c r="DY140" s="466"/>
      <c r="DZ140" s="466"/>
      <c r="EA140" s="466"/>
      <c r="EB140" s="466"/>
      <c r="EC140" s="466"/>
      <c r="ED140" s="466"/>
      <c r="EE140" s="466"/>
      <c r="EF140" s="466"/>
      <c r="EG140" s="466"/>
      <c r="EH140" s="466"/>
      <c r="EI140" s="466"/>
      <c r="EJ140" s="466"/>
      <c r="EK140" s="466"/>
      <c r="EL140" s="466"/>
      <c r="EM140" s="466"/>
      <c r="EN140" s="466"/>
      <c r="EO140" s="466"/>
      <c r="EP140" s="466"/>
      <c r="EQ140" s="466"/>
      <c r="ER140" s="466"/>
      <c r="ES140" s="466"/>
      <c r="ET140" s="466"/>
      <c r="EU140" s="466"/>
      <c r="EV140" s="466"/>
      <c r="EW140" s="466"/>
      <c r="EX140" s="466"/>
      <c r="EY140" s="466"/>
      <c r="EZ140" s="466"/>
      <c r="FA140" s="466"/>
      <c r="FB140" s="466"/>
      <c r="FC140" s="466"/>
      <c r="HQ140" s="466"/>
      <c r="HR140" s="466"/>
      <c r="HS140" s="466"/>
      <c r="HT140" s="466"/>
      <c r="HU140" s="466"/>
      <c r="HV140" s="466"/>
      <c r="HW140" s="466"/>
      <c r="HX140" s="466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PA140" s="466"/>
      <c r="PB140" s="466"/>
      <c r="PC140" s="466"/>
      <c r="PD140" s="466"/>
      <c r="PE140" s="466"/>
      <c r="PF140" s="466"/>
      <c r="PG140" s="466"/>
      <c r="PH140" s="466"/>
      <c r="PI140" s="466"/>
      <c r="PJ140" s="466"/>
      <c r="PQ140" s="466"/>
      <c r="PR140" s="466"/>
      <c r="PS140" s="466"/>
      <c r="PT140" s="466"/>
      <c r="PU140" s="466"/>
      <c r="PV140" s="466"/>
      <c r="PW140" s="466"/>
      <c r="PX140" s="466"/>
      <c r="PY140" s="466"/>
      <c r="PZ140" s="466"/>
      <c r="QA140" s="466"/>
      <c r="QB140" s="466"/>
      <c r="QC140" s="466"/>
      <c r="QD140" s="466"/>
      <c r="QE140" s="466"/>
      <c r="QF140" s="466"/>
      <c r="QG140" s="466"/>
      <c r="QH140" s="466"/>
      <c r="QI140" s="466"/>
      <c r="QJ140" s="466"/>
      <c r="QK140" s="466"/>
      <c r="QL140" s="466"/>
      <c r="QM140" s="466"/>
      <c r="QN140" s="466"/>
      <c r="QO140" s="466"/>
      <c r="QP140" s="466"/>
      <c r="QQ140" s="466"/>
      <c r="QR140" s="466"/>
      <c r="QS140" s="466"/>
      <c r="QT140" s="466"/>
      <c r="QU140" s="466"/>
      <c r="QV140" s="466"/>
      <c r="QW140" s="466"/>
      <c r="QX140" s="466"/>
      <c r="QY140" s="466"/>
      <c r="QZ140" s="466"/>
      <c r="RA140" s="466"/>
      <c r="RM140" s="466"/>
      <c r="RN140" s="466"/>
      <c r="RO140" s="466"/>
      <c r="RP140" s="466"/>
      <c r="RQ140" s="466"/>
      <c r="RR140" s="466"/>
      <c r="RS140" s="466"/>
      <c r="RT140" s="466"/>
      <c r="RU140" s="466"/>
      <c r="RV140" s="466"/>
      <c r="RW140" s="466"/>
      <c r="RX140" s="466"/>
      <c r="RY140" s="466"/>
      <c r="RZ140" s="466"/>
      <c r="SA140" s="466"/>
      <c r="SB140" s="466"/>
    </row>
    <row r="141" spans="2:496" x14ac:dyDescent="0.25">
      <c r="B141" s="473"/>
      <c r="C141" s="473"/>
      <c r="D141" s="473"/>
      <c r="E141" s="473"/>
      <c r="F141" s="473"/>
      <c r="G141" s="473"/>
      <c r="H141" s="473"/>
      <c r="I141" s="473"/>
      <c r="J141" s="473"/>
      <c r="K141" s="473"/>
      <c r="L141" s="473"/>
      <c r="M141" s="473"/>
      <c r="N141" s="473"/>
      <c r="O141" s="473"/>
      <c r="P141" s="473"/>
      <c r="BU141" s="466"/>
      <c r="BV141" s="466"/>
      <c r="BW141" s="466"/>
      <c r="BX141" s="466"/>
      <c r="BY141" s="466"/>
      <c r="BZ141" s="466"/>
      <c r="CA141" s="466"/>
      <c r="CB141" s="466"/>
      <c r="CC141" s="466"/>
      <c r="CD141" s="466"/>
      <c r="CE141" s="466"/>
      <c r="CF141" s="466"/>
      <c r="CG141" s="466"/>
      <c r="CH141" s="466"/>
      <c r="CI141" s="466"/>
      <c r="CJ141" s="466"/>
      <c r="CK141" s="466"/>
      <c r="CL141" s="466"/>
      <c r="CM141" s="466"/>
      <c r="CN141" s="466"/>
      <c r="CO141" s="466"/>
      <c r="CP141" s="466"/>
      <c r="CQ141" s="466"/>
      <c r="CR141" s="466"/>
      <c r="CS141" s="466"/>
      <c r="CT141" s="466"/>
      <c r="CU141" s="466"/>
      <c r="CV141" s="466"/>
      <c r="CW141" s="466"/>
      <c r="CX141" s="466"/>
      <c r="CY141" s="466"/>
      <c r="CZ141" s="466"/>
      <c r="DA141" s="466"/>
      <c r="DB141" s="466"/>
      <c r="DC141" s="466"/>
      <c r="DD141" s="466"/>
      <c r="DE141" s="466"/>
      <c r="DF141" s="466"/>
      <c r="DG141" s="466"/>
      <c r="DH141" s="466"/>
      <c r="DI141" s="466"/>
      <c r="DJ141" s="466"/>
      <c r="DK141" s="466"/>
      <c r="DL141" s="466"/>
      <c r="DM141" s="466"/>
      <c r="DN141" s="466"/>
      <c r="DO141" s="466"/>
      <c r="DP141" s="466"/>
      <c r="DQ141" s="466"/>
      <c r="DR141" s="466"/>
      <c r="DS141" s="466"/>
      <c r="DT141" s="466"/>
      <c r="DU141" s="466"/>
      <c r="DV141" s="466"/>
      <c r="DW141" s="466"/>
      <c r="DX141" s="466"/>
      <c r="DY141" s="466"/>
      <c r="DZ141" s="466"/>
      <c r="EA141" s="466"/>
      <c r="EB141" s="466"/>
      <c r="EC141" s="466"/>
      <c r="ED141" s="466"/>
      <c r="EE141" s="466"/>
      <c r="EF141" s="466"/>
      <c r="EG141" s="466"/>
      <c r="EH141" s="466"/>
      <c r="EI141" s="466"/>
      <c r="EJ141" s="466"/>
      <c r="EK141" s="466"/>
      <c r="EL141" s="466"/>
      <c r="EM141" s="466"/>
      <c r="EN141" s="466"/>
      <c r="EO141" s="466"/>
      <c r="EP141" s="466"/>
      <c r="EQ141" s="466"/>
      <c r="ER141" s="466"/>
      <c r="ES141" s="466"/>
      <c r="ET141" s="466"/>
      <c r="EU141" s="466"/>
      <c r="EV141" s="466"/>
      <c r="EW141" s="466"/>
      <c r="EX141" s="466"/>
      <c r="EY141" s="466"/>
      <c r="EZ141" s="466"/>
      <c r="FA141" s="466"/>
      <c r="FB141" s="466"/>
      <c r="FC141" s="466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PA141" s="466"/>
      <c r="PB141" s="466"/>
      <c r="PC141" s="466"/>
      <c r="PD141" s="466"/>
      <c r="PE141" s="466"/>
      <c r="PF141" s="466"/>
      <c r="PG141" s="466"/>
      <c r="PH141" s="466"/>
      <c r="PI141" s="466"/>
      <c r="PJ141" s="466"/>
      <c r="PQ141" s="466"/>
      <c r="PR141" s="466"/>
      <c r="PS141" s="466"/>
      <c r="PT141" s="466"/>
      <c r="PU141" s="466"/>
      <c r="PV141" s="466"/>
      <c r="PW141" s="466"/>
      <c r="PX141" s="466"/>
      <c r="PY141" s="466"/>
      <c r="PZ141" s="466"/>
      <c r="QA141" s="466"/>
      <c r="QB141" s="466"/>
      <c r="QC141" s="466"/>
      <c r="QD141" s="466"/>
      <c r="QE141" s="466"/>
      <c r="QF141" s="466"/>
      <c r="QG141" s="466"/>
      <c r="QH141" s="466"/>
      <c r="QI141" s="466"/>
      <c r="QJ141" s="466"/>
      <c r="QK141" s="466"/>
      <c r="QL141" s="466"/>
      <c r="QM141" s="466"/>
      <c r="QN141" s="466"/>
      <c r="QO141" s="466"/>
      <c r="QP141" s="466"/>
      <c r="QQ141" s="466"/>
      <c r="QR141" s="466"/>
      <c r="QS141" s="466"/>
      <c r="QT141" s="466"/>
      <c r="QU141" s="466"/>
      <c r="QV141" s="466"/>
      <c r="QW141" s="466"/>
      <c r="QX141" s="466"/>
      <c r="QY141" s="466"/>
      <c r="QZ141" s="466"/>
      <c r="RA141" s="466"/>
      <c r="RM141" s="466"/>
      <c r="RN141" s="466"/>
      <c r="RO141" s="466"/>
      <c r="RP141" s="466"/>
      <c r="RQ141" s="466"/>
      <c r="RR141" s="466"/>
      <c r="RS141" s="466"/>
      <c r="RT141" s="466"/>
      <c r="RU141" s="466"/>
      <c r="RV141" s="466"/>
      <c r="RW141" s="466"/>
      <c r="RX141" s="466"/>
      <c r="RY141" s="466"/>
      <c r="RZ141" s="466"/>
      <c r="SA141" s="466"/>
      <c r="SB141" s="466"/>
    </row>
    <row r="142" spans="2:496" x14ac:dyDescent="0.25">
      <c r="B142" s="473"/>
      <c r="C142" s="473"/>
      <c r="D142" s="473"/>
      <c r="E142" s="473"/>
      <c r="F142" s="473"/>
      <c r="G142" s="473"/>
      <c r="H142" s="473"/>
      <c r="I142" s="473"/>
      <c r="J142" s="473"/>
      <c r="K142" s="473"/>
      <c r="L142" s="473"/>
      <c r="M142" s="473"/>
      <c r="N142" s="473"/>
      <c r="O142" s="473"/>
      <c r="P142" s="473"/>
      <c r="BU142" s="466"/>
      <c r="BV142" s="466"/>
      <c r="BW142" s="466"/>
      <c r="BX142" s="466"/>
      <c r="BY142" s="466"/>
      <c r="BZ142" s="466"/>
      <c r="CA142" s="466"/>
      <c r="CB142" s="466"/>
      <c r="CC142" s="466"/>
      <c r="CD142" s="466"/>
      <c r="CE142" s="466"/>
      <c r="CF142" s="466"/>
      <c r="CG142" s="466"/>
      <c r="CH142" s="466"/>
      <c r="CI142" s="466"/>
      <c r="CJ142" s="466"/>
      <c r="CK142" s="466"/>
      <c r="CL142" s="466"/>
      <c r="CM142" s="466"/>
      <c r="CN142" s="466"/>
      <c r="CO142" s="466"/>
      <c r="CP142" s="466"/>
      <c r="CQ142" s="466"/>
      <c r="CR142" s="466"/>
      <c r="CS142" s="466"/>
      <c r="CT142" s="466"/>
      <c r="CU142" s="466"/>
      <c r="CV142" s="466"/>
      <c r="CW142" s="466"/>
      <c r="CX142" s="466"/>
      <c r="CY142" s="466"/>
      <c r="CZ142" s="466"/>
      <c r="DA142" s="466"/>
      <c r="DB142" s="466"/>
      <c r="DC142" s="466"/>
      <c r="DD142" s="466"/>
      <c r="DE142" s="466"/>
      <c r="DF142" s="466"/>
      <c r="DG142" s="466"/>
      <c r="DH142" s="466"/>
      <c r="DI142" s="466"/>
      <c r="DJ142" s="466"/>
      <c r="DK142" s="466"/>
      <c r="DL142" s="466"/>
      <c r="DM142" s="466"/>
      <c r="DN142" s="466"/>
      <c r="DO142" s="466"/>
      <c r="DP142" s="466"/>
      <c r="DQ142" s="466"/>
      <c r="DR142" s="466"/>
      <c r="DS142" s="466"/>
      <c r="DT142" s="466"/>
      <c r="DU142" s="466"/>
      <c r="DV142" s="466"/>
      <c r="DW142" s="466"/>
      <c r="DX142" s="466"/>
      <c r="DY142" s="466"/>
      <c r="DZ142" s="466"/>
      <c r="EA142" s="466"/>
      <c r="EB142" s="466"/>
      <c r="EC142" s="466"/>
      <c r="ED142" s="466"/>
      <c r="EE142" s="466"/>
      <c r="EF142" s="466"/>
      <c r="EG142" s="466"/>
      <c r="EH142" s="466"/>
      <c r="EI142" s="466"/>
      <c r="EJ142" s="466"/>
      <c r="EK142" s="466"/>
      <c r="EL142" s="466"/>
      <c r="EM142" s="466"/>
      <c r="EN142" s="466"/>
      <c r="EO142" s="466"/>
      <c r="EP142" s="466"/>
      <c r="EQ142" s="466"/>
      <c r="ER142" s="466"/>
      <c r="ES142" s="466"/>
      <c r="ET142" s="466"/>
      <c r="EU142" s="466"/>
      <c r="EV142" s="466"/>
      <c r="EW142" s="466"/>
      <c r="EX142" s="466"/>
      <c r="EY142" s="466"/>
      <c r="EZ142" s="466"/>
      <c r="FA142" s="466"/>
      <c r="FB142" s="466"/>
      <c r="FC142" s="466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PA142" s="466"/>
      <c r="PB142" s="466"/>
      <c r="PC142" s="466"/>
      <c r="PD142" s="466"/>
      <c r="PE142" s="466"/>
      <c r="PF142" s="466"/>
      <c r="PG142" s="466"/>
      <c r="PH142" s="466"/>
      <c r="PI142" s="466"/>
      <c r="PJ142" s="466"/>
      <c r="PQ142" s="466"/>
      <c r="PR142" s="466"/>
      <c r="PS142" s="466"/>
      <c r="PT142" s="466"/>
      <c r="PU142" s="466"/>
      <c r="PV142" s="466"/>
      <c r="PW142" s="466"/>
      <c r="PX142" s="466"/>
      <c r="PY142" s="466"/>
      <c r="PZ142" s="466"/>
      <c r="QA142" s="466"/>
      <c r="QB142" s="466"/>
      <c r="QC142" s="466"/>
      <c r="QD142" s="466"/>
      <c r="QE142" s="466"/>
      <c r="QF142" s="466"/>
      <c r="QG142" s="466"/>
      <c r="QH142" s="466"/>
      <c r="QI142" s="466"/>
      <c r="QJ142" s="466"/>
      <c r="QK142" s="466"/>
      <c r="QL142" s="466"/>
      <c r="QM142" s="466"/>
      <c r="QN142" s="466"/>
      <c r="QO142" s="466"/>
      <c r="QP142" s="466"/>
      <c r="QQ142" s="466"/>
      <c r="QR142" s="466"/>
      <c r="QS142" s="466"/>
      <c r="QT142" s="466"/>
      <c r="QU142" s="466"/>
      <c r="QV142" s="466"/>
      <c r="QW142" s="466"/>
      <c r="QX142" s="466"/>
      <c r="QY142" s="466"/>
      <c r="QZ142" s="466"/>
      <c r="RA142" s="466"/>
      <c r="RM142" s="466"/>
      <c r="RN142" s="466"/>
      <c r="RO142" s="466"/>
      <c r="RP142" s="466"/>
      <c r="RQ142" s="466"/>
      <c r="RR142" s="466"/>
      <c r="RS142" s="466"/>
      <c r="RT142" s="466"/>
      <c r="RU142" s="466"/>
      <c r="RV142" s="466"/>
      <c r="RW142" s="466"/>
      <c r="RX142" s="466"/>
      <c r="RY142" s="466"/>
      <c r="RZ142" s="466"/>
      <c r="SA142" s="466"/>
      <c r="SB142" s="466"/>
    </row>
    <row r="143" spans="2:496" x14ac:dyDescent="0.25">
      <c r="B143" s="473"/>
      <c r="C143" s="473"/>
      <c r="D143" s="473"/>
      <c r="E143" s="473"/>
      <c r="F143" s="473"/>
      <c r="G143" s="473"/>
      <c r="H143" s="473"/>
      <c r="I143" s="473"/>
      <c r="J143" s="473"/>
      <c r="K143" s="473"/>
      <c r="L143" s="473"/>
      <c r="M143" s="473"/>
      <c r="N143" s="473"/>
      <c r="O143" s="473"/>
      <c r="P143" s="47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PA143" s="466"/>
      <c r="PB143" s="466"/>
      <c r="PC143" s="466"/>
      <c r="PD143" s="466"/>
      <c r="PE143" s="466"/>
      <c r="PF143" s="466"/>
      <c r="PG143" s="466"/>
      <c r="PH143" s="466"/>
      <c r="PI143" s="466"/>
      <c r="PJ143" s="466"/>
      <c r="PQ143" s="466"/>
      <c r="PR143" s="466"/>
      <c r="PS143" s="466"/>
      <c r="PT143" s="466"/>
      <c r="PU143" s="466"/>
      <c r="PV143" s="466"/>
      <c r="PW143" s="466"/>
      <c r="PX143" s="466"/>
      <c r="PY143" s="466"/>
      <c r="PZ143" s="466"/>
      <c r="QA143" s="466"/>
      <c r="QB143" s="466"/>
      <c r="QC143" s="466"/>
      <c r="QD143" s="466"/>
      <c r="QE143" s="466"/>
      <c r="QF143" s="466"/>
      <c r="QG143" s="466"/>
      <c r="QH143" s="466"/>
      <c r="QI143" s="466"/>
      <c r="QJ143" s="466"/>
      <c r="QK143" s="466"/>
      <c r="QL143" s="466"/>
      <c r="QM143" s="466"/>
      <c r="QN143" s="466"/>
      <c r="QO143" s="466"/>
      <c r="QP143" s="466"/>
      <c r="QQ143" s="466"/>
      <c r="QR143" s="466"/>
      <c r="QS143" s="466"/>
      <c r="QT143" s="466"/>
      <c r="QU143" s="466"/>
      <c r="QV143" s="466"/>
      <c r="QW143" s="466"/>
      <c r="QX143" s="466"/>
      <c r="QY143" s="466"/>
      <c r="QZ143" s="466"/>
      <c r="RA143" s="466"/>
      <c r="RM143" s="466"/>
      <c r="RN143" s="466"/>
      <c r="RO143" s="466"/>
      <c r="RP143" s="466"/>
      <c r="RQ143" s="466"/>
      <c r="RR143" s="466"/>
      <c r="RS143" s="466"/>
      <c r="RT143" s="466"/>
      <c r="RU143" s="466"/>
      <c r="RV143" s="466"/>
      <c r="RW143" s="466"/>
      <c r="RX143" s="466"/>
      <c r="RY143" s="466"/>
      <c r="RZ143" s="466"/>
      <c r="SA143" s="466"/>
      <c r="SB143" s="466"/>
    </row>
    <row r="144" spans="2:496" x14ac:dyDescent="0.25">
      <c r="D144" s="473"/>
      <c r="E144" s="473"/>
      <c r="F144" s="473"/>
      <c r="G144" s="473"/>
      <c r="H144" s="473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PA144"/>
      <c r="PB144"/>
      <c r="PC144"/>
      <c r="PD144"/>
      <c r="PE144"/>
      <c r="PF144"/>
      <c r="PG144"/>
      <c r="PH144"/>
      <c r="PI144"/>
      <c r="PJ144"/>
    </row>
    <row r="145" spans="4:426" x14ac:dyDescent="0.25">
      <c r="D145" s="473"/>
      <c r="E145" s="473"/>
      <c r="F145" s="473"/>
      <c r="G145" s="473"/>
      <c r="H145" s="473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PA145"/>
      <c r="PB145"/>
      <c r="PC145"/>
      <c r="PD145"/>
      <c r="PE145"/>
      <c r="PF145"/>
      <c r="PG145"/>
      <c r="PH145"/>
      <c r="PI145"/>
      <c r="PJ145"/>
    </row>
    <row r="146" spans="4:426" x14ac:dyDescent="0.25">
      <c r="D146" s="473"/>
      <c r="E146" s="473"/>
      <c r="F146" s="473"/>
      <c r="G146" s="473"/>
      <c r="H146" s="473"/>
      <c r="PA146"/>
      <c r="PB146"/>
      <c r="PC146"/>
      <c r="PD146"/>
      <c r="PE146"/>
      <c r="PF146"/>
      <c r="PG146"/>
      <c r="PH146"/>
      <c r="PI146"/>
      <c r="PJ146"/>
    </row>
    <row r="147" spans="4:426" x14ac:dyDescent="0.25">
      <c r="D147" s="473"/>
      <c r="E147" s="473"/>
      <c r="F147" s="473"/>
      <c r="G147" s="473"/>
      <c r="H147" s="473"/>
      <c r="PA147"/>
      <c r="PB147"/>
      <c r="PC147"/>
      <c r="PD147"/>
      <c r="PE147"/>
      <c r="PF147"/>
      <c r="PG147"/>
      <c r="PH147"/>
      <c r="PI147"/>
      <c r="PJ147"/>
    </row>
  </sheetData>
  <conditionalFormatting sqref="T1:V1">
    <cfRule type="cellIs" dxfId="1" priority="1" operator="notEqual">
      <formula>0</formula>
    </cfRule>
  </conditionalFormatting>
  <pageMargins left="0.7" right="0.45" top="0.75" bottom="0.75" header="0.3" footer="0.3"/>
  <pageSetup scale="10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T184"/>
  <sheetViews>
    <sheetView zoomScale="85" zoomScaleNormal="85" workbookViewId="0">
      <pane xSplit="1" ySplit="15" topLeftCell="B16" activePane="bottomRight" state="frozen"/>
      <selection activeCell="B51" sqref="B51"/>
      <selection pane="topRight" activeCell="B51" sqref="B51"/>
      <selection pane="bottomLeft" activeCell="B51" sqref="B51"/>
      <selection pane="bottomRight" activeCell="D7" sqref="D7"/>
    </sheetView>
  </sheetViews>
  <sheetFormatPr defaultColWidth="9.28515625" defaultRowHeight="15" outlineLevelCol="1" x14ac:dyDescent="0.25"/>
  <cols>
    <col min="1" max="1" width="11.7109375" style="126" bestFit="1" customWidth="1"/>
    <col min="2" max="2" width="56" style="126" bestFit="1" customWidth="1"/>
    <col min="3" max="3" width="8.7109375" style="126" bestFit="1" customWidth="1"/>
    <col min="4" max="6" width="15" style="126" customWidth="1"/>
    <col min="7" max="7" width="18.28515625" style="126" customWidth="1"/>
    <col min="8" max="16" width="17.7109375" style="126" customWidth="1"/>
    <col min="17" max="17" width="9.28515625" style="126" bestFit="1" customWidth="1"/>
    <col min="18" max="18" width="55.42578125" style="126" bestFit="1" customWidth="1"/>
    <col min="19" max="19" width="6.5703125" style="126" customWidth="1"/>
    <col min="20" max="21" width="13" style="126" bestFit="1" customWidth="1"/>
    <col min="22" max="22" width="13.28515625" style="126" bestFit="1" customWidth="1"/>
    <col min="23" max="23" width="11.42578125" style="126" customWidth="1"/>
    <col min="24" max="32" width="12.7109375" style="126" customWidth="1"/>
    <col min="33" max="33" width="6.42578125" style="126" customWidth="1"/>
    <col min="34" max="34" width="40.7109375" style="126" bestFit="1" customWidth="1"/>
    <col min="35" max="35" width="4.7109375" style="126" bestFit="1" customWidth="1"/>
    <col min="36" max="36" width="15.7109375" style="126" bestFit="1" customWidth="1"/>
    <col min="37" max="37" width="14.7109375" style="126" bestFit="1" customWidth="1"/>
    <col min="38" max="38" width="13.7109375" style="126" bestFit="1" customWidth="1"/>
    <col min="39" max="39" width="14.7109375" style="126" bestFit="1" customWidth="1"/>
    <col min="40" max="40" width="13.7109375" style="126" bestFit="1" customWidth="1"/>
    <col min="41" max="41" width="15" style="126" bestFit="1" customWidth="1"/>
    <col min="42" max="42" width="12.7109375" style="126" bestFit="1" customWidth="1"/>
    <col min="43" max="43" width="15" style="126" bestFit="1" customWidth="1"/>
    <col min="44" max="44" width="12.7109375" style="126" bestFit="1" customWidth="1"/>
    <col min="45" max="45" width="15" style="126" bestFit="1" customWidth="1"/>
    <col min="46" max="46" width="12.7109375" style="126" bestFit="1" customWidth="1"/>
    <col min="47" max="47" width="15" style="126" bestFit="1" customWidth="1"/>
    <col min="48" max="48" width="17.7109375" style="126" customWidth="1"/>
    <col min="49" max="49" width="5.42578125" style="126" customWidth="1" outlineLevel="1"/>
    <col min="50" max="50" width="48.28515625" style="126" customWidth="1" outlineLevel="1"/>
    <col min="51" max="51" width="4.5703125" style="126" customWidth="1" outlineLevel="1"/>
    <col min="52" max="53" width="13.42578125" style="126" customWidth="1" outlineLevel="1"/>
    <col min="54" max="54" width="16" style="126" customWidth="1" outlineLevel="1"/>
    <col min="55" max="55" width="13.42578125" style="126" customWidth="1" outlineLevel="1"/>
    <col min="56" max="64" width="14.7109375" style="126" customWidth="1" outlineLevel="1"/>
    <col min="65" max="65" width="9.28515625" style="126" customWidth="1" outlineLevel="1"/>
    <col min="66" max="66" width="67.28515625" style="126" customWidth="1" outlineLevel="1"/>
    <col min="67" max="67" width="9" style="126" customWidth="1" outlineLevel="1"/>
    <col min="68" max="80" width="14.5703125" style="126" customWidth="1" outlineLevel="1"/>
    <col min="81" max="81" width="5" style="126" customWidth="1" outlineLevel="1"/>
    <col min="82" max="82" width="37" style="126" bestFit="1" customWidth="1" outlineLevel="1"/>
    <col min="83" max="83" width="6" style="126" customWidth="1" outlineLevel="1"/>
    <col min="84" max="96" width="14.5703125" style="126" customWidth="1" outlineLevel="1"/>
    <col min="97" max="97" width="5.42578125" style="126" customWidth="1" outlineLevel="1"/>
    <col min="98" max="98" width="37" style="126" customWidth="1" outlineLevel="1"/>
    <col min="99" max="99" width="4.5703125" style="126" customWidth="1" outlineLevel="1"/>
    <col min="100" max="112" width="14.5703125" style="126" customWidth="1" outlineLevel="1"/>
    <col min="113" max="113" width="5.42578125" style="126" customWidth="1" outlineLevel="1"/>
    <col min="114" max="114" width="67.5703125" style="126" customWidth="1" outlineLevel="1"/>
    <col min="115" max="115" width="7.28515625" style="126" bestFit="1" customWidth="1" outlineLevel="1"/>
    <col min="116" max="118" width="14.7109375" style="126" customWidth="1" outlineLevel="1"/>
    <col min="119" max="128" width="14.5703125" style="126" customWidth="1" outlineLevel="1"/>
    <col min="129" max="129" width="5.42578125" style="126" customWidth="1" outlineLevel="1"/>
    <col min="130" max="130" width="53.28515625" style="126" bestFit="1" customWidth="1" outlineLevel="1"/>
    <col min="131" max="131" width="7.42578125" style="126" customWidth="1" outlineLevel="1"/>
    <col min="132" max="144" width="14.5703125" style="126" customWidth="1" outlineLevel="1"/>
    <col min="145" max="145" width="5.42578125" style="126" customWidth="1"/>
    <col min="146" max="146" width="62.5703125" style="126" customWidth="1"/>
    <col min="147" max="147" width="4.7109375" style="126" bestFit="1" customWidth="1"/>
    <col min="148" max="148" width="15.7109375" style="146" bestFit="1" customWidth="1"/>
    <col min="149" max="149" width="14.7109375" style="146" bestFit="1" customWidth="1"/>
    <col min="150" max="150" width="13.7109375" style="146" bestFit="1" customWidth="1"/>
    <col min="151" max="151" width="14.7109375" style="146" bestFit="1" customWidth="1"/>
    <col min="152" max="152" width="13.7109375" style="146" bestFit="1" customWidth="1"/>
    <col min="153" max="153" width="15" style="146" bestFit="1" customWidth="1"/>
    <col min="154" max="154" width="12.85546875" style="146" bestFit="1" customWidth="1"/>
    <col min="155" max="155" width="15" style="146" bestFit="1" customWidth="1"/>
    <col min="156" max="156" width="12.85546875" style="146" bestFit="1" customWidth="1"/>
    <col min="157" max="157" width="15" style="146" bestFit="1" customWidth="1"/>
    <col min="158" max="158" width="12.85546875" style="146" bestFit="1" customWidth="1"/>
    <col min="159" max="159" width="15" style="146" bestFit="1" customWidth="1"/>
    <col min="160" max="160" width="15.28515625" style="146" customWidth="1"/>
    <col min="161" max="161" width="5.42578125" style="126" customWidth="1"/>
    <col min="162" max="162" width="29.42578125" style="126" bestFit="1" customWidth="1"/>
    <col min="163" max="163" width="5.7109375" style="126" bestFit="1" customWidth="1"/>
    <col min="164" max="164" width="11.5703125" style="146" customWidth="1"/>
    <col min="165" max="165" width="14.28515625" style="146" bestFit="1" customWidth="1"/>
    <col min="166" max="166" width="14.28515625" style="146" customWidth="1"/>
    <col min="167" max="167" width="14.7109375" style="146" bestFit="1" customWidth="1"/>
    <col min="168" max="168" width="13.7109375" style="146" bestFit="1" customWidth="1"/>
    <col min="169" max="169" width="15" style="146" bestFit="1" customWidth="1"/>
    <col min="170" max="170" width="13.42578125" style="146" bestFit="1" customWidth="1"/>
    <col min="171" max="171" width="15" style="146" bestFit="1" customWidth="1"/>
    <col min="172" max="172" width="13.42578125" style="146" bestFit="1" customWidth="1"/>
    <col min="173" max="173" width="15" style="146" bestFit="1" customWidth="1"/>
    <col min="174" max="174" width="13.42578125" style="146" bestFit="1" customWidth="1"/>
    <col min="175" max="175" width="15" style="146" bestFit="1" customWidth="1"/>
    <col min="176" max="176" width="16.85546875" style="146" customWidth="1"/>
    <col min="177" max="177" width="9.28515625" style="146"/>
    <col min="178" max="178" width="40.7109375" style="146" customWidth="1"/>
    <col min="179" max="179" width="5.42578125" style="146" customWidth="1"/>
    <col min="180" max="180" width="15.7109375" style="146" bestFit="1" customWidth="1"/>
    <col min="181" max="181" width="14.7109375" style="146" bestFit="1" customWidth="1"/>
    <col min="182" max="182" width="13.7109375" style="146" bestFit="1" customWidth="1"/>
    <col min="183" max="183" width="14.7109375" style="146" bestFit="1" customWidth="1"/>
    <col min="184" max="184" width="13.7109375" style="146" bestFit="1" customWidth="1"/>
    <col min="185" max="185" width="15" style="146" bestFit="1" customWidth="1"/>
    <col min="186" max="186" width="13.7109375" style="146" bestFit="1" customWidth="1"/>
    <col min="187" max="187" width="15" style="146" bestFit="1" customWidth="1"/>
    <col min="188" max="188" width="14.42578125" style="146" bestFit="1" customWidth="1"/>
    <col min="189" max="189" width="15" style="146" bestFit="1" customWidth="1"/>
    <col min="190" max="190" width="14.42578125" style="146" bestFit="1" customWidth="1"/>
    <col min="191" max="191" width="15" style="146" bestFit="1" customWidth="1"/>
    <col min="192" max="192" width="14.42578125" style="146" bestFit="1" customWidth="1"/>
    <col min="193" max="16384" width="9.28515625" style="146"/>
  </cols>
  <sheetData>
    <row r="1" spans="1:192" customFormat="1" ht="15.75" thickBot="1" x14ac:dyDescent="0.3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92" customFormat="1" x14ac:dyDescent="0.25">
      <c r="A2" s="126"/>
      <c r="B2" s="126"/>
      <c r="C2" s="126"/>
      <c r="D2" s="126"/>
      <c r="E2" s="126"/>
      <c r="F2" s="126"/>
      <c r="G2" s="126"/>
      <c r="H2" s="126"/>
      <c r="I2" s="214"/>
      <c r="J2" s="214"/>
      <c r="K2" s="214"/>
      <c r="L2" s="214"/>
      <c r="M2" s="214"/>
      <c r="N2" s="214"/>
      <c r="O2" s="212"/>
      <c r="P2" s="213" t="s">
        <v>1282</v>
      </c>
      <c r="Q2" s="126"/>
      <c r="AE2" s="212"/>
      <c r="AF2" s="213" t="s">
        <v>1282</v>
      </c>
      <c r="AU2" s="212"/>
      <c r="AV2" s="213" t="s">
        <v>1282</v>
      </c>
      <c r="BK2" s="212"/>
      <c r="BL2" s="213" t="s">
        <v>1282</v>
      </c>
      <c r="CA2" s="212"/>
      <c r="CB2" s="213" t="s">
        <v>1282</v>
      </c>
      <c r="CQ2" s="212"/>
      <c r="CR2" s="213" t="s">
        <v>1282</v>
      </c>
      <c r="DG2" s="212"/>
      <c r="DH2" s="213" t="s">
        <v>1282</v>
      </c>
      <c r="DW2" s="212"/>
      <c r="DX2" s="213" t="s">
        <v>1282</v>
      </c>
      <c r="EM2" s="212"/>
      <c r="EN2" s="213" t="s">
        <v>1282</v>
      </c>
      <c r="FC2" s="212"/>
      <c r="FD2" s="213" t="s">
        <v>1282</v>
      </c>
      <c r="FS2" s="212"/>
      <c r="FT2" s="213" t="s">
        <v>1282</v>
      </c>
      <c r="GI2" s="212"/>
      <c r="GJ2" s="213" t="s">
        <v>1282</v>
      </c>
    </row>
    <row r="3" spans="1:192" customFormat="1" x14ac:dyDescent="0.25">
      <c r="A3" s="126"/>
      <c r="B3" s="126"/>
      <c r="C3" s="126"/>
      <c r="D3" s="126"/>
      <c r="E3" s="126"/>
      <c r="F3" s="126"/>
      <c r="G3" s="126"/>
      <c r="H3" s="126"/>
      <c r="I3" s="402"/>
      <c r="J3" s="402"/>
      <c r="K3" s="402"/>
      <c r="L3" s="402"/>
      <c r="M3" s="402"/>
      <c r="N3" s="402"/>
      <c r="O3" s="814"/>
      <c r="P3" s="815" t="str">
        <f>CONCATENATE("Exh. CRM-4 page "&amp;VLOOKUP(A7,'Adj List'!$A:$E,5,FALSE)&amp;" of "&amp;'Adj List'!$E$1)</f>
        <v>Exh. CRM-4 page 32 of 42</v>
      </c>
      <c r="Q3" s="126"/>
      <c r="AE3" s="814"/>
      <c r="AF3" s="815" t="str">
        <f>CONCATENATE("Exh. CRM-4 page "&amp;VLOOKUP(Q7,'Adj List'!$A:$E,5,FALSE)&amp;" of "&amp;'Adj List'!$E$1)</f>
        <v>Exh. CRM-4 page 33 of 42</v>
      </c>
      <c r="AU3" s="814"/>
      <c r="AV3" s="815" t="str">
        <f>CONCATENATE("Exh. CRM-4 page "&amp;VLOOKUP(AG7,'Adj List'!$A:$E,5,FALSE)&amp;" of "&amp;'Adj List'!$E$1)</f>
        <v>Exh. CRM-4 page 34 of 42</v>
      </c>
      <c r="BK3" s="814"/>
      <c r="BL3" s="815" t="str">
        <f>CONCATENATE("Exh. CRM-4 page "&amp;VLOOKUP(AW7,'Adj List'!$A:$E,5,FALSE)&amp;" of "&amp;'Adj List'!$E$1)</f>
        <v>Exh. CRM-4 page 35 of 42</v>
      </c>
      <c r="CA3" s="814"/>
      <c r="CB3" s="815" t="str">
        <f>CONCATENATE("Exh. CRM-4 page "&amp;VLOOKUP(BM7,'Adj List'!$A:$E,5,FALSE)&amp;" of "&amp;'Adj List'!$E$1)</f>
        <v>Exh. CRM-4 page 36 of 42</v>
      </c>
      <c r="CQ3" s="814"/>
      <c r="CR3" s="815" t="str">
        <f>CONCATENATE("Exh. CRM-4 page "&amp;VLOOKUP(CC7,'Adj List'!$A:$E,5,FALSE)&amp;" of "&amp;'Adj List'!$E$1)</f>
        <v>Exh. CRM-4 page 37 of 42</v>
      </c>
      <c r="DG3" s="814"/>
      <c r="DH3" s="815" t="str">
        <f>CONCATENATE("Exh. CRM-4 page "&amp;VLOOKUP(CS7,'Adj List'!$A:$E,5,FALSE)&amp;" of "&amp;'Adj List'!$E$1)</f>
        <v>Exh. CRM-4 page 38 of 42</v>
      </c>
      <c r="DW3" s="814"/>
      <c r="DX3" s="815" t="str">
        <f>CONCATENATE("Exh. CRM-4 page "&amp;VLOOKUP(DI7,'Adj List'!$A:$E,5,FALSE)&amp;" of "&amp;'Adj List'!$E$1)</f>
        <v>Exh. CRM-4 page 39 of 42</v>
      </c>
      <c r="EM3" s="814"/>
      <c r="EN3" s="815" t="str">
        <f>CONCATENATE("Exh. CRM-4 page "&amp;VLOOKUP(DY7,'Adj List'!$A:$E,5,FALSE)&amp;" of "&amp;'Adj List'!$E$1)</f>
        <v>Exh. CRM-4 page 40 of 42</v>
      </c>
      <c r="FC3" s="814"/>
      <c r="FD3" s="815" t="str">
        <f>CONCATENATE("Exh. CRM-4 page "&amp;VLOOKUP(EO7,'Adj List'!$A:$E,5,FALSE)&amp;" of "&amp;'Adj List'!$E$1)</f>
        <v>Exh. CRM-4 page xx of 42</v>
      </c>
      <c r="FS3" s="814"/>
      <c r="FT3" s="815" t="str">
        <f>CONCATENATE("Exh. CRM-4 page "&amp;VLOOKUP(FE7,'Adj List'!$A:$E,5,FALSE)&amp;" of "&amp;'Adj List'!$E$1)</f>
        <v>Exh. CRM-4 page 41 of 42</v>
      </c>
      <c r="GI3" s="814"/>
      <c r="GJ3" s="815" t="str">
        <f>CONCATENATE("Exh. CRM-4 page "&amp;VLOOKUP(FU7,'Adj List'!$A:$E,5,FALSE)&amp;" of "&amp;'Adj List'!$E$1)</f>
        <v>Exh. CRM-4 page 42 of 42</v>
      </c>
    </row>
    <row r="4" spans="1:192" customFormat="1" ht="15.75" thickBot="1" x14ac:dyDescent="0.3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816" t="s">
        <v>1130</v>
      </c>
      <c r="P4" s="817">
        <f>VLOOKUP(A7,'Adj List'!$A$6:$C$470,2,FALSE)</f>
        <v>6.45</v>
      </c>
      <c r="Q4" s="126"/>
      <c r="AE4" s="816" t="s">
        <v>1130</v>
      </c>
      <c r="AF4" s="817">
        <f>VLOOKUP(Q7,'Adj List'!$A$6:$C$470,2,FALSE)</f>
        <v>6.46</v>
      </c>
      <c r="AU4" s="816" t="s">
        <v>1130</v>
      </c>
      <c r="AV4" s="817">
        <f>VLOOKUP(AG7,'Adj List'!$A$6:$C$470,2,FALSE)</f>
        <v>6.47</v>
      </c>
      <c r="BK4" s="816" t="s">
        <v>1130</v>
      </c>
      <c r="BL4" s="817">
        <f>VLOOKUP(AW7,'Adj List'!$A$6:$C$470,2,FALSE)</f>
        <v>6.4799999999999995</v>
      </c>
      <c r="CA4" s="816" t="s">
        <v>1130</v>
      </c>
      <c r="CB4" s="817">
        <f>VLOOKUP(BM7,'Adj List'!$A$6:$C$470,2,FALSE)</f>
        <v>6.4899999999999993</v>
      </c>
      <c r="CQ4" s="816" t="s">
        <v>1130</v>
      </c>
      <c r="CR4" s="817">
        <f>VLOOKUP(CC7,'Adj List'!$A$6:$C$470,2,FALSE)</f>
        <v>6.4999999999999991</v>
      </c>
      <c r="DG4" s="816" t="s">
        <v>1130</v>
      </c>
      <c r="DH4" s="817">
        <f>VLOOKUP(CS7,'Adj List'!$A$6:$C$470,2,FALSE)</f>
        <v>6.5099999999999989</v>
      </c>
      <c r="DW4" s="816" t="s">
        <v>1130</v>
      </c>
      <c r="DX4" s="817">
        <f>VLOOKUP(DI7,'Adj List'!$A$6:$C$470,2,FALSE)</f>
        <v>6.5199999999999987</v>
      </c>
      <c r="EM4" s="816" t="s">
        <v>1130</v>
      </c>
      <c r="EN4" s="817">
        <f>VLOOKUP(DY7,'Adj List'!$A$6:$C$470,2,FALSE)</f>
        <v>6.5299999999999985</v>
      </c>
      <c r="FC4" s="816" t="s">
        <v>1130</v>
      </c>
      <c r="FD4" s="817">
        <f>VLOOKUP(EO7,'Adj List'!$A$6:$C$470,2,FALSE)</f>
        <v>6.5399999999999983</v>
      </c>
      <c r="FS4" s="816" t="s">
        <v>1130</v>
      </c>
      <c r="FT4" s="817">
        <f>VLOOKUP(FE7,'Adj List'!$A$6:$C$470,2,FALSE)</f>
        <v>6.549999999999998</v>
      </c>
      <c r="GI4" s="816" t="s">
        <v>1130</v>
      </c>
      <c r="GJ4" s="817">
        <f>VLOOKUP(FU7,'Adj List'!$A$6:$C$470,2,FALSE)</f>
        <v>6.5599999999999978</v>
      </c>
    </row>
    <row r="5" spans="1:192" s="126" customFormat="1" x14ac:dyDescent="0.25">
      <c r="A5" s="21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 s="182"/>
      <c r="FK5" s="182"/>
      <c r="FL5" s="182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</row>
    <row r="6" spans="1:192" s="126" customFormat="1" ht="12.75" x14ac:dyDescent="0.2">
      <c r="A6" s="215" t="str">
        <f>Company</f>
        <v>PUGET SOUND ENERGY - ELECTRIC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215" t="str">
        <f>Company</f>
        <v>PUGET SOUND ENERGY - ELECTRIC</v>
      </c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215" t="str">
        <f>Company</f>
        <v>PUGET SOUND ENERGY - ELECTRIC</v>
      </c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215" t="str">
        <f>Company</f>
        <v>PUGET SOUND ENERGY - ELECTRIC</v>
      </c>
      <c r="AX6" s="215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215" t="str">
        <f>Company</f>
        <v>PUGET SOUND ENERGY - ELECTRIC</v>
      </c>
      <c r="BN6" s="183"/>
      <c r="BO6" s="183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 t="str">
        <f>Company</f>
        <v>PUGET SOUND ENERGY - ELECTRIC</v>
      </c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215" t="str">
        <f>Company</f>
        <v>PUGET SOUND ENERGY - ELECTRIC</v>
      </c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215" t="str">
        <f>Company</f>
        <v>PUGET SOUND ENERGY - ELECTRIC</v>
      </c>
      <c r="DJ6" s="215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215" t="str">
        <f>Company</f>
        <v>PUGET SOUND ENERGY - ELECTRIC</v>
      </c>
      <c r="DZ6" s="215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215" t="str">
        <f>Company</f>
        <v>PUGET SOUND ENERGY - ELECTRIC</v>
      </c>
      <c r="EP6" s="182"/>
      <c r="EQ6" s="182"/>
      <c r="ER6" s="182"/>
      <c r="ES6" s="182"/>
      <c r="ET6" s="182"/>
      <c r="EU6" s="215"/>
      <c r="EV6" s="182"/>
      <c r="EW6" s="182"/>
      <c r="EX6" s="182"/>
      <c r="EY6" s="182"/>
      <c r="EZ6" s="182"/>
      <c r="FA6" s="182"/>
      <c r="FB6" s="182"/>
      <c r="FC6" s="182"/>
      <c r="FD6" s="182"/>
      <c r="FE6" s="215" t="str">
        <f>Company</f>
        <v>PUGET SOUND ENERGY - ELECTRIC</v>
      </c>
      <c r="FF6" s="182"/>
      <c r="FG6" s="182"/>
      <c r="FH6" s="182"/>
      <c r="FI6" s="182"/>
      <c r="FJ6" s="182"/>
      <c r="FK6" s="215"/>
      <c r="FL6" s="182"/>
      <c r="FM6" s="183"/>
      <c r="FN6" s="183"/>
      <c r="FO6" s="183"/>
      <c r="FP6" s="183"/>
      <c r="FQ6" s="183"/>
      <c r="FR6" s="183"/>
      <c r="FS6" s="183"/>
      <c r="FT6" s="183"/>
      <c r="FU6" s="215" t="str">
        <f>Company</f>
        <v>PUGET SOUND ENERGY - ELECTRIC</v>
      </c>
      <c r="FV6" s="182"/>
      <c r="FW6" s="182"/>
      <c r="FX6" s="182"/>
      <c r="FY6" s="182"/>
      <c r="FZ6" s="182"/>
      <c r="GA6" s="215"/>
      <c r="GB6" s="182"/>
      <c r="GC6" s="183"/>
      <c r="GD6" s="183"/>
      <c r="GE6" s="183"/>
      <c r="GF6" s="183"/>
      <c r="GG6" s="183"/>
      <c r="GH6" s="183"/>
      <c r="GI6" s="183"/>
      <c r="GJ6" s="183"/>
    </row>
    <row r="7" spans="1:192" s="433" customFormat="1" ht="12.75" x14ac:dyDescent="0.2">
      <c r="A7" s="430" t="str">
        <f>'Adj List'!A52</f>
        <v>POWER COSTS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0" t="str">
        <f>'Adj List'!A53</f>
        <v>MONTANA TAX</v>
      </c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0" t="str">
        <f>'Adj List'!A54</f>
        <v>WILD HORSE SOLAR</v>
      </c>
      <c r="AH7" s="430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0" t="str">
        <f>'Adj List'!A55</f>
        <v>STORM EXPENSE NORMALIZATION</v>
      </c>
      <c r="AX7" s="432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0" t="str">
        <f>'Adj List'!A56</f>
        <v>REGULATORY  ASSETS &amp; LIAB</v>
      </c>
      <c r="BN7" s="434"/>
      <c r="BO7" s="434"/>
      <c r="BP7" s="430"/>
      <c r="BQ7" s="430"/>
      <c r="BR7" s="430"/>
      <c r="BS7" s="430"/>
      <c r="BT7" s="430"/>
      <c r="BU7" s="430"/>
      <c r="BV7" s="430"/>
      <c r="BW7" s="430"/>
      <c r="BX7" s="430"/>
      <c r="BY7" s="430"/>
      <c r="BZ7" s="430"/>
      <c r="CA7" s="430"/>
      <c r="CB7" s="430"/>
      <c r="CC7" s="430" t="str">
        <f>'Adj List'!A57</f>
        <v>GREEN DIRECT</v>
      </c>
      <c r="CD7" s="434"/>
      <c r="CE7" s="434"/>
      <c r="CF7" s="434"/>
      <c r="CG7" s="434"/>
      <c r="CH7" s="434"/>
      <c r="CI7" s="434"/>
      <c r="CJ7" s="434"/>
      <c r="CK7" s="434"/>
      <c r="CL7" s="434"/>
      <c r="CM7" s="434"/>
      <c r="CN7" s="434"/>
      <c r="CO7" s="434"/>
      <c r="CP7" s="434"/>
      <c r="CQ7" s="434"/>
      <c r="CR7" s="434"/>
      <c r="CS7" s="430" t="str">
        <f>'Adj List'!A58</f>
        <v>STORM DEFERRAL AMORTIZATION</v>
      </c>
      <c r="CT7" s="434"/>
      <c r="CU7" s="434"/>
      <c r="CV7" s="434"/>
      <c r="CW7" s="434"/>
      <c r="CX7" s="434"/>
      <c r="CY7" s="434"/>
      <c r="CZ7" s="434"/>
      <c r="DA7" s="434"/>
      <c r="DB7" s="434"/>
      <c r="DC7" s="434"/>
      <c r="DD7" s="434"/>
      <c r="DE7" s="434"/>
      <c r="DF7" s="434"/>
      <c r="DG7" s="434"/>
      <c r="DH7" s="434"/>
      <c r="DI7" s="430" t="str">
        <f>'Adj List'!A59</f>
        <v>ELECTRIC VEHICLES</v>
      </c>
      <c r="DJ7" s="430"/>
      <c r="DK7" s="434"/>
      <c r="DL7" s="434"/>
      <c r="DM7" s="434"/>
      <c r="DN7" s="434"/>
      <c r="DO7" s="434"/>
      <c r="DP7" s="434"/>
      <c r="DQ7" s="434"/>
      <c r="DR7" s="434"/>
      <c r="DS7" s="434"/>
      <c r="DT7" s="434"/>
      <c r="DU7" s="434"/>
      <c r="DV7" s="434"/>
      <c r="DW7" s="434"/>
      <c r="DX7" s="434"/>
      <c r="DY7" s="430" t="str">
        <f>'Adj List'!A60</f>
        <v>COLSTRIP D&amp;R TRACKER</v>
      </c>
      <c r="DZ7" s="430"/>
      <c r="EA7" s="434"/>
      <c r="EB7" s="434"/>
      <c r="EC7" s="434"/>
      <c r="ED7" s="434"/>
      <c r="EE7" s="434"/>
      <c r="EF7" s="434"/>
      <c r="EG7" s="434"/>
      <c r="EH7" s="434"/>
      <c r="EI7" s="434"/>
      <c r="EJ7" s="434"/>
      <c r="EK7" s="434"/>
      <c r="EL7" s="434"/>
      <c r="EM7" s="434"/>
      <c r="EN7" s="434"/>
      <c r="EO7" s="430" t="str">
        <f>'Adj List'!A61</f>
        <v>OPEN 3</v>
      </c>
      <c r="EP7" s="429"/>
      <c r="EQ7" s="429"/>
      <c r="ER7" s="429"/>
      <c r="ES7" s="429"/>
      <c r="ET7" s="429"/>
      <c r="EU7" s="429"/>
      <c r="EV7" s="429"/>
      <c r="EW7" s="429"/>
      <c r="EX7" s="429"/>
      <c r="EY7" s="429"/>
      <c r="EZ7" s="429"/>
      <c r="FA7" s="429"/>
      <c r="FB7" s="429"/>
      <c r="FC7" s="429"/>
      <c r="FD7" s="429"/>
      <c r="FE7" s="430" t="str">
        <f>'Adj List'!A62</f>
        <v>MONETIZE PTCS FOR COLSTRIP</v>
      </c>
      <c r="FF7" s="429"/>
      <c r="FG7" s="429"/>
      <c r="FH7" s="429"/>
      <c r="FI7" s="429"/>
      <c r="FJ7" s="429"/>
      <c r="FK7" s="429"/>
      <c r="FL7" s="429"/>
      <c r="FM7" s="434"/>
      <c r="FN7" s="434"/>
      <c r="FO7" s="434"/>
      <c r="FP7" s="434"/>
      <c r="FQ7" s="434"/>
      <c r="FR7" s="434"/>
      <c r="FS7" s="434"/>
      <c r="FT7" s="434"/>
      <c r="FU7" s="430" t="str">
        <f>'Adj List'!A63</f>
        <v>ACQUISITION ADJUSTMENT</v>
      </c>
      <c r="FV7" s="429"/>
      <c r="FW7" s="429"/>
      <c r="FX7" s="429"/>
      <c r="FY7" s="429"/>
      <c r="FZ7" s="429"/>
      <c r="GA7" s="429"/>
      <c r="GB7" s="429"/>
      <c r="GC7" s="434"/>
      <c r="GD7" s="434"/>
      <c r="GE7" s="434"/>
      <c r="GF7" s="434"/>
      <c r="GG7" s="434"/>
      <c r="GH7" s="434"/>
      <c r="GI7" s="434"/>
      <c r="GJ7" s="434"/>
    </row>
    <row r="8" spans="1:192" customFormat="1" x14ac:dyDescent="0.25">
      <c r="A8" s="435" t="str">
        <f>TestYear</f>
        <v>12 MONTHS ENDED JUNE 30, 2021</v>
      </c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435" t="str">
        <f>TestYear</f>
        <v>12 MONTHS ENDED JUNE 30, 2021</v>
      </c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 t="str">
        <f>TestYear</f>
        <v>12 MONTHS ENDED JUNE 30, 2021</v>
      </c>
      <c r="AH8" s="435"/>
      <c r="AI8" s="435"/>
      <c r="AJ8" s="435"/>
      <c r="AK8" s="435"/>
      <c r="AL8" s="435"/>
      <c r="AM8" s="435"/>
      <c r="AN8" s="435"/>
      <c r="AO8" s="435"/>
      <c r="AP8" s="435"/>
      <c r="AQ8" s="435"/>
      <c r="AR8" s="435"/>
      <c r="AS8" s="435"/>
      <c r="AT8" s="435"/>
      <c r="AU8" s="435"/>
      <c r="AV8" s="435"/>
      <c r="AW8" s="435" t="str">
        <f>TestYear</f>
        <v>12 MONTHS ENDED JUNE 30, 2021</v>
      </c>
      <c r="AX8" s="435"/>
      <c r="AY8" s="435"/>
      <c r="AZ8" s="435"/>
      <c r="BA8" s="435"/>
      <c r="BB8" s="435"/>
      <c r="BC8" s="435"/>
      <c r="BD8" s="435"/>
      <c r="BE8" s="435"/>
      <c r="BF8" s="435"/>
      <c r="BG8" s="435"/>
      <c r="BH8" s="435"/>
      <c r="BI8" s="435"/>
      <c r="BJ8" s="435"/>
      <c r="BK8" s="435"/>
      <c r="BL8" s="435"/>
      <c r="BM8" s="435" t="str">
        <f>TestYear</f>
        <v>12 MONTHS ENDED JUNE 30, 2021</v>
      </c>
      <c r="BN8" s="435"/>
      <c r="BO8" s="435"/>
      <c r="BP8" s="435"/>
      <c r="BQ8" s="435"/>
      <c r="BR8" s="435"/>
      <c r="BS8" s="435"/>
      <c r="BT8" s="435"/>
      <c r="BU8" s="435"/>
      <c r="BV8" s="435"/>
      <c r="BW8" s="435"/>
      <c r="BX8" s="435"/>
      <c r="BY8" s="435"/>
      <c r="BZ8" s="435"/>
      <c r="CA8" s="435"/>
      <c r="CB8" s="435"/>
      <c r="CC8" s="435" t="str">
        <f>TestYear</f>
        <v>12 MONTHS ENDED JUNE 30, 2021</v>
      </c>
      <c r="CD8" s="435"/>
      <c r="CE8" s="435"/>
      <c r="CF8" s="435"/>
      <c r="CG8" s="435"/>
      <c r="CH8" s="435"/>
      <c r="CI8" s="435"/>
      <c r="CJ8" s="435"/>
      <c r="CK8" s="435"/>
      <c r="CL8" s="435"/>
      <c r="CM8" s="435"/>
      <c r="CN8" s="435"/>
      <c r="CO8" s="435"/>
      <c r="CP8" s="435"/>
      <c r="CQ8" s="435"/>
      <c r="CR8" s="435"/>
      <c r="CS8" s="435" t="str">
        <f>TestYear</f>
        <v>12 MONTHS ENDED JUNE 30, 2021</v>
      </c>
      <c r="CT8" s="435"/>
      <c r="CU8" s="435"/>
      <c r="CV8" s="435"/>
      <c r="CW8" s="435"/>
      <c r="CX8" s="435"/>
      <c r="CY8" s="435"/>
      <c r="CZ8" s="435"/>
      <c r="DA8" s="435"/>
      <c r="DB8" s="435"/>
      <c r="DC8" s="435"/>
      <c r="DD8" s="435"/>
      <c r="DE8" s="435"/>
      <c r="DF8" s="435"/>
      <c r="DG8" s="435"/>
      <c r="DH8" s="435"/>
      <c r="DI8" s="435" t="str">
        <f>TestYear</f>
        <v>12 MONTHS ENDED JUNE 30, 2021</v>
      </c>
      <c r="DJ8" s="435"/>
      <c r="DK8" s="435"/>
      <c r="DL8" s="435"/>
      <c r="DM8" s="435"/>
      <c r="DN8" s="435"/>
      <c r="DO8" s="435"/>
      <c r="DP8" s="435"/>
      <c r="DQ8" s="435"/>
      <c r="DR8" s="435"/>
      <c r="DS8" s="435"/>
      <c r="DT8" s="435"/>
      <c r="DU8" s="435"/>
      <c r="DV8" s="435"/>
      <c r="DW8" s="435"/>
      <c r="DX8" s="435"/>
      <c r="DY8" s="435" t="str">
        <f>TestYear</f>
        <v>12 MONTHS ENDED JUNE 30, 2021</v>
      </c>
      <c r="DZ8" s="435"/>
      <c r="EA8" s="435"/>
      <c r="EB8" s="435"/>
      <c r="EC8" s="435"/>
      <c r="ED8" s="435"/>
      <c r="EE8" s="435"/>
      <c r="EF8" s="435"/>
      <c r="EG8" s="435"/>
      <c r="EH8" s="435"/>
      <c r="EI8" s="435"/>
      <c r="EJ8" s="435"/>
      <c r="EK8" s="435"/>
      <c r="EL8" s="435"/>
      <c r="EM8" s="435"/>
      <c r="EN8" s="435"/>
      <c r="EO8" s="435" t="str">
        <f>TestYear</f>
        <v>12 MONTHS ENDED JUNE 30, 2021</v>
      </c>
      <c r="EP8" s="435"/>
      <c r="EQ8" s="435"/>
      <c r="ER8" s="435"/>
      <c r="ES8" s="435"/>
      <c r="ET8" s="435"/>
      <c r="EU8" s="435"/>
      <c r="EV8" s="435"/>
      <c r="EW8" s="435"/>
      <c r="EX8" s="435"/>
      <c r="EY8" s="435"/>
      <c r="EZ8" s="435"/>
      <c r="FA8" s="435"/>
      <c r="FB8" s="435"/>
      <c r="FC8" s="435"/>
      <c r="FD8" s="435"/>
      <c r="FE8" s="435" t="str">
        <f>TestYear</f>
        <v>12 MONTHS ENDED JUNE 30, 2021</v>
      </c>
      <c r="FF8" s="435"/>
      <c r="FG8" s="435"/>
      <c r="FH8" s="435"/>
      <c r="FI8" s="435"/>
      <c r="FJ8" s="435"/>
      <c r="FK8" s="435"/>
      <c r="FL8" s="435"/>
      <c r="FM8" s="435"/>
      <c r="FN8" s="435"/>
      <c r="FO8" s="435"/>
      <c r="FP8" s="435"/>
      <c r="FQ8" s="435"/>
      <c r="FR8" s="435"/>
      <c r="FS8" s="435"/>
      <c r="FT8" s="435"/>
      <c r="FU8" s="435" t="str">
        <f>TestYear</f>
        <v>12 MONTHS ENDED JUNE 30, 2021</v>
      </c>
      <c r="FV8" s="435"/>
      <c r="FW8" s="435"/>
      <c r="FX8" s="435"/>
      <c r="FY8" s="435"/>
      <c r="FZ8" s="435"/>
      <c r="GA8" s="435"/>
      <c r="GB8" s="435"/>
      <c r="GC8" s="435"/>
      <c r="GD8" s="435"/>
      <c r="GE8" s="435"/>
      <c r="GF8" s="435"/>
      <c r="GG8" s="435"/>
      <c r="GH8" s="435"/>
      <c r="GI8" s="435"/>
      <c r="GJ8" s="435"/>
    </row>
    <row r="9" spans="1:192" customFormat="1" x14ac:dyDescent="0.25">
      <c r="A9" s="435" t="str">
        <f>RateCase</f>
        <v>2022 GENERAL RATE CASE</v>
      </c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5"/>
      <c r="P9" s="435"/>
      <c r="Q9" s="435" t="str">
        <f>RateCase</f>
        <v>2022 GENERAL RATE CASE</v>
      </c>
      <c r="R9" s="435"/>
      <c r="S9" s="435"/>
      <c r="T9" s="435"/>
      <c r="U9" s="435"/>
      <c r="V9" s="435"/>
      <c r="W9" s="435"/>
      <c r="X9" s="435"/>
      <c r="Y9" s="435"/>
      <c r="Z9" s="435"/>
      <c r="AA9" s="435"/>
      <c r="AB9" s="435"/>
      <c r="AC9" s="435"/>
      <c r="AD9" s="435"/>
      <c r="AE9" s="435"/>
      <c r="AF9" s="435"/>
      <c r="AG9" s="435" t="str">
        <f>RateCase</f>
        <v>2022 GENERAL RATE CASE</v>
      </c>
      <c r="AH9" s="435"/>
      <c r="AI9" s="435"/>
      <c r="AJ9" s="435"/>
      <c r="AK9" s="435"/>
      <c r="AL9" s="435"/>
      <c r="AM9" s="435"/>
      <c r="AN9" s="435"/>
      <c r="AO9" s="435"/>
      <c r="AP9" s="435"/>
      <c r="AQ9" s="435"/>
      <c r="AR9" s="435"/>
      <c r="AS9" s="435"/>
      <c r="AT9" s="435"/>
      <c r="AU9" s="435"/>
      <c r="AV9" s="435"/>
      <c r="AW9" s="435" t="str">
        <f>RateCase</f>
        <v>2022 GENERAL RATE CASE</v>
      </c>
      <c r="AX9" s="435"/>
      <c r="AY9" s="435"/>
      <c r="AZ9" s="435"/>
      <c r="BA9" s="435"/>
      <c r="BB9" s="435"/>
      <c r="BC9" s="435"/>
      <c r="BD9" s="435"/>
      <c r="BE9" s="435"/>
      <c r="BF9" s="435"/>
      <c r="BG9" s="435"/>
      <c r="BH9" s="435"/>
      <c r="BI9" s="435"/>
      <c r="BJ9" s="435"/>
      <c r="BK9" s="435"/>
      <c r="BL9" s="435"/>
      <c r="BM9" s="435" t="str">
        <f>RateCase</f>
        <v>2022 GENERAL RATE CASE</v>
      </c>
      <c r="BN9" s="435"/>
      <c r="BO9" s="435"/>
      <c r="BP9" s="435"/>
      <c r="BQ9" s="435"/>
      <c r="BR9" s="435"/>
      <c r="BS9" s="435"/>
      <c r="BT9" s="435"/>
      <c r="BU9" s="435"/>
      <c r="BV9" s="435"/>
      <c r="BW9" s="435"/>
      <c r="BX9" s="435"/>
      <c r="BY9" s="435"/>
      <c r="BZ9" s="435"/>
      <c r="CA9" s="435"/>
      <c r="CB9" s="435"/>
      <c r="CC9" s="435" t="str">
        <f>RateCase</f>
        <v>2022 GENERAL RATE CASE</v>
      </c>
      <c r="CD9" s="435"/>
      <c r="CE9" s="435"/>
      <c r="CF9" s="435"/>
      <c r="CG9" s="435"/>
      <c r="CH9" s="435"/>
      <c r="CI9" s="435"/>
      <c r="CJ9" s="435"/>
      <c r="CK9" s="435"/>
      <c r="CL9" s="435"/>
      <c r="CM9" s="435"/>
      <c r="CN9" s="435"/>
      <c r="CO9" s="435"/>
      <c r="CP9" s="435"/>
      <c r="CQ9" s="435"/>
      <c r="CR9" s="435"/>
      <c r="CS9" s="435" t="str">
        <f>RateCase</f>
        <v>2022 GENERAL RATE CASE</v>
      </c>
      <c r="CT9" s="435"/>
      <c r="CU9" s="435"/>
      <c r="CV9" s="435"/>
      <c r="CW9" s="435"/>
      <c r="CX9" s="435"/>
      <c r="CY9" s="435"/>
      <c r="CZ9" s="435"/>
      <c r="DA9" s="435"/>
      <c r="DB9" s="435"/>
      <c r="DC9" s="435"/>
      <c r="DD9" s="435"/>
      <c r="DE9" s="435"/>
      <c r="DF9" s="435"/>
      <c r="DG9" s="435"/>
      <c r="DH9" s="435"/>
      <c r="DI9" s="435" t="str">
        <f>RateCase</f>
        <v>2022 GENERAL RATE CASE</v>
      </c>
      <c r="DJ9" s="435"/>
      <c r="DK9" s="435"/>
      <c r="DL9" s="435"/>
      <c r="DM9" s="435"/>
      <c r="DN9" s="435"/>
      <c r="DO9" s="435"/>
      <c r="DP9" s="435"/>
      <c r="DQ9" s="435"/>
      <c r="DR9" s="435"/>
      <c r="DS9" s="435"/>
      <c r="DT9" s="435"/>
      <c r="DU9" s="435"/>
      <c r="DV9" s="435"/>
      <c r="DW9" s="435"/>
      <c r="DX9" s="435"/>
      <c r="DY9" s="435" t="str">
        <f>RateCase</f>
        <v>2022 GENERAL RATE CASE</v>
      </c>
      <c r="DZ9" s="435"/>
      <c r="EA9" s="435"/>
      <c r="EB9" s="435"/>
      <c r="EC9" s="435"/>
      <c r="ED9" s="435"/>
      <c r="EE9" s="435"/>
      <c r="EF9" s="435"/>
      <c r="EG9" s="435"/>
      <c r="EH9" s="435"/>
      <c r="EI9" s="435"/>
      <c r="EJ9" s="435"/>
      <c r="EK9" s="435"/>
      <c r="EL9" s="435"/>
      <c r="EM9" s="435"/>
      <c r="EN9" s="435"/>
      <c r="EO9" s="435" t="str">
        <f>RateCase</f>
        <v>2022 GENERAL RATE CASE</v>
      </c>
      <c r="EP9" s="435"/>
      <c r="EQ9" s="435"/>
      <c r="ER9" s="435"/>
      <c r="ES9" s="435"/>
      <c r="ET9" s="435"/>
      <c r="EU9" s="435"/>
      <c r="EV9" s="435"/>
      <c r="EW9" s="435"/>
      <c r="EX9" s="435"/>
      <c r="EY9" s="435"/>
      <c r="EZ9" s="435"/>
      <c r="FA9" s="435"/>
      <c r="FB9" s="435"/>
      <c r="FC9" s="435"/>
      <c r="FD9" s="435"/>
      <c r="FE9" s="435" t="str">
        <f>RateCase</f>
        <v>2022 GENERAL RATE CASE</v>
      </c>
      <c r="FF9" s="435"/>
      <c r="FG9" s="435"/>
      <c r="FH9" s="435"/>
      <c r="FI9" s="435"/>
      <c r="FJ9" s="435"/>
      <c r="FK9" s="435"/>
      <c r="FL9" s="435"/>
      <c r="FM9" s="435"/>
      <c r="FN9" s="435"/>
      <c r="FO9" s="435"/>
      <c r="FP9" s="435"/>
      <c r="FQ9" s="435"/>
      <c r="FR9" s="435"/>
      <c r="FS9" s="435"/>
      <c r="FT9" s="435"/>
      <c r="FU9" s="435" t="str">
        <f>RateCase</f>
        <v>2022 GENERAL RATE CASE</v>
      </c>
      <c r="FV9" s="435"/>
      <c r="FW9" s="435"/>
      <c r="FX9" s="435"/>
      <c r="FY9" s="435"/>
      <c r="FZ9" s="435"/>
      <c r="GA9" s="435"/>
      <c r="GB9" s="435"/>
      <c r="GC9" s="435"/>
      <c r="GD9" s="435"/>
      <c r="GE9" s="435"/>
      <c r="GF9" s="435"/>
      <c r="GG9" s="435"/>
      <c r="GH9" s="435"/>
      <c r="GI9" s="435"/>
      <c r="GJ9" s="435"/>
    </row>
    <row r="10" spans="1:192" s="126" customFormat="1" ht="12.75" x14ac:dyDescent="0.2">
      <c r="B10" s="215"/>
      <c r="C10" s="183"/>
      <c r="D10" s="95" t="s">
        <v>46</v>
      </c>
      <c r="E10" s="1"/>
      <c r="F10" s="95" t="s">
        <v>45</v>
      </c>
      <c r="G10" s="1"/>
      <c r="H10" s="95" t="s">
        <v>45</v>
      </c>
      <c r="I10" s="1"/>
      <c r="J10" s="95" t="s">
        <v>45</v>
      </c>
      <c r="K10" s="1"/>
      <c r="L10" s="95" t="s">
        <v>46</v>
      </c>
      <c r="M10" s="1"/>
      <c r="N10" s="95" t="s">
        <v>46</v>
      </c>
      <c r="O10" s="1"/>
      <c r="P10" s="95" t="s">
        <v>46</v>
      </c>
      <c r="R10" s="215"/>
      <c r="S10" s="183"/>
      <c r="T10" s="95" t="s">
        <v>46</v>
      </c>
      <c r="U10" s="1"/>
      <c r="V10" s="95" t="s">
        <v>45</v>
      </c>
      <c r="W10" s="1"/>
      <c r="X10" s="95" t="s">
        <v>45</v>
      </c>
      <c r="Y10" s="1"/>
      <c r="Z10" s="95" t="s">
        <v>45</v>
      </c>
      <c r="AA10" s="1"/>
      <c r="AB10" s="95" t="s">
        <v>46</v>
      </c>
      <c r="AC10" s="1"/>
      <c r="AD10" s="95" t="s">
        <v>46</v>
      </c>
      <c r="AE10" s="1"/>
      <c r="AF10" s="95" t="s">
        <v>46</v>
      </c>
      <c r="AH10" s="215"/>
      <c r="AI10" s="183"/>
      <c r="AJ10" s="95" t="s">
        <v>46</v>
      </c>
      <c r="AK10" s="1"/>
      <c r="AL10" s="95" t="s">
        <v>45</v>
      </c>
      <c r="AM10" s="1"/>
      <c r="AN10" s="95" t="s">
        <v>45</v>
      </c>
      <c r="AO10" s="1"/>
      <c r="AP10" s="95" t="s">
        <v>45</v>
      </c>
      <c r="AQ10" s="1"/>
      <c r="AR10" s="95" t="s">
        <v>46</v>
      </c>
      <c r="AS10" s="1"/>
      <c r="AT10" s="95" t="s">
        <v>46</v>
      </c>
      <c r="AU10" s="1"/>
      <c r="AV10" s="95" t="s">
        <v>46</v>
      </c>
      <c r="AW10" s="215"/>
      <c r="AX10" s="215"/>
      <c r="AY10" s="183"/>
      <c r="AZ10" s="95" t="s">
        <v>46</v>
      </c>
      <c r="BA10" s="1"/>
      <c r="BB10" s="95" t="s">
        <v>45</v>
      </c>
      <c r="BC10" s="1"/>
      <c r="BD10" s="95" t="s">
        <v>45</v>
      </c>
      <c r="BE10" s="1"/>
      <c r="BF10" s="95" t="s">
        <v>45</v>
      </c>
      <c r="BG10" s="1"/>
      <c r="BH10" s="95" t="s">
        <v>46</v>
      </c>
      <c r="BI10" s="1"/>
      <c r="BJ10" s="95" t="s">
        <v>46</v>
      </c>
      <c r="BK10" s="1"/>
      <c r="BL10" s="95" t="s">
        <v>46</v>
      </c>
      <c r="BM10" s="215"/>
      <c r="BN10" s="183"/>
      <c r="BO10" s="183"/>
      <c r="BP10" s="95" t="s">
        <v>46</v>
      </c>
      <c r="BQ10" s="1"/>
      <c r="BR10" s="95" t="s">
        <v>45</v>
      </c>
      <c r="BS10" s="1"/>
      <c r="BT10" s="95" t="s">
        <v>45</v>
      </c>
      <c r="BU10" s="1"/>
      <c r="BV10" s="95" t="s">
        <v>45</v>
      </c>
      <c r="BW10" s="1"/>
      <c r="BX10" s="95" t="s">
        <v>46</v>
      </c>
      <c r="BY10" s="1"/>
      <c r="BZ10" s="95" t="s">
        <v>46</v>
      </c>
      <c r="CA10" s="1"/>
      <c r="CB10" s="95" t="s">
        <v>46</v>
      </c>
      <c r="CC10" s="215"/>
      <c r="CD10" s="183"/>
      <c r="CE10" s="183"/>
      <c r="CF10" s="95" t="s">
        <v>46</v>
      </c>
      <c r="CG10" s="1"/>
      <c r="CH10" s="95" t="s">
        <v>45</v>
      </c>
      <c r="CI10" s="1"/>
      <c r="CJ10" s="95" t="s">
        <v>45</v>
      </c>
      <c r="CK10" s="1"/>
      <c r="CL10" s="95" t="s">
        <v>45</v>
      </c>
      <c r="CM10" s="1"/>
      <c r="CN10" s="95" t="s">
        <v>46</v>
      </c>
      <c r="CO10" s="1"/>
      <c r="CP10" s="95" t="s">
        <v>46</v>
      </c>
      <c r="CQ10" s="1"/>
      <c r="CR10" s="95" t="s">
        <v>46</v>
      </c>
      <c r="CS10" s="215"/>
      <c r="CT10" s="183"/>
      <c r="CU10" s="183"/>
      <c r="CV10" s="95" t="s">
        <v>46</v>
      </c>
      <c r="CW10" s="1"/>
      <c r="CX10" s="95" t="s">
        <v>45</v>
      </c>
      <c r="CY10" s="1"/>
      <c r="CZ10" s="95" t="s">
        <v>45</v>
      </c>
      <c r="DA10" s="1"/>
      <c r="DB10" s="95" t="s">
        <v>45</v>
      </c>
      <c r="DC10" s="1"/>
      <c r="DD10" s="95" t="s">
        <v>46</v>
      </c>
      <c r="DE10" s="1"/>
      <c r="DF10" s="95" t="s">
        <v>46</v>
      </c>
      <c r="DG10" s="1"/>
      <c r="DH10" s="95" t="s">
        <v>46</v>
      </c>
      <c r="DI10" s="215"/>
      <c r="DJ10" s="215"/>
      <c r="DK10" s="183"/>
      <c r="DL10" s="95" t="s">
        <v>46</v>
      </c>
      <c r="DM10" s="1"/>
      <c r="DN10" s="95" t="s">
        <v>45</v>
      </c>
      <c r="DO10" s="1"/>
      <c r="DP10" s="95" t="s">
        <v>45</v>
      </c>
      <c r="DQ10" s="1"/>
      <c r="DR10" s="95" t="s">
        <v>45</v>
      </c>
      <c r="DS10" s="1"/>
      <c r="DT10" s="95" t="s">
        <v>46</v>
      </c>
      <c r="DU10" s="1"/>
      <c r="DV10" s="95" t="s">
        <v>46</v>
      </c>
      <c r="DW10" s="1"/>
      <c r="DX10" s="95" t="s">
        <v>46</v>
      </c>
      <c r="DY10" s="215"/>
      <c r="DZ10" s="215"/>
      <c r="EA10" s="183"/>
      <c r="EB10" s="95" t="s">
        <v>46</v>
      </c>
      <c r="EC10" s="1"/>
      <c r="ED10" s="95" t="s">
        <v>45</v>
      </c>
      <c r="EE10" s="1"/>
      <c r="EF10" s="95" t="s">
        <v>45</v>
      </c>
      <c r="EG10" s="1"/>
      <c r="EH10" s="95" t="s">
        <v>45</v>
      </c>
      <c r="EI10" s="1"/>
      <c r="EJ10" s="95" t="s">
        <v>46</v>
      </c>
      <c r="EK10" s="1"/>
      <c r="EL10" s="95" t="s">
        <v>46</v>
      </c>
      <c r="EM10" s="1"/>
      <c r="EN10" s="95" t="s">
        <v>46</v>
      </c>
      <c r="EO10" s="130"/>
      <c r="EP10" s="183"/>
      <c r="EQ10" s="183"/>
      <c r="ER10" s="95" t="s">
        <v>46</v>
      </c>
      <c r="ES10" s="1"/>
      <c r="ET10" s="95" t="s">
        <v>45</v>
      </c>
      <c r="EU10" s="1"/>
      <c r="EV10" s="95" t="s">
        <v>45</v>
      </c>
      <c r="EW10" s="1"/>
      <c r="EX10" s="95" t="s">
        <v>45</v>
      </c>
      <c r="EY10" s="1"/>
      <c r="EZ10" s="95" t="s">
        <v>46</v>
      </c>
      <c r="FA10" s="1"/>
      <c r="FB10" s="95" t="s">
        <v>46</v>
      </c>
      <c r="FC10" s="1"/>
      <c r="FD10" s="95" t="s">
        <v>46</v>
      </c>
      <c r="FE10" s="130"/>
      <c r="FF10" s="183"/>
      <c r="FG10" s="183"/>
      <c r="FH10" s="95" t="s">
        <v>46</v>
      </c>
      <c r="FI10" s="1"/>
      <c r="FJ10" s="95" t="s">
        <v>45</v>
      </c>
      <c r="FK10" s="1"/>
      <c r="FL10" s="95" t="s">
        <v>45</v>
      </c>
      <c r="FM10" s="1"/>
      <c r="FN10" s="95" t="s">
        <v>45</v>
      </c>
      <c r="FO10" s="1"/>
      <c r="FP10" s="95" t="s">
        <v>46</v>
      </c>
      <c r="FQ10" s="1"/>
      <c r="FR10" s="95" t="s">
        <v>46</v>
      </c>
      <c r="FS10" s="1"/>
      <c r="FT10" s="95" t="s">
        <v>46</v>
      </c>
      <c r="FU10" s="130"/>
      <c r="FV10" s="183"/>
      <c r="FW10" s="183"/>
      <c r="FX10" s="95" t="s">
        <v>46</v>
      </c>
      <c r="FY10" s="1"/>
      <c r="FZ10" s="95" t="s">
        <v>45</v>
      </c>
      <c r="GA10" s="1"/>
      <c r="GB10" s="95" t="s">
        <v>45</v>
      </c>
      <c r="GC10" s="1"/>
      <c r="GD10" s="95" t="s">
        <v>45</v>
      </c>
      <c r="GE10" s="1"/>
      <c r="GF10" s="95" t="s">
        <v>46</v>
      </c>
      <c r="GG10" s="1"/>
      <c r="GH10" s="95" t="s">
        <v>46</v>
      </c>
      <c r="GI10" s="1"/>
      <c r="GJ10" s="95" t="s">
        <v>46</v>
      </c>
    </row>
    <row r="11" spans="1:192" s="126" customFormat="1" ht="12.75" x14ac:dyDescent="0.2">
      <c r="B11" s="215"/>
      <c r="C11" s="183"/>
      <c r="D11" s="4"/>
      <c r="E11" s="5"/>
      <c r="F11" s="5"/>
      <c r="G11" s="5"/>
      <c r="H11" s="6"/>
      <c r="I11" s="4"/>
      <c r="J11" s="5"/>
      <c r="K11" s="5"/>
      <c r="L11" s="5"/>
      <c r="M11" s="5"/>
      <c r="N11" s="5"/>
      <c r="O11" s="5"/>
      <c r="P11" s="6"/>
      <c r="R11" s="215"/>
      <c r="S11" s="183"/>
      <c r="T11" s="4"/>
      <c r="U11" s="5"/>
      <c r="V11" s="5"/>
      <c r="W11" s="5"/>
      <c r="X11" s="6"/>
      <c r="Y11" s="4"/>
      <c r="Z11" s="5"/>
      <c r="AA11" s="5"/>
      <c r="AB11" s="5"/>
      <c r="AC11" s="5"/>
      <c r="AD11" s="5"/>
      <c r="AE11" s="5"/>
      <c r="AF11" s="6"/>
      <c r="AH11" s="215"/>
      <c r="AI11" s="183"/>
      <c r="AJ11" s="4"/>
      <c r="AK11" s="5"/>
      <c r="AL11" s="5"/>
      <c r="AM11" s="5"/>
      <c r="AN11" s="6"/>
      <c r="AO11" s="4"/>
      <c r="AP11" s="5"/>
      <c r="AQ11" s="5"/>
      <c r="AR11" s="5"/>
      <c r="AS11" s="5"/>
      <c r="AT11" s="5"/>
      <c r="AU11" s="5"/>
      <c r="AV11" s="6"/>
      <c r="AW11" s="215"/>
      <c r="AX11" s="215"/>
      <c r="AY11" s="183"/>
      <c r="AZ11" s="4"/>
      <c r="BA11" s="5"/>
      <c r="BB11" s="5"/>
      <c r="BC11" s="5"/>
      <c r="BD11" s="6"/>
      <c r="BE11" s="4"/>
      <c r="BF11" s="5"/>
      <c r="BG11" s="5"/>
      <c r="BH11" s="5"/>
      <c r="BI11" s="5"/>
      <c r="BJ11" s="5"/>
      <c r="BK11" s="5"/>
      <c r="BL11" s="6"/>
      <c r="BM11" s="215"/>
      <c r="BN11" s="183"/>
      <c r="BO11" s="183"/>
      <c r="BP11" s="4"/>
      <c r="BQ11" s="5"/>
      <c r="BR11" s="5"/>
      <c r="BS11" s="5"/>
      <c r="BT11" s="6"/>
      <c r="BU11" s="4"/>
      <c r="BV11" s="5"/>
      <c r="BW11" s="5"/>
      <c r="BX11" s="5"/>
      <c r="BY11" s="5"/>
      <c r="BZ11" s="5"/>
      <c r="CA11" s="5"/>
      <c r="CB11" s="6"/>
      <c r="CC11" s="215"/>
      <c r="CD11" s="183"/>
      <c r="CE11" s="183"/>
      <c r="CF11" s="4"/>
      <c r="CG11" s="5"/>
      <c r="CH11" s="5"/>
      <c r="CI11" s="5"/>
      <c r="CJ11" s="6"/>
      <c r="CK11" s="4"/>
      <c r="CL11" s="5"/>
      <c r="CM11" s="5"/>
      <c r="CN11" s="5"/>
      <c r="CO11" s="5"/>
      <c r="CP11" s="5"/>
      <c r="CQ11" s="5"/>
      <c r="CR11" s="6"/>
      <c r="CS11" s="215"/>
      <c r="CT11" s="183"/>
      <c r="CU11" s="183"/>
      <c r="CV11" s="4"/>
      <c r="CW11" s="5"/>
      <c r="CX11" s="5"/>
      <c r="CY11" s="5"/>
      <c r="CZ11" s="6"/>
      <c r="DA11" s="4"/>
      <c r="DB11" s="5"/>
      <c r="DC11" s="5"/>
      <c r="DD11" s="5"/>
      <c r="DE11" s="5"/>
      <c r="DF11" s="5"/>
      <c r="DG11" s="5"/>
      <c r="DH11" s="6"/>
      <c r="DI11" s="215"/>
      <c r="DJ11" s="215"/>
      <c r="DK11" s="183"/>
      <c r="DL11" s="4"/>
      <c r="DM11" s="5"/>
      <c r="DN11" s="5"/>
      <c r="DO11" s="5"/>
      <c r="DP11" s="6"/>
      <c r="DQ11" s="4"/>
      <c r="DR11" s="5"/>
      <c r="DS11" s="5"/>
      <c r="DT11" s="5"/>
      <c r="DU11" s="5"/>
      <c r="DV11" s="5"/>
      <c r="DW11" s="5"/>
      <c r="DX11" s="6"/>
      <c r="DY11" s="215"/>
      <c r="DZ11" s="215"/>
      <c r="EA11" s="183"/>
      <c r="EB11" s="4"/>
      <c r="EC11" s="5"/>
      <c r="ED11" s="5"/>
      <c r="EE11" s="5"/>
      <c r="EF11" s="6"/>
      <c r="EG11" s="4"/>
      <c r="EH11" s="5"/>
      <c r="EI11" s="5"/>
      <c r="EJ11" s="5"/>
      <c r="EK11" s="5"/>
      <c r="EL11" s="5"/>
      <c r="EM11" s="5"/>
      <c r="EN11" s="6"/>
      <c r="EO11" s="130"/>
      <c r="EP11" s="183"/>
      <c r="EQ11" s="183"/>
      <c r="ER11" s="4"/>
      <c r="ES11" s="5"/>
      <c r="ET11" s="5"/>
      <c r="EU11" s="5"/>
      <c r="EV11" s="6"/>
      <c r="EW11" s="4"/>
      <c r="EX11" s="5"/>
      <c r="EY11" s="5"/>
      <c r="EZ11" s="5"/>
      <c r="FA11" s="5"/>
      <c r="FB11" s="5"/>
      <c r="FC11" s="5"/>
      <c r="FD11" s="6"/>
      <c r="FE11" s="130"/>
      <c r="FF11" s="183"/>
      <c r="FG11" s="183"/>
      <c r="FH11" s="4"/>
      <c r="FI11" s="5"/>
      <c r="FJ11" s="5"/>
      <c r="FK11" s="5"/>
      <c r="FL11" s="6"/>
      <c r="FM11" s="4"/>
      <c r="FN11" s="5"/>
      <c r="FO11" s="5"/>
      <c r="FP11" s="5"/>
      <c r="FQ11" s="5"/>
      <c r="FR11" s="5"/>
      <c r="FS11" s="5"/>
      <c r="FT11" s="6"/>
      <c r="FU11" s="130"/>
      <c r="FV11" s="183"/>
      <c r="FW11" s="183"/>
      <c r="FX11" s="4"/>
      <c r="FY11" s="5"/>
      <c r="FZ11" s="5"/>
      <c r="GA11" s="5"/>
      <c r="GB11" s="6"/>
      <c r="GC11" s="4"/>
      <c r="GD11" s="5"/>
      <c r="GE11" s="5"/>
      <c r="GF11" s="5"/>
      <c r="GG11" s="5"/>
      <c r="GH11" s="5"/>
      <c r="GI11" s="5"/>
      <c r="GJ11" s="6"/>
    </row>
    <row r="12" spans="1:192" s="126" customFormat="1" ht="12.75" x14ac:dyDescent="0.2">
      <c r="B12" s="215"/>
      <c r="C12" s="183"/>
      <c r="D12" s="21"/>
      <c r="E12" s="47"/>
      <c r="F12" s="62"/>
      <c r="G12" s="111"/>
      <c r="H12" s="112" t="s">
        <v>60</v>
      </c>
      <c r="I12" s="113">
        <v>2022</v>
      </c>
      <c r="J12" s="75" t="s">
        <v>12</v>
      </c>
      <c r="K12" s="77">
        <v>2023</v>
      </c>
      <c r="L12" s="75" t="s">
        <v>12</v>
      </c>
      <c r="M12" s="77">
        <v>2024</v>
      </c>
      <c r="N12" s="75" t="s">
        <v>12</v>
      </c>
      <c r="O12" s="77">
        <v>2025</v>
      </c>
      <c r="P12" s="7" t="s">
        <v>12</v>
      </c>
      <c r="R12" s="215"/>
      <c r="S12" s="183"/>
      <c r="T12" s="21"/>
      <c r="U12" s="47"/>
      <c r="V12" s="62"/>
      <c r="W12" s="111"/>
      <c r="X12" s="112" t="s">
        <v>60</v>
      </c>
      <c r="Y12" s="113">
        <v>2022</v>
      </c>
      <c r="Z12" s="75" t="s">
        <v>12</v>
      </c>
      <c r="AA12" s="77">
        <v>2023</v>
      </c>
      <c r="AB12" s="75" t="s">
        <v>12</v>
      </c>
      <c r="AC12" s="77">
        <v>2024</v>
      </c>
      <c r="AD12" s="75" t="s">
        <v>12</v>
      </c>
      <c r="AE12" s="77">
        <v>2025</v>
      </c>
      <c r="AF12" s="7" t="s">
        <v>12</v>
      </c>
      <c r="AH12" s="215"/>
      <c r="AI12" s="183"/>
      <c r="AJ12" s="21"/>
      <c r="AK12" s="47"/>
      <c r="AL12" s="62"/>
      <c r="AM12" s="111"/>
      <c r="AN12" s="112" t="s">
        <v>60</v>
      </c>
      <c r="AO12" s="113">
        <v>2022</v>
      </c>
      <c r="AP12" s="75" t="s">
        <v>12</v>
      </c>
      <c r="AQ12" s="77">
        <v>2023</v>
      </c>
      <c r="AR12" s="75" t="s">
        <v>12</v>
      </c>
      <c r="AS12" s="77">
        <v>2024</v>
      </c>
      <c r="AT12" s="75" t="s">
        <v>12</v>
      </c>
      <c r="AU12" s="77">
        <v>2025</v>
      </c>
      <c r="AV12" s="7" t="s">
        <v>12</v>
      </c>
      <c r="AW12" s="373"/>
      <c r="AX12" s="373"/>
      <c r="AY12" s="373"/>
      <c r="AZ12" s="21"/>
      <c r="BA12" s="47"/>
      <c r="BB12" s="62"/>
      <c r="BC12" s="111"/>
      <c r="BD12" s="112" t="s">
        <v>60</v>
      </c>
      <c r="BE12" s="113">
        <v>2022</v>
      </c>
      <c r="BF12" s="75" t="s">
        <v>12</v>
      </c>
      <c r="BG12" s="77">
        <v>2023</v>
      </c>
      <c r="BH12" s="75" t="s">
        <v>12</v>
      </c>
      <c r="BI12" s="77">
        <v>2024</v>
      </c>
      <c r="BJ12" s="75" t="s">
        <v>12</v>
      </c>
      <c r="BK12" s="77">
        <v>2025</v>
      </c>
      <c r="BL12" s="7" t="s">
        <v>12</v>
      </c>
      <c r="BM12" s="373"/>
      <c r="BN12" s="373"/>
      <c r="BO12" s="373"/>
      <c r="BP12" s="21"/>
      <c r="BQ12" s="47"/>
      <c r="BR12" s="62"/>
      <c r="BS12" s="111"/>
      <c r="BT12" s="112" t="s">
        <v>60</v>
      </c>
      <c r="BU12" s="113">
        <v>2022</v>
      </c>
      <c r="BV12" s="75" t="s">
        <v>12</v>
      </c>
      <c r="BW12" s="77">
        <v>2023</v>
      </c>
      <c r="BX12" s="75" t="s">
        <v>12</v>
      </c>
      <c r="BY12" s="77">
        <v>2024</v>
      </c>
      <c r="BZ12" s="75" t="s">
        <v>12</v>
      </c>
      <c r="CA12" s="77">
        <v>2025</v>
      </c>
      <c r="CB12" s="7" t="s">
        <v>12</v>
      </c>
      <c r="CD12" s="215"/>
      <c r="CE12" s="183"/>
      <c r="CF12" s="21"/>
      <c r="CG12" s="47"/>
      <c r="CH12" s="62"/>
      <c r="CI12" s="111"/>
      <c r="CJ12" s="112" t="s">
        <v>60</v>
      </c>
      <c r="CK12" s="113">
        <v>2022</v>
      </c>
      <c r="CL12" s="75" t="s">
        <v>12</v>
      </c>
      <c r="CM12" s="77">
        <v>2023</v>
      </c>
      <c r="CN12" s="75" t="s">
        <v>12</v>
      </c>
      <c r="CO12" s="77">
        <v>2024</v>
      </c>
      <c r="CP12" s="75" t="s">
        <v>12</v>
      </c>
      <c r="CQ12" s="77">
        <v>2025</v>
      </c>
      <c r="CR12" s="7" t="s">
        <v>12</v>
      </c>
      <c r="CT12" s="215"/>
      <c r="CU12" s="183"/>
      <c r="CV12" s="21"/>
      <c r="CW12" s="47"/>
      <c r="CX12" s="62"/>
      <c r="CY12" s="111"/>
      <c r="CZ12" s="112" t="s">
        <v>60</v>
      </c>
      <c r="DA12" s="113">
        <v>2022</v>
      </c>
      <c r="DB12" s="75" t="s">
        <v>12</v>
      </c>
      <c r="DC12" s="77">
        <v>2023</v>
      </c>
      <c r="DD12" s="75" t="s">
        <v>12</v>
      </c>
      <c r="DE12" s="77">
        <v>2024</v>
      </c>
      <c r="DF12" s="75" t="s">
        <v>12</v>
      </c>
      <c r="DG12" s="77">
        <v>2025</v>
      </c>
      <c r="DH12" s="7" t="s">
        <v>12</v>
      </c>
      <c r="DJ12" s="215"/>
      <c r="DK12" s="183"/>
      <c r="DL12" s="21"/>
      <c r="DM12" s="47"/>
      <c r="DN12" s="62"/>
      <c r="DO12" s="111"/>
      <c r="DP12" s="112" t="s">
        <v>60</v>
      </c>
      <c r="DQ12" s="113">
        <v>2022</v>
      </c>
      <c r="DR12" s="75" t="s">
        <v>12</v>
      </c>
      <c r="DS12" s="77">
        <v>2023</v>
      </c>
      <c r="DT12" s="75" t="s">
        <v>12</v>
      </c>
      <c r="DU12" s="77">
        <v>2024</v>
      </c>
      <c r="DV12" s="75" t="s">
        <v>12</v>
      </c>
      <c r="DW12" s="77">
        <v>2025</v>
      </c>
      <c r="DX12" s="7" t="s">
        <v>12</v>
      </c>
      <c r="DZ12" s="215"/>
      <c r="EA12" s="183"/>
      <c r="EB12" s="21"/>
      <c r="EC12" s="47"/>
      <c r="ED12" s="62"/>
      <c r="EE12" s="111"/>
      <c r="EF12" s="112" t="s">
        <v>60</v>
      </c>
      <c r="EG12" s="113">
        <v>2022</v>
      </c>
      <c r="EH12" s="75" t="s">
        <v>12</v>
      </c>
      <c r="EI12" s="77">
        <v>2023</v>
      </c>
      <c r="EJ12" s="75" t="s">
        <v>12</v>
      </c>
      <c r="EK12" s="77">
        <v>2024</v>
      </c>
      <c r="EL12" s="75" t="s">
        <v>12</v>
      </c>
      <c r="EM12" s="77">
        <v>2025</v>
      </c>
      <c r="EN12" s="7" t="s">
        <v>12</v>
      </c>
      <c r="EP12" s="215"/>
      <c r="EQ12" s="183"/>
      <c r="ER12" s="21"/>
      <c r="ES12" s="47"/>
      <c r="ET12" s="62"/>
      <c r="EU12" s="111"/>
      <c r="EV12" s="112" t="s">
        <v>60</v>
      </c>
      <c r="EW12" s="113">
        <v>2022</v>
      </c>
      <c r="EX12" s="75" t="s">
        <v>12</v>
      </c>
      <c r="EY12" s="77">
        <v>2023</v>
      </c>
      <c r="EZ12" s="75" t="s">
        <v>12</v>
      </c>
      <c r="FA12" s="77">
        <v>2024</v>
      </c>
      <c r="FB12" s="75" t="s">
        <v>12</v>
      </c>
      <c r="FC12" s="77">
        <v>2025</v>
      </c>
      <c r="FD12" s="518" t="s">
        <v>12</v>
      </c>
      <c r="FF12" s="215"/>
      <c r="FG12" s="183"/>
      <c r="FH12" s="21"/>
      <c r="FI12" s="47"/>
      <c r="FJ12" s="62"/>
      <c r="FK12" s="111"/>
      <c r="FL12" s="112" t="s">
        <v>60</v>
      </c>
      <c r="FM12" s="113">
        <v>2022</v>
      </c>
      <c r="FN12" s="75" t="s">
        <v>12</v>
      </c>
      <c r="FO12" s="77">
        <v>2023</v>
      </c>
      <c r="FP12" s="75" t="s">
        <v>12</v>
      </c>
      <c r="FQ12" s="77">
        <v>2024</v>
      </c>
      <c r="FR12" s="75" t="s">
        <v>12</v>
      </c>
      <c r="FS12" s="77">
        <v>2025</v>
      </c>
      <c r="FT12" s="7" t="s">
        <v>12</v>
      </c>
      <c r="FV12" s="215"/>
      <c r="FW12" s="183"/>
      <c r="FX12" s="21"/>
      <c r="FY12" s="47"/>
      <c r="FZ12" s="62"/>
      <c r="GA12" s="111"/>
      <c r="GB12" s="112" t="s">
        <v>60</v>
      </c>
      <c r="GC12" s="113">
        <v>2022</v>
      </c>
      <c r="GD12" s="75" t="s">
        <v>12</v>
      </c>
      <c r="GE12" s="77">
        <v>2023</v>
      </c>
      <c r="GF12" s="75" t="s">
        <v>12</v>
      </c>
      <c r="GG12" s="77">
        <v>2024</v>
      </c>
      <c r="GH12" s="75" t="s">
        <v>12</v>
      </c>
      <c r="GI12" s="77">
        <v>2025</v>
      </c>
      <c r="GJ12" s="7" t="s">
        <v>12</v>
      </c>
    </row>
    <row r="13" spans="1:192" s="126" customFormat="1" ht="12.75" x14ac:dyDescent="0.2">
      <c r="C13" s="216"/>
      <c r="D13" s="22" t="s">
        <v>52</v>
      </c>
      <c r="E13" s="48"/>
      <c r="F13" s="63" t="s">
        <v>11</v>
      </c>
      <c r="G13" s="49" t="s">
        <v>14</v>
      </c>
      <c r="H13" s="7" t="s">
        <v>12</v>
      </c>
      <c r="I13" s="34" t="s">
        <v>36</v>
      </c>
      <c r="J13" s="63" t="s">
        <v>31</v>
      </c>
      <c r="K13" s="49" t="s">
        <v>33</v>
      </c>
      <c r="L13" s="63" t="s">
        <v>31</v>
      </c>
      <c r="M13" s="49" t="s">
        <v>37</v>
      </c>
      <c r="N13" s="63" t="s">
        <v>31</v>
      </c>
      <c r="O13" s="49" t="s">
        <v>39</v>
      </c>
      <c r="P13" s="7" t="s">
        <v>31</v>
      </c>
      <c r="R13" s="216"/>
      <c r="T13" s="22" t="s">
        <v>52</v>
      </c>
      <c r="U13" s="48"/>
      <c r="V13" s="63" t="s">
        <v>11</v>
      </c>
      <c r="W13" s="49" t="s">
        <v>14</v>
      </c>
      <c r="X13" s="7" t="s">
        <v>12</v>
      </c>
      <c r="Y13" s="34" t="s">
        <v>36</v>
      </c>
      <c r="Z13" s="63" t="s">
        <v>31</v>
      </c>
      <c r="AA13" s="49" t="s">
        <v>33</v>
      </c>
      <c r="AB13" s="63" t="s">
        <v>31</v>
      </c>
      <c r="AC13" s="49" t="s">
        <v>37</v>
      </c>
      <c r="AD13" s="63" t="s">
        <v>31</v>
      </c>
      <c r="AE13" s="49" t="s">
        <v>39</v>
      </c>
      <c r="AF13" s="7" t="s">
        <v>31</v>
      </c>
      <c r="AI13" s="216"/>
      <c r="AJ13" s="22" t="s">
        <v>52</v>
      </c>
      <c r="AK13" s="48"/>
      <c r="AL13" s="63" t="s">
        <v>11</v>
      </c>
      <c r="AM13" s="49" t="s">
        <v>14</v>
      </c>
      <c r="AN13" s="7" t="s">
        <v>12</v>
      </c>
      <c r="AO13" s="34" t="s">
        <v>36</v>
      </c>
      <c r="AP13" s="63" t="s">
        <v>31</v>
      </c>
      <c r="AQ13" s="49" t="s">
        <v>33</v>
      </c>
      <c r="AR13" s="63" t="s">
        <v>31</v>
      </c>
      <c r="AS13" s="49" t="s">
        <v>37</v>
      </c>
      <c r="AT13" s="63" t="s">
        <v>31</v>
      </c>
      <c r="AU13" s="49" t="s">
        <v>39</v>
      </c>
      <c r="AV13" s="7" t="s">
        <v>31</v>
      </c>
      <c r="AW13" s="374"/>
      <c r="AX13" s="375"/>
      <c r="AY13" s="220"/>
      <c r="AZ13" s="22" t="s">
        <v>52</v>
      </c>
      <c r="BA13" s="48"/>
      <c r="BB13" s="63" t="s">
        <v>11</v>
      </c>
      <c r="BC13" s="49" t="s">
        <v>14</v>
      </c>
      <c r="BD13" s="7" t="s">
        <v>12</v>
      </c>
      <c r="BE13" s="34" t="s">
        <v>36</v>
      </c>
      <c r="BF13" s="63" t="s">
        <v>31</v>
      </c>
      <c r="BG13" s="49" t="s">
        <v>33</v>
      </c>
      <c r="BH13" s="63" t="s">
        <v>31</v>
      </c>
      <c r="BI13" s="49" t="s">
        <v>37</v>
      </c>
      <c r="BJ13" s="63" t="s">
        <v>31</v>
      </c>
      <c r="BK13" s="49" t="s">
        <v>39</v>
      </c>
      <c r="BL13" s="7" t="s">
        <v>31</v>
      </c>
      <c r="BM13" s="374"/>
      <c r="BN13" s="375"/>
      <c r="BO13" s="220"/>
      <c r="BP13" s="22" t="s">
        <v>52</v>
      </c>
      <c r="BQ13" s="48"/>
      <c r="BR13" s="63" t="s">
        <v>11</v>
      </c>
      <c r="BS13" s="49" t="s">
        <v>14</v>
      </c>
      <c r="BT13" s="7" t="s">
        <v>12</v>
      </c>
      <c r="BU13" s="34" t="s">
        <v>36</v>
      </c>
      <c r="BV13" s="63" t="s">
        <v>31</v>
      </c>
      <c r="BW13" s="49" t="s">
        <v>33</v>
      </c>
      <c r="BX13" s="63" t="s">
        <v>31</v>
      </c>
      <c r="BY13" s="49" t="s">
        <v>37</v>
      </c>
      <c r="BZ13" s="63" t="s">
        <v>31</v>
      </c>
      <c r="CA13" s="49" t="s">
        <v>39</v>
      </c>
      <c r="CB13" s="7" t="s">
        <v>31</v>
      </c>
      <c r="CE13" s="216"/>
      <c r="CF13" s="22" t="s">
        <v>52</v>
      </c>
      <c r="CG13" s="48"/>
      <c r="CH13" s="63" t="s">
        <v>11</v>
      </c>
      <c r="CI13" s="49" t="s">
        <v>14</v>
      </c>
      <c r="CJ13" s="7" t="s">
        <v>12</v>
      </c>
      <c r="CK13" s="34" t="s">
        <v>36</v>
      </c>
      <c r="CL13" s="63" t="s">
        <v>31</v>
      </c>
      <c r="CM13" s="49" t="s">
        <v>33</v>
      </c>
      <c r="CN13" s="63" t="s">
        <v>31</v>
      </c>
      <c r="CO13" s="49" t="s">
        <v>37</v>
      </c>
      <c r="CP13" s="63" t="s">
        <v>31</v>
      </c>
      <c r="CQ13" s="49" t="s">
        <v>39</v>
      </c>
      <c r="CR13" s="7" t="s">
        <v>31</v>
      </c>
      <c r="CU13" s="216"/>
      <c r="CV13" s="22" t="s">
        <v>52</v>
      </c>
      <c r="CW13" s="48"/>
      <c r="CX13" s="63" t="s">
        <v>11</v>
      </c>
      <c r="CY13" s="49" t="s">
        <v>14</v>
      </c>
      <c r="CZ13" s="7" t="s">
        <v>12</v>
      </c>
      <c r="DA13" s="34" t="s">
        <v>36</v>
      </c>
      <c r="DB13" s="63" t="s">
        <v>31</v>
      </c>
      <c r="DC13" s="49" t="s">
        <v>33</v>
      </c>
      <c r="DD13" s="63" t="s">
        <v>31</v>
      </c>
      <c r="DE13" s="49" t="s">
        <v>37</v>
      </c>
      <c r="DF13" s="63" t="s">
        <v>31</v>
      </c>
      <c r="DG13" s="49" t="s">
        <v>39</v>
      </c>
      <c r="DH13" s="7" t="s">
        <v>31</v>
      </c>
      <c r="DK13" s="216"/>
      <c r="DL13" s="22" t="s">
        <v>52</v>
      </c>
      <c r="DM13" s="48"/>
      <c r="DN13" s="63" t="s">
        <v>11</v>
      </c>
      <c r="DO13" s="49" t="s">
        <v>14</v>
      </c>
      <c r="DP13" s="7" t="s">
        <v>12</v>
      </c>
      <c r="DQ13" s="34" t="s">
        <v>36</v>
      </c>
      <c r="DR13" s="63" t="s">
        <v>31</v>
      </c>
      <c r="DS13" s="49" t="s">
        <v>33</v>
      </c>
      <c r="DT13" s="63" t="s">
        <v>31</v>
      </c>
      <c r="DU13" s="49" t="s">
        <v>37</v>
      </c>
      <c r="DV13" s="63" t="s">
        <v>31</v>
      </c>
      <c r="DW13" s="49" t="s">
        <v>39</v>
      </c>
      <c r="DX13" s="7" t="s">
        <v>31</v>
      </c>
      <c r="EA13" s="216"/>
      <c r="EB13" s="22" t="s">
        <v>52</v>
      </c>
      <c r="EC13" s="48"/>
      <c r="ED13" s="63" t="s">
        <v>11</v>
      </c>
      <c r="EE13" s="49" t="s">
        <v>14</v>
      </c>
      <c r="EF13" s="7" t="s">
        <v>12</v>
      </c>
      <c r="EG13" s="34" t="s">
        <v>36</v>
      </c>
      <c r="EH13" s="63" t="s">
        <v>31</v>
      </c>
      <c r="EI13" s="49" t="s">
        <v>33</v>
      </c>
      <c r="EJ13" s="63" t="s">
        <v>31</v>
      </c>
      <c r="EK13" s="49" t="s">
        <v>37</v>
      </c>
      <c r="EL13" s="63" t="s">
        <v>31</v>
      </c>
      <c r="EM13" s="49" t="s">
        <v>39</v>
      </c>
      <c r="EN13" s="7" t="s">
        <v>31</v>
      </c>
      <c r="EQ13" s="216"/>
      <c r="ER13" s="22" t="s">
        <v>52</v>
      </c>
      <c r="ES13" s="48"/>
      <c r="ET13" s="63" t="s">
        <v>11</v>
      </c>
      <c r="EU13" s="49" t="s">
        <v>14</v>
      </c>
      <c r="EV13" s="7" t="s">
        <v>12</v>
      </c>
      <c r="EW13" s="34" t="s">
        <v>36</v>
      </c>
      <c r="EX13" s="63" t="s">
        <v>31</v>
      </c>
      <c r="EY13" s="49" t="s">
        <v>33</v>
      </c>
      <c r="EZ13" s="63" t="s">
        <v>31</v>
      </c>
      <c r="FA13" s="49" t="s">
        <v>37</v>
      </c>
      <c r="FB13" s="63" t="s">
        <v>31</v>
      </c>
      <c r="FC13" s="49" t="s">
        <v>39</v>
      </c>
      <c r="FD13" s="7" t="s">
        <v>31</v>
      </c>
      <c r="FG13" s="216"/>
      <c r="FH13" s="22" t="s">
        <v>52</v>
      </c>
      <c r="FI13" s="48"/>
      <c r="FJ13" s="63" t="s">
        <v>11</v>
      </c>
      <c r="FK13" s="49" t="s">
        <v>14</v>
      </c>
      <c r="FL13" s="7" t="s">
        <v>12</v>
      </c>
      <c r="FM13" s="34" t="s">
        <v>36</v>
      </c>
      <c r="FN13" s="63" t="s">
        <v>31</v>
      </c>
      <c r="FO13" s="49" t="s">
        <v>33</v>
      </c>
      <c r="FP13" s="63" t="s">
        <v>31</v>
      </c>
      <c r="FQ13" s="49" t="s">
        <v>37</v>
      </c>
      <c r="FR13" s="63" t="s">
        <v>31</v>
      </c>
      <c r="FS13" s="49" t="s">
        <v>39</v>
      </c>
      <c r="FT13" s="7" t="s">
        <v>31</v>
      </c>
      <c r="FU13" s="126" t="s">
        <v>7</v>
      </c>
      <c r="FW13" s="216"/>
      <c r="FX13" s="22" t="s">
        <v>52</v>
      </c>
      <c r="FY13" s="48"/>
      <c r="FZ13" s="63" t="s">
        <v>11</v>
      </c>
      <c r="GA13" s="49" t="s">
        <v>14</v>
      </c>
      <c r="GB13" s="7" t="s">
        <v>12</v>
      </c>
      <c r="GC13" s="34" t="s">
        <v>36</v>
      </c>
      <c r="GD13" s="63" t="s">
        <v>31</v>
      </c>
      <c r="GE13" s="49" t="s">
        <v>33</v>
      </c>
      <c r="GF13" s="63" t="s">
        <v>31</v>
      </c>
      <c r="GG13" s="49" t="s">
        <v>37</v>
      </c>
      <c r="GH13" s="63" t="s">
        <v>31</v>
      </c>
      <c r="GI13" s="49" t="s">
        <v>39</v>
      </c>
      <c r="GJ13" s="7" t="s">
        <v>31</v>
      </c>
    </row>
    <row r="14" spans="1:192" s="126" customFormat="1" ht="12.75" x14ac:dyDescent="0.2">
      <c r="A14" s="179" t="s">
        <v>7</v>
      </c>
      <c r="B14" s="179"/>
      <c r="C14" s="219"/>
      <c r="D14" s="22" t="s">
        <v>12</v>
      </c>
      <c r="E14" s="49" t="s">
        <v>9</v>
      </c>
      <c r="F14" s="63" t="s">
        <v>13</v>
      </c>
      <c r="G14" s="49" t="s">
        <v>1189</v>
      </c>
      <c r="H14" s="7" t="s">
        <v>13</v>
      </c>
      <c r="I14" s="34" t="s">
        <v>35</v>
      </c>
      <c r="J14" s="63" t="s">
        <v>32</v>
      </c>
      <c r="K14" s="49" t="s">
        <v>35</v>
      </c>
      <c r="L14" s="63" t="s">
        <v>40</v>
      </c>
      <c r="M14" s="49" t="s">
        <v>35</v>
      </c>
      <c r="N14" s="63" t="s">
        <v>40</v>
      </c>
      <c r="O14" s="49" t="s">
        <v>35</v>
      </c>
      <c r="P14" s="7" t="s">
        <v>40</v>
      </c>
      <c r="Q14" s="131" t="s">
        <v>7</v>
      </c>
      <c r="R14" s="219"/>
      <c r="T14" s="22" t="s">
        <v>5</v>
      </c>
      <c r="U14" s="49" t="s">
        <v>9</v>
      </c>
      <c r="V14" s="63" t="s">
        <v>13</v>
      </c>
      <c r="W14" s="49" t="s">
        <v>1189</v>
      </c>
      <c r="X14" s="7" t="s">
        <v>13</v>
      </c>
      <c r="Y14" s="34" t="s">
        <v>35</v>
      </c>
      <c r="Z14" s="63" t="s">
        <v>32</v>
      </c>
      <c r="AA14" s="49" t="s">
        <v>35</v>
      </c>
      <c r="AB14" s="63" t="s">
        <v>40</v>
      </c>
      <c r="AC14" s="49" t="s">
        <v>35</v>
      </c>
      <c r="AD14" s="63" t="s">
        <v>40</v>
      </c>
      <c r="AE14" s="49" t="s">
        <v>35</v>
      </c>
      <c r="AF14" s="7" t="s">
        <v>40</v>
      </c>
      <c r="AG14" s="179" t="s">
        <v>7</v>
      </c>
      <c r="AH14" s="179"/>
      <c r="AI14" s="219"/>
      <c r="AJ14" s="22" t="s">
        <v>5</v>
      </c>
      <c r="AK14" s="49" t="s">
        <v>9</v>
      </c>
      <c r="AL14" s="63" t="s">
        <v>13</v>
      </c>
      <c r="AM14" s="49" t="s">
        <v>1189</v>
      </c>
      <c r="AN14" s="7" t="s">
        <v>13</v>
      </c>
      <c r="AO14" s="34" t="s">
        <v>35</v>
      </c>
      <c r="AP14" s="63" t="s">
        <v>32</v>
      </c>
      <c r="AQ14" s="49" t="s">
        <v>35</v>
      </c>
      <c r="AR14" s="63" t="s">
        <v>40</v>
      </c>
      <c r="AS14" s="49" t="s">
        <v>35</v>
      </c>
      <c r="AT14" s="63" t="s">
        <v>40</v>
      </c>
      <c r="AU14" s="49" t="s">
        <v>35</v>
      </c>
      <c r="AV14" s="7" t="s">
        <v>40</v>
      </c>
      <c r="AW14" s="376" t="s">
        <v>7</v>
      </c>
      <c r="AX14" s="374"/>
      <c r="AY14" s="221"/>
      <c r="AZ14" s="22" t="s">
        <v>5</v>
      </c>
      <c r="BA14" s="49" t="s">
        <v>9</v>
      </c>
      <c r="BB14" s="63" t="s">
        <v>13</v>
      </c>
      <c r="BC14" s="49" t="s">
        <v>1189</v>
      </c>
      <c r="BD14" s="7" t="s">
        <v>13</v>
      </c>
      <c r="BE14" s="34" t="s">
        <v>35</v>
      </c>
      <c r="BF14" s="63" t="s">
        <v>32</v>
      </c>
      <c r="BG14" s="49" t="s">
        <v>35</v>
      </c>
      <c r="BH14" s="63" t="s">
        <v>40</v>
      </c>
      <c r="BI14" s="49" t="s">
        <v>35</v>
      </c>
      <c r="BJ14" s="63" t="s">
        <v>40</v>
      </c>
      <c r="BK14" s="49" t="s">
        <v>35</v>
      </c>
      <c r="BL14" s="7" t="s">
        <v>40</v>
      </c>
      <c r="BM14" s="376" t="s">
        <v>7</v>
      </c>
      <c r="BN14" s="374"/>
      <c r="BO14" s="221"/>
      <c r="BP14" s="22" t="s">
        <v>5</v>
      </c>
      <c r="BQ14" s="49" t="s">
        <v>9</v>
      </c>
      <c r="BR14" s="63" t="s">
        <v>13</v>
      </c>
      <c r="BS14" s="49" t="s">
        <v>1189</v>
      </c>
      <c r="BT14" s="7" t="s">
        <v>13</v>
      </c>
      <c r="BU14" s="34" t="s">
        <v>35</v>
      </c>
      <c r="BV14" s="63" t="s">
        <v>32</v>
      </c>
      <c r="BW14" s="49" t="s">
        <v>35</v>
      </c>
      <c r="BX14" s="63" t="s">
        <v>40</v>
      </c>
      <c r="BY14" s="49" t="s">
        <v>35</v>
      </c>
      <c r="BZ14" s="63" t="s">
        <v>40</v>
      </c>
      <c r="CA14" s="49" t="s">
        <v>35</v>
      </c>
      <c r="CB14" s="7" t="s">
        <v>40</v>
      </c>
      <c r="CC14" s="179" t="s">
        <v>7</v>
      </c>
      <c r="CD14" s="179"/>
      <c r="CE14" s="219"/>
      <c r="CF14" s="22" t="s">
        <v>5</v>
      </c>
      <c r="CG14" s="49" t="s">
        <v>9</v>
      </c>
      <c r="CH14" s="63" t="s">
        <v>13</v>
      </c>
      <c r="CI14" s="49" t="s">
        <v>1189</v>
      </c>
      <c r="CJ14" s="7" t="s">
        <v>13</v>
      </c>
      <c r="CK14" s="34" t="s">
        <v>35</v>
      </c>
      <c r="CL14" s="63" t="s">
        <v>32</v>
      </c>
      <c r="CM14" s="49" t="s">
        <v>35</v>
      </c>
      <c r="CN14" s="63" t="s">
        <v>40</v>
      </c>
      <c r="CO14" s="49" t="s">
        <v>35</v>
      </c>
      <c r="CP14" s="63" t="s">
        <v>40</v>
      </c>
      <c r="CQ14" s="49" t="s">
        <v>35</v>
      </c>
      <c r="CR14" s="7" t="s">
        <v>40</v>
      </c>
      <c r="CS14" s="179" t="s">
        <v>7</v>
      </c>
      <c r="CT14" s="179"/>
      <c r="CU14" s="219"/>
      <c r="CV14" s="22" t="s">
        <v>5</v>
      </c>
      <c r="CW14" s="49" t="s">
        <v>9</v>
      </c>
      <c r="CX14" s="63" t="s">
        <v>13</v>
      </c>
      <c r="CY14" s="49" t="s">
        <v>1189</v>
      </c>
      <c r="CZ14" s="7" t="s">
        <v>13</v>
      </c>
      <c r="DA14" s="34" t="s">
        <v>35</v>
      </c>
      <c r="DB14" s="63" t="s">
        <v>32</v>
      </c>
      <c r="DC14" s="49" t="s">
        <v>35</v>
      </c>
      <c r="DD14" s="63" t="s">
        <v>40</v>
      </c>
      <c r="DE14" s="49" t="s">
        <v>35</v>
      </c>
      <c r="DF14" s="63" t="s">
        <v>40</v>
      </c>
      <c r="DG14" s="49" t="s">
        <v>35</v>
      </c>
      <c r="DH14" s="7" t="s">
        <v>40</v>
      </c>
      <c r="DI14" s="179" t="s">
        <v>7</v>
      </c>
      <c r="DJ14" s="179"/>
      <c r="DK14" s="219"/>
      <c r="DL14" s="22" t="s">
        <v>5</v>
      </c>
      <c r="DM14" s="49" t="s">
        <v>9</v>
      </c>
      <c r="DN14" s="63" t="s">
        <v>13</v>
      </c>
      <c r="DO14" s="49" t="s">
        <v>1189</v>
      </c>
      <c r="DP14" s="7" t="s">
        <v>13</v>
      </c>
      <c r="DQ14" s="34" t="s">
        <v>35</v>
      </c>
      <c r="DR14" s="63" t="s">
        <v>32</v>
      </c>
      <c r="DS14" s="49" t="s">
        <v>35</v>
      </c>
      <c r="DT14" s="63" t="s">
        <v>40</v>
      </c>
      <c r="DU14" s="49" t="s">
        <v>35</v>
      </c>
      <c r="DV14" s="63" t="s">
        <v>40</v>
      </c>
      <c r="DW14" s="49" t="s">
        <v>35</v>
      </c>
      <c r="DX14" s="7" t="s">
        <v>40</v>
      </c>
      <c r="DY14" s="179" t="s">
        <v>7</v>
      </c>
      <c r="DZ14" s="179"/>
      <c r="EA14" s="219"/>
      <c r="EB14" s="22" t="s">
        <v>5</v>
      </c>
      <c r="EC14" s="49" t="s">
        <v>9</v>
      </c>
      <c r="ED14" s="63" t="s">
        <v>13</v>
      </c>
      <c r="EE14" s="49" t="s">
        <v>1189</v>
      </c>
      <c r="EF14" s="7" t="s">
        <v>13</v>
      </c>
      <c r="EG14" s="34" t="s">
        <v>35</v>
      </c>
      <c r="EH14" s="63" t="s">
        <v>32</v>
      </c>
      <c r="EI14" s="49" t="s">
        <v>35</v>
      </c>
      <c r="EJ14" s="63" t="s">
        <v>40</v>
      </c>
      <c r="EK14" s="49" t="s">
        <v>35</v>
      </c>
      <c r="EL14" s="63" t="s">
        <v>40</v>
      </c>
      <c r="EM14" s="49" t="s">
        <v>35</v>
      </c>
      <c r="EN14" s="7" t="s">
        <v>40</v>
      </c>
      <c r="EO14" s="179" t="s">
        <v>7</v>
      </c>
      <c r="EP14" s="179"/>
      <c r="EQ14" s="219"/>
      <c r="ER14" s="22" t="s">
        <v>5</v>
      </c>
      <c r="ES14" s="49" t="s">
        <v>9</v>
      </c>
      <c r="ET14" s="63" t="s">
        <v>13</v>
      </c>
      <c r="EU14" s="49" t="s">
        <v>1189</v>
      </c>
      <c r="EV14" s="7" t="s">
        <v>13</v>
      </c>
      <c r="EW14" s="34" t="s">
        <v>35</v>
      </c>
      <c r="EX14" s="63" t="s">
        <v>32</v>
      </c>
      <c r="EY14" s="49" t="s">
        <v>35</v>
      </c>
      <c r="EZ14" s="63" t="s">
        <v>40</v>
      </c>
      <c r="FA14" s="49" t="s">
        <v>35</v>
      </c>
      <c r="FB14" s="63" t="s">
        <v>40</v>
      </c>
      <c r="FC14" s="49" t="s">
        <v>35</v>
      </c>
      <c r="FD14" s="7" t="s">
        <v>40</v>
      </c>
      <c r="FE14" s="179" t="s">
        <v>7</v>
      </c>
      <c r="FF14" s="179"/>
      <c r="FG14" s="219"/>
      <c r="FH14" s="22" t="s">
        <v>5</v>
      </c>
      <c r="FI14" s="49" t="s">
        <v>9</v>
      </c>
      <c r="FJ14" s="63" t="s">
        <v>13</v>
      </c>
      <c r="FK14" s="49" t="s">
        <v>1189</v>
      </c>
      <c r="FL14" s="7" t="s">
        <v>13</v>
      </c>
      <c r="FM14" s="34" t="s">
        <v>35</v>
      </c>
      <c r="FN14" s="63" t="s">
        <v>32</v>
      </c>
      <c r="FO14" s="49" t="s">
        <v>35</v>
      </c>
      <c r="FP14" s="63" t="s">
        <v>40</v>
      </c>
      <c r="FQ14" s="49" t="s">
        <v>35</v>
      </c>
      <c r="FR14" s="63" t="s">
        <v>40</v>
      </c>
      <c r="FS14" s="49" t="s">
        <v>35</v>
      </c>
      <c r="FT14" s="7" t="s">
        <v>40</v>
      </c>
      <c r="FU14" s="179" t="s">
        <v>82</v>
      </c>
      <c r="FV14" s="179" t="s">
        <v>8</v>
      </c>
      <c r="FW14" s="131" t="s">
        <v>221</v>
      </c>
      <c r="FX14" s="22" t="s">
        <v>5</v>
      </c>
      <c r="FY14" s="49" t="s">
        <v>9</v>
      </c>
      <c r="FZ14" s="63" t="s">
        <v>13</v>
      </c>
      <c r="GA14" s="49" t="s">
        <v>1189</v>
      </c>
      <c r="GB14" s="7" t="s">
        <v>13</v>
      </c>
      <c r="GC14" s="34" t="s">
        <v>35</v>
      </c>
      <c r="GD14" s="63" t="s">
        <v>32</v>
      </c>
      <c r="GE14" s="49" t="s">
        <v>35</v>
      </c>
      <c r="GF14" s="63" t="s">
        <v>40</v>
      </c>
      <c r="GG14" s="49" t="s">
        <v>35</v>
      </c>
      <c r="GH14" s="63" t="s">
        <v>40</v>
      </c>
      <c r="GI14" s="49" t="s">
        <v>35</v>
      </c>
      <c r="GJ14" s="7" t="s">
        <v>40</v>
      </c>
    </row>
    <row r="15" spans="1:192" s="126" customFormat="1" ht="12.75" x14ac:dyDescent="0.2">
      <c r="A15" s="186" t="s">
        <v>82</v>
      </c>
      <c r="B15" s="184" t="s">
        <v>8</v>
      </c>
      <c r="C15" s="231" t="s">
        <v>221</v>
      </c>
      <c r="D15" s="23" t="s">
        <v>490</v>
      </c>
      <c r="E15" s="50" t="s">
        <v>10</v>
      </c>
      <c r="F15" s="64" t="s">
        <v>15</v>
      </c>
      <c r="G15" s="50" t="s">
        <v>10</v>
      </c>
      <c r="H15" s="8" t="s">
        <v>15</v>
      </c>
      <c r="I15" s="35" t="s">
        <v>10</v>
      </c>
      <c r="J15" s="64" t="s">
        <v>33</v>
      </c>
      <c r="K15" s="50" t="s">
        <v>10</v>
      </c>
      <c r="L15" s="64" t="s">
        <v>33</v>
      </c>
      <c r="M15" s="50" t="s">
        <v>10</v>
      </c>
      <c r="N15" s="64" t="s">
        <v>37</v>
      </c>
      <c r="O15" s="50" t="s">
        <v>10</v>
      </c>
      <c r="P15" s="8" t="s">
        <v>39</v>
      </c>
      <c r="Q15" s="184" t="s">
        <v>82</v>
      </c>
      <c r="R15" s="184" t="s">
        <v>8</v>
      </c>
      <c r="S15" s="231" t="s">
        <v>221</v>
      </c>
      <c r="T15" s="23" t="s">
        <v>6</v>
      </c>
      <c r="U15" s="50" t="s">
        <v>10</v>
      </c>
      <c r="V15" s="64" t="s">
        <v>15</v>
      </c>
      <c r="W15" s="50" t="s">
        <v>10</v>
      </c>
      <c r="X15" s="8" t="s">
        <v>15</v>
      </c>
      <c r="Y15" s="35" t="s">
        <v>10</v>
      </c>
      <c r="Z15" s="64" t="s">
        <v>33</v>
      </c>
      <c r="AA15" s="50" t="s">
        <v>10</v>
      </c>
      <c r="AB15" s="64" t="s">
        <v>33</v>
      </c>
      <c r="AC15" s="50" t="s">
        <v>10</v>
      </c>
      <c r="AD15" s="64" t="s">
        <v>37</v>
      </c>
      <c r="AE15" s="50" t="s">
        <v>10</v>
      </c>
      <c r="AF15" s="8" t="s">
        <v>39</v>
      </c>
      <c r="AG15" s="186" t="s">
        <v>82</v>
      </c>
      <c r="AH15" s="184" t="s">
        <v>8</v>
      </c>
      <c r="AI15" s="231" t="s">
        <v>221</v>
      </c>
      <c r="AJ15" s="23" t="s">
        <v>6</v>
      </c>
      <c r="AK15" s="50" t="s">
        <v>10</v>
      </c>
      <c r="AL15" s="64" t="s">
        <v>15</v>
      </c>
      <c r="AM15" s="50" t="s">
        <v>10</v>
      </c>
      <c r="AN15" s="8" t="s">
        <v>15</v>
      </c>
      <c r="AO15" s="35" t="s">
        <v>10</v>
      </c>
      <c r="AP15" s="64" t="s">
        <v>33</v>
      </c>
      <c r="AQ15" s="50" t="s">
        <v>10</v>
      </c>
      <c r="AR15" s="64" t="s">
        <v>33</v>
      </c>
      <c r="AS15" s="50" t="s">
        <v>10</v>
      </c>
      <c r="AT15" s="64" t="s">
        <v>37</v>
      </c>
      <c r="AU15" s="50" t="s">
        <v>10</v>
      </c>
      <c r="AV15" s="8" t="s">
        <v>39</v>
      </c>
      <c r="AW15" s="377" t="s">
        <v>82</v>
      </c>
      <c r="AX15" s="378" t="s">
        <v>8</v>
      </c>
      <c r="AY15" s="234" t="s">
        <v>221</v>
      </c>
      <c r="AZ15" s="23" t="s">
        <v>6</v>
      </c>
      <c r="BA15" s="50" t="s">
        <v>10</v>
      </c>
      <c r="BB15" s="64" t="s">
        <v>15</v>
      </c>
      <c r="BC15" s="50" t="s">
        <v>10</v>
      </c>
      <c r="BD15" s="8" t="s">
        <v>15</v>
      </c>
      <c r="BE15" s="35" t="s">
        <v>10</v>
      </c>
      <c r="BF15" s="64" t="s">
        <v>33</v>
      </c>
      <c r="BG15" s="50" t="s">
        <v>10</v>
      </c>
      <c r="BH15" s="64" t="s">
        <v>33</v>
      </c>
      <c r="BI15" s="50" t="s">
        <v>10</v>
      </c>
      <c r="BJ15" s="64" t="s">
        <v>37</v>
      </c>
      <c r="BK15" s="50" t="s">
        <v>10</v>
      </c>
      <c r="BL15" s="8" t="s">
        <v>39</v>
      </c>
      <c r="BM15" s="377" t="s">
        <v>82</v>
      </c>
      <c r="BN15" s="378" t="s">
        <v>8</v>
      </c>
      <c r="BO15" s="234" t="s">
        <v>221</v>
      </c>
      <c r="BP15" s="23" t="s">
        <v>6</v>
      </c>
      <c r="BQ15" s="50" t="s">
        <v>10</v>
      </c>
      <c r="BR15" s="64" t="s">
        <v>15</v>
      </c>
      <c r="BS15" s="50" t="s">
        <v>10</v>
      </c>
      <c r="BT15" s="8" t="s">
        <v>15</v>
      </c>
      <c r="BU15" s="35" t="s">
        <v>10</v>
      </c>
      <c r="BV15" s="64" t="s">
        <v>33</v>
      </c>
      <c r="BW15" s="50" t="s">
        <v>10</v>
      </c>
      <c r="BX15" s="64" t="s">
        <v>33</v>
      </c>
      <c r="BY15" s="50" t="s">
        <v>10</v>
      </c>
      <c r="BZ15" s="64" t="s">
        <v>37</v>
      </c>
      <c r="CA15" s="50" t="s">
        <v>10</v>
      </c>
      <c r="CB15" s="8" t="s">
        <v>39</v>
      </c>
      <c r="CC15" s="186" t="s">
        <v>82</v>
      </c>
      <c r="CD15" s="184" t="s">
        <v>8</v>
      </c>
      <c r="CE15" s="231" t="s">
        <v>221</v>
      </c>
      <c r="CF15" s="23" t="s">
        <v>6</v>
      </c>
      <c r="CG15" s="50" t="s">
        <v>10</v>
      </c>
      <c r="CH15" s="64" t="s">
        <v>15</v>
      </c>
      <c r="CI15" s="50" t="s">
        <v>10</v>
      </c>
      <c r="CJ15" s="8" t="s">
        <v>15</v>
      </c>
      <c r="CK15" s="35" t="s">
        <v>10</v>
      </c>
      <c r="CL15" s="64" t="s">
        <v>33</v>
      </c>
      <c r="CM15" s="50" t="s">
        <v>10</v>
      </c>
      <c r="CN15" s="64" t="s">
        <v>33</v>
      </c>
      <c r="CO15" s="50" t="s">
        <v>10</v>
      </c>
      <c r="CP15" s="64" t="s">
        <v>37</v>
      </c>
      <c r="CQ15" s="50" t="s">
        <v>10</v>
      </c>
      <c r="CR15" s="8" t="s">
        <v>39</v>
      </c>
      <c r="CS15" s="186" t="s">
        <v>82</v>
      </c>
      <c r="CT15" s="184" t="s">
        <v>8</v>
      </c>
      <c r="CU15" s="231" t="s">
        <v>221</v>
      </c>
      <c r="CV15" s="23" t="s">
        <v>6</v>
      </c>
      <c r="CW15" s="50" t="s">
        <v>10</v>
      </c>
      <c r="CX15" s="64" t="s">
        <v>15</v>
      </c>
      <c r="CY15" s="50" t="s">
        <v>10</v>
      </c>
      <c r="CZ15" s="8" t="s">
        <v>15</v>
      </c>
      <c r="DA15" s="35" t="s">
        <v>10</v>
      </c>
      <c r="DB15" s="64" t="s">
        <v>33</v>
      </c>
      <c r="DC15" s="50" t="s">
        <v>10</v>
      </c>
      <c r="DD15" s="64" t="s">
        <v>33</v>
      </c>
      <c r="DE15" s="50" t="s">
        <v>10</v>
      </c>
      <c r="DF15" s="64" t="s">
        <v>37</v>
      </c>
      <c r="DG15" s="50" t="s">
        <v>10</v>
      </c>
      <c r="DH15" s="8" t="s">
        <v>39</v>
      </c>
      <c r="DI15" s="186" t="s">
        <v>82</v>
      </c>
      <c r="DJ15" s="184" t="s">
        <v>8</v>
      </c>
      <c r="DK15" s="231" t="s">
        <v>221</v>
      </c>
      <c r="DL15" s="23" t="s">
        <v>6</v>
      </c>
      <c r="DM15" s="50" t="s">
        <v>10</v>
      </c>
      <c r="DN15" s="64" t="s">
        <v>15</v>
      </c>
      <c r="DO15" s="50" t="s">
        <v>10</v>
      </c>
      <c r="DP15" s="8" t="s">
        <v>15</v>
      </c>
      <c r="DQ15" s="35" t="s">
        <v>10</v>
      </c>
      <c r="DR15" s="64" t="s">
        <v>33</v>
      </c>
      <c r="DS15" s="50" t="s">
        <v>10</v>
      </c>
      <c r="DT15" s="64" t="s">
        <v>33</v>
      </c>
      <c r="DU15" s="50" t="s">
        <v>10</v>
      </c>
      <c r="DV15" s="64" t="s">
        <v>37</v>
      </c>
      <c r="DW15" s="50" t="s">
        <v>10</v>
      </c>
      <c r="DX15" s="8" t="s">
        <v>39</v>
      </c>
      <c r="DY15" s="186" t="s">
        <v>82</v>
      </c>
      <c r="DZ15" s="184" t="s">
        <v>8</v>
      </c>
      <c r="EA15" s="231" t="s">
        <v>221</v>
      </c>
      <c r="EB15" s="23" t="s">
        <v>6</v>
      </c>
      <c r="EC15" s="50" t="s">
        <v>10</v>
      </c>
      <c r="ED15" s="64" t="s">
        <v>15</v>
      </c>
      <c r="EE15" s="50" t="s">
        <v>10</v>
      </c>
      <c r="EF15" s="8" t="s">
        <v>15</v>
      </c>
      <c r="EG15" s="35" t="s">
        <v>10</v>
      </c>
      <c r="EH15" s="64" t="s">
        <v>33</v>
      </c>
      <c r="EI15" s="50" t="s">
        <v>10</v>
      </c>
      <c r="EJ15" s="64" t="s">
        <v>33</v>
      </c>
      <c r="EK15" s="50" t="s">
        <v>10</v>
      </c>
      <c r="EL15" s="64" t="s">
        <v>37</v>
      </c>
      <c r="EM15" s="50" t="s">
        <v>10</v>
      </c>
      <c r="EN15" s="8" t="s">
        <v>39</v>
      </c>
      <c r="EO15" s="186" t="s">
        <v>82</v>
      </c>
      <c r="EP15" s="184" t="s">
        <v>8</v>
      </c>
      <c r="EQ15" s="231" t="s">
        <v>221</v>
      </c>
      <c r="ER15" s="23" t="s">
        <v>6</v>
      </c>
      <c r="ES15" s="50" t="s">
        <v>10</v>
      </c>
      <c r="ET15" s="64" t="s">
        <v>15</v>
      </c>
      <c r="EU15" s="50" t="s">
        <v>10</v>
      </c>
      <c r="EV15" s="8" t="s">
        <v>15</v>
      </c>
      <c r="EW15" s="35" t="s">
        <v>10</v>
      </c>
      <c r="EX15" s="64" t="s">
        <v>33</v>
      </c>
      <c r="EY15" s="50" t="s">
        <v>10</v>
      </c>
      <c r="EZ15" s="64" t="s">
        <v>33</v>
      </c>
      <c r="FA15" s="50" t="s">
        <v>10</v>
      </c>
      <c r="FB15" s="64" t="s">
        <v>37</v>
      </c>
      <c r="FC15" s="50" t="s">
        <v>10</v>
      </c>
      <c r="FD15" s="8" t="s">
        <v>39</v>
      </c>
      <c r="FE15" s="186" t="s">
        <v>82</v>
      </c>
      <c r="FF15" s="184" t="s">
        <v>8</v>
      </c>
      <c r="FG15" s="231" t="s">
        <v>221</v>
      </c>
      <c r="FH15" s="23" t="s">
        <v>6</v>
      </c>
      <c r="FI15" s="50" t="s">
        <v>10</v>
      </c>
      <c r="FJ15" s="64" t="s">
        <v>15</v>
      </c>
      <c r="FK15" s="50" t="s">
        <v>10</v>
      </c>
      <c r="FL15" s="8" t="s">
        <v>15</v>
      </c>
      <c r="FM15" s="35" t="s">
        <v>10</v>
      </c>
      <c r="FN15" s="64" t="s">
        <v>33</v>
      </c>
      <c r="FO15" s="50" t="s">
        <v>10</v>
      </c>
      <c r="FP15" s="64" t="s">
        <v>33</v>
      </c>
      <c r="FQ15" s="50" t="s">
        <v>10</v>
      </c>
      <c r="FR15" s="64" t="s">
        <v>37</v>
      </c>
      <c r="FS15" s="50" t="s">
        <v>10</v>
      </c>
      <c r="FT15" s="8" t="s">
        <v>39</v>
      </c>
      <c r="FU15" s="186"/>
      <c r="FV15" s="184"/>
      <c r="FW15" s="231"/>
      <c r="FX15" s="23" t="s">
        <v>6</v>
      </c>
      <c r="FY15" s="50" t="s">
        <v>10</v>
      </c>
      <c r="FZ15" s="64" t="s">
        <v>15</v>
      </c>
      <c r="GA15" s="50" t="s">
        <v>10</v>
      </c>
      <c r="GB15" s="8" t="s">
        <v>15</v>
      </c>
      <c r="GC15" s="35" t="s">
        <v>10</v>
      </c>
      <c r="GD15" s="64" t="s">
        <v>33</v>
      </c>
      <c r="GE15" s="50" t="s">
        <v>10</v>
      </c>
      <c r="GF15" s="64" t="s">
        <v>33</v>
      </c>
      <c r="GG15" s="50" t="s">
        <v>10</v>
      </c>
      <c r="GH15" s="64" t="s">
        <v>37</v>
      </c>
      <c r="GI15" s="50" t="s">
        <v>10</v>
      </c>
      <c r="GJ15" s="8" t="s">
        <v>39</v>
      </c>
    </row>
    <row r="16" spans="1:192" s="126" customFormat="1" x14ac:dyDescent="0.25">
      <c r="AG16" s="225"/>
      <c r="AH16" s="274"/>
      <c r="AI16" s="274"/>
      <c r="AJ16" s="892" t="s">
        <v>1176</v>
      </c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BR16" s="438" t="s">
        <v>1185</v>
      </c>
      <c r="EP16" s="261"/>
      <c r="EQ16" s="246"/>
      <c r="ER16" s="246"/>
      <c r="ES16" s="246"/>
      <c r="ET16" s="246"/>
      <c r="EU16" s="246"/>
      <c r="EV16" s="246"/>
      <c r="EW16" s="246"/>
      <c r="EX16" s="246"/>
      <c r="EY16" s="246"/>
      <c r="EZ16" s="246"/>
      <c r="FA16" s="246"/>
      <c r="FB16" s="246"/>
      <c r="FC16" s="246"/>
      <c r="FD16" s="246"/>
      <c r="FF16" s="261"/>
      <c r="FG16" s="246"/>
      <c r="FH16" s="246"/>
      <c r="FI16" s="246"/>
      <c r="FJ16" s="246"/>
      <c r="FK16" s="246"/>
      <c r="FL16" s="24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26" customFormat="1" x14ac:dyDescent="0.25">
      <c r="A17" s="132">
        <f>ROW()</f>
        <v>17</v>
      </c>
      <c r="B17" s="352" t="s">
        <v>355</v>
      </c>
      <c r="C17" s="352"/>
      <c r="D17" s="256"/>
      <c r="E17" s="379"/>
      <c r="F17" s="379"/>
      <c r="G17" s="380"/>
      <c r="H17" s="379"/>
      <c r="I17" s="379"/>
      <c r="J17" s="379"/>
      <c r="K17" s="379"/>
      <c r="L17" s="379"/>
      <c r="M17" s="379"/>
      <c r="N17" s="379"/>
      <c r="O17" s="379"/>
      <c r="P17" s="379"/>
      <c r="Q17" s="132">
        <v>17</v>
      </c>
      <c r="R17" s="133" t="s">
        <v>229</v>
      </c>
      <c r="S17" s="133"/>
      <c r="T17" s="256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132">
        <v>17</v>
      </c>
      <c r="AH17" s="274" t="s">
        <v>356</v>
      </c>
      <c r="AI17" s="274"/>
      <c r="AJ17" s="256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32">
        <v>17</v>
      </c>
      <c r="AX17" s="450" t="s">
        <v>357</v>
      </c>
      <c r="AY17" s="169"/>
      <c r="AZ17" s="168">
        <v>9091050.7999999989</v>
      </c>
      <c r="BA17" s="168">
        <v>1133055.3483333332</v>
      </c>
      <c r="BB17" s="168">
        <v>10224106.148333332</v>
      </c>
      <c r="BC17" s="168">
        <v>0</v>
      </c>
      <c r="BD17" s="168">
        <v>10224106.148333332</v>
      </c>
      <c r="BE17" s="168">
        <v>0</v>
      </c>
      <c r="BF17" s="168">
        <v>10224106.148333332</v>
      </c>
      <c r="BG17" s="168">
        <v>-969054.8354037758</v>
      </c>
      <c r="BH17" s="168">
        <v>9255051.3129295558</v>
      </c>
      <c r="BI17" s="168">
        <v>0</v>
      </c>
      <c r="BJ17" s="168">
        <v>9255051.3129295558</v>
      </c>
      <c r="BK17" s="168">
        <v>0</v>
      </c>
      <c r="BL17" s="168">
        <v>9255051.3129295558</v>
      </c>
      <c r="BM17" s="132">
        <v>17</v>
      </c>
      <c r="BN17" s="546" t="s">
        <v>358</v>
      </c>
      <c r="BO17" s="270"/>
      <c r="BP17" s="281"/>
      <c r="BQ17" s="281"/>
      <c r="BR17" s="281"/>
      <c r="BS17" s="281"/>
      <c r="BT17" s="281"/>
      <c r="BU17" s="281"/>
      <c r="BV17" s="281"/>
      <c r="BW17" s="281"/>
      <c r="BX17" s="281"/>
      <c r="BY17" s="281"/>
      <c r="BZ17" s="281"/>
      <c r="CA17" s="281"/>
      <c r="CB17" s="281"/>
      <c r="CC17" s="132">
        <v>17</v>
      </c>
      <c r="CD17" s="274" t="s">
        <v>1017</v>
      </c>
      <c r="CE17" s="274"/>
      <c r="CF17" s="256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32">
        <v>17</v>
      </c>
      <c r="CT17" s="450"/>
      <c r="CU17" s="169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32">
        <v>17</v>
      </c>
      <c r="DJ17" s="546" t="s">
        <v>237</v>
      </c>
      <c r="DK17" s="381"/>
      <c r="DL17" s="539"/>
      <c r="DM17" s="539"/>
      <c r="DN17" s="539"/>
      <c r="DO17" s="540"/>
      <c r="DP17" s="539"/>
      <c r="DQ17" s="539"/>
      <c r="DR17" s="539"/>
      <c r="DS17" s="200"/>
      <c r="DT17" s="200"/>
      <c r="DU17" s="200"/>
      <c r="DV17" s="200"/>
      <c r="DW17" s="200"/>
      <c r="DX17" s="200"/>
      <c r="DY17" s="132">
        <v>17</v>
      </c>
      <c r="DZ17" s="1" t="s">
        <v>1145</v>
      </c>
      <c r="EA17"/>
      <c r="EB17" s="843">
        <v>0</v>
      </c>
      <c r="EC17" s="843">
        <v>0</v>
      </c>
      <c r="ED17" s="843">
        <v>0</v>
      </c>
      <c r="EE17" s="843">
        <v>95934500</v>
      </c>
      <c r="EF17" s="843">
        <v>95934500</v>
      </c>
      <c r="EG17" s="843">
        <v>0</v>
      </c>
      <c r="EH17" s="843">
        <v>95934500</v>
      </c>
      <c r="EI17" s="843">
        <v>0</v>
      </c>
      <c r="EJ17" s="843">
        <v>95934500</v>
      </c>
      <c r="EK17" s="843">
        <v>0</v>
      </c>
      <c r="EL17" s="843">
        <v>95934500</v>
      </c>
      <c r="EM17" s="843">
        <v>0</v>
      </c>
      <c r="EN17" s="843">
        <v>95934500</v>
      </c>
      <c r="EO17" s="132">
        <v>17</v>
      </c>
      <c r="EP17" s="519" t="s">
        <v>83</v>
      </c>
      <c r="EQ17"/>
      <c r="ER17"/>
      <c r="ES17"/>
      <c r="ET17" s="524"/>
      <c r="EU17" s="525"/>
      <c r="EV17" s="525"/>
      <c r="EW17" s="524"/>
      <c r="EX17" s="524"/>
      <c r="EY17" s="524"/>
      <c r="EZ17" s="524"/>
      <c r="FA17" s="524"/>
      <c r="FB17" s="524"/>
      <c r="FC17" s="524"/>
      <c r="FD17" s="524"/>
      <c r="FE17" s="132">
        <v>17</v>
      </c>
      <c r="FF17" s="546" t="s">
        <v>1021</v>
      </c>
      <c r="FG17"/>
      <c r="FH17"/>
      <c r="FI17"/>
      <c r="FJ17"/>
      <c r="FK17"/>
      <c r="FL17"/>
      <c r="FM17"/>
      <c r="FU17" s="132">
        <v>17</v>
      </c>
      <c r="FV17" s="666"/>
      <c r="FW17" s="666"/>
      <c r="FX17" s="667" t="s">
        <v>16</v>
      </c>
      <c r="FY17" s="667" t="s">
        <v>17</v>
      </c>
      <c r="FZ17" s="667" t="s">
        <v>1049</v>
      </c>
      <c r="GA17" s="667" t="s">
        <v>18</v>
      </c>
      <c r="GB17" s="667" t="s">
        <v>1050</v>
      </c>
      <c r="GC17" s="667" t="s">
        <v>19</v>
      </c>
      <c r="GD17" s="667" t="s">
        <v>1051</v>
      </c>
      <c r="GE17" s="667" t="s">
        <v>34</v>
      </c>
      <c r="GF17" s="667" t="s">
        <v>1052</v>
      </c>
      <c r="GG17" s="667" t="s">
        <v>38</v>
      </c>
      <c r="GH17" s="667" t="s">
        <v>1053</v>
      </c>
      <c r="GI17" s="667" t="s">
        <v>47</v>
      </c>
      <c r="GJ17" s="667" t="s">
        <v>1054</v>
      </c>
    </row>
    <row r="18" spans="1:192" s="126" customFormat="1" x14ac:dyDescent="0.25">
      <c r="A18" s="132">
        <f>ROW()</f>
        <v>18</v>
      </c>
      <c r="B18" s="382" t="s">
        <v>359</v>
      </c>
      <c r="C18" s="382"/>
      <c r="D18" s="383">
        <v>40481079.530000001</v>
      </c>
      <c r="E18" s="383">
        <v>0</v>
      </c>
      <c r="F18" s="383">
        <v>40481079.530000001</v>
      </c>
      <c r="G18" s="383">
        <v>0</v>
      </c>
      <c r="H18" s="383">
        <v>40481079.530000001</v>
      </c>
      <c r="I18" s="383">
        <v>0</v>
      </c>
      <c r="J18" s="383">
        <v>40481079.530000001</v>
      </c>
      <c r="K18" s="383">
        <v>6651949.3599999994</v>
      </c>
      <c r="L18" s="383">
        <v>47133028.890000001</v>
      </c>
      <c r="M18" s="383">
        <v>-3075189.9299999923</v>
      </c>
      <c r="N18" s="383">
        <v>44057838.960000008</v>
      </c>
      <c r="O18" s="383">
        <v>44959.919999994338</v>
      </c>
      <c r="P18" s="383">
        <v>44102798.880000003</v>
      </c>
      <c r="Q18" s="132">
        <v>18</v>
      </c>
      <c r="R18" s="133" t="s">
        <v>360</v>
      </c>
      <c r="S18" s="284"/>
      <c r="T18" s="383">
        <v>635436.89</v>
      </c>
      <c r="U18" s="383">
        <v>97768.272499999963</v>
      </c>
      <c r="V18" s="383">
        <v>733205.16249999998</v>
      </c>
      <c r="W18" s="383">
        <v>0</v>
      </c>
      <c r="X18" s="383">
        <v>733205.16249999998</v>
      </c>
      <c r="Y18" s="383">
        <v>0</v>
      </c>
      <c r="Z18" s="383">
        <v>733205.16249999998</v>
      </c>
      <c r="AA18" s="383">
        <v>176542.65249999997</v>
      </c>
      <c r="AB18" s="383">
        <v>909747.81499999994</v>
      </c>
      <c r="AC18" s="383">
        <v>-60605.032499999972</v>
      </c>
      <c r="AD18" s="383">
        <v>849142.78249999997</v>
      </c>
      <c r="AE18" s="383">
        <v>-5711.8725000000559</v>
      </c>
      <c r="AF18" s="383">
        <v>843430.90999999992</v>
      </c>
      <c r="AG18" s="132">
        <v>18</v>
      </c>
      <c r="AH18" s="288" t="s">
        <v>251</v>
      </c>
      <c r="AI18" s="288"/>
      <c r="AJ18" s="605">
        <v>4539303</v>
      </c>
      <c r="AK18" s="605">
        <v>-4539303</v>
      </c>
      <c r="AL18" s="605">
        <v>0</v>
      </c>
      <c r="AM18" s="605">
        <v>0</v>
      </c>
      <c r="AN18" s="605">
        <v>0</v>
      </c>
      <c r="AO18" s="605">
        <v>0</v>
      </c>
      <c r="AP18" s="605">
        <v>0</v>
      </c>
      <c r="AQ18" s="605">
        <v>0</v>
      </c>
      <c r="AR18" s="605">
        <v>0</v>
      </c>
      <c r="AS18" s="605">
        <v>0</v>
      </c>
      <c r="AT18" s="605">
        <v>0</v>
      </c>
      <c r="AU18" s="605">
        <v>0</v>
      </c>
      <c r="AV18" s="605">
        <v>0</v>
      </c>
      <c r="AW18" s="132">
        <v>18</v>
      </c>
      <c r="AX18" s="450" t="s">
        <v>363</v>
      </c>
      <c r="AY18" s="169"/>
      <c r="AZ18" s="451">
        <v>1044876.1399999999</v>
      </c>
      <c r="BA18" s="451">
        <v>-221927.2233333331</v>
      </c>
      <c r="BB18" s="451">
        <v>822948.91666666674</v>
      </c>
      <c r="BC18" s="451">
        <v>0</v>
      </c>
      <c r="BD18" s="451">
        <v>822948.91666666674</v>
      </c>
      <c r="BE18" s="451">
        <v>0</v>
      </c>
      <c r="BF18" s="451">
        <v>822948.91666666674</v>
      </c>
      <c r="BG18" s="451">
        <v>-78000.229596220772</v>
      </c>
      <c r="BH18" s="451">
        <v>744948.68707044597</v>
      </c>
      <c r="BI18" s="451">
        <v>0</v>
      </c>
      <c r="BJ18" s="451">
        <v>744948.68707044597</v>
      </c>
      <c r="BK18" s="451">
        <v>0</v>
      </c>
      <c r="BL18" s="451">
        <v>744948.68707044597</v>
      </c>
      <c r="BM18" s="132">
        <v>18</v>
      </c>
      <c r="BN18" s="548" t="s">
        <v>361</v>
      </c>
      <c r="BO18" s="245"/>
      <c r="BP18" s="168">
        <v>0</v>
      </c>
      <c r="BQ18" s="168"/>
      <c r="BR18" s="168">
        <v>0</v>
      </c>
      <c r="BS18" s="168">
        <v>-0.17488889195374213</v>
      </c>
      <c r="BT18" s="168">
        <v>-0.17488889195374213</v>
      </c>
      <c r="BU18" s="168">
        <v>0</v>
      </c>
      <c r="BV18" s="168">
        <v>-0.17488889195374213</v>
      </c>
      <c r="BW18" s="168">
        <v>0</v>
      </c>
      <c r="BX18" s="168">
        <v>-0.17488889195374213</v>
      </c>
      <c r="BY18" s="168">
        <v>0</v>
      </c>
      <c r="BZ18" s="168">
        <v>-0.17488889195374213</v>
      </c>
      <c r="CA18" s="168">
        <v>0</v>
      </c>
      <c r="CB18" s="168">
        <v>-0.17488889195374213</v>
      </c>
      <c r="CC18" s="132">
        <v>18</v>
      </c>
      <c r="CD18" s="288" t="s">
        <v>251</v>
      </c>
      <c r="CE18" s="288"/>
      <c r="CF18" s="605">
        <v>341605.68</v>
      </c>
      <c r="CG18" s="605">
        <v>-341605.68</v>
      </c>
      <c r="CH18" s="605">
        <v>0</v>
      </c>
      <c r="CI18" s="605">
        <v>0</v>
      </c>
      <c r="CJ18" s="605">
        <v>0</v>
      </c>
      <c r="CK18" s="605">
        <v>0</v>
      </c>
      <c r="CL18" s="605">
        <v>0</v>
      </c>
      <c r="CM18" s="605">
        <v>0</v>
      </c>
      <c r="CN18" s="605">
        <v>0</v>
      </c>
      <c r="CO18" s="605">
        <v>0</v>
      </c>
      <c r="CP18" s="605">
        <v>0</v>
      </c>
      <c r="CQ18" s="605">
        <v>0</v>
      </c>
      <c r="CR18" s="605">
        <v>0</v>
      </c>
      <c r="CS18" s="132">
        <v>18</v>
      </c>
      <c r="CT18" s="450"/>
      <c r="CU18" s="169"/>
      <c r="CV18" s="193"/>
      <c r="CW18" s="193"/>
      <c r="CX18" s="193"/>
      <c r="CY18" s="193"/>
      <c r="CZ18" s="193"/>
      <c r="DA18" s="168"/>
      <c r="DB18" s="193"/>
      <c r="DC18" s="168"/>
      <c r="DD18" s="193"/>
      <c r="DE18" s="168"/>
      <c r="DF18" s="193"/>
      <c r="DG18" s="168"/>
      <c r="DH18" s="193"/>
      <c r="DI18" s="132">
        <v>18</v>
      </c>
      <c r="DJ18" s="546" t="s">
        <v>250</v>
      </c>
      <c r="DK18"/>
      <c r="DL18" s="539"/>
      <c r="DM18" s="539"/>
      <c r="DN18" s="539"/>
      <c r="DO18" s="540"/>
      <c r="DP18" s="539"/>
      <c r="DQ18" s="539"/>
      <c r="DR18" s="539"/>
      <c r="DS18" s="200"/>
      <c r="DT18" s="200"/>
      <c r="DU18" s="200"/>
      <c r="DV18" s="200"/>
      <c r="DW18" s="200"/>
      <c r="DX18" s="200"/>
      <c r="DY18" s="132">
        <v>18</v>
      </c>
      <c r="DZ18" s="1" t="s">
        <v>1146</v>
      </c>
      <c r="EA18"/>
      <c r="EB18" s="843">
        <v>0</v>
      </c>
      <c r="EC18" s="843">
        <v>0</v>
      </c>
      <c r="ED18" s="843">
        <v>0</v>
      </c>
      <c r="EE18" s="843">
        <v>-66074914.639999986</v>
      </c>
      <c r="EF18" s="843">
        <v>-66074914.639999986</v>
      </c>
      <c r="EG18" s="843">
        <v>0</v>
      </c>
      <c r="EH18" s="843">
        <v>-66074914.639999986</v>
      </c>
      <c r="EI18" s="843">
        <v>0</v>
      </c>
      <c r="EJ18" s="843">
        <v>-66074914.639999986</v>
      </c>
      <c r="EK18" s="843">
        <v>0</v>
      </c>
      <c r="EL18" s="843">
        <v>-66074914.639999986</v>
      </c>
      <c r="EM18" s="843">
        <v>0</v>
      </c>
      <c r="EN18" s="843">
        <v>-66074914.639999986</v>
      </c>
      <c r="EO18" s="132">
        <v>18</v>
      </c>
      <c r="EP18" s="520"/>
      <c r="EQ18"/>
      <c r="ER18" s="272"/>
      <c r="ES18" s="272"/>
      <c r="ET18" s="272"/>
      <c r="EU18" s="272"/>
      <c r="EV18" s="272"/>
      <c r="EW18" s="272"/>
      <c r="EX18" s="272"/>
      <c r="EY18" s="272"/>
      <c r="EZ18" s="272"/>
      <c r="FA18" s="272"/>
      <c r="FB18" s="272"/>
      <c r="FC18" s="272"/>
      <c r="FD18" s="272"/>
      <c r="FE18" s="132">
        <v>18</v>
      </c>
      <c r="FF18" s="547" t="s">
        <v>1022</v>
      </c>
      <c r="FG18"/>
      <c r="FH18" s="158">
        <v>0</v>
      </c>
      <c r="FI18" s="158">
        <v>0</v>
      </c>
      <c r="FJ18" s="158">
        <v>0</v>
      </c>
      <c r="FK18" s="158">
        <v>-194714523.99000001</v>
      </c>
      <c r="FL18" s="158">
        <v>-194714523.99000001</v>
      </c>
      <c r="FM18" s="158">
        <v>-45328445.25999999</v>
      </c>
      <c r="FN18" s="158">
        <v>-240042969.25</v>
      </c>
      <c r="FO18" s="158">
        <v>0</v>
      </c>
      <c r="FP18" s="158">
        <v>-240042969.25</v>
      </c>
      <c r="FQ18" s="158">
        <v>0</v>
      </c>
      <c r="FR18" s="158">
        <v>-240042969.25</v>
      </c>
      <c r="FS18" s="158">
        <v>0</v>
      </c>
      <c r="FT18" s="158">
        <v>-240042969.25</v>
      </c>
      <c r="FU18" s="132">
        <v>18</v>
      </c>
      <c r="FV18" s="546" t="s">
        <v>1055</v>
      </c>
      <c r="FW18" s="666"/>
      <c r="FX18" s="668"/>
      <c r="FY18" s="668"/>
      <c r="FZ18" s="668"/>
      <c r="GA18" s="668"/>
      <c r="GB18" s="668"/>
      <c r="GC18" s="668"/>
      <c r="GD18" s="668"/>
      <c r="GE18" s="668"/>
      <c r="GF18" s="668"/>
      <c r="GG18" s="668"/>
      <c r="GH18" s="668"/>
      <c r="GI18" s="668"/>
      <c r="GJ18" s="668"/>
    </row>
    <row r="19" spans="1:192" s="126" customFormat="1" x14ac:dyDescent="0.25">
      <c r="A19" s="132">
        <f>ROW()</f>
        <v>19</v>
      </c>
      <c r="B19" s="382" t="s">
        <v>362</v>
      </c>
      <c r="D19" s="384">
        <v>178893364.00999999</v>
      </c>
      <c r="E19" s="384">
        <v>0</v>
      </c>
      <c r="F19" s="384">
        <v>178893364.00999999</v>
      </c>
      <c r="G19" s="384">
        <v>0</v>
      </c>
      <c r="H19" s="384">
        <v>178893364.00999999</v>
      </c>
      <c r="I19" s="384">
        <v>0</v>
      </c>
      <c r="J19" s="384">
        <v>178893364.00999999</v>
      </c>
      <c r="K19" s="384">
        <v>32887235.188211113</v>
      </c>
      <c r="L19" s="384">
        <v>211780599.1982111</v>
      </c>
      <c r="M19" s="384">
        <v>-4195098.3606211841</v>
      </c>
      <c r="N19" s="384">
        <v>207585500.83758992</v>
      </c>
      <c r="O19" s="384">
        <v>126523.0466991663</v>
      </c>
      <c r="P19" s="384">
        <v>207712023.88428909</v>
      </c>
      <c r="Q19" s="132">
        <v>19</v>
      </c>
      <c r="R19" s="133" t="s">
        <v>284</v>
      </c>
      <c r="S19" s="133"/>
      <c r="T19" s="136">
        <v>635436.89</v>
      </c>
      <c r="U19" s="136">
        <v>97768.272499999963</v>
      </c>
      <c r="V19" s="136">
        <v>733205.16249999998</v>
      </c>
      <c r="W19" s="136">
        <v>0</v>
      </c>
      <c r="X19" s="136">
        <v>733205.16249999998</v>
      </c>
      <c r="Y19" s="136">
        <v>0</v>
      </c>
      <c r="Z19" s="136">
        <v>733205.16249999998</v>
      </c>
      <c r="AA19" s="136">
        <v>176542.65249999997</v>
      </c>
      <c r="AB19" s="136">
        <v>909747.81499999994</v>
      </c>
      <c r="AC19" s="136">
        <v>-60605.032499999972</v>
      </c>
      <c r="AD19" s="136">
        <v>849142.78249999997</v>
      </c>
      <c r="AE19" s="136">
        <v>-5711.8725000000559</v>
      </c>
      <c r="AF19" s="136">
        <v>843430.90999999992</v>
      </c>
      <c r="AG19" s="132">
        <v>19</v>
      </c>
      <c r="AH19" s="288" t="s">
        <v>261</v>
      </c>
      <c r="AI19" s="288"/>
      <c r="AJ19" s="605">
        <v>-2651000</v>
      </c>
      <c r="AK19" s="605">
        <v>2651000</v>
      </c>
      <c r="AL19" s="605">
        <v>0</v>
      </c>
      <c r="AM19" s="605">
        <v>106032</v>
      </c>
      <c r="AN19" s="605">
        <v>106032</v>
      </c>
      <c r="AO19" s="605">
        <v>212064</v>
      </c>
      <c r="AP19" s="605">
        <v>318096</v>
      </c>
      <c r="AQ19" s="605">
        <v>113962.32539999997</v>
      </c>
      <c r="AR19" s="605">
        <v>432058.32539999997</v>
      </c>
      <c r="AS19" s="605">
        <v>227924.65079999901</v>
      </c>
      <c r="AT19" s="605">
        <v>659982.97619999899</v>
      </c>
      <c r="AU19" s="605">
        <v>227924.65079999808</v>
      </c>
      <c r="AV19" s="605">
        <v>887907.62699999707</v>
      </c>
      <c r="AW19" s="132">
        <v>19</v>
      </c>
      <c r="AX19" s="450" t="s">
        <v>491</v>
      </c>
      <c r="AY19" s="169"/>
      <c r="AZ19" s="451">
        <v>365808.24</v>
      </c>
      <c r="BA19" s="451">
        <v>23601.223333333328</v>
      </c>
      <c r="BB19" s="451">
        <v>389409.46333333332</v>
      </c>
      <c r="BC19" s="451">
        <v>0</v>
      </c>
      <c r="BD19" s="451">
        <v>389409.46333333332</v>
      </c>
      <c r="BE19" s="451">
        <v>0</v>
      </c>
      <c r="BF19" s="451">
        <v>389409.46333333332</v>
      </c>
      <c r="BG19" s="451">
        <v>0</v>
      </c>
      <c r="BH19" s="451">
        <v>389409.46333333332</v>
      </c>
      <c r="BI19" s="451">
        <v>0</v>
      </c>
      <c r="BJ19" s="451">
        <v>389409.46333333332</v>
      </c>
      <c r="BK19" s="451">
        <v>0</v>
      </c>
      <c r="BL19" s="451">
        <v>389409.46333333332</v>
      </c>
      <c r="BM19" s="132">
        <v>19</v>
      </c>
      <c r="BN19" s="548" t="s">
        <v>364</v>
      </c>
      <c r="BO19" s="245"/>
      <c r="BP19" s="451">
        <v>0</v>
      </c>
      <c r="BQ19" s="451"/>
      <c r="BR19" s="451">
        <v>0</v>
      </c>
      <c r="BS19" s="451">
        <v>0</v>
      </c>
      <c r="BT19" s="451">
        <v>0</v>
      </c>
      <c r="BU19" s="451">
        <v>0</v>
      </c>
      <c r="BV19" s="451">
        <v>0</v>
      </c>
      <c r="BW19" s="451">
        <v>0</v>
      </c>
      <c r="BX19" s="451">
        <v>0</v>
      </c>
      <c r="BY19" s="451">
        <v>0</v>
      </c>
      <c r="BZ19" s="451">
        <v>0</v>
      </c>
      <c r="CA19" s="451">
        <v>0</v>
      </c>
      <c r="CB19" s="451">
        <v>0</v>
      </c>
      <c r="CC19" s="132">
        <v>19</v>
      </c>
      <c r="CD19" s="288" t="s">
        <v>261</v>
      </c>
      <c r="CE19" s="288"/>
      <c r="CF19" s="605">
        <v>-71167.850000000006</v>
      </c>
      <c r="CG19" s="605">
        <v>71167.850000000006</v>
      </c>
      <c r="CH19" s="605">
        <v>0</v>
      </c>
      <c r="CI19" s="605">
        <v>56934.27999999997</v>
      </c>
      <c r="CJ19" s="605">
        <v>56934.27999999997</v>
      </c>
      <c r="CK19" s="605">
        <v>113868.55999999994</v>
      </c>
      <c r="CL19" s="605">
        <v>170802.83999999991</v>
      </c>
      <c r="CM19" s="605">
        <v>55945.837638888945</v>
      </c>
      <c r="CN19" s="605">
        <v>226748.67763888885</v>
      </c>
      <c r="CO19" s="605">
        <v>43689.152361111192</v>
      </c>
      <c r="CP19" s="605">
        <v>270437.83000000007</v>
      </c>
      <c r="CQ19" s="605">
        <v>0</v>
      </c>
      <c r="CR19" s="605">
        <v>270437.83000000007</v>
      </c>
      <c r="CS19" s="132">
        <v>19</v>
      </c>
      <c r="CT19" s="450"/>
      <c r="CU19" s="169"/>
      <c r="CV19" s="193"/>
      <c r="CW19" s="193"/>
      <c r="CX19" s="193"/>
      <c r="CY19" s="193"/>
      <c r="CZ19" s="193"/>
      <c r="DA19" s="168"/>
      <c r="DB19" s="193"/>
      <c r="DC19" s="168"/>
      <c r="DD19" s="193"/>
      <c r="DE19" s="168"/>
      <c r="DF19" s="193"/>
      <c r="DG19" s="168"/>
      <c r="DH19" s="193"/>
      <c r="DI19" s="132">
        <v>19</v>
      </c>
      <c r="DJ19" s="547" t="s">
        <v>514</v>
      </c>
      <c r="DK19"/>
      <c r="DL19" s="541"/>
      <c r="DM19" s="541"/>
      <c r="DN19" s="541"/>
      <c r="DO19" s="541"/>
      <c r="DP19" s="541"/>
      <c r="DQ19" s="541"/>
      <c r="DR19" s="541"/>
      <c r="DS19" s="541"/>
      <c r="DT19" s="541"/>
      <c r="DU19" s="541"/>
      <c r="DV19" s="541"/>
      <c r="DW19" s="541"/>
      <c r="DX19" s="541"/>
      <c r="DY19" s="132">
        <v>19</v>
      </c>
      <c r="DZ19" s="842" t="s">
        <v>1232</v>
      </c>
      <c r="EA19"/>
      <c r="EB19" s="843">
        <v>0</v>
      </c>
      <c r="EC19" s="843">
        <v>0</v>
      </c>
      <c r="ED19" s="843">
        <v>0</v>
      </c>
      <c r="EE19" s="843">
        <v>-15454023.980000002</v>
      </c>
      <c r="EF19" s="843">
        <v>-15454023.980000002</v>
      </c>
      <c r="EG19" s="843">
        <v>0</v>
      </c>
      <c r="EH19" s="843">
        <v>-15454023.980000002</v>
      </c>
      <c r="EI19" s="843">
        <v>0</v>
      </c>
      <c r="EJ19" s="843">
        <v>-15454023.980000002</v>
      </c>
      <c r="EK19" s="843">
        <v>0</v>
      </c>
      <c r="EL19" s="843">
        <v>-15454023.980000002</v>
      </c>
      <c r="EM19" s="843">
        <v>0</v>
      </c>
      <c r="EN19" s="843">
        <v>-15454023.980000002</v>
      </c>
      <c r="EO19" s="132">
        <v>19</v>
      </c>
      <c r="EP19" s="520"/>
      <c r="EQ19"/>
      <c r="ER19" s="527"/>
      <c r="ES19" s="527"/>
      <c r="ET19" s="272"/>
      <c r="EU19" s="527"/>
      <c r="EV19" s="527"/>
      <c r="EW19" s="527"/>
      <c r="EX19" s="527"/>
      <c r="EY19" s="527"/>
      <c r="EZ19" s="527"/>
      <c r="FA19" s="527"/>
      <c r="FB19" s="527"/>
      <c r="FC19" s="527"/>
      <c r="FD19" s="527"/>
      <c r="FE19" s="132">
        <v>19</v>
      </c>
      <c r="FF19" s="547" t="s">
        <v>1023</v>
      </c>
      <c r="FG19"/>
      <c r="FH19" s="158">
        <v>0</v>
      </c>
      <c r="FI19" s="158">
        <v>0</v>
      </c>
      <c r="FJ19" s="158">
        <v>0</v>
      </c>
      <c r="FK19" s="158">
        <v>-13971978.946900001</v>
      </c>
      <c r="FL19" s="158">
        <v>-13971978.946900001</v>
      </c>
      <c r="FM19" s="158">
        <v>-3555206.751923332</v>
      </c>
      <c r="FN19" s="158">
        <v>-17527185.698823333</v>
      </c>
      <c r="FO19" s="158">
        <v>0</v>
      </c>
      <c r="FP19" s="158">
        <v>-17527185.698823333</v>
      </c>
      <c r="FQ19" s="158">
        <v>0</v>
      </c>
      <c r="FR19" s="158">
        <v>-17527185.698823333</v>
      </c>
      <c r="FS19" s="158">
        <v>0</v>
      </c>
      <c r="FT19" s="158">
        <v>-17527185.698823333</v>
      </c>
      <c r="FU19" s="132">
        <v>19</v>
      </c>
      <c r="FV19" s="546" t="s">
        <v>514</v>
      </c>
      <c r="FW19" s="666"/>
      <c r="FX19" s="539"/>
      <c r="FY19" s="539"/>
      <c r="FZ19" s="539"/>
      <c r="GA19" s="540"/>
      <c r="GB19" s="539"/>
      <c r="GC19" s="539"/>
      <c r="GD19" s="539"/>
      <c r="GE19" s="200"/>
      <c r="GF19" s="200"/>
      <c r="GG19" s="200"/>
      <c r="GH19" s="200"/>
      <c r="GI19" s="200"/>
      <c r="GJ19" s="200"/>
    </row>
    <row r="20" spans="1:192" s="126" customFormat="1" x14ac:dyDescent="0.25">
      <c r="A20" s="132">
        <f>ROW()</f>
        <v>20</v>
      </c>
      <c r="B20" s="382" t="s">
        <v>365</v>
      </c>
      <c r="C20" s="382"/>
      <c r="D20" s="384">
        <v>621116982.74000001</v>
      </c>
      <c r="E20" s="384">
        <v>15058669.787625909</v>
      </c>
      <c r="F20" s="384">
        <v>636175652.52762592</v>
      </c>
      <c r="G20" s="384">
        <v>0</v>
      </c>
      <c r="H20" s="384">
        <v>636175652.52762592</v>
      </c>
      <c r="I20" s="384">
        <v>0</v>
      </c>
      <c r="J20" s="384">
        <v>636175652.52762592</v>
      </c>
      <c r="K20" s="384">
        <v>27180874.666903138</v>
      </c>
      <c r="L20" s="384">
        <v>663356527.19452906</v>
      </c>
      <c r="M20" s="384">
        <v>6267162.946344614</v>
      </c>
      <c r="N20" s="384">
        <v>669623690.14087367</v>
      </c>
      <c r="O20" s="384">
        <v>-90723819.704705834</v>
      </c>
      <c r="P20" s="384">
        <v>578899870.43616784</v>
      </c>
      <c r="Q20" s="132">
        <v>20</v>
      </c>
      <c r="R20" s="133" t="s">
        <v>366</v>
      </c>
      <c r="S20" s="386">
        <v>0.95430283896288104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3">
        <v>0</v>
      </c>
      <c r="AE20" s="193">
        <v>0</v>
      </c>
      <c r="AF20" s="193">
        <v>0</v>
      </c>
      <c r="AG20" s="132">
        <v>20</v>
      </c>
      <c r="AH20" s="288" t="s">
        <v>283</v>
      </c>
      <c r="AI20" s="288"/>
      <c r="AJ20" s="605">
        <v>-629006.75</v>
      </c>
      <c r="AK20" s="605">
        <v>629006.75</v>
      </c>
      <c r="AL20" s="605">
        <v>0</v>
      </c>
      <c r="AM20" s="605">
        <v>-34891.75</v>
      </c>
      <c r="AN20" s="605">
        <v>-34891.75</v>
      </c>
      <c r="AO20" s="605">
        <v>-69784</v>
      </c>
      <c r="AP20" s="605">
        <v>-104675.75</v>
      </c>
      <c r="AQ20" s="605">
        <v>-34892</v>
      </c>
      <c r="AR20" s="605">
        <v>-139567.75</v>
      </c>
      <c r="AS20" s="605">
        <v>-69784</v>
      </c>
      <c r="AT20" s="605">
        <v>-209351.75</v>
      </c>
      <c r="AU20" s="605">
        <v>-69784</v>
      </c>
      <c r="AV20" s="605">
        <v>-279135.75</v>
      </c>
      <c r="AW20" s="132">
        <v>20</v>
      </c>
      <c r="AX20" s="450" t="s">
        <v>492</v>
      </c>
      <c r="AY20" s="385"/>
      <c r="AZ20" s="451">
        <v>97454.549999999988</v>
      </c>
      <c r="BA20" s="451">
        <v>9441.5583333333489</v>
      </c>
      <c r="BB20" s="451">
        <v>106896.10833333334</v>
      </c>
      <c r="BC20" s="451">
        <v>0</v>
      </c>
      <c r="BD20" s="452">
        <v>106896.10833333334</v>
      </c>
      <c r="BE20" s="451">
        <v>0</v>
      </c>
      <c r="BF20" s="452">
        <v>106896.10833333334</v>
      </c>
      <c r="BG20" s="451">
        <v>0</v>
      </c>
      <c r="BH20" s="452">
        <v>106896.10833333334</v>
      </c>
      <c r="BI20" s="451">
        <v>0</v>
      </c>
      <c r="BJ20" s="452">
        <v>106896.10833333334</v>
      </c>
      <c r="BK20" s="451">
        <v>0</v>
      </c>
      <c r="BL20" s="452">
        <v>106896.10833333334</v>
      </c>
      <c r="BM20" s="132">
        <v>20</v>
      </c>
      <c r="BN20" s="548" t="s">
        <v>367</v>
      </c>
      <c r="BO20" s="245"/>
      <c r="BP20" s="451">
        <v>0</v>
      </c>
      <c r="BQ20" s="451"/>
      <c r="BR20" s="451">
        <v>8415636.6500000004</v>
      </c>
      <c r="BS20" s="451">
        <v>-1139595.0491381353</v>
      </c>
      <c r="BT20" s="451">
        <v>7276041.6008618651</v>
      </c>
      <c r="BU20" s="451">
        <v>-2279191.080000001</v>
      </c>
      <c r="BV20" s="451">
        <v>4996850.5208618641</v>
      </c>
      <c r="BW20" s="451">
        <v>-1139595.540000008</v>
      </c>
      <c r="BX20" s="451">
        <v>3857254.9808618561</v>
      </c>
      <c r="BY20" s="451">
        <v>-2279191.0799999996</v>
      </c>
      <c r="BZ20" s="451">
        <v>1578063.9008618565</v>
      </c>
      <c r="CA20" s="451">
        <v>-1534199.4819661102</v>
      </c>
      <c r="CB20" s="451">
        <v>43864.418895746348</v>
      </c>
      <c r="CC20" s="132">
        <v>20</v>
      </c>
      <c r="CD20" s="288" t="s">
        <v>283</v>
      </c>
      <c r="CE20" s="288"/>
      <c r="CF20" s="605">
        <v>-8967.149099999986</v>
      </c>
      <c r="CG20" s="605">
        <v>8967.149099999986</v>
      </c>
      <c r="CH20" s="605">
        <v>0</v>
      </c>
      <c r="CI20" s="605">
        <v>5.4569682106375694E-12</v>
      </c>
      <c r="CJ20" s="605">
        <v>5.4569682106375694E-12</v>
      </c>
      <c r="CK20" s="605">
        <v>1.8189894035458565E-11</v>
      </c>
      <c r="CL20" s="605">
        <v>2.3646862246096134E-11</v>
      </c>
      <c r="CM20" s="605">
        <v>-5770.5265041666971</v>
      </c>
      <c r="CN20" s="605">
        <v>-5770.5265041666735</v>
      </c>
      <c r="CO20" s="605">
        <v>-3196.6225958333121</v>
      </c>
      <c r="CP20" s="605">
        <v>-8967.149099999986</v>
      </c>
      <c r="CQ20" s="605">
        <v>0</v>
      </c>
      <c r="CR20" s="605">
        <v>-8967.149099999986</v>
      </c>
      <c r="CS20" s="132">
        <v>20</v>
      </c>
      <c r="CT20" s="450"/>
      <c r="CU20" s="385"/>
      <c r="CV20" s="193"/>
      <c r="CW20" s="193"/>
      <c r="CX20" s="193"/>
      <c r="CY20" s="193"/>
      <c r="CZ20" s="320"/>
      <c r="DA20" s="172"/>
      <c r="DB20" s="320"/>
      <c r="DC20" s="172"/>
      <c r="DD20" s="320"/>
      <c r="DE20" s="172"/>
      <c r="DF20" s="320"/>
      <c r="DG20" s="172"/>
      <c r="DH20" s="320"/>
      <c r="DI20" s="132">
        <v>20</v>
      </c>
      <c r="DJ20" s="547" t="s">
        <v>271</v>
      </c>
      <c r="DK20"/>
      <c r="DL20" s="541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32">
        <v>20</v>
      </c>
      <c r="DZ20" s="842" t="s">
        <v>1233</v>
      </c>
      <c r="EA20"/>
      <c r="EB20" s="843">
        <v>0</v>
      </c>
      <c r="EC20" s="843">
        <v>0</v>
      </c>
      <c r="ED20" s="843">
        <v>0</v>
      </c>
      <c r="EE20" s="843">
        <v>-14405561.380000001</v>
      </c>
      <c r="EF20" s="843">
        <v>-14405561.380000001</v>
      </c>
      <c r="EG20" s="843">
        <v>0</v>
      </c>
      <c r="EH20" s="843">
        <v>-14405561.380000001</v>
      </c>
      <c r="EI20" s="843">
        <v>0</v>
      </c>
      <c r="EJ20" s="843">
        <v>-14405561.380000001</v>
      </c>
      <c r="EK20" s="843">
        <v>0</v>
      </c>
      <c r="EL20" s="843">
        <v>-14405561.380000001</v>
      </c>
      <c r="EM20" s="843">
        <v>0</v>
      </c>
      <c r="EN20" s="843">
        <v>-14405561.380000001</v>
      </c>
      <c r="EO20" s="132">
        <v>20</v>
      </c>
      <c r="EP20" s="520"/>
      <c r="EQ20"/>
      <c r="ER20" s="528"/>
      <c r="ES20" s="528"/>
      <c r="ET20" s="701"/>
      <c r="EU20" s="528"/>
      <c r="EV20" s="528"/>
      <c r="EW20" s="528"/>
      <c r="EX20" s="528"/>
      <c r="EY20" s="528"/>
      <c r="EZ20" s="528"/>
      <c r="FA20" s="528"/>
      <c r="FB20" s="528"/>
      <c r="FC20" s="528"/>
      <c r="FD20" s="528"/>
      <c r="FE20" s="132">
        <v>20</v>
      </c>
      <c r="FF20" s="547" t="s">
        <v>1024</v>
      </c>
      <c r="FG20"/>
      <c r="FH20" s="158">
        <v>0</v>
      </c>
      <c r="FI20" s="158">
        <v>0</v>
      </c>
      <c r="FJ20" s="158">
        <v>0</v>
      </c>
      <c r="FK20" s="158">
        <v>5000000</v>
      </c>
      <c r="FL20" s="158">
        <v>5000000</v>
      </c>
      <c r="FM20" s="158">
        <v>0</v>
      </c>
      <c r="FN20" s="158">
        <v>5000000</v>
      </c>
      <c r="FO20" s="158">
        <v>0</v>
      </c>
      <c r="FP20" s="158">
        <v>5000000</v>
      </c>
      <c r="FQ20" s="158">
        <v>0</v>
      </c>
      <c r="FR20" s="158">
        <v>5000000</v>
      </c>
      <c r="FS20" s="158">
        <v>0</v>
      </c>
      <c r="FT20" s="158">
        <v>5000000</v>
      </c>
      <c r="FU20" s="132">
        <v>20</v>
      </c>
      <c r="FV20" s="547" t="s">
        <v>514</v>
      </c>
      <c r="FW20" s="666"/>
      <c r="FX20" s="541"/>
      <c r="FY20" s="541"/>
      <c r="FZ20" s="541"/>
      <c r="GA20" s="541"/>
      <c r="GB20" s="541"/>
      <c r="GC20" s="541"/>
      <c r="GD20" s="541"/>
      <c r="GE20" s="541"/>
      <c r="GF20" s="541"/>
      <c r="GG20" s="541"/>
      <c r="GH20" s="541"/>
      <c r="GI20" s="541"/>
      <c r="GJ20" s="541"/>
    </row>
    <row r="21" spans="1:192" s="126" customFormat="1" x14ac:dyDescent="0.25">
      <c r="A21" s="132">
        <f>ROW()</f>
        <v>21</v>
      </c>
      <c r="B21" s="382" t="s">
        <v>368</v>
      </c>
      <c r="C21" s="382"/>
      <c r="D21" s="384">
        <v>-20517923.440000001</v>
      </c>
      <c r="E21" s="384">
        <v>-8852626.7315418422</v>
      </c>
      <c r="F21" s="384">
        <v>-29370550.171541844</v>
      </c>
      <c r="G21" s="384">
        <v>0</v>
      </c>
      <c r="H21" s="384">
        <v>-29370550.171541844</v>
      </c>
      <c r="I21" s="384">
        <v>0</v>
      </c>
      <c r="J21" s="384">
        <v>-29370550.171541844</v>
      </c>
      <c r="K21" s="384">
        <v>42648002.327158451</v>
      </c>
      <c r="L21" s="384">
        <v>13277452.155616608</v>
      </c>
      <c r="M21" s="384">
        <v>352742.72336205654</v>
      </c>
      <c r="N21" s="384">
        <v>13630194.878978664</v>
      </c>
      <c r="O21" s="384">
        <v>368323.79918230511</v>
      </c>
      <c r="P21" s="384">
        <v>13998518.678160969</v>
      </c>
      <c r="Q21" s="132">
        <v>21</v>
      </c>
      <c r="R21" s="326" t="s">
        <v>369</v>
      </c>
      <c r="S21" s="146"/>
      <c r="T21" s="136">
        <v>635436.89</v>
      </c>
      <c r="U21" s="136">
        <v>97768.272499999963</v>
      </c>
      <c r="V21" s="136">
        <v>733205.16249999998</v>
      </c>
      <c r="W21" s="136">
        <v>0</v>
      </c>
      <c r="X21" s="136">
        <v>733205.16249999998</v>
      </c>
      <c r="Y21" s="136">
        <v>0</v>
      </c>
      <c r="Z21" s="136">
        <v>733205.16249999998</v>
      </c>
      <c r="AA21" s="136">
        <v>176542.65249999997</v>
      </c>
      <c r="AB21" s="136">
        <v>909747.81499999994</v>
      </c>
      <c r="AC21" s="136">
        <v>-60605.032499999972</v>
      </c>
      <c r="AD21" s="136">
        <v>849142.78249999997</v>
      </c>
      <c r="AE21" s="136">
        <v>-5711.8725000000559</v>
      </c>
      <c r="AF21" s="136">
        <v>843430.90999999992</v>
      </c>
      <c r="AG21" s="132">
        <v>21</v>
      </c>
      <c r="AH21" s="298" t="s">
        <v>370</v>
      </c>
      <c r="AI21" s="298"/>
      <c r="AJ21" s="606">
        <v>1259296.25</v>
      </c>
      <c r="AK21" s="606">
        <v>-1259296.25</v>
      </c>
      <c r="AL21" s="606">
        <v>0</v>
      </c>
      <c r="AM21" s="606">
        <v>71140.25</v>
      </c>
      <c r="AN21" s="606">
        <v>71140.25</v>
      </c>
      <c r="AO21" s="606">
        <v>142280</v>
      </c>
      <c r="AP21" s="606">
        <v>213420.25</v>
      </c>
      <c r="AQ21" s="606">
        <v>79070.325399999972</v>
      </c>
      <c r="AR21" s="606">
        <v>292490.57539999997</v>
      </c>
      <c r="AS21" s="606">
        <v>158140.65079999901</v>
      </c>
      <c r="AT21" s="606">
        <v>450631.22619999899</v>
      </c>
      <c r="AU21" s="606">
        <v>158140.65079999808</v>
      </c>
      <c r="AV21" s="606">
        <v>608771.87699999707</v>
      </c>
      <c r="AW21" s="132">
        <v>21</v>
      </c>
      <c r="AX21" s="387"/>
      <c r="AY21" s="139"/>
      <c r="AZ21" s="453"/>
      <c r="BA21" s="453"/>
      <c r="BB21" s="453"/>
      <c r="BC21" s="453"/>
      <c r="BD21" s="454"/>
      <c r="BE21" s="453"/>
      <c r="BF21" s="454"/>
      <c r="BG21" s="453"/>
      <c r="BH21" s="454"/>
      <c r="BI21" s="453"/>
      <c r="BJ21" s="454"/>
      <c r="BK21" s="453"/>
      <c r="BL21" s="454"/>
      <c r="BM21" s="132">
        <v>21</v>
      </c>
      <c r="BN21" s="548" t="s">
        <v>372</v>
      </c>
      <c r="BO21" s="245"/>
      <c r="BP21" s="451">
        <v>0</v>
      </c>
      <c r="BQ21" s="451"/>
      <c r="BR21" s="451">
        <v>67518858.399999991</v>
      </c>
      <c r="BS21" s="451">
        <v>-3267037.0868990272</v>
      </c>
      <c r="BT21" s="451">
        <v>64251821.313100964</v>
      </c>
      <c r="BU21" s="451">
        <v>-6534071.8157049492</v>
      </c>
      <c r="BV21" s="451">
        <v>57717749.497396015</v>
      </c>
      <c r="BW21" s="451">
        <v>-3267035.907852456</v>
      </c>
      <c r="BX21" s="451">
        <v>54450713.589543559</v>
      </c>
      <c r="BY21" s="451">
        <v>-6534071.8157049492</v>
      </c>
      <c r="BZ21" s="451">
        <v>47916641.773838609</v>
      </c>
      <c r="CA21" s="451">
        <v>-6534071.8157049492</v>
      </c>
      <c r="CB21" s="451">
        <v>41382569.95813366</v>
      </c>
      <c r="CC21" s="132">
        <v>21</v>
      </c>
      <c r="CD21" s="298" t="s">
        <v>370</v>
      </c>
      <c r="CE21" s="298"/>
      <c r="CF21" s="638">
        <v>261470.68089999998</v>
      </c>
      <c r="CG21" s="638">
        <v>-261470.68089999998</v>
      </c>
      <c r="CH21" s="638">
        <v>0</v>
      </c>
      <c r="CI21" s="638">
        <v>56934.279999999977</v>
      </c>
      <c r="CJ21" s="638">
        <v>56934.279999999977</v>
      </c>
      <c r="CK21" s="638">
        <v>113868.55999999995</v>
      </c>
      <c r="CL21" s="638">
        <v>170802.83999999994</v>
      </c>
      <c r="CM21" s="638">
        <v>50175.311134722244</v>
      </c>
      <c r="CN21" s="638">
        <v>220978.15113472217</v>
      </c>
      <c r="CO21" s="638">
        <v>40492.529765277883</v>
      </c>
      <c r="CP21" s="638">
        <v>261470.68090000009</v>
      </c>
      <c r="CQ21" s="638">
        <v>0</v>
      </c>
      <c r="CR21" s="638">
        <v>261470.68090000009</v>
      </c>
      <c r="CS21" s="132">
        <v>21</v>
      </c>
      <c r="CT21" s="450"/>
      <c r="CU21" s="385"/>
      <c r="CV21" s="193"/>
      <c r="CW21" s="193"/>
      <c r="CX21" s="193"/>
      <c r="CY21" s="193"/>
      <c r="CZ21" s="320"/>
      <c r="DA21" s="172"/>
      <c r="DB21" s="320"/>
      <c r="DC21" s="172"/>
      <c r="DD21" s="320"/>
      <c r="DE21" s="172"/>
      <c r="DF21" s="320"/>
      <c r="DG21" s="172"/>
      <c r="DH21" s="320"/>
      <c r="DI21" s="132">
        <v>21</v>
      </c>
      <c r="DJ21" s="547" t="s">
        <v>283</v>
      </c>
      <c r="DK21"/>
      <c r="DL21" s="541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32">
        <v>21</v>
      </c>
      <c r="DZ21" s="711" t="s">
        <v>1147</v>
      </c>
      <c r="EA21"/>
      <c r="EB21" s="844">
        <v>0</v>
      </c>
      <c r="EC21" s="844">
        <v>0</v>
      </c>
      <c r="ED21" s="844">
        <v>0</v>
      </c>
      <c r="EE21" s="844">
        <v>0</v>
      </c>
      <c r="EF21" s="844">
        <v>0</v>
      </c>
      <c r="EG21" s="844">
        <v>0</v>
      </c>
      <c r="EH21" s="844">
        <v>0</v>
      </c>
      <c r="EI21" s="844">
        <v>0</v>
      </c>
      <c r="EJ21" s="844">
        <v>0</v>
      </c>
      <c r="EK21" s="844">
        <v>0</v>
      </c>
      <c r="EL21" s="844">
        <v>0</v>
      </c>
      <c r="EM21" s="844">
        <v>0</v>
      </c>
      <c r="EN21" s="844">
        <v>0</v>
      </c>
      <c r="EO21" s="132">
        <v>21</v>
      </c>
      <c r="EP21" s="521" t="s">
        <v>513</v>
      </c>
      <c r="EQ21"/>
      <c r="ER21" s="527">
        <v>0</v>
      </c>
      <c r="ES21" s="527">
        <v>0</v>
      </c>
      <c r="ET21" s="527">
        <v>0</v>
      </c>
      <c r="EU21" s="527">
        <v>0</v>
      </c>
      <c r="EV21" s="527">
        <v>0</v>
      </c>
      <c r="EW21" s="527">
        <v>0</v>
      </c>
      <c r="EX21" s="527">
        <v>0</v>
      </c>
      <c r="EY21" s="527">
        <v>0</v>
      </c>
      <c r="EZ21" s="527">
        <v>0</v>
      </c>
      <c r="FA21" s="527">
        <v>0</v>
      </c>
      <c r="FB21" s="527">
        <v>0</v>
      </c>
      <c r="FC21" s="527">
        <v>0</v>
      </c>
      <c r="FD21" s="527">
        <v>0</v>
      </c>
      <c r="FE21" s="132">
        <v>21</v>
      </c>
      <c r="FF21" s="547" t="s">
        <v>1025</v>
      </c>
      <c r="FG21"/>
      <c r="FH21" s="158">
        <v>0</v>
      </c>
      <c r="FI21" s="158">
        <v>0</v>
      </c>
      <c r="FJ21" s="158">
        <v>0</v>
      </c>
      <c r="FK21" s="158">
        <v>42774165.616749004</v>
      </c>
      <c r="FL21" s="158">
        <v>42774165.616749004</v>
      </c>
      <c r="FM21" s="158">
        <v>10265566.922503889</v>
      </c>
      <c r="FN21" s="158">
        <v>53039732.539252892</v>
      </c>
      <c r="FO21" s="158">
        <v>0</v>
      </c>
      <c r="FP21" s="158">
        <v>53039732.539252892</v>
      </c>
      <c r="FQ21" s="158">
        <v>0</v>
      </c>
      <c r="FR21" s="158">
        <v>53039732.539252892</v>
      </c>
      <c r="FS21" s="158">
        <v>0</v>
      </c>
      <c r="FT21" s="158">
        <v>53039732.539252892</v>
      </c>
      <c r="FU21" s="132">
        <v>21</v>
      </c>
      <c r="FV21" s="547" t="s">
        <v>1056</v>
      </c>
      <c r="FW21" s="666"/>
      <c r="FX21" s="541">
        <v>0</v>
      </c>
      <c r="FY21" s="541">
        <v>0</v>
      </c>
      <c r="FZ21" s="541">
        <v>76622596.840000018</v>
      </c>
      <c r="GA21" s="541">
        <v>0</v>
      </c>
      <c r="GB21" s="541">
        <v>76622596.840000018</v>
      </c>
      <c r="GC21" s="541">
        <v>0</v>
      </c>
      <c r="GD21" s="541">
        <v>76622596.840000018</v>
      </c>
      <c r="GE21" s="541">
        <v>0</v>
      </c>
      <c r="GF21" s="541">
        <v>76622596.840000018</v>
      </c>
      <c r="GG21" s="541">
        <v>0</v>
      </c>
      <c r="GH21" s="541">
        <v>76622596.840000018</v>
      </c>
      <c r="GI21" s="541">
        <v>0</v>
      </c>
      <c r="GJ21" s="541">
        <v>76622596.840000018</v>
      </c>
    </row>
    <row r="22" spans="1:192" s="126" customFormat="1" x14ac:dyDescent="0.25">
      <c r="A22" s="132">
        <f>ROW()</f>
        <v>22</v>
      </c>
      <c r="B22" s="126" t="s">
        <v>373</v>
      </c>
      <c r="D22" s="384">
        <v>509160.25</v>
      </c>
      <c r="E22" s="384">
        <v>0</v>
      </c>
      <c r="F22" s="384">
        <v>509160.25</v>
      </c>
      <c r="G22" s="384">
        <v>0</v>
      </c>
      <c r="H22" s="384">
        <v>509160.25</v>
      </c>
      <c r="I22" s="384">
        <v>0</v>
      </c>
      <c r="J22" s="384">
        <v>509160.25</v>
      </c>
      <c r="K22" s="384">
        <v>12219.84600000002</v>
      </c>
      <c r="L22" s="384">
        <v>521380.09600000002</v>
      </c>
      <c r="M22" s="384">
        <v>12513.12230399996</v>
      </c>
      <c r="N22" s="384">
        <v>533893.21830399998</v>
      </c>
      <c r="O22" s="384">
        <v>12813.437239296036</v>
      </c>
      <c r="P22" s="384">
        <v>546706.65554329602</v>
      </c>
      <c r="Q22" s="132">
        <v>22</v>
      </c>
      <c r="R22" s="326"/>
      <c r="S22" s="326"/>
      <c r="AG22" s="132">
        <v>22</v>
      </c>
      <c r="AH22" s="298"/>
      <c r="AI22" s="298"/>
      <c r="AJ22" s="607"/>
      <c r="AK22" s="607"/>
      <c r="AL22" s="608"/>
      <c r="AM22" s="607"/>
      <c r="AN22" s="608"/>
      <c r="AO22" s="607"/>
      <c r="AP22" s="608"/>
      <c r="AQ22" s="607"/>
      <c r="AR22" s="608"/>
      <c r="AS22" s="607"/>
      <c r="AT22" s="608"/>
      <c r="AU22" s="607"/>
      <c r="AV22" s="608"/>
      <c r="AW22" s="132">
        <v>22</v>
      </c>
      <c r="AX22" s="387" t="s">
        <v>371</v>
      </c>
      <c r="AY22" s="139"/>
      <c r="AZ22" s="306">
        <v>10599189.73</v>
      </c>
      <c r="BA22" s="306">
        <v>944170.90666666673</v>
      </c>
      <c r="BB22" s="306">
        <v>11543360.636666663</v>
      </c>
      <c r="BC22" s="306">
        <v>0</v>
      </c>
      <c r="BD22" s="306">
        <v>11543360.636666663</v>
      </c>
      <c r="BE22" s="306">
        <v>0</v>
      </c>
      <c r="BF22" s="306">
        <v>11543360.636666663</v>
      </c>
      <c r="BG22" s="306">
        <v>-1047055.0649999966</v>
      </c>
      <c r="BH22" s="306">
        <v>10496305.571666667</v>
      </c>
      <c r="BI22" s="306">
        <v>0</v>
      </c>
      <c r="BJ22" s="306">
        <v>10496305.571666667</v>
      </c>
      <c r="BK22" s="306">
        <v>0</v>
      </c>
      <c r="BL22" s="306">
        <v>10496305.571666667</v>
      </c>
      <c r="BM22" s="132">
        <v>22</v>
      </c>
      <c r="BN22" s="548" t="s">
        <v>374</v>
      </c>
      <c r="BO22" s="245"/>
      <c r="BP22" s="451">
        <v>0</v>
      </c>
      <c r="BQ22" s="451"/>
      <c r="BR22" s="451">
        <v>18500000</v>
      </c>
      <c r="BS22" s="451">
        <v>0</v>
      </c>
      <c r="BT22" s="451">
        <v>18500000</v>
      </c>
      <c r="BU22" s="451">
        <v>0</v>
      </c>
      <c r="BV22" s="451">
        <v>18500000</v>
      </c>
      <c r="BW22" s="451">
        <v>0</v>
      </c>
      <c r="BX22" s="451">
        <v>18500000</v>
      </c>
      <c r="BY22" s="451">
        <v>0</v>
      </c>
      <c r="BZ22" s="451">
        <v>18500000</v>
      </c>
      <c r="CA22" s="451">
        <v>0</v>
      </c>
      <c r="CB22" s="451">
        <v>18500000</v>
      </c>
      <c r="CC22" s="132">
        <v>22</v>
      </c>
      <c r="CD22" s="298"/>
      <c r="CE22" s="298"/>
      <c r="CF22" s="607"/>
      <c r="CG22" s="607"/>
      <c r="CH22" s="608"/>
      <c r="CI22" s="607"/>
      <c r="CJ22" s="608"/>
      <c r="CK22" s="607"/>
      <c r="CL22" s="608"/>
      <c r="CM22" s="607"/>
      <c r="CN22" s="608"/>
      <c r="CO22" s="607"/>
      <c r="CP22" s="608"/>
      <c r="CQ22" s="607"/>
      <c r="CR22" s="608"/>
      <c r="CS22" s="132">
        <v>22</v>
      </c>
      <c r="CT22" s="450"/>
      <c r="CU22" s="385"/>
      <c r="CV22" s="193"/>
      <c r="CW22" s="193"/>
      <c r="CX22" s="193"/>
      <c r="CY22" s="193"/>
      <c r="CZ22" s="320"/>
      <c r="DA22" s="172"/>
      <c r="DB22" s="320"/>
      <c r="DC22" s="172"/>
      <c r="DD22" s="320"/>
      <c r="DE22" s="172"/>
      <c r="DF22" s="320"/>
      <c r="DG22" s="172"/>
      <c r="DH22" s="320"/>
      <c r="DI22" s="132">
        <v>22</v>
      </c>
      <c r="DJ22" s="548" t="s">
        <v>285</v>
      </c>
      <c r="DK22"/>
      <c r="DL22" s="723">
        <v>0</v>
      </c>
      <c r="DM22" s="723">
        <v>0</v>
      </c>
      <c r="DN22" s="724"/>
      <c r="DO22" s="723">
        <v>0</v>
      </c>
      <c r="DP22" s="723"/>
      <c r="DQ22" s="723">
        <v>0</v>
      </c>
      <c r="DR22" s="723">
        <v>0</v>
      </c>
      <c r="DS22" s="723"/>
      <c r="DT22" s="723">
        <v>0</v>
      </c>
      <c r="DU22" s="723"/>
      <c r="DV22" s="723">
        <v>0</v>
      </c>
      <c r="DW22" s="723"/>
      <c r="DX22" s="723">
        <v>0</v>
      </c>
      <c r="DY22" s="132">
        <v>22</v>
      </c>
      <c r="DZ22" s="1"/>
      <c r="EA22"/>
      <c r="EB22" s="452"/>
      <c r="EC22" s="452"/>
      <c r="ED22" s="452"/>
      <c r="EE22" s="452"/>
      <c r="EF22" s="452"/>
      <c r="EG22" s="452"/>
      <c r="EH22" s="452"/>
      <c r="EI22" s="452"/>
      <c r="EJ22" s="452"/>
      <c r="EK22" s="452"/>
      <c r="EL22" s="452"/>
      <c r="EM22" s="452"/>
      <c r="EN22" s="452"/>
      <c r="EO22" s="132">
        <v>22</v>
      </c>
      <c r="EP22" s="520"/>
      <c r="EQ22"/>
      <c r="ER22" s="529"/>
      <c r="ES22" s="529"/>
      <c r="ET22" s="529"/>
      <c r="EU22" s="529"/>
      <c r="EV22" s="529"/>
      <c r="EW22" s="529"/>
      <c r="EX22" s="529"/>
      <c r="EY22" s="529"/>
      <c r="EZ22" s="529"/>
      <c r="FA22" s="529"/>
      <c r="FB22" s="529"/>
      <c r="FC22" s="529"/>
      <c r="FD22" s="529"/>
      <c r="FE22" s="132">
        <v>22</v>
      </c>
      <c r="FF22" s="549" t="s">
        <v>326</v>
      </c>
      <c r="FG22"/>
      <c r="FH22" s="641">
        <v>0</v>
      </c>
      <c r="FI22" s="641">
        <v>0</v>
      </c>
      <c r="FJ22" s="641">
        <v>0</v>
      </c>
      <c r="FK22" s="641">
        <v>-160912337.32015103</v>
      </c>
      <c r="FL22" s="641">
        <v>-160912337.32015103</v>
      </c>
      <c r="FM22" s="641">
        <v>-38618085.089419432</v>
      </c>
      <c r="FN22" s="641">
        <v>-199530422.40957046</v>
      </c>
      <c r="FO22" s="641">
        <v>0</v>
      </c>
      <c r="FP22" s="641">
        <v>-199530422.40957046</v>
      </c>
      <c r="FQ22" s="641">
        <v>0</v>
      </c>
      <c r="FR22" s="641">
        <v>-199530422.40957046</v>
      </c>
      <c r="FS22" s="641">
        <v>0</v>
      </c>
      <c r="FT22" s="641">
        <v>-199530422.40957046</v>
      </c>
      <c r="FU22" s="132">
        <v>22</v>
      </c>
      <c r="FV22" s="547" t="s">
        <v>1057</v>
      </c>
      <c r="FW22" s="666"/>
      <c r="FX22" s="541">
        <v>0</v>
      </c>
      <c r="FY22" s="541">
        <v>0</v>
      </c>
      <c r="FZ22" s="541">
        <v>156960790.84</v>
      </c>
      <c r="GA22" s="541">
        <v>0</v>
      </c>
      <c r="GB22" s="541">
        <v>156960790.84</v>
      </c>
      <c r="GC22" s="541">
        <v>0</v>
      </c>
      <c r="GD22" s="541">
        <v>156960790.84</v>
      </c>
      <c r="GE22" s="541">
        <v>0</v>
      </c>
      <c r="GF22" s="541">
        <v>156960790.84</v>
      </c>
      <c r="GG22" s="541">
        <v>0</v>
      </c>
      <c r="GH22" s="541">
        <v>156960790.84</v>
      </c>
      <c r="GI22" s="541">
        <v>0</v>
      </c>
      <c r="GJ22" s="541">
        <v>156960790.84</v>
      </c>
    </row>
    <row r="23" spans="1:192" s="126" customFormat="1" x14ac:dyDescent="0.25">
      <c r="A23" s="132">
        <f>ROW()</f>
        <v>23</v>
      </c>
      <c r="B23" s="382" t="s">
        <v>375</v>
      </c>
      <c r="C23" s="382"/>
      <c r="D23" s="384">
        <v>123773668.73999999</v>
      </c>
      <c r="E23" s="384">
        <v>0</v>
      </c>
      <c r="F23" s="384">
        <v>123773668.73999999</v>
      </c>
      <c r="G23" s="384">
        <v>0</v>
      </c>
      <c r="H23" s="384">
        <v>123773668.73999999</v>
      </c>
      <c r="I23" s="384">
        <v>0</v>
      </c>
      <c r="J23" s="384">
        <v>123773668.73999999</v>
      </c>
      <c r="K23" s="384">
        <v>12088531.512388662</v>
      </c>
      <c r="L23" s="384">
        <v>135862200.25238866</v>
      </c>
      <c r="M23" s="384">
        <v>4907659.3330300152</v>
      </c>
      <c r="N23" s="384">
        <v>140769859.58541867</v>
      </c>
      <c r="O23" s="384">
        <v>1711734.7726309001</v>
      </c>
      <c r="P23" s="384">
        <v>142481594.35804957</v>
      </c>
      <c r="Q23" s="132">
        <v>23</v>
      </c>
      <c r="R23" s="326" t="s">
        <v>223</v>
      </c>
      <c r="S23" s="325">
        <v>0.21</v>
      </c>
      <c r="T23" s="143">
        <v>-133441.7469</v>
      </c>
      <c r="U23" s="143">
        <v>-20531.337224999992</v>
      </c>
      <c r="V23" s="143">
        <v>-153973.08412499999</v>
      </c>
      <c r="W23" s="143">
        <v>0</v>
      </c>
      <c r="X23" s="143">
        <v>-153973.08412499999</v>
      </c>
      <c r="Y23" s="143">
        <v>0</v>
      </c>
      <c r="Z23" s="143">
        <v>-153973.08412499999</v>
      </c>
      <c r="AA23" s="143">
        <v>-37073.957024999989</v>
      </c>
      <c r="AB23" s="143">
        <v>-191047.04114999998</v>
      </c>
      <c r="AC23" s="143">
        <v>12727.056824999994</v>
      </c>
      <c r="AD23" s="143">
        <v>-178319.98432499997</v>
      </c>
      <c r="AE23" s="143">
        <v>1199.4932250000118</v>
      </c>
      <c r="AF23" s="143">
        <v>-177120.49109999996</v>
      </c>
      <c r="AG23" s="132">
        <v>23</v>
      </c>
      <c r="AH23" s="274" t="s">
        <v>376</v>
      </c>
      <c r="AI23" s="274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32">
        <v>23</v>
      </c>
      <c r="AX23" s="244"/>
      <c r="AY23" s="139"/>
      <c r="AZ23" s="306"/>
      <c r="BA23" s="306"/>
      <c r="BB23" s="306"/>
      <c r="BC23" s="306"/>
      <c r="BD23" s="198"/>
      <c r="BE23" s="306"/>
      <c r="BF23" s="198"/>
      <c r="BG23" s="306"/>
      <c r="BH23" s="198"/>
      <c r="BI23" s="306"/>
      <c r="BJ23" s="198"/>
      <c r="BK23" s="306"/>
      <c r="BL23" s="198"/>
      <c r="BM23" s="132">
        <v>23</v>
      </c>
      <c r="BN23" s="548" t="s">
        <v>379</v>
      </c>
      <c r="BO23" s="245"/>
      <c r="BP23" s="451">
        <v>0</v>
      </c>
      <c r="BQ23" s="451"/>
      <c r="BR23" s="451">
        <v>49565643.369999997</v>
      </c>
      <c r="BS23" s="451">
        <v>-2223382.2075159401</v>
      </c>
      <c r="BT23" s="451">
        <v>47342261.162484057</v>
      </c>
      <c r="BU23" s="451">
        <v>-4812405.0640250295</v>
      </c>
      <c r="BV23" s="451">
        <v>42529856.098459028</v>
      </c>
      <c r="BW23" s="451">
        <v>-2491607.2003076226</v>
      </c>
      <c r="BX23" s="451">
        <v>40038248.898151405</v>
      </c>
      <c r="BY23" s="451">
        <v>-5308817.4714140669</v>
      </c>
      <c r="BZ23" s="451">
        <v>34729431.426737338</v>
      </c>
      <c r="CA23" s="451">
        <v>-5607673.2715113759</v>
      </c>
      <c r="CB23" s="451">
        <v>29121758.155225962</v>
      </c>
      <c r="CC23" s="132">
        <v>23</v>
      </c>
      <c r="CD23" s="274" t="s">
        <v>1018</v>
      </c>
      <c r="CE23" s="274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32">
        <v>23</v>
      </c>
      <c r="CT23" s="244"/>
      <c r="CU23" s="139"/>
      <c r="CV23" s="306"/>
      <c r="CW23" s="306"/>
      <c r="CX23" s="306"/>
      <c r="CY23" s="306"/>
      <c r="CZ23" s="198"/>
      <c r="DA23" s="198"/>
      <c r="DB23" s="198"/>
      <c r="DC23" s="198"/>
      <c r="DD23" s="198"/>
      <c r="DE23" s="198"/>
      <c r="DF23" s="198"/>
      <c r="DG23" s="198"/>
      <c r="DH23" s="198"/>
      <c r="DI23" s="132">
        <v>23</v>
      </c>
      <c r="DJ23" s="548"/>
      <c r="DK23"/>
      <c r="DL23" s="723"/>
      <c r="DM23" s="723"/>
      <c r="DN23" s="158"/>
      <c r="DO23" s="723"/>
      <c r="DP23" s="723"/>
      <c r="DQ23" s="723"/>
      <c r="DR23" s="723"/>
      <c r="DS23" s="723"/>
      <c r="DT23" s="723"/>
      <c r="DU23" s="723"/>
      <c r="DV23" s="723"/>
      <c r="DW23" s="723"/>
      <c r="DX23" s="723"/>
      <c r="DY23" s="132">
        <v>23</v>
      </c>
      <c r="DZ23" s="126" t="s">
        <v>1148</v>
      </c>
      <c r="EA23"/>
      <c r="EB23" s="843">
        <v>0</v>
      </c>
      <c r="EC23" s="843">
        <v>0</v>
      </c>
      <c r="ED23" s="843">
        <v>0</v>
      </c>
      <c r="EE23" s="843">
        <v>75365201.209999993</v>
      </c>
      <c r="EF23" s="843">
        <v>75365201.209999993</v>
      </c>
      <c r="EG23" s="843">
        <v>0</v>
      </c>
      <c r="EH23" s="843">
        <v>75365201.209999993</v>
      </c>
      <c r="EI23" s="843">
        <v>0</v>
      </c>
      <c r="EJ23" s="843">
        <v>75365201.209999993</v>
      </c>
      <c r="EK23" s="843">
        <v>0</v>
      </c>
      <c r="EL23" s="843">
        <v>75365201.209999993</v>
      </c>
      <c r="EM23" s="843">
        <v>0</v>
      </c>
      <c r="EN23" s="843">
        <v>75365201.209999993</v>
      </c>
      <c r="EO23" s="132">
        <v>23</v>
      </c>
      <c r="EP23" s="519" t="s">
        <v>1168</v>
      </c>
      <c r="EQ23"/>
      <c r="ER23" s="529"/>
      <c r="ES23" s="529"/>
      <c r="ET23" s="529"/>
      <c r="EU23" s="529"/>
      <c r="EV23" s="529"/>
      <c r="EW23" s="529"/>
      <c r="EX23" s="529"/>
      <c r="EY23" s="529"/>
      <c r="EZ23" s="529"/>
      <c r="FA23" s="529"/>
      <c r="FB23" s="529"/>
      <c r="FC23" s="529"/>
      <c r="FD23" s="529"/>
      <c r="FE23" s="132">
        <v>23</v>
      </c>
      <c r="FF23" s="548"/>
      <c r="FG23"/>
      <c r="FH23" s="641"/>
      <c r="FI23" s="641"/>
      <c r="FJ23" s="641"/>
      <c r="FK23" s="641"/>
      <c r="FL23" s="641"/>
      <c r="FM23" s="641"/>
      <c r="FN23" s="641"/>
      <c r="FO23" s="641"/>
      <c r="FP23" s="641"/>
      <c r="FQ23" s="641"/>
      <c r="FR23" s="641"/>
      <c r="FS23" s="641"/>
      <c r="FT23" s="641"/>
      <c r="FU23" s="132">
        <v>23</v>
      </c>
      <c r="FV23" s="547" t="s">
        <v>1058</v>
      </c>
      <c r="FW23" s="666"/>
      <c r="FX23" s="541">
        <v>0</v>
      </c>
      <c r="FY23" s="541">
        <v>0</v>
      </c>
      <c r="FZ23" s="541">
        <v>31009424.030000001</v>
      </c>
      <c r="GA23" s="541">
        <v>0</v>
      </c>
      <c r="GB23" s="541">
        <v>31009424.030000001</v>
      </c>
      <c r="GC23" s="541">
        <v>0</v>
      </c>
      <c r="GD23" s="541">
        <v>31009424.030000001</v>
      </c>
      <c r="GE23" s="541">
        <v>0</v>
      </c>
      <c r="GF23" s="541">
        <v>31009424.030000001</v>
      </c>
      <c r="GG23" s="541">
        <v>0</v>
      </c>
      <c r="GH23" s="541">
        <v>31009424.030000001</v>
      </c>
      <c r="GI23" s="541">
        <v>0</v>
      </c>
      <c r="GJ23" s="541">
        <v>31009424.030000001</v>
      </c>
    </row>
    <row r="24" spans="1:192" ht="15.75" thickBot="1" x14ac:dyDescent="0.3">
      <c r="A24" s="132">
        <f>ROW()</f>
        <v>24</v>
      </c>
      <c r="B24" s="382" t="s">
        <v>378</v>
      </c>
      <c r="C24" s="382"/>
      <c r="D24" s="384">
        <v>-175259903.59</v>
      </c>
      <c r="E24" s="384">
        <v>0</v>
      </c>
      <c r="F24" s="384">
        <v>-175259903.59</v>
      </c>
      <c r="G24" s="384">
        <v>0</v>
      </c>
      <c r="H24" s="384">
        <v>-175259903.59</v>
      </c>
      <c r="I24" s="384">
        <v>0</v>
      </c>
      <c r="J24" s="384">
        <v>-175259903.59</v>
      </c>
      <c r="K24" s="384">
        <v>46724701.670000017</v>
      </c>
      <c r="L24" s="384">
        <v>-128535201.91999999</v>
      </c>
      <c r="M24" s="384">
        <v>-7133168.3280000091</v>
      </c>
      <c r="N24" s="384">
        <v>-135668370.248</v>
      </c>
      <c r="O24" s="384">
        <v>20344106.5</v>
      </c>
      <c r="P24" s="384">
        <v>-115324263.748</v>
      </c>
      <c r="Q24" s="132">
        <v>24</v>
      </c>
      <c r="R24" s="326" t="s">
        <v>296</v>
      </c>
      <c r="S24" s="326"/>
      <c r="T24" s="347">
        <v>-501995.14309999999</v>
      </c>
      <c r="U24" s="347">
        <v>-77236.935274999967</v>
      </c>
      <c r="V24" s="347">
        <v>-579232.07837500004</v>
      </c>
      <c r="W24" s="347">
        <v>0</v>
      </c>
      <c r="X24" s="347">
        <v>-579232.07837500004</v>
      </c>
      <c r="Y24" s="347">
        <v>0</v>
      </c>
      <c r="Z24" s="347">
        <v>-579232.07837500004</v>
      </c>
      <c r="AA24" s="347">
        <v>-139468.69547499999</v>
      </c>
      <c r="AB24" s="347">
        <v>-718700.77385</v>
      </c>
      <c r="AC24" s="347">
        <v>47877.97567499998</v>
      </c>
      <c r="AD24" s="347">
        <v>-670822.798175</v>
      </c>
      <c r="AE24" s="347">
        <v>4512.3792750000439</v>
      </c>
      <c r="AF24" s="347">
        <v>-666310.41889999993</v>
      </c>
      <c r="AG24" s="132">
        <v>24</v>
      </c>
      <c r="AH24" s="388" t="s">
        <v>311</v>
      </c>
      <c r="AI24" s="388"/>
      <c r="AJ24" s="605">
        <v>212064</v>
      </c>
      <c r="AK24" s="605">
        <v>-212064</v>
      </c>
      <c r="AL24" s="605">
        <v>0</v>
      </c>
      <c r="AM24" s="605">
        <v>0</v>
      </c>
      <c r="AN24" s="605">
        <v>0</v>
      </c>
      <c r="AO24" s="605">
        <v>0</v>
      </c>
      <c r="AP24" s="605">
        <v>0</v>
      </c>
      <c r="AQ24" s="605">
        <v>-15860.650800000003</v>
      </c>
      <c r="AR24" s="605">
        <v>-15860.650800000003</v>
      </c>
      <c r="AS24" s="605">
        <v>0</v>
      </c>
      <c r="AT24" s="605">
        <v>-15860.650800000003</v>
      </c>
      <c r="AU24" s="605">
        <v>0</v>
      </c>
      <c r="AV24" s="605">
        <v>-15860.650800000003</v>
      </c>
      <c r="AW24" s="132">
        <v>24</v>
      </c>
      <c r="AX24" s="244"/>
      <c r="AY24" s="139"/>
      <c r="AZ24" s="306"/>
      <c r="BA24" s="306"/>
      <c r="BB24" s="306"/>
      <c r="BC24" s="306"/>
      <c r="BD24" s="198"/>
      <c r="BE24" s="306"/>
      <c r="BF24" s="198"/>
      <c r="BG24" s="306"/>
      <c r="BH24" s="198"/>
      <c r="BI24" s="306"/>
      <c r="BJ24" s="198"/>
      <c r="BK24" s="306"/>
      <c r="BL24" s="198"/>
      <c r="BM24" s="132">
        <v>24</v>
      </c>
      <c r="BN24" s="548" t="s">
        <v>381</v>
      </c>
      <c r="BO24" s="245"/>
      <c r="BP24" s="451">
        <v>0</v>
      </c>
      <c r="BQ24" s="451"/>
      <c r="BR24" s="451">
        <v>8661112.3000000007</v>
      </c>
      <c r="BS24" s="451">
        <v>-271530.5655256547</v>
      </c>
      <c r="BT24" s="451">
        <v>8389581.734474346</v>
      </c>
      <c r="BU24" s="451">
        <v>-543061.79999999795</v>
      </c>
      <c r="BV24" s="451">
        <v>7846519.9344743481</v>
      </c>
      <c r="BW24" s="451">
        <v>-271530.89999999944</v>
      </c>
      <c r="BX24" s="451">
        <v>7574989.0344743486</v>
      </c>
      <c r="BY24" s="451">
        <v>-543061.79999999888</v>
      </c>
      <c r="BZ24" s="451">
        <v>7031927.2344743498</v>
      </c>
      <c r="CA24" s="451">
        <v>-543061.79999999702</v>
      </c>
      <c r="CB24" s="451">
        <v>6488865.4344743527</v>
      </c>
      <c r="CC24" s="132">
        <v>24</v>
      </c>
      <c r="CD24" s="388" t="s">
        <v>311</v>
      </c>
      <c r="CE24" s="388"/>
      <c r="CF24" s="605">
        <v>71167.850000000006</v>
      </c>
      <c r="CG24" s="605">
        <v>-71167.850000000006</v>
      </c>
      <c r="CH24" s="605">
        <v>0</v>
      </c>
      <c r="CI24" s="605">
        <v>-42700.709999999977</v>
      </c>
      <c r="CJ24" s="605">
        <v>-42700.709999999977</v>
      </c>
      <c r="CK24" s="605">
        <v>0</v>
      </c>
      <c r="CL24" s="605">
        <v>-42700.709999999977</v>
      </c>
      <c r="CM24" s="605">
        <v>14233.570000000065</v>
      </c>
      <c r="CN24" s="605">
        <v>-28467.139999999912</v>
      </c>
      <c r="CO24" s="605">
        <v>99634.989999999918</v>
      </c>
      <c r="CP24" s="605">
        <v>71167.850000000006</v>
      </c>
      <c r="CQ24" s="605">
        <v>0</v>
      </c>
      <c r="CR24" s="605">
        <v>71167.850000000006</v>
      </c>
      <c r="CS24" s="132">
        <v>24</v>
      </c>
      <c r="CT24" s="244" t="s">
        <v>377</v>
      </c>
      <c r="CU24" s="139"/>
      <c r="CV24" s="168">
        <v>22846388.420000002</v>
      </c>
      <c r="CW24" s="168">
        <v>-999957.6419999972</v>
      </c>
      <c r="CX24" s="168">
        <v>21846430.778000005</v>
      </c>
      <c r="CY24" s="168">
        <v>0</v>
      </c>
      <c r="CZ24" s="168">
        <v>21846430.778000005</v>
      </c>
      <c r="DA24" s="168">
        <v>0</v>
      </c>
      <c r="DB24" s="168">
        <v>21846430.778000005</v>
      </c>
      <c r="DC24" s="168">
        <v>12398658.252499998</v>
      </c>
      <c r="DD24" s="168">
        <v>34245089.030500002</v>
      </c>
      <c r="DE24" s="168">
        <v>0</v>
      </c>
      <c r="DF24" s="168">
        <v>34245089.030500002</v>
      </c>
      <c r="DG24" s="168">
        <v>-4980449.8695215657</v>
      </c>
      <c r="DH24" s="168">
        <v>29264639.160978436</v>
      </c>
      <c r="DI24" s="132">
        <v>24</v>
      </c>
      <c r="DJ24" s="546" t="s">
        <v>300</v>
      </c>
      <c r="DK24"/>
      <c r="DL24" s="158"/>
      <c r="DM24" s="158"/>
      <c r="DN24" s="158"/>
      <c r="DO24" s="725"/>
      <c r="DP24" s="158"/>
      <c r="DQ24" s="158"/>
      <c r="DR24" s="158"/>
      <c r="DS24" s="158"/>
      <c r="DT24" s="158"/>
      <c r="DU24" s="158"/>
      <c r="DV24" s="158"/>
      <c r="DW24" s="158"/>
      <c r="DX24" s="158"/>
      <c r="DY24" s="132">
        <v>24</v>
      </c>
      <c r="DZ24" s="126" t="s">
        <v>1149</v>
      </c>
      <c r="EA24"/>
      <c r="EB24" s="843">
        <v>0</v>
      </c>
      <c r="EC24" s="843">
        <v>0</v>
      </c>
      <c r="ED24" s="843">
        <v>0</v>
      </c>
      <c r="EE24" s="843">
        <v>34520784.810000002</v>
      </c>
      <c r="EF24" s="843">
        <v>34520784.810000002</v>
      </c>
      <c r="EG24" s="843">
        <v>0</v>
      </c>
      <c r="EH24" s="843">
        <v>34520784.810000002</v>
      </c>
      <c r="EI24" s="843">
        <v>0</v>
      </c>
      <c r="EJ24" s="843">
        <v>34520784.810000002</v>
      </c>
      <c r="EK24" s="843">
        <v>0</v>
      </c>
      <c r="EL24" s="843">
        <v>34520784.810000002</v>
      </c>
      <c r="EM24" s="843">
        <v>0</v>
      </c>
      <c r="EN24" s="843">
        <v>34520784.810000002</v>
      </c>
      <c r="EO24" s="132">
        <v>24</v>
      </c>
      <c r="EP24" s="520"/>
      <c r="EQ24"/>
      <c r="ER24" s="700"/>
      <c r="ES24" s="700"/>
      <c r="ET24" s="701">
        <v>0</v>
      </c>
      <c r="EU24" s="528"/>
      <c r="EV24" s="701">
        <v>0</v>
      </c>
      <c r="EW24" s="528"/>
      <c r="EX24" s="701">
        <v>0</v>
      </c>
      <c r="EY24" s="528"/>
      <c r="EZ24" s="701">
        <v>0</v>
      </c>
      <c r="FA24" s="528"/>
      <c r="FB24" s="701">
        <v>0</v>
      </c>
      <c r="FC24" s="528"/>
      <c r="FD24" s="701">
        <v>0</v>
      </c>
      <c r="FE24" s="132">
        <v>24</v>
      </c>
      <c r="FF24" s="548" t="s">
        <v>303</v>
      </c>
      <c r="FG24"/>
      <c r="FH24" s="642">
        <v>0</v>
      </c>
      <c r="FI24" s="642">
        <v>0</v>
      </c>
      <c r="FJ24" s="642">
        <v>0</v>
      </c>
      <c r="FK24" s="642">
        <v>-160912337.32015103</v>
      </c>
      <c r="FL24" s="642">
        <v>-160912337.32015103</v>
      </c>
      <c r="FM24" s="642">
        <v>-38618085.089419432</v>
      </c>
      <c r="FN24" s="642">
        <v>-199530422.40957046</v>
      </c>
      <c r="FO24" s="642">
        <v>0</v>
      </c>
      <c r="FP24" s="642">
        <v>-199530422.40957046</v>
      </c>
      <c r="FQ24" s="642">
        <v>0</v>
      </c>
      <c r="FR24" s="642">
        <v>-199530422.40957046</v>
      </c>
      <c r="FS24" s="642">
        <v>0</v>
      </c>
      <c r="FT24" s="642">
        <v>-199530422.40957046</v>
      </c>
      <c r="FU24" s="132">
        <v>24</v>
      </c>
      <c r="FV24" s="547" t="s">
        <v>1059</v>
      </c>
      <c r="FW24" s="666"/>
      <c r="FX24" s="669">
        <v>0</v>
      </c>
      <c r="FY24" s="669">
        <v>0</v>
      </c>
      <c r="FZ24" s="669">
        <v>264592811.71000001</v>
      </c>
      <c r="GA24" s="669">
        <v>0</v>
      </c>
      <c r="GB24" s="669">
        <v>264592811.71000001</v>
      </c>
      <c r="GC24" s="669">
        <v>0</v>
      </c>
      <c r="GD24" s="669">
        <v>264592811.71000001</v>
      </c>
      <c r="GE24" s="669">
        <v>0</v>
      </c>
      <c r="GF24" s="669">
        <v>264592811.71000001</v>
      </c>
      <c r="GG24" s="669">
        <v>0</v>
      </c>
      <c r="GH24" s="669">
        <v>264592811.71000001</v>
      </c>
      <c r="GI24" s="669">
        <v>0</v>
      </c>
      <c r="GJ24" s="669">
        <v>264592811.71000001</v>
      </c>
    </row>
    <row r="25" spans="1:192" ht="15.75" thickTop="1" x14ac:dyDescent="0.25">
      <c r="A25" s="132">
        <f>ROW()</f>
        <v>25</v>
      </c>
      <c r="B25" s="382" t="s">
        <v>380</v>
      </c>
      <c r="C25" s="382"/>
      <c r="D25" s="384">
        <v>-21311995.93</v>
      </c>
      <c r="E25" s="384">
        <v>0</v>
      </c>
      <c r="F25" s="384">
        <v>-21311995.93</v>
      </c>
      <c r="G25" s="384">
        <v>0</v>
      </c>
      <c r="H25" s="384">
        <v>-21311995.93</v>
      </c>
      <c r="I25" s="384">
        <v>0</v>
      </c>
      <c r="J25" s="384">
        <v>-21311995.93</v>
      </c>
      <c r="K25" s="384">
        <v>-22626975.760573827</v>
      </c>
      <c r="L25" s="384">
        <v>-43938971.690573826</v>
      </c>
      <c r="M25" s="384">
        <v>13846883.72292066</v>
      </c>
      <c r="N25" s="384">
        <v>-30092087.967653167</v>
      </c>
      <c r="O25" s="384">
        <v>5420171.933496058</v>
      </c>
      <c r="P25" s="384">
        <v>-24671916.034157109</v>
      </c>
      <c r="AG25" s="132">
        <v>25</v>
      </c>
      <c r="AH25" s="388"/>
      <c r="AI25" s="388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32">
        <v>25</v>
      </c>
      <c r="AX25" s="244"/>
      <c r="AY25" s="139"/>
      <c r="AZ25" s="453"/>
      <c r="BA25" s="453"/>
      <c r="BB25" s="453"/>
      <c r="BC25" s="453"/>
      <c r="BD25" s="453"/>
      <c r="BE25" s="453"/>
      <c r="BF25" s="453"/>
      <c r="BG25" s="453"/>
      <c r="BH25" s="453"/>
      <c r="BI25" s="453"/>
      <c r="BJ25" s="453"/>
      <c r="BK25" s="453"/>
      <c r="BL25" s="453"/>
      <c r="BM25" s="132">
        <v>25</v>
      </c>
      <c r="BN25" s="548" t="s">
        <v>383</v>
      </c>
      <c r="BO25" s="245"/>
      <c r="BP25" s="451">
        <v>0</v>
      </c>
      <c r="BQ25" s="451"/>
      <c r="BR25" s="451">
        <v>0</v>
      </c>
      <c r="BS25" s="451">
        <v>0</v>
      </c>
      <c r="BT25" s="451">
        <v>0</v>
      </c>
      <c r="BU25" s="451">
        <v>0</v>
      </c>
      <c r="BV25" s="451">
        <v>0</v>
      </c>
      <c r="BW25" s="451">
        <v>0</v>
      </c>
      <c r="BX25" s="451">
        <v>0</v>
      </c>
      <c r="BY25" s="451">
        <v>0</v>
      </c>
      <c r="BZ25" s="451">
        <v>0</v>
      </c>
      <c r="CA25" s="451">
        <v>0</v>
      </c>
      <c r="CB25" s="451">
        <v>0</v>
      </c>
      <c r="CC25" s="132">
        <v>25</v>
      </c>
      <c r="CD25" s="388" t="s">
        <v>1019</v>
      </c>
      <c r="CE25" s="388"/>
      <c r="CF25" s="605">
        <v>27892.62</v>
      </c>
      <c r="CG25" s="605">
        <v>-27892.62</v>
      </c>
      <c r="CH25" s="605">
        <v>0</v>
      </c>
      <c r="CI25" s="605">
        <v>0</v>
      </c>
      <c r="CJ25" s="605">
        <v>0</v>
      </c>
      <c r="CK25" s="605">
        <v>0</v>
      </c>
      <c r="CL25" s="605">
        <v>0</v>
      </c>
      <c r="CM25" s="605">
        <v>0</v>
      </c>
      <c r="CN25" s="605">
        <v>0</v>
      </c>
      <c r="CO25" s="605">
        <v>0</v>
      </c>
      <c r="CP25" s="605">
        <v>0</v>
      </c>
      <c r="CQ25" s="605">
        <v>0</v>
      </c>
      <c r="CR25" s="605">
        <v>0</v>
      </c>
      <c r="CS25" s="132">
        <v>25</v>
      </c>
      <c r="CT25" s="244"/>
      <c r="CU25" s="139"/>
      <c r="CV25" s="720"/>
      <c r="CW25" s="720"/>
      <c r="CX25" s="720"/>
      <c r="CY25" s="720"/>
      <c r="CZ25" s="720"/>
      <c r="DA25" s="720"/>
      <c r="DB25" s="720"/>
      <c r="DC25" s="720"/>
      <c r="DD25" s="720"/>
      <c r="DE25" s="720"/>
      <c r="DF25" s="720"/>
      <c r="DG25" s="720"/>
      <c r="DH25" s="720"/>
      <c r="DI25" s="132">
        <v>25</v>
      </c>
      <c r="DJ25" s="547" t="s">
        <v>515</v>
      </c>
      <c r="DK25"/>
      <c r="DL25" s="907"/>
      <c r="DM25" s="907"/>
      <c r="DN25" s="907">
        <v>0</v>
      </c>
      <c r="DO25" s="907">
        <v>5610487.0913973758</v>
      </c>
      <c r="DP25" s="907">
        <v>5610487.0913973758</v>
      </c>
      <c r="DQ25" s="907">
        <v>2205082.5325653199</v>
      </c>
      <c r="DR25" s="907">
        <v>7815569.6239626957</v>
      </c>
      <c r="DS25" s="907">
        <v>0</v>
      </c>
      <c r="DT25" s="907">
        <v>7815569.6239626957</v>
      </c>
      <c r="DU25" s="907">
        <v>0</v>
      </c>
      <c r="DV25" s="907">
        <v>7815569.6239626957</v>
      </c>
      <c r="DW25" s="907">
        <v>0</v>
      </c>
      <c r="DX25" s="907">
        <v>7815569.6239626957</v>
      </c>
      <c r="DY25" s="132">
        <v>25</v>
      </c>
      <c r="DZ25" s="126" t="s">
        <v>1150</v>
      </c>
      <c r="EA25"/>
      <c r="EB25" s="843">
        <v>0</v>
      </c>
      <c r="EC25" s="843">
        <v>0</v>
      </c>
      <c r="ED25" s="843">
        <v>0</v>
      </c>
      <c r="EE25" s="843">
        <v>13876811.619999999</v>
      </c>
      <c r="EF25" s="843">
        <v>13876811.619999999</v>
      </c>
      <c r="EG25" s="843">
        <v>0</v>
      </c>
      <c r="EH25" s="843">
        <v>13876811.619999999</v>
      </c>
      <c r="EI25" s="843">
        <v>0</v>
      </c>
      <c r="EJ25" s="843">
        <v>13876811.619999999</v>
      </c>
      <c r="EK25" s="843">
        <v>0</v>
      </c>
      <c r="EL25" s="843">
        <v>13876811.619999999</v>
      </c>
      <c r="EM25" s="843">
        <v>0</v>
      </c>
      <c r="EN25" s="843">
        <v>13876811.619999999</v>
      </c>
      <c r="EO25" s="132">
        <v>25</v>
      </c>
      <c r="EP25" s="522" t="s">
        <v>1169</v>
      </c>
      <c r="EQ25"/>
      <c r="ER25" s="686">
        <v>0</v>
      </c>
      <c r="ES25" s="686">
        <v>0</v>
      </c>
      <c r="ET25" s="686">
        <v>0</v>
      </c>
      <c r="EU25" s="686">
        <v>0</v>
      </c>
      <c r="EV25" s="686">
        <v>0</v>
      </c>
      <c r="EW25" s="686">
        <v>0</v>
      </c>
      <c r="EX25" s="686">
        <v>0</v>
      </c>
      <c r="EY25" s="686">
        <v>0</v>
      </c>
      <c r="EZ25" s="686">
        <v>0</v>
      </c>
      <c r="FA25" s="686">
        <v>0</v>
      </c>
      <c r="FB25" s="686">
        <v>0</v>
      </c>
      <c r="FC25" s="686">
        <v>0</v>
      </c>
      <c r="FD25" s="686">
        <v>0</v>
      </c>
      <c r="FE25" s="132"/>
      <c r="FF25"/>
      <c r="FG25"/>
      <c r="FH25"/>
      <c r="FI25"/>
      <c r="FJ25"/>
      <c r="FK25"/>
      <c r="FL25"/>
      <c r="FM25"/>
      <c r="FU25" s="132">
        <v>25</v>
      </c>
      <c r="FV25" s="547"/>
      <c r="FW25" s="666"/>
      <c r="FX25" s="541"/>
      <c r="FY25" s="541"/>
      <c r="FZ25" s="541"/>
      <c r="GA25" s="541"/>
      <c r="GB25" s="541"/>
      <c r="GC25" s="541"/>
      <c r="GD25" s="541"/>
      <c r="GE25" s="541"/>
      <c r="GF25" s="541"/>
      <c r="GG25" s="541"/>
      <c r="GH25" s="541"/>
      <c r="GI25" s="541"/>
      <c r="GJ25" s="541"/>
    </row>
    <row r="26" spans="1:192" x14ac:dyDescent="0.25">
      <c r="A26" s="132">
        <f>ROW()</f>
        <v>26</v>
      </c>
      <c r="B26" s="286" t="s">
        <v>382</v>
      </c>
      <c r="C26" s="352"/>
      <c r="D26" s="389">
        <v>747684432.30999994</v>
      </c>
      <c r="E26" s="389">
        <v>6206043.0560840666</v>
      </c>
      <c r="F26" s="389">
        <v>753890475.3660841</v>
      </c>
      <c r="G26" s="389">
        <v>0</v>
      </c>
      <c r="H26" s="389">
        <v>753890475.3660841</v>
      </c>
      <c r="I26" s="389">
        <v>0</v>
      </c>
      <c r="J26" s="593">
        <v>753890475.3660841</v>
      </c>
      <c r="K26" s="389">
        <v>145566538.81008753</v>
      </c>
      <c r="L26" s="593">
        <v>899457014.17617154</v>
      </c>
      <c r="M26" s="389">
        <v>10983505.22934016</v>
      </c>
      <c r="N26" s="593">
        <v>910440519.40551162</v>
      </c>
      <c r="O26" s="389">
        <v>-62695186.295458123</v>
      </c>
      <c r="P26" s="593">
        <v>847745333.11005354</v>
      </c>
      <c r="AG26" s="132">
        <v>26</v>
      </c>
      <c r="AH26" s="286" t="s">
        <v>309</v>
      </c>
      <c r="AI26" s="286"/>
      <c r="AJ26" s="606">
        <v>212064</v>
      </c>
      <c r="AK26" s="606">
        <v>-212064</v>
      </c>
      <c r="AL26" s="606">
        <v>0</v>
      </c>
      <c r="AM26" s="606">
        <v>0</v>
      </c>
      <c r="AN26" s="606">
        <v>0</v>
      </c>
      <c r="AO26" s="606">
        <v>0</v>
      </c>
      <c r="AP26" s="606">
        <v>0</v>
      </c>
      <c r="AQ26" s="606">
        <v>-15860.650800000003</v>
      </c>
      <c r="AR26" s="606">
        <v>-15860.650800000003</v>
      </c>
      <c r="AS26" s="606">
        <v>0</v>
      </c>
      <c r="AT26" s="606">
        <v>-15860.650800000003</v>
      </c>
      <c r="AU26" s="606">
        <v>0</v>
      </c>
      <c r="AV26" s="606">
        <v>-15860.650800000003</v>
      </c>
      <c r="AW26" s="132">
        <v>26</v>
      </c>
      <c r="AX26" s="244" t="s">
        <v>257</v>
      </c>
      <c r="AY26" s="139"/>
      <c r="AZ26" s="455">
        <v>10599189.73</v>
      </c>
      <c r="BA26" s="455">
        <v>944170.90666666673</v>
      </c>
      <c r="BB26" s="455">
        <v>11543360.636666663</v>
      </c>
      <c r="BC26" s="455">
        <v>0</v>
      </c>
      <c r="BD26" s="455">
        <v>11543360.636666663</v>
      </c>
      <c r="BE26" s="455">
        <v>0</v>
      </c>
      <c r="BF26" s="455">
        <v>11543360.636666663</v>
      </c>
      <c r="BG26" s="455">
        <v>-1047055.0649999966</v>
      </c>
      <c r="BH26" s="455">
        <v>10496305.571666667</v>
      </c>
      <c r="BI26" s="455">
        <v>0</v>
      </c>
      <c r="BJ26" s="455">
        <v>10496305.571666667</v>
      </c>
      <c r="BK26" s="455">
        <v>0</v>
      </c>
      <c r="BL26" s="455">
        <v>10496305.571666667</v>
      </c>
      <c r="BM26" s="132">
        <v>26</v>
      </c>
      <c r="BN26" s="548" t="s">
        <v>384</v>
      </c>
      <c r="BO26" s="245"/>
      <c r="BP26" s="451">
        <v>0</v>
      </c>
      <c r="BQ26" s="451"/>
      <c r="BR26" s="451">
        <v>0</v>
      </c>
      <c r="BS26" s="451">
        <v>0</v>
      </c>
      <c r="BT26" s="451">
        <v>0</v>
      </c>
      <c r="BU26" s="451">
        <v>0</v>
      </c>
      <c r="BV26" s="451">
        <v>0</v>
      </c>
      <c r="BW26" s="451">
        <v>0</v>
      </c>
      <c r="BX26" s="451">
        <v>0</v>
      </c>
      <c r="BY26" s="451">
        <v>0</v>
      </c>
      <c r="BZ26" s="451">
        <v>0</v>
      </c>
      <c r="CA26" s="451">
        <v>0</v>
      </c>
      <c r="CB26" s="451">
        <v>0</v>
      </c>
      <c r="CC26" s="132">
        <v>26</v>
      </c>
      <c r="CD26" s="286" t="s">
        <v>309</v>
      </c>
      <c r="CE26" s="286"/>
      <c r="CF26" s="638">
        <v>99060.47</v>
      </c>
      <c r="CG26" s="638">
        <v>-99060.47</v>
      </c>
      <c r="CH26" s="638">
        <v>0</v>
      </c>
      <c r="CI26" s="638">
        <v>-42700.709999999977</v>
      </c>
      <c r="CJ26" s="638">
        <v>-42700.709999999977</v>
      </c>
      <c r="CK26" s="638">
        <v>0</v>
      </c>
      <c r="CL26" s="638">
        <v>-42700.709999999977</v>
      </c>
      <c r="CM26" s="638">
        <v>14233.570000000065</v>
      </c>
      <c r="CN26" s="638">
        <v>-28467.139999999912</v>
      </c>
      <c r="CO26" s="638">
        <v>99634.989999999918</v>
      </c>
      <c r="CP26" s="638">
        <v>71167.850000000006</v>
      </c>
      <c r="CQ26" s="638">
        <v>0</v>
      </c>
      <c r="CR26" s="638">
        <v>71167.850000000006</v>
      </c>
      <c r="CS26" s="132">
        <v>26</v>
      </c>
      <c r="CT26" s="244" t="s">
        <v>257</v>
      </c>
      <c r="CU26" s="139"/>
      <c r="CV26" s="310">
        <v>22846388.420000002</v>
      </c>
      <c r="CW26" s="310">
        <v>-999957.6419999972</v>
      </c>
      <c r="CX26" s="310">
        <v>21846430.778000005</v>
      </c>
      <c r="CY26" s="310">
        <v>0</v>
      </c>
      <c r="CZ26" s="310">
        <v>21846430.778000005</v>
      </c>
      <c r="DA26" s="455">
        <v>0</v>
      </c>
      <c r="DB26" s="455">
        <v>21846430.778000005</v>
      </c>
      <c r="DC26" s="455">
        <v>12398658.252499998</v>
      </c>
      <c r="DD26" s="455">
        <v>34245089.030500002</v>
      </c>
      <c r="DE26" s="455">
        <v>0</v>
      </c>
      <c r="DF26" s="455">
        <v>34245089.030500002</v>
      </c>
      <c r="DG26" s="455">
        <v>-4980449.8695215657</v>
      </c>
      <c r="DH26" s="455">
        <v>29264639.160978436</v>
      </c>
      <c r="DI26" s="132">
        <v>26</v>
      </c>
      <c r="DJ26" s="547" t="s">
        <v>516</v>
      </c>
      <c r="DK26"/>
      <c r="DL26" s="158"/>
      <c r="DM26" s="158"/>
      <c r="DN26" s="158">
        <v>0</v>
      </c>
      <c r="DO26" s="158">
        <v>0</v>
      </c>
      <c r="DP26" s="158">
        <v>0</v>
      </c>
      <c r="DQ26" s="158">
        <v>0</v>
      </c>
      <c r="DR26" s="158">
        <v>0</v>
      </c>
      <c r="DS26" s="158">
        <v>-976946.20299533708</v>
      </c>
      <c r="DT26" s="158">
        <v>-976946.20299533708</v>
      </c>
      <c r="DU26" s="158">
        <v>-1953892.4059906751</v>
      </c>
      <c r="DV26" s="158">
        <v>-2930838.6089860122</v>
      </c>
      <c r="DW26" s="158">
        <v>-1953892.4059906746</v>
      </c>
      <c r="DX26" s="158">
        <v>-4884731.0149766868</v>
      </c>
      <c r="DY26" s="132">
        <v>26</v>
      </c>
      <c r="DZ26" s="125" t="s">
        <v>1166</v>
      </c>
      <c r="EA26"/>
      <c r="EB26" s="844">
        <v>0</v>
      </c>
      <c r="EC26" s="844">
        <v>0</v>
      </c>
      <c r="ED26" s="844">
        <v>0</v>
      </c>
      <c r="EE26" s="844">
        <v>123762797.64</v>
      </c>
      <c r="EF26" s="844">
        <v>123762797.64</v>
      </c>
      <c r="EG26" s="844">
        <v>0</v>
      </c>
      <c r="EH26" s="844">
        <v>123762797.64</v>
      </c>
      <c r="EI26" s="844">
        <v>0</v>
      </c>
      <c r="EJ26" s="844">
        <v>123762797.64</v>
      </c>
      <c r="EK26" s="844">
        <v>0</v>
      </c>
      <c r="EL26" s="844">
        <v>123762797.64</v>
      </c>
      <c r="EM26" s="844">
        <v>0</v>
      </c>
      <c r="EN26" s="844">
        <v>123762797.64</v>
      </c>
      <c r="EO26" s="132">
        <v>26</v>
      </c>
      <c r="EP26" s="520"/>
      <c r="EQ26"/>
      <c r="ER26" s="529"/>
      <c r="ES26" s="529"/>
      <c r="ET26" s="529"/>
      <c r="EU26" s="529"/>
      <c r="EV26" s="529"/>
      <c r="EW26" s="529"/>
      <c r="EX26" s="529"/>
      <c r="EY26" s="529"/>
      <c r="EZ26" s="529"/>
      <c r="FA26" s="529"/>
      <c r="FB26" s="529"/>
      <c r="FC26" s="529"/>
      <c r="FD26" s="529"/>
      <c r="FE26" s="132"/>
      <c r="FF26"/>
      <c r="FG26"/>
      <c r="FH26"/>
      <c r="FI26"/>
      <c r="FJ26"/>
      <c r="FK26"/>
      <c r="FL26"/>
      <c r="FM26"/>
      <c r="FU26" s="132">
        <v>26</v>
      </c>
      <c r="FV26" s="546" t="s">
        <v>1047</v>
      </c>
      <c r="FW26" s="666"/>
      <c r="FX26" s="541"/>
      <c r="FY26" s="158"/>
      <c r="FZ26" s="541"/>
      <c r="GA26" s="158"/>
      <c r="GB26" s="541"/>
      <c r="GC26" s="158"/>
      <c r="GD26" s="541"/>
      <c r="GE26" s="158"/>
      <c r="GF26" s="541"/>
      <c r="GG26" s="158"/>
      <c r="GH26" s="541"/>
      <c r="GI26" s="158"/>
      <c r="GJ26" s="541"/>
    </row>
    <row r="27" spans="1:192" x14ac:dyDescent="0.25">
      <c r="A27" s="132">
        <f>ROW()</f>
        <v>27</v>
      </c>
      <c r="B27" s="352" t="s">
        <v>84</v>
      </c>
      <c r="C27" s="352"/>
      <c r="D27" s="390"/>
      <c r="E27" s="390"/>
      <c r="F27" s="390"/>
      <c r="G27" s="390"/>
      <c r="H27" s="390"/>
      <c r="I27" s="390"/>
      <c r="J27" s="390"/>
      <c r="K27" s="390"/>
      <c r="L27" s="390"/>
      <c r="M27" s="390"/>
      <c r="N27" s="390"/>
      <c r="O27" s="390"/>
      <c r="P27" s="390"/>
      <c r="AG27" s="132">
        <v>27</v>
      </c>
      <c r="AH27" s="286"/>
      <c r="AI27" s="28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32">
        <v>27</v>
      </c>
      <c r="AX27" s="244"/>
      <c r="AY27" s="139"/>
      <c r="AZ27" s="306"/>
      <c r="BA27" s="306"/>
      <c r="BB27" s="306"/>
      <c r="BC27" s="306"/>
      <c r="BD27" s="198"/>
      <c r="BE27" s="306"/>
      <c r="BF27" s="198"/>
      <c r="BG27" s="306"/>
      <c r="BH27" s="198"/>
      <c r="BI27" s="306"/>
      <c r="BJ27" s="198"/>
      <c r="BK27" s="306"/>
      <c r="BL27" s="198"/>
      <c r="BM27" s="132">
        <v>27</v>
      </c>
      <c r="BN27" s="548" t="s">
        <v>386</v>
      </c>
      <c r="BO27" s="245"/>
      <c r="BP27" s="451">
        <v>0</v>
      </c>
      <c r="BQ27" s="451"/>
      <c r="BR27" s="451">
        <v>0</v>
      </c>
      <c r="BS27" s="451">
        <v>0</v>
      </c>
      <c r="BT27" s="451">
        <v>0</v>
      </c>
      <c r="BU27" s="451">
        <v>0</v>
      </c>
      <c r="BV27" s="451">
        <v>0</v>
      </c>
      <c r="BW27" s="451">
        <v>0</v>
      </c>
      <c r="BX27" s="451">
        <v>0</v>
      </c>
      <c r="BY27" s="451">
        <v>0</v>
      </c>
      <c r="BZ27" s="451">
        <v>0</v>
      </c>
      <c r="CA27" s="451">
        <v>0</v>
      </c>
      <c r="CB27" s="451">
        <v>0</v>
      </c>
      <c r="CC27" s="132">
        <v>27</v>
      </c>
      <c r="CD27" s="286"/>
      <c r="CE27" s="28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32">
        <v>27</v>
      </c>
      <c r="CT27" s="244"/>
      <c r="CU27" s="139"/>
      <c r="CV27" s="306"/>
      <c r="CW27" s="306"/>
      <c r="CX27" s="306"/>
      <c r="CY27" s="306"/>
      <c r="CZ27" s="198"/>
      <c r="DA27" s="198"/>
      <c r="DB27" s="198"/>
      <c r="DC27" s="198"/>
      <c r="DD27" s="198"/>
      <c r="DE27" s="198"/>
      <c r="DF27" s="198"/>
      <c r="DG27" s="198"/>
      <c r="DH27" s="198"/>
      <c r="DI27" s="132">
        <v>27</v>
      </c>
      <c r="DJ27" s="547" t="s">
        <v>517</v>
      </c>
      <c r="DK27"/>
      <c r="DL27" s="158"/>
      <c r="DM27" s="158"/>
      <c r="DN27" s="158">
        <v>0</v>
      </c>
      <c r="DO27" s="158">
        <v>-1178202.2891934488</v>
      </c>
      <c r="DP27" s="158">
        <v>-1178202.2891934488</v>
      </c>
      <c r="DQ27" s="158">
        <v>-463067.33183871815</v>
      </c>
      <c r="DR27" s="158">
        <v>-1641269.621032167</v>
      </c>
      <c r="DS27" s="158">
        <v>205158.70262902044</v>
      </c>
      <c r="DT27" s="158">
        <v>-1436110.9184031466</v>
      </c>
      <c r="DU27" s="158">
        <v>410317.40525804099</v>
      </c>
      <c r="DV27" s="158">
        <v>-1025793.5131451056</v>
      </c>
      <c r="DW27" s="158">
        <v>410317.40525804064</v>
      </c>
      <c r="DX27" s="158">
        <v>-615476.10788706492</v>
      </c>
      <c r="DY27" s="132">
        <v>27</v>
      </c>
      <c r="EA27"/>
      <c r="EB27" s="845"/>
      <c r="EC27" s="845"/>
      <c r="ED27" s="845"/>
      <c r="EE27" s="845"/>
      <c r="EF27" s="845"/>
      <c r="EG27" s="845"/>
      <c r="EH27" s="845"/>
      <c r="EI27" s="845"/>
      <c r="EJ27" s="845"/>
      <c r="EK27" s="845"/>
      <c r="EL27" s="845"/>
      <c r="EM27" s="845"/>
      <c r="EN27" s="845"/>
      <c r="EO27" s="132">
        <v>27</v>
      </c>
      <c r="EP27" s="523" t="s">
        <v>279</v>
      </c>
      <c r="EQ27" s="526">
        <v>0.21</v>
      </c>
      <c r="ER27" s="530">
        <v>0</v>
      </c>
      <c r="ES27" s="530">
        <v>0</v>
      </c>
      <c r="ET27" s="530">
        <v>0</v>
      </c>
      <c r="EU27" s="530">
        <v>0</v>
      </c>
      <c r="EV27" s="530">
        <v>0</v>
      </c>
      <c r="EW27" s="530">
        <v>0</v>
      </c>
      <c r="EX27" s="530">
        <v>0</v>
      </c>
      <c r="EY27" s="530">
        <v>0</v>
      </c>
      <c r="EZ27" s="530">
        <v>0</v>
      </c>
      <c r="FA27" s="530">
        <v>0</v>
      </c>
      <c r="FB27" s="530">
        <v>0</v>
      </c>
      <c r="FC27" s="530">
        <v>0</v>
      </c>
      <c r="FD27" s="530">
        <v>0</v>
      </c>
      <c r="FE27" s="132"/>
      <c r="FF27"/>
      <c r="FG27"/>
      <c r="FH27"/>
      <c r="FI27"/>
      <c r="FJ27"/>
      <c r="FK27"/>
      <c r="FL27"/>
      <c r="FM27"/>
      <c r="FU27" s="132">
        <v>27</v>
      </c>
      <c r="FV27" s="547" t="s">
        <v>1060</v>
      </c>
      <c r="FW27" s="666"/>
      <c r="FX27" s="541">
        <v>0</v>
      </c>
      <c r="FY27" s="158">
        <v>0</v>
      </c>
      <c r="FZ27" s="541">
        <v>-73085388.659999996</v>
      </c>
      <c r="GA27" s="158">
        <v>-1326450</v>
      </c>
      <c r="GB27" s="541">
        <v>-74411838.659999996</v>
      </c>
      <c r="GC27" s="158">
        <v>-2210758.1800000221</v>
      </c>
      <c r="GD27" s="541">
        <v>-76622596.840000018</v>
      </c>
      <c r="GE27" s="158">
        <v>0</v>
      </c>
      <c r="GF27" s="541">
        <v>-76622596.840000018</v>
      </c>
      <c r="GG27" s="158">
        <v>0</v>
      </c>
      <c r="GH27" s="541">
        <v>-76622596.840000018</v>
      </c>
      <c r="GI27" s="158">
        <v>0</v>
      </c>
      <c r="GJ27" s="541">
        <v>-76622596.840000018</v>
      </c>
    </row>
    <row r="28" spans="1:192" ht="15.75" thickBot="1" x14ac:dyDescent="0.3">
      <c r="A28" s="132">
        <f>ROW()</f>
        <v>28</v>
      </c>
      <c r="B28" s="352" t="s">
        <v>385</v>
      </c>
      <c r="C28" s="352"/>
      <c r="D28" s="390"/>
      <c r="E28" s="390"/>
      <c r="F28" s="390"/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AG28" s="132">
        <v>28</v>
      </c>
      <c r="AH28" s="139" t="s">
        <v>279</v>
      </c>
      <c r="AI28" s="391">
        <v>0.21</v>
      </c>
      <c r="AJ28" s="605">
        <v>-44533.439999999995</v>
      </c>
      <c r="AK28" s="605">
        <v>44533.439999999995</v>
      </c>
      <c r="AL28" s="605">
        <v>0</v>
      </c>
      <c r="AM28" s="605">
        <v>0</v>
      </c>
      <c r="AN28" s="605">
        <v>0</v>
      </c>
      <c r="AO28" s="605">
        <v>0</v>
      </c>
      <c r="AP28" s="605">
        <v>0</v>
      </c>
      <c r="AQ28" s="605">
        <v>3330.7366680000005</v>
      </c>
      <c r="AR28" s="605">
        <v>3330.7366680000005</v>
      </c>
      <c r="AS28" s="605">
        <v>0</v>
      </c>
      <c r="AT28" s="605">
        <v>3330.7366680000005</v>
      </c>
      <c r="AU28" s="605">
        <v>0</v>
      </c>
      <c r="AV28" s="605">
        <v>3330.7366680000005</v>
      </c>
      <c r="AW28" s="132">
        <v>28</v>
      </c>
      <c r="AX28" s="244" t="s">
        <v>279</v>
      </c>
      <c r="AY28" s="194">
        <v>0.21</v>
      </c>
      <c r="AZ28" s="306">
        <v>-2225829.8432999998</v>
      </c>
      <c r="BA28" s="306">
        <v>-198275.8904</v>
      </c>
      <c r="BB28" s="306">
        <v>-2424105.7336999993</v>
      </c>
      <c r="BC28" s="306">
        <v>0</v>
      </c>
      <c r="BD28" s="306">
        <v>-2424105.7336999993</v>
      </c>
      <c r="BE28" s="306">
        <v>0</v>
      </c>
      <c r="BF28" s="306">
        <v>-2424105.7336999993</v>
      </c>
      <c r="BG28" s="306">
        <v>219881.56364999927</v>
      </c>
      <c r="BH28" s="306">
        <v>-2204224.1700499998</v>
      </c>
      <c r="BI28" s="306">
        <v>0</v>
      </c>
      <c r="BJ28" s="306">
        <v>-2204224.1700499998</v>
      </c>
      <c r="BK28" s="306">
        <v>0</v>
      </c>
      <c r="BL28" s="306">
        <v>-2204224.1700499998</v>
      </c>
      <c r="BM28" s="132">
        <v>28</v>
      </c>
      <c r="BN28" s="548" t="s">
        <v>388</v>
      </c>
      <c r="BO28" s="245"/>
      <c r="BP28" s="451">
        <v>0</v>
      </c>
      <c r="BQ28" s="451"/>
      <c r="BR28" s="451">
        <v>0</v>
      </c>
      <c r="BS28" s="451">
        <v>0</v>
      </c>
      <c r="BT28" s="451">
        <v>0</v>
      </c>
      <c r="BU28" s="451">
        <v>0</v>
      </c>
      <c r="BV28" s="451">
        <v>0</v>
      </c>
      <c r="BW28" s="451">
        <v>0</v>
      </c>
      <c r="BX28" s="451">
        <v>0</v>
      </c>
      <c r="BY28" s="451">
        <v>0</v>
      </c>
      <c r="BZ28" s="451">
        <v>0</v>
      </c>
      <c r="CA28" s="451">
        <v>0</v>
      </c>
      <c r="CB28" s="451">
        <v>0</v>
      </c>
      <c r="CC28" s="132">
        <v>28</v>
      </c>
      <c r="CD28" s="139" t="s">
        <v>279</v>
      </c>
      <c r="CE28" s="391">
        <v>0.21</v>
      </c>
      <c r="CF28" s="605">
        <v>-20802.698700000001</v>
      </c>
      <c r="CG28" s="605">
        <v>20802.698700000001</v>
      </c>
      <c r="CH28" s="605">
        <v>0</v>
      </c>
      <c r="CI28" s="605">
        <v>8967.1490999999951</v>
      </c>
      <c r="CJ28" s="605">
        <v>8967.1490999999951</v>
      </c>
      <c r="CK28" s="605">
        <v>0</v>
      </c>
      <c r="CL28" s="605">
        <v>8967.1490999999951</v>
      </c>
      <c r="CM28" s="605">
        <v>-2989.0497000000137</v>
      </c>
      <c r="CN28" s="605">
        <v>5978.099399999981</v>
      </c>
      <c r="CO28" s="605">
        <v>-20923.347899999982</v>
      </c>
      <c r="CP28" s="605">
        <v>-14945.248500000002</v>
      </c>
      <c r="CQ28" s="605">
        <v>0</v>
      </c>
      <c r="CR28" s="605">
        <v>-14945.248500000002</v>
      </c>
      <c r="CS28" s="132">
        <v>28</v>
      </c>
      <c r="CT28" s="244" t="s">
        <v>279</v>
      </c>
      <c r="CU28" s="194">
        <v>0.21</v>
      </c>
      <c r="CV28" s="306">
        <v>-4797741.5682000006</v>
      </c>
      <c r="CW28" s="306">
        <v>209991.1048199994</v>
      </c>
      <c r="CX28" s="306">
        <v>-4587750.4633800006</v>
      </c>
      <c r="CY28" s="306">
        <v>0</v>
      </c>
      <c r="CZ28" s="306">
        <v>-4587750.4633800006</v>
      </c>
      <c r="DA28" s="592">
        <v>0</v>
      </c>
      <c r="DB28" s="592">
        <v>-4587750.4633800006</v>
      </c>
      <c r="DC28" s="592">
        <v>-2603718.2330249995</v>
      </c>
      <c r="DD28" s="592">
        <v>-7191468.6964050001</v>
      </c>
      <c r="DE28" s="592">
        <v>0</v>
      </c>
      <c r="DF28" s="592">
        <v>-7191468.6964050001</v>
      </c>
      <c r="DG28" s="592">
        <v>1045894.4725995287</v>
      </c>
      <c r="DH28" s="592">
        <v>-6145574.2238054713</v>
      </c>
      <c r="DI28" s="132">
        <v>28</v>
      </c>
      <c r="DJ28" s="549" t="s">
        <v>326</v>
      </c>
      <c r="DK28"/>
      <c r="DL28" s="723">
        <v>0</v>
      </c>
      <c r="DM28" s="723">
        <v>0</v>
      </c>
      <c r="DN28" s="723">
        <v>0</v>
      </c>
      <c r="DO28" s="723">
        <v>4432284.8022039272</v>
      </c>
      <c r="DP28" s="723">
        <v>4432284.8022039272</v>
      </c>
      <c r="DQ28" s="723">
        <v>1742015.2007266018</v>
      </c>
      <c r="DR28" s="723">
        <v>6174300.0029305285</v>
      </c>
      <c r="DS28" s="723">
        <v>-771787.50036631664</v>
      </c>
      <c r="DT28" s="723">
        <v>5402512.5025642123</v>
      </c>
      <c r="DU28" s="723">
        <v>-1543575.0007326342</v>
      </c>
      <c r="DV28" s="723">
        <v>3858937.5018315786</v>
      </c>
      <c r="DW28" s="723">
        <v>-1543575.000732634</v>
      </c>
      <c r="DX28" s="723">
        <v>2315362.5010989439</v>
      </c>
      <c r="DY28" s="132">
        <v>28</v>
      </c>
      <c r="DZ28" s="1" t="s">
        <v>1046</v>
      </c>
      <c r="EA28"/>
      <c r="EB28" s="843">
        <v>0</v>
      </c>
      <c r="EC28" s="843">
        <v>0</v>
      </c>
      <c r="ED28" s="843">
        <v>0</v>
      </c>
      <c r="EE28" s="843">
        <v>-589838869.70999992</v>
      </c>
      <c r="EF28" s="843">
        <v>-589838869.70999992</v>
      </c>
      <c r="EG28" s="843">
        <v>0</v>
      </c>
      <c r="EH28" s="843">
        <v>-589838869.70999992</v>
      </c>
      <c r="EI28" s="843">
        <v>0</v>
      </c>
      <c r="EJ28" s="843">
        <v>-589838869.70999992</v>
      </c>
      <c r="EK28" s="843">
        <v>0</v>
      </c>
      <c r="EL28" s="843">
        <v>-589838869.70999992</v>
      </c>
      <c r="EM28" s="843">
        <v>0</v>
      </c>
      <c r="EN28" s="843">
        <v>-589838869.70999992</v>
      </c>
      <c r="EO28" s="132">
        <v>28</v>
      </c>
      <c r="EP28" s="523" t="s">
        <v>258</v>
      </c>
      <c r="EQ28"/>
      <c r="ER28" s="531">
        <v>0</v>
      </c>
      <c r="ES28" s="531">
        <v>0</v>
      </c>
      <c r="ET28" s="531">
        <v>0</v>
      </c>
      <c r="EU28" s="531">
        <v>0</v>
      </c>
      <c r="EV28" s="531">
        <v>0</v>
      </c>
      <c r="EW28" s="531">
        <v>0</v>
      </c>
      <c r="EX28" s="531">
        <v>0</v>
      </c>
      <c r="EY28" s="531">
        <v>0</v>
      </c>
      <c r="EZ28" s="531">
        <v>0</v>
      </c>
      <c r="FA28" s="531">
        <v>0</v>
      </c>
      <c r="FB28" s="531">
        <v>0</v>
      </c>
      <c r="FC28" s="531">
        <v>0</v>
      </c>
      <c r="FD28" s="531">
        <v>0</v>
      </c>
      <c r="FE28" s="273"/>
      <c r="FF28"/>
      <c r="FG28"/>
      <c r="FH28"/>
      <c r="FI28"/>
      <c r="FJ28"/>
      <c r="FK28"/>
      <c r="FL28"/>
      <c r="FM28"/>
      <c r="FU28" s="132">
        <v>28</v>
      </c>
      <c r="FV28" s="547" t="s">
        <v>1061</v>
      </c>
      <c r="FW28" s="666"/>
      <c r="FX28" s="541">
        <v>0</v>
      </c>
      <c r="FY28" s="158">
        <v>0</v>
      </c>
      <c r="FZ28" s="541">
        <v>-57957886.280000016</v>
      </c>
      <c r="GA28" s="158">
        <v>-2308249.6800000072</v>
      </c>
      <c r="GB28" s="541">
        <v>-60266135.960000023</v>
      </c>
      <c r="GC28" s="158">
        <v>-4616499.3600000143</v>
      </c>
      <c r="GD28" s="541">
        <v>-64882635.320000038</v>
      </c>
      <c r="GE28" s="158">
        <v>-2308249.6800000072</v>
      </c>
      <c r="GF28" s="541">
        <v>-67190885.000000045</v>
      </c>
      <c r="GG28" s="158">
        <v>-4616499.3600000143</v>
      </c>
      <c r="GH28" s="541">
        <v>-71807384.360000059</v>
      </c>
      <c r="GI28" s="158">
        <v>-4616499.3600000143</v>
      </c>
      <c r="GJ28" s="541">
        <v>-76423883.720000073</v>
      </c>
    </row>
    <row r="29" spans="1:192" ht="16.5" thickTop="1" thickBot="1" x14ac:dyDescent="0.3">
      <c r="A29" s="132">
        <f>ROW()</f>
        <v>29</v>
      </c>
      <c r="B29" s="243" t="s">
        <v>387</v>
      </c>
      <c r="C29" s="352"/>
      <c r="D29" s="384">
        <v>108522830.96000001</v>
      </c>
      <c r="E29" s="384">
        <v>0</v>
      </c>
      <c r="F29" s="384">
        <v>108522830.96000001</v>
      </c>
      <c r="G29" s="384">
        <v>0</v>
      </c>
      <c r="H29" s="384">
        <v>108522830.96000001</v>
      </c>
      <c r="I29" s="384">
        <v>0</v>
      </c>
      <c r="J29" s="384">
        <v>108522830.96000001</v>
      </c>
      <c r="K29" s="384">
        <v>13540601.894337162</v>
      </c>
      <c r="L29" s="384">
        <v>122063432.85433717</v>
      </c>
      <c r="M29" s="384">
        <v>510599.06936752796</v>
      </c>
      <c r="N29" s="384">
        <v>122574031.9237047</v>
      </c>
      <c r="O29" s="384">
        <v>7394298.8083925396</v>
      </c>
      <c r="P29" s="384">
        <v>129968330.73209724</v>
      </c>
      <c r="Q29" s="132"/>
      <c r="AG29" s="132">
        <v>29</v>
      </c>
      <c r="AH29" s="133" t="s">
        <v>258</v>
      </c>
      <c r="AI29" s="133"/>
      <c r="AJ29" s="609">
        <v>-167530.56</v>
      </c>
      <c r="AK29" s="609">
        <v>167530.56</v>
      </c>
      <c r="AL29" s="609">
        <v>0</v>
      </c>
      <c r="AM29" s="609">
        <v>0</v>
      </c>
      <c r="AN29" s="609">
        <v>0</v>
      </c>
      <c r="AO29" s="609">
        <v>0</v>
      </c>
      <c r="AP29" s="609">
        <v>0</v>
      </c>
      <c r="AQ29" s="609">
        <v>12529.914132000002</v>
      </c>
      <c r="AR29" s="609">
        <v>12529.914132000002</v>
      </c>
      <c r="AS29" s="609">
        <v>0</v>
      </c>
      <c r="AT29" s="609">
        <v>12529.914132000002</v>
      </c>
      <c r="AU29" s="609">
        <v>0</v>
      </c>
      <c r="AV29" s="609">
        <v>12529.914132000002</v>
      </c>
      <c r="AW29" s="132">
        <v>29</v>
      </c>
      <c r="AX29" s="244"/>
      <c r="AY29" s="139"/>
      <c r="AZ29" s="456"/>
      <c r="BA29" s="456"/>
      <c r="BB29" s="456"/>
      <c r="BC29" s="456"/>
      <c r="BD29" s="456"/>
      <c r="BE29" s="456"/>
      <c r="BF29" s="456"/>
      <c r="BG29" s="456"/>
      <c r="BH29" s="456"/>
      <c r="BI29" s="456"/>
      <c r="BJ29" s="456"/>
      <c r="BK29" s="456"/>
      <c r="BL29" s="456"/>
      <c r="BM29" s="132">
        <v>29</v>
      </c>
      <c r="BN29" s="548" t="s">
        <v>390</v>
      </c>
      <c r="BO29" s="245"/>
      <c r="BP29" s="451">
        <v>0</v>
      </c>
      <c r="BQ29" s="451"/>
      <c r="BR29" s="451">
        <v>0</v>
      </c>
      <c r="BS29" s="451">
        <v>0</v>
      </c>
      <c r="BT29" s="451">
        <v>0</v>
      </c>
      <c r="BU29" s="451">
        <v>0</v>
      </c>
      <c r="BV29" s="451">
        <v>0</v>
      </c>
      <c r="BW29" s="451">
        <v>0</v>
      </c>
      <c r="BX29" s="451">
        <v>0</v>
      </c>
      <c r="BY29" s="451">
        <v>0</v>
      </c>
      <c r="BZ29" s="451">
        <v>0</v>
      </c>
      <c r="CA29" s="451">
        <v>0</v>
      </c>
      <c r="CB29" s="451">
        <v>0</v>
      </c>
      <c r="CC29" s="132">
        <v>29</v>
      </c>
      <c r="CD29" s="133" t="s">
        <v>258</v>
      </c>
      <c r="CE29" s="133"/>
      <c r="CF29" s="639">
        <v>-78257.771299999993</v>
      </c>
      <c r="CG29" s="639">
        <v>78257.771299999993</v>
      </c>
      <c r="CH29" s="639">
        <v>0</v>
      </c>
      <c r="CI29" s="639">
        <v>33733.560899999982</v>
      </c>
      <c r="CJ29" s="639">
        <v>33733.560899999982</v>
      </c>
      <c r="CK29" s="639">
        <v>0</v>
      </c>
      <c r="CL29" s="639">
        <v>33733.560899999982</v>
      </c>
      <c r="CM29" s="639">
        <v>-11244.520300000051</v>
      </c>
      <c r="CN29" s="639">
        <v>22489.040599999931</v>
      </c>
      <c r="CO29" s="639">
        <v>-78711.642099999939</v>
      </c>
      <c r="CP29" s="639">
        <v>-56222.601500000004</v>
      </c>
      <c r="CQ29" s="639">
        <v>0</v>
      </c>
      <c r="CR29" s="639">
        <v>-56222.601500000004</v>
      </c>
      <c r="CS29" s="132">
        <v>29</v>
      </c>
      <c r="CT29" s="244"/>
      <c r="CU29" s="139"/>
      <c r="CV29" s="721"/>
      <c r="CW29" s="721"/>
      <c r="CX29" s="721"/>
      <c r="CY29" s="721"/>
      <c r="CZ29" s="721"/>
      <c r="DA29" s="721"/>
      <c r="DB29" s="721"/>
      <c r="DC29" s="721"/>
      <c r="DD29" s="721"/>
      <c r="DE29" s="721"/>
      <c r="DF29" s="721"/>
      <c r="DG29" s="721"/>
      <c r="DH29" s="721"/>
      <c r="DI29" s="132">
        <v>29</v>
      </c>
      <c r="DJ29" s="548"/>
      <c r="DK29"/>
      <c r="DL29" s="723"/>
      <c r="DM29" s="723"/>
      <c r="DN29" s="723"/>
      <c r="DO29" s="723"/>
      <c r="DP29" s="723"/>
      <c r="DQ29" s="723"/>
      <c r="DR29" s="723"/>
      <c r="DS29" s="723"/>
      <c r="DT29" s="723"/>
      <c r="DU29" s="723"/>
      <c r="DV29" s="723"/>
      <c r="DW29" s="723"/>
      <c r="DX29" s="723"/>
      <c r="DY29" s="132">
        <v>29</v>
      </c>
      <c r="DZ29" s="1" t="s">
        <v>1151</v>
      </c>
      <c r="EA29"/>
      <c r="EB29" s="843">
        <v>0</v>
      </c>
      <c r="EC29" s="843">
        <v>0</v>
      </c>
      <c r="ED29" s="843">
        <v>0</v>
      </c>
      <c r="EE29" s="843">
        <v>425957424.30000001</v>
      </c>
      <c r="EF29" s="843">
        <v>425957424.30000001</v>
      </c>
      <c r="EG29" s="843">
        <v>40575755.889999986</v>
      </c>
      <c r="EH29" s="843">
        <v>466533180.19</v>
      </c>
      <c r="EI29" s="843">
        <v>16649683.059999943</v>
      </c>
      <c r="EJ29" s="843">
        <v>483182863.24999994</v>
      </c>
      <c r="EK29" s="843">
        <v>33489815.280000091</v>
      </c>
      <c r="EL29" s="843">
        <v>516672678.53000003</v>
      </c>
      <c r="EM29" s="843">
        <v>33489815.27000016</v>
      </c>
      <c r="EN29" s="843">
        <v>550162493.80000019</v>
      </c>
      <c r="EO29" s="273"/>
      <c r="EP29"/>
      <c r="EQ29"/>
      <c r="ER29"/>
      <c r="ES29"/>
      <c r="ET29"/>
      <c r="EU29"/>
      <c r="EV29"/>
      <c r="EW29"/>
      <c r="EX29"/>
      <c r="EY29"/>
      <c r="FE29" s="273"/>
      <c r="FF29"/>
      <c r="FG29"/>
      <c r="FH29"/>
      <c r="FI29"/>
      <c r="FJ29"/>
      <c r="FK29"/>
      <c r="FL29"/>
      <c r="FM29"/>
      <c r="FU29" s="132">
        <v>29</v>
      </c>
      <c r="FV29" s="547" t="s">
        <v>1062</v>
      </c>
      <c r="FW29" s="666"/>
      <c r="FX29" s="541">
        <v>0</v>
      </c>
      <c r="FY29" s="158">
        <v>0</v>
      </c>
      <c r="FZ29" s="541">
        <v>-9874746.4700000044</v>
      </c>
      <c r="GA29" s="158">
        <v>-572496.90000000224</v>
      </c>
      <c r="GB29" s="541">
        <v>-10447243.370000007</v>
      </c>
      <c r="GC29" s="158">
        <v>-1144993.8000000045</v>
      </c>
      <c r="GD29" s="541">
        <v>-11592237.170000011</v>
      </c>
      <c r="GE29" s="158">
        <v>-572496.90000000224</v>
      </c>
      <c r="GF29" s="541">
        <v>-12164734.070000013</v>
      </c>
      <c r="GG29" s="158">
        <v>-1144993.8000000045</v>
      </c>
      <c r="GH29" s="541">
        <v>-13309727.870000018</v>
      </c>
      <c r="GI29" s="158">
        <v>-1144993.8000000007</v>
      </c>
      <c r="GJ29" s="541">
        <v>-14454721.670000019</v>
      </c>
    </row>
    <row r="30" spans="1:192" ht="16.5" thickTop="1" thickBot="1" x14ac:dyDescent="0.3">
      <c r="A30" s="132">
        <f>ROW()</f>
        <v>30</v>
      </c>
      <c r="B30" s="286" t="s">
        <v>389</v>
      </c>
      <c r="C30" s="352"/>
      <c r="D30" s="384">
        <v>591568.35</v>
      </c>
      <c r="E30" s="384">
        <v>0</v>
      </c>
      <c r="F30" s="384">
        <v>591568.35</v>
      </c>
      <c r="G30" s="384">
        <v>0</v>
      </c>
      <c r="H30" s="384">
        <v>591568.35</v>
      </c>
      <c r="I30" s="384">
        <v>0</v>
      </c>
      <c r="J30" s="384">
        <v>591568.35</v>
      </c>
      <c r="K30" s="384">
        <v>0</v>
      </c>
      <c r="L30" s="384">
        <v>591568.35</v>
      </c>
      <c r="M30" s="384">
        <v>0</v>
      </c>
      <c r="N30" s="384">
        <v>591568.35</v>
      </c>
      <c r="O30" s="384">
        <v>0</v>
      </c>
      <c r="P30" s="384">
        <v>591568.35</v>
      </c>
      <c r="Q30" s="132"/>
      <c r="AW30" s="132">
        <v>30</v>
      </c>
      <c r="AX30" s="244" t="s">
        <v>258</v>
      </c>
      <c r="AY30" s="139"/>
      <c r="AZ30" s="204">
        <v>-8373359.8867000006</v>
      </c>
      <c r="BA30" s="204">
        <v>-745895.0162666667</v>
      </c>
      <c r="BB30" s="204">
        <v>-9119254.9029666632</v>
      </c>
      <c r="BC30" s="204">
        <v>0</v>
      </c>
      <c r="BD30" s="204">
        <v>-9119254.9029666632</v>
      </c>
      <c r="BE30" s="204">
        <v>0</v>
      </c>
      <c r="BF30" s="204">
        <v>-9119254.9029666632</v>
      </c>
      <c r="BG30" s="204">
        <v>827173.50134999724</v>
      </c>
      <c r="BH30" s="204">
        <v>-8292081.4016166674</v>
      </c>
      <c r="BI30" s="204">
        <v>0</v>
      </c>
      <c r="BJ30" s="204">
        <v>-8292081.4016166674</v>
      </c>
      <c r="BK30" s="204">
        <v>0</v>
      </c>
      <c r="BL30" s="204">
        <v>-8292081.4016166674</v>
      </c>
      <c r="BM30" s="132">
        <v>30</v>
      </c>
      <c r="BN30" s="548" t="s">
        <v>392</v>
      </c>
      <c r="BO30" s="245"/>
      <c r="BP30" s="451">
        <v>0</v>
      </c>
      <c r="BQ30" s="451"/>
      <c r="BR30" s="451">
        <v>0</v>
      </c>
      <c r="BS30" s="451">
        <v>0</v>
      </c>
      <c r="BT30" s="451">
        <v>0</v>
      </c>
      <c r="BU30" s="451">
        <v>0</v>
      </c>
      <c r="BV30" s="451">
        <v>0</v>
      </c>
      <c r="BW30" s="451">
        <v>0</v>
      </c>
      <c r="BX30" s="451">
        <v>0</v>
      </c>
      <c r="BY30" s="451">
        <v>0</v>
      </c>
      <c r="BZ30" s="451">
        <v>0</v>
      </c>
      <c r="CA30" s="451">
        <v>0</v>
      </c>
      <c r="CB30" s="451">
        <v>0</v>
      </c>
      <c r="CC30" s="132"/>
      <c r="CD30"/>
      <c r="CE30"/>
      <c r="CF30"/>
      <c r="CG30"/>
      <c r="CH30"/>
      <c r="CI30"/>
      <c r="CJ30"/>
      <c r="CK30"/>
      <c r="CL30"/>
      <c r="CM30"/>
      <c r="CN30"/>
      <c r="CO30" s="305"/>
      <c r="CP30" s="305"/>
      <c r="CQ30" s="305"/>
      <c r="CR30" s="305"/>
      <c r="CS30" s="132">
        <v>30</v>
      </c>
      <c r="CT30" s="244" t="s">
        <v>258</v>
      </c>
      <c r="CU30" s="139"/>
      <c r="CV30" s="722">
        <v>-18048646.851800002</v>
      </c>
      <c r="CW30" s="722">
        <v>789966.53717999777</v>
      </c>
      <c r="CX30" s="722">
        <v>-17258680.314620003</v>
      </c>
      <c r="CY30" s="722">
        <v>0</v>
      </c>
      <c r="CZ30" s="722">
        <v>-17258680.314620003</v>
      </c>
      <c r="DA30" s="722">
        <v>0</v>
      </c>
      <c r="DB30" s="722">
        <v>-17258680.314620003</v>
      </c>
      <c r="DC30" s="722">
        <v>-9794940.0194749981</v>
      </c>
      <c r="DD30" s="722">
        <v>-27053620.334095001</v>
      </c>
      <c r="DE30" s="722">
        <v>0</v>
      </c>
      <c r="DF30" s="722">
        <v>-27053620.334095001</v>
      </c>
      <c r="DG30" s="722">
        <v>3934555.396922037</v>
      </c>
      <c r="DH30" s="722">
        <v>-23119064.937172964</v>
      </c>
      <c r="DI30" s="132">
        <v>30</v>
      </c>
      <c r="DJ30" s="548" t="s">
        <v>518</v>
      </c>
      <c r="DK30"/>
      <c r="DL30" s="603">
        <v>0</v>
      </c>
      <c r="DM30" s="603">
        <v>0</v>
      </c>
      <c r="DN30" s="603">
        <v>0</v>
      </c>
      <c r="DO30" s="603">
        <v>4432284.8022039272</v>
      </c>
      <c r="DP30" s="603">
        <v>4432284.8022039272</v>
      </c>
      <c r="DQ30" s="603">
        <v>1742015.2007266018</v>
      </c>
      <c r="DR30" s="603">
        <v>6174300.0029305285</v>
      </c>
      <c r="DS30" s="603">
        <v>-771787.50036631664</v>
      </c>
      <c r="DT30" s="603">
        <v>5402512.5025642123</v>
      </c>
      <c r="DU30" s="603">
        <v>-1543575.0007326342</v>
      </c>
      <c r="DV30" s="603">
        <v>3858937.5018315786</v>
      </c>
      <c r="DW30" s="603">
        <v>-1543575.000732634</v>
      </c>
      <c r="DX30" s="603">
        <v>2315362.5010989439</v>
      </c>
      <c r="DY30" s="132">
        <v>30</v>
      </c>
      <c r="DZ30" s="1" t="s">
        <v>1152</v>
      </c>
      <c r="EA30"/>
      <c r="EB30" s="843">
        <v>0</v>
      </c>
      <c r="EC30" s="843">
        <v>0</v>
      </c>
      <c r="ED30" s="843">
        <v>0</v>
      </c>
      <c r="EE30" s="843">
        <v>-7301988.8099999996</v>
      </c>
      <c r="EF30" s="843">
        <v>-7301988.8099999996</v>
      </c>
      <c r="EG30" s="843">
        <v>-2991730.919999999</v>
      </c>
      <c r="EH30" s="843">
        <v>-10293719.729999999</v>
      </c>
      <c r="EI30" s="843">
        <v>-2038434.6399999987</v>
      </c>
      <c r="EJ30" s="843">
        <v>-12332154.369999997</v>
      </c>
      <c r="EK30" s="843">
        <v>-11423246.820000004</v>
      </c>
      <c r="EL30" s="843">
        <v>-23755401.190000001</v>
      </c>
      <c r="EM30" s="843">
        <v>-16217464.820000004</v>
      </c>
      <c r="EN30" s="843">
        <v>-39972866.010000005</v>
      </c>
      <c r="EO30" s="273"/>
      <c r="EP30"/>
      <c r="EQ30"/>
      <c r="ER30"/>
      <c r="ES30"/>
      <c r="ET30"/>
      <c r="EU30"/>
      <c r="EV30"/>
      <c r="EW30"/>
      <c r="EX30"/>
      <c r="EY30"/>
      <c r="FE30" s="273"/>
      <c r="FF30"/>
      <c r="FG30"/>
      <c r="FH30"/>
      <c r="FI30"/>
      <c r="FJ30"/>
      <c r="FK30"/>
      <c r="FL30"/>
      <c r="FM30"/>
      <c r="FU30" s="132">
        <v>30</v>
      </c>
      <c r="FV30" s="547" t="s">
        <v>1063</v>
      </c>
      <c r="FW30" s="666"/>
      <c r="FX30" s="669">
        <v>0</v>
      </c>
      <c r="FY30" s="669">
        <v>0</v>
      </c>
      <c r="FZ30" s="669">
        <v>-140918021.41000003</v>
      </c>
      <c r="GA30" s="669">
        <v>-4207196.5800000094</v>
      </c>
      <c r="GB30" s="669">
        <v>-145125217.99000001</v>
      </c>
      <c r="GC30" s="669">
        <v>-7972251.3400000408</v>
      </c>
      <c r="GD30" s="669">
        <v>-153097469.33000007</v>
      </c>
      <c r="GE30" s="669">
        <v>-2880746.5800000094</v>
      </c>
      <c r="GF30" s="669">
        <v>-155978215.91000009</v>
      </c>
      <c r="GG30" s="669">
        <v>-5761493.1600000188</v>
      </c>
      <c r="GH30" s="669">
        <v>-161739709.07000008</v>
      </c>
      <c r="GI30" s="669">
        <v>-5761493.1600000151</v>
      </c>
      <c r="GJ30" s="669">
        <v>-167501202.23000011</v>
      </c>
    </row>
    <row r="31" spans="1:192" ht="15.75" thickTop="1" x14ac:dyDescent="0.25">
      <c r="A31" s="132">
        <f>ROW()</f>
        <v>31</v>
      </c>
      <c r="B31" s="286" t="s">
        <v>391</v>
      </c>
      <c r="C31" s="352"/>
      <c r="D31" s="384">
        <v>-4679929.3499999996</v>
      </c>
      <c r="E31" s="384">
        <v>0</v>
      </c>
      <c r="F31" s="384">
        <v>-4679929.3499999996</v>
      </c>
      <c r="G31" s="384">
        <v>0</v>
      </c>
      <c r="H31" s="384">
        <v>-4679929.3499999996</v>
      </c>
      <c r="I31" s="384">
        <v>0</v>
      </c>
      <c r="J31" s="384">
        <v>-4679929.3499999996</v>
      </c>
      <c r="K31" s="384">
        <v>-286443.41059209127</v>
      </c>
      <c r="L31" s="384">
        <v>-4966372.7605920909</v>
      </c>
      <c r="M31" s="384">
        <v>-149371.90150479879</v>
      </c>
      <c r="N31" s="384">
        <v>-5115744.6620968897</v>
      </c>
      <c r="O31" s="384">
        <v>-153472.33986290637</v>
      </c>
      <c r="P31" s="384">
        <v>-5269217.0019597961</v>
      </c>
      <c r="Q31" s="132"/>
      <c r="AW31" s="132"/>
      <c r="AX31" s="244"/>
      <c r="AY31" s="139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32">
        <v>31</v>
      </c>
      <c r="BN31" s="548" t="s">
        <v>394</v>
      </c>
      <c r="BO31" s="245"/>
      <c r="BP31" s="451">
        <v>0</v>
      </c>
      <c r="BQ31" s="451"/>
      <c r="BR31" s="451">
        <v>-793.65</v>
      </c>
      <c r="BS31" s="451">
        <v>793.65</v>
      </c>
      <c r="BT31" s="451">
        <v>0</v>
      </c>
      <c r="BU31" s="451">
        <v>0</v>
      </c>
      <c r="BV31" s="451">
        <v>0</v>
      </c>
      <c r="BW31" s="451">
        <v>0</v>
      </c>
      <c r="BX31" s="451">
        <v>0</v>
      </c>
      <c r="BY31" s="451">
        <v>0</v>
      </c>
      <c r="BZ31" s="451">
        <v>0</v>
      </c>
      <c r="CA31" s="451">
        <v>0</v>
      </c>
      <c r="CB31" s="451">
        <v>0</v>
      </c>
      <c r="CC31" s="132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 s="132"/>
      <c r="CT31" s="244"/>
      <c r="CU31" s="139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32">
        <v>31</v>
      </c>
      <c r="DJ31" s="548"/>
      <c r="DK31"/>
      <c r="DL31" s="541"/>
      <c r="DM31" s="541"/>
      <c r="DN31" s="541"/>
      <c r="DO31" s="541"/>
      <c r="DP31" s="541"/>
      <c r="DQ31" s="541"/>
      <c r="DR31" s="541"/>
      <c r="DS31" s="541"/>
      <c r="DT31" s="541"/>
      <c r="DU31" s="541"/>
      <c r="DV31" s="541"/>
      <c r="DW31" s="541"/>
      <c r="DX31" s="541"/>
      <c r="DY31" s="132">
        <v>31</v>
      </c>
      <c r="DZ31" s="1" t="s">
        <v>1153</v>
      </c>
      <c r="EA31"/>
      <c r="EB31" s="843">
        <v>0</v>
      </c>
      <c r="EC31" s="843">
        <v>0</v>
      </c>
      <c r="ED31" s="843">
        <v>0</v>
      </c>
      <c r="EE31" s="843">
        <v>163733.57999999999</v>
      </c>
      <c r="EF31" s="843">
        <v>163733.57999999999</v>
      </c>
      <c r="EG31" s="843">
        <v>701967.24000000011</v>
      </c>
      <c r="EH31" s="843">
        <v>865700.82000000007</v>
      </c>
      <c r="EI31" s="843">
        <v>417918.13999999966</v>
      </c>
      <c r="EJ31" s="843">
        <v>1283618.9599999997</v>
      </c>
      <c r="EK31" s="843">
        <v>1206560.9300000004</v>
      </c>
      <c r="EL31" s="843">
        <v>2490179.89</v>
      </c>
      <c r="EM31" s="843">
        <v>2314949.1099999989</v>
      </c>
      <c r="EN31" s="843">
        <v>4805128.9999999991</v>
      </c>
      <c r="EO31" s="273"/>
      <c r="EP31"/>
      <c r="EQ31"/>
      <c r="ER31"/>
      <c r="ES31"/>
      <c r="ET31"/>
      <c r="EU31"/>
      <c r="EV31"/>
      <c r="EW31"/>
      <c r="EX31"/>
      <c r="EY31"/>
      <c r="FE31" s="273"/>
      <c r="FF31"/>
      <c r="FG31"/>
      <c r="FH31"/>
      <c r="FI31"/>
      <c r="FJ31"/>
      <c r="FK31"/>
      <c r="FL31"/>
      <c r="FM31"/>
      <c r="FU31" s="132">
        <v>31</v>
      </c>
      <c r="FV31" s="547"/>
      <c r="FW31" s="666"/>
      <c r="FX31" s="541"/>
      <c r="FY31" s="158"/>
      <c r="FZ31" s="541"/>
      <c r="GA31" s="158"/>
      <c r="GB31" s="541"/>
      <c r="GC31" s="158"/>
      <c r="GD31" s="541"/>
      <c r="GE31" s="158"/>
      <c r="GF31" s="541"/>
      <c r="GG31" s="158"/>
      <c r="GH31" s="541"/>
      <c r="GI31" s="158"/>
      <c r="GJ31" s="541"/>
    </row>
    <row r="32" spans="1:192" ht="15.75" thickBot="1" x14ac:dyDescent="0.3">
      <c r="A32" s="132">
        <f>ROW()</f>
        <v>32</v>
      </c>
      <c r="B32" s="286" t="s">
        <v>393</v>
      </c>
      <c r="C32" s="352"/>
      <c r="D32" s="384">
        <v>0</v>
      </c>
      <c r="E32" s="384">
        <v>4094424</v>
      </c>
      <c r="F32" s="384">
        <v>4094424</v>
      </c>
      <c r="G32" s="384">
        <v>0</v>
      </c>
      <c r="H32" s="384">
        <v>4094424</v>
      </c>
      <c r="I32" s="384">
        <v>0</v>
      </c>
      <c r="J32" s="384">
        <v>4094424</v>
      </c>
      <c r="K32" s="384">
        <v>0</v>
      </c>
      <c r="L32" s="384">
        <v>4094424</v>
      </c>
      <c r="M32" s="384">
        <v>11217.600000000093</v>
      </c>
      <c r="N32" s="384">
        <v>4105641.6</v>
      </c>
      <c r="O32" s="384">
        <v>-873201.60000000056</v>
      </c>
      <c r="P32" s="384">
        <v>3232439.9999999995</v>
      </c>
      <c r="Q32" s="132"/>
      <c r="AW32" s="132"/>
      <c r="AX32" s="244"/>
      <c r="AY32" s="139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32">
        <v>32</v>
      </c>
      <c r="BN32" s="548" t="s">
        <v>999</v>
      </c>
      <c r="BO32" s="245"/>
      <c r="BP32" s="451">
        <v>0</v>
      </c>
      <c r="BQ32" s="451"/>
      <c r="BR32" s="451">
        <v>1199321.29</v>
      </c>
      <c r="BS32" s="451">
        <v>-473254.35294126032</v>
      </c>
      <c r="BT32" s="451">
        <v>726066.93705873971</v>
      </c>
      <c r="BU32" s="451">
        <v>-484044.62470582663</v>
      </c>
      <c r="BV32" s="451">
        <v>242022.31235291308</v>
      </c>
      <c r="BW32" s="451">
        <v>-181516.7342646847</v>
      </c>
      <c r="BX32" s="451">
        <v>60505.578088228387</v>
      </c>
      <c r="BY32" s="451">
        <v>-60505.578088228387</v>
      </c>
      <c r="BZ32" s="451">
        <v>0</v>
      </c>
      <c r="CA32" s="451">
        <v>0</v>
      </c>
      <c r="CB32" s="451">
        <v>0</v>
      </c>
      <c r="CC32" s="1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 s="132"/>
      <c r="CT32" s="244"/>
      <c r="CU32" s="139"/>
      <c r="CV32" s="168"/>
      <c r="CW32" s="168"/>
      <c r="CX32" s="168"/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32">
        <v>32</v>
      </c>
      <c r="DJ32" s="546" t="s">
        <v>1076</v>
      </c>
      <c r="DK32"/>
      <c r="DL32" s="541"/>
      <c r="DM32" s="541"/>
      <c r="DN32" s="541"/>
      <c r="DO32" s="541"/>
      <c r="DP32" s="541"/>
      <c r="DQ32" s="541"/>
      <c r="DR32" s="541"/>
      <c r="DS32" s="541"/>
      <c r="DT32" s="541"/>
      <c r="DU32" s="541"/>
      <c r="DV32" s="541"/>
      <c r="DW32" s="541"/>
      <c r="DX32" s="541"/>
      <c r="DY32" s="132">
        <v>32</v>
      </c>
      <c r="DZ32" s="126" t="s">
        <v>1154</v>
      </c>
      <c r="EA32"/>
      <c r="EB32" s="843">
        <v>0</v>
      </c>
      <c r="EC32" s="843">
        <v>0</v>
      </c>
      <c r="ED32" s="843">
        <v>0</v>
      </c>
      <c r="EE32" s="843">
        <v>32056701</v>
      </c>
      <c r="EF32" s="843">
        <v>32056701</v>
      </c>
      <c r="EG32" s="843">
        <v>-10962657</v>
      </c>
      <c r="EH32" s="843">
        <v>21094044</v>
      </c>
      <c r="EI32" s="843">
        <v>-4251957.5762557089</v>
      </c>
      <c r="EJ32" s="843">
        <v>16842086.423744291</v>
      </c>
      <c r="EK32" s="843">
        <v>-8929615.3331249841</v>
      </c>
      <c r="EL32" s="843">
        <v>7912471.090619307</v>
      </c>
      <c r="EM32" s="843">
        <v>-8090661.2942722756</v>
      </c>
      <c r="EN32" s="843">
        <v>-178190.20365296863</v>
      </c>
      <c r="EO32" s="273"/>
      <c r="EP32"/>
      <c r="EQ32"/>
      <c r="ER32"/>
      <c r="ES32"/>
      <c r="ET32"/>
      <c r="EU32"/>
      <c r="EV32"/>
      <c r="EW32"/>
      <c r="EX32"/>
      <c r="EY32"/>
      <c r="FE32" s="273"/>
      <c r="FF32"/>
      <c r="FG32"/>
      <c r="FH32"/>
      <c r="FI32"/>
      <c r="FJ32"/>
      <c r="FK32"/>
      <c r="FL32"/>
      <c r="FM32"/>
      <c r="FU32" s="132">
        <v>32</v>
      </c>
      <c r="FV32" s="548" t="s">
        <v>303</v>
      </c>
      <c r="FW32" s="666"/>
      <c r="FX32" s="670">
        <v>0</v>
      </c>
      <c r="FY32" s="670">
        <v>0</v>
      </c>
      <c r="FZ32" s="670">
        <v>123674790.29999998</v>
      </c>
      <c r="GA32" s="670">
        <v>-4207196.5800000094</v>
      </c>
      <c r="GB32" s="670">
        <v>119467593.72</v>
      </c>
      <c r="GC32" s="670">
        <v>-7972251.3400000408</v>
      </c>
      <c r="GD32" s="670">
        <v>111495342.37999994</v>
      </c>
      <c r="GE32" s="670">
        <v>-2880746.5800000094</v>
      </c>
      <c r="GF32" s="670">
        <v>108614595.79999992</v>
      </c>
      <c r="GG32" s="670">
        <v>-5761493.1600000188</v>
      </c>
      <c r="GH32" s="670">
        <v>102853102.63999993</v>
      </c>
      <c r="GI32" s="670">
        <v>-5761493.1600000151</v>
      </c>
      <c r="GJ32" s="670">
        <v>97091609.4799999</v>
      </c>
    </row>
    <row r="33" spans="1:192" ht="15.75" thickTop="1" x14ac:dyDescent="0.25">
      <c r="A33" s="132">
        <f>ROW()</f>
        <v>33</v>
      </c>
      <c r="B33" s="286" t="s">
        <v>382</v>
      </c>
      <c r="C33" s="352"/>
      <c r="D33" s="389">
        <v>852118902.26999998</v>
      </c>
      <c r="E33" s="389">
        <v>10300467.056084067</v>
      </c>
      <c r="F33" s="389">
        <v>862419369.32608414</v>
      </c>
      <c r="G33" s="389">
        <v>0</v>
      </c>
      <c r="H33" s="389">
        <v>862419369.32608414</v>
      </c>
      <c r="I33" s="593">
        <v>0</v>
      </c>
      <c r="J33" s="593">
        <v>862419369.32608414</v>
      </c>
      <c r="K33" s="593">
        <v>158820697.2938326</v>
      </c>
      <c r="L33" s="593">
        <v>1021240066.6199167</v>
      </c>
      <c r="M33" s="593">
        <v>11355949.99720289</v>
      </c>
      <c r="N33" s="593">
        <v>1032596016.6171196</v>
      </c>
      <c r="O33" s="593">
        <v>-56327561.42692849</v>
      </c>
      <c r="P33" s="593">
        <v>976268455.19019103</v>
      </c>
      <c r="Q33" s="132"/>
      <c r="AW33" s="132"/>
      <c r="AX33" s="244"/>
      <c r="AY33" s="139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32">
        <v>33</v>
      </c>
      <c r="BN33" s="548" t="s">
        <v>1000</v>
      </c>
      <c r="BO33" s="245"/>
      <c r="BP33" s="451">
        <v>0</v>
      </c>
      <c r="BQ33" s="451"/>
      <c r="BR33" s="451">
        <v>-8107003.3600000013</v>
      </c>
      <c r="BS33" s="451">
        <v>1780958.8703654874</v>
      </c>
      <c r="BT33" s="451">
        <v>-6326044.4896345139</v>
      </c>
      <c r="BU33" s="451">
        <v>3653578.0916662309</v>
      </c>
      <c r="BV33" s="451">
        <v>-2672466.3979682829</v>
      </c>
      <c r="BW33" s="451">
        <v>1739056.3643443834</v>
      </c>
      <c r="BX33" s="451">
        <v>-933410.03362389957</v>
      </c>
      <c r="BY33" s="451">
        <v>933410.01812390168</v>
      </c>
      <c r="BZ33" s="451">
        <v>-1.549999788403511E-2</v>
      </c>
      <c r="CA33" s="451">
        <v>1.5499997869483195E-2</v>
      </c>
      <c r="CB33" s="451">
        <v>-1.4551915228366852E-11</v>
      </c>
      <c r="CC33" s="132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 s="132"/>
      <c r="CT33" s="244"/>
      <c r="CU33" s="139"/>
      <c r="CV33" s="168"/>
      <c r="CW33" s="168"/>
      <c r="CX33" s="168"/>
      <c r="CY33" s="168"/>
      <c r="CZ33" s="168"/>
      <c r="DA33" s="168"/>
      <c r="DB33" s="168"/>
      <c r="DC33" s="168"/>
      <c r="DD33" s="168"/>
      <c r="DE33" s="168"/>
      <c r="DF33" s="168"/>
      <c r="DG33" s="168"/>
      <c r="DH33" s="168"/>
      <c r="DI33" s="132">
        <v>33</v>
      </c>
      <c r="DJ33" s="547" t="s">
        <v>1077</v>
      </c>
      <c r="DK33"/>
      <c r="DL33" s="541">
        <v>58170.11</v>
      </c>
      <c r="DM33" s="541">
        <v>0</v>
      </c>
      <c r="DN33" s="541">
        <v>58170.11</v>
      </c>
      <c r="DO33" s="541">
        <v>-58170.11</v>
      </c>
      <c r="DP33" s="541">
        <v>0</v>
      </c>
      <c r="DQ33" s="541"/>
      <c r="DR33" s="541">
        <v>0</v>
      </c>
      <c r="DS33" s="541"/>
      <c r="DT33" s="541">
        <v>0</v>
      </c>
      <c r="DU33" s="541"/>
      <c r="DV33" s="541">
        <v>0</v>
      </c>
      <c r="DW33" s="541"/>
      <c r="DX33" s="541">
        <v>0</v>
      </c>
      <c r="DY33" s="132">
        <v>33</v>
      </c>
      <c r="DZ33" s="126" t="s">
        <v>1155</v>
      </c>
      <c r="EA33"/>
      <c r="EB33" s="843">
        <v>0</v>
      </c>
      <c r="EC33" s="843">
        <v>0</v>
      </c>
      <c r="ED33" s="843">
        <v>0</v>
      </c>
      <c r="EE33" s="843">
        <v>20075.669999999998</v>
      </c>
      <c r="EF33" s="843">
        <v>20075.669999999998</v>
      </c>
      <c r="EG33" s="843">
        <v>-19907.879999999997</v>
      </c>
      <c r="EH33" s="843">
        <v>167.79000000000087</v>
      </c>
      <c r="EI33" s="843">
        <v>-1699.9799999999977</v>
      </c>
      <c r="EJ33" s="843">
        <v>-1532.1899999999969</v>
      </c>
      <c r="EK33" s="843">
        <v>-2756.220000000013</v>
      </c>
      <c r="EL33" s="843">
        <v>-4288.4100000000099</v>
      </c>
      <c r="EM33" s="843">
        <v>-46798.049999999996</v>
      </c>
      <c r="EN33" s="843">
        <v>-51086.460000000006</v>
      </c>
      <c r="EO33" s="273"/>
      <c r="EP33"/>
      <c r="EQ33"/>
      <c r="ER33"/>
      <c r="ES33"/>
      <c r="ET33"/>
      <c r="EU33"/>
      <c r="EV33"/>
      <c r="EW33"/>
      <c r="EX33"/>
      <c r="EY33"/>
      <c r="FE33" s="273"/>
      <c r="FF33"/>
      <c r="FG33"/>
      <c r="FH33"/>
      <c r="FI33"/>
      <c r="FJ33"/>
      <c r="FK33"/>
      <c r="FL33"/>
      <c r="FM33"/>
      <c r="FU33" s="132">
        <v>33</v>
      </c>
      <c r="FV33" s="666"/>
      <c r="FW33" s="666"/>
      <c r="FX33" s="541"/>
      <c r="FY33" s="158"/>
      <c r="FZ33" s="541"/>
      <c r="GA33" s="158"/>
      <c r="GB33" s="541"/>
      <c r="GC33" s="158"/>
      <c r="GD33" s="541"/>
      <c r="GE33" s="158"/>
      <c r="GF33" s="541"/>
      <c r="GG33" s="158"/>
      <c r="GH33" s="541"/>
      <c r="GI33" s="158"/>
      <c r="GJ33" s="541"/>
    </row>
    <row r="34" spans="1:192" x14ac:dyDescent="0.25">
      <c r="A34" s="132">
        <f>ROW()</f>
        <v>34</v>
      </c>
      <c r="B34" s="171" t="s">
        <v>84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32"/>
      <c r="AW34" s="132"/>
      <c r="AX34" s="244"/>
      <c r="AY34" s="139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32">
        <v>34</v>
      </c>
      <c r="BN34" s="548" t="s">
        <v>1001</v>
      </c>
      <c r="BO34" s="245"/>
      <c r="BP34" s="451">
        <v>0</v>
      </c>
      <c r="BQ34" s="451"/>
      <c r="BR34" s="451">
        <v>-18720413.039999999</v>
      </c>
      <c r="BS34" s="451">
        <v>4112528.9041346461</v>
      </c>
      <c r="BT34" s="451">
        <v>-14607884.135865353</v>
      </c>
      <c r="BU34" s="451">
        <v>8436716.7347368114</v>
      </c>
      <c r="BV34" s="451">
        <v>-6171167.4011285417</v>
      </c>
      <c r="BW34" s="451">
        <v>4015769.0799551546</v>
      </c>
      <c r="BX34" s="451">
        <v>-2155398.3211733871</v>
      </c>
      <c r="BY34" s="451">
        <v>2155398.2760733943</v>
      </c>
      <c r="BZ34" s="451">
        <v>-4.5099992770701647E-2</v>
      </c>
      <c r="CA34" s="451">
        <v>4.5099992072209716E-2</v>
      </c>
      <c r="CB34" s="451">
        <v>-6.9849193096160889E-10</v>
      </c>
      <c r="CC34" s="132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 s="132"/>
      <c r="CT34" s="244"/>
      <c r="CU34" s="139"/>
      <c r="CV34" s="168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32">
        <v>34</v>
      </c>
      <c r="DJ34" s="549" t="s">
        <v>1078</v>
      </c>
      <c r="DK34"/>
      <c r="DL34" s="727">
        <v>58170.11</v>
      </c>
      <c r="DM34" s="727">
        <v>0</v>
      </c>
      <c r="DN34" s="727">
        <v>58170.11</v>
      </c>
      <c r="DO34" s="727">
        <v>-58170.11</v>
      </c>
      <c r="DP34" s="727">
        <v>0</v>
      </c>
      <c r="DQ34" s="727">
        <v>0</v>
      </c>
      <c r="DR34" s="727">
        <v>0</v>
      </c>
      <c r="DS34" s="727">
        <v>0</v>
      </c>
      <c r="DT34" s="727">
        <v>0</v>
      </c>
      <c r="DU34" s="727">
        <v>0</v>
      </c>
      <c r="DV34" s="727">
        <v>0</v>
      </c>
      <c r="DW34" s="727">
        <v>0</v>
      </c>
      <c r="DX34" s="727">
        <v>0</v>
      </c>
      <c r="DY34" s="132">
        <v>34</v>
      </c>
      <c r="DZ34" s="711" t="s">
        <v>1156</v>
      </c>
      <c r="EA34" s="392"/>
      <c r="EB34" s="844">
        <v>0</v>
      </c>
      <c r="EC34" s="844">
        <v>0</v>
      </c>
      <c r="ED34" s="844">
        <v>0</v>
      </c>
      <c r="EE34" s="844">
        <v>-138942923.96999991</v>
      </c>
      <c r="EF34" s="844">
        <v>-138942923.96999991</v>
      </c>
      <c r="EG34" s="844">
        <v>27303427.329999987</v>
      </c>
      <c r="EH34" s="844">
        <v>-111639496.63999993</v>
      </c>
      <c r="EI34" s="844">
        <v>10775509.003744233</v>
      </c>
      <c r="EJ34" s="844">
        <v>-100863987.6362557</v>
      </c>
      <c r="EK34" s="844">
        <v>14340757.836875102</v>
      </c>
      <c r="EL34" s="844">
        <v>-86523229.799380571</v>
      </c>
      <c r="EM34" s="844">
        <v>11449840.215727879</v>
      </c>
      <c r="EN34" s="844">
        <v>-75073389.58365269</v>
      </c>
      <c r="EO34" s="273"/>
      <c r="EP34"/>
      <c r="EQ34"/>
      <c r="ER34"/>
      <c r="ES34"/>
      <c r="ET34"/>
      <c r="EU34"/>
      <c r="EV34"/>
      <c r="EW34"/>
      <c r="EX34"/>
      <c r="EY34"/>
      <c r="FE34" s="273"/>
      <c r="FF34"/>
      <c r="FG34"/>
      <c r="FH34"/>
      <c r="FI34"/>
      <c r="FJ34"/>
      <c r="FK34"/>
      <c r="FL34"/>
      <c r="FM34"/>
      <c r="FU34" s="132">
        <v>34</v>
      </c>
      <c r="FV34" s="546" t="s">
        <v>302</v>
      </c>
      <c r="FW34" s="666"/>
      <c r="FX34" s="541"/>
      <c r="FY34" s="158"/>
      <c r="FZ34" s="541"/>
      <c r="GA34" s="158"/>
      <c r="GB34" s="541"/>
      <c r="GC34" s="158"/>
      <c r="GD34" s="541"/>
      <c r="GE34" s="158"/>
      <c r="GF34" s="541"/>
      <c r="GG34" s="158"/>
      <c r="GH34" s="541"/>
      <c r="GI34" s="158"/>
      <c r="GJ34" s="541"/>
    </row>
    <row r="35" spans="1:192" ht="15.75" x14ac:dyDescent="0.25">
      <c r="A35" s="132">
        <f>ROW()</f>
        <v>35</v>
      </c>
      <c r="B35" s="312" t="s">
        <v>396</v>
      </c>
      <c r="C35" s="171">
        <v>3.8733999999999998E-2</v>
      </c>
      <c r="D35" s="358">
        <v>181272.38344289997</v>
      </c>
      <c r="E35" s="358">
        <v>0</v>
      </c>
      <c r="F35" s="384">
        <v>181272.38344289997</v>
      </c>
      <c r="G35" s="358">
        <v>0</v>
      </c>
      <c r="H35" s="384">
        <v>181272.38344289997</v>
      </c>
      <c r="I35" s="358">
        <v>0</v>
      </c>
      <c r="J35" s="384">
        <v>181272.38344289997</v>
      </c>
      <c r="K35" s="358">
        <v>11095.099065874063</v>
      </c>
      <c r="L35" s="384">
        <v>192367.48250877403</v>
      </c>
      <c r="M35" s="854">
        <v>5785.7712328868756</v>
      </c>
      <c r="N35" s="384">
        <v>198153.25374166091</v>
      </c>
      <c r="O35" s="854">
        <v>5944.597612249815</v>
      </c>
      <c r="P35" s="384">
        <v>204097.85135391072</v>
      </c>
      <c r="Q35" s="132"/>
      <c r="AW35" s="132"/>
      <c r="AX35" s="244"/>
      <c r="AY35" s="139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32">
        <v>35</v>
      </c>
      <c r="BN35" s="548" t="s">
        <v>1002</v>
      </c>
      <c r="BO35" s="139"/>
      <c r="BP35" s="451">
        <v>0</v>
      </c>
      <c r="BQ35" s="451"/>
      <c r="BR35" s="451">
        <v>7720685.7599999998</v>
      </c>
      <c r="BS35" s="451">
        <v>-1687482.2579184547</v>
      </c>
      <c r="BT35" s="451">
        <v>6033203.5020815451</v>
      </c>
      <c r="BU35" s="451">
        <v>-3374964.9659353886</v>
      </c>
      <c r="BV35" s="451">
        <v>2658238.5361461565</v>
      </c>
      <c r="BW35" s="451">
        <v>-1608476.2468852617</v>
      </c>
      <c r="BX35" s="451">
        <v>1049762.2892608948</v>
      </c>
      <c r="BY35" s="451">
        <v>-1049762.2892608948</v>
      </c>
      <c r="BZ35" s="451">
        <v>0</v>
      </c>
      <c r="CA35" s="451">
        <v>0</v>
      </c>
      <c r="CB35" s="451">
        <v>0</v>
      </c>
      <c r="CC35" s="132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 s="132"/>
      <c r="CT35" s="244"/>
      <c r="CU35" s="139"/>
      <c r="CV35" s="168"/>
      <c r="CW35" s="168"/>
      <c r="CX35" s="168"/>
      <c r="CY35" s="168"/>
      <c r="CZ35" s="168"/>
      <c r="DA35" s="168"/>
      <c r="DB35" s="168"/>
      <c r="DC35" s="168"/>
      <c r="DD35" s="168"/>
      <c r="DE35" s="168"/>
      <c r="DF35" s="168"/>
      <c r="DG35" s="168"/>
      <c r="DH35" s="168"/>
      <c r="DI35" s="132">
        <v>35</v>
      </c>
      <c r="DJ35" s="548"/>
      <c r="DK35"/>
      <c r="DL35" s="728"/>
      <c r="DM35" s="728"/>
      <c r="DN35" s="728"/>
      <c r="DO35" s="728"/>
      <c r="DP35" s="729"/>
      <c r="DQ35" s="729"/>
      <c r="DR35" s="729"/>
      <c r="DS35" s="729"/>
      <c r="DT35" s="729"/>
      <c r="DU35" s="729"/>
      <c r="DV35" s="729"/>
      <c r="DW35" s="729"/>
      <c r="DX35" s="729"/>
      <c r="DY35" s="132">
        <v>35</v>
      </c>
      <c r="DZ35" s="1"/>
      <c r="EA35" s="392"/>
      <c r="EB35" s="843"/>
      <c r="EC35" s="845"/>
      <c r="ED35" s="843"/>
      <c r="EE35" s="845"/>
      <c r="EF35" s="843"/>
      <c r="EG35" s="845"/>
      <c r="EH35" s="843"/>
      <c r="EI35" s="845"/>
      <c r="EJ35" s="843"/>
      <c r="EK35" s="845"/>
      <c r="EL35" s="843"/>
      <c r="EM35" s="845"/>
      <c r="EN35" s="843"/>
      <c r="EO35" s="273"/>
      <c r="EP35"/>
      <c r="EQ35"/>
      <c r="ER35"/>
      <c r="ES35"/>
      <c r="ET35"/>
      <c r="EU35"/>
      <c r="EV35"/>
      <c r="EW35"/>
      <c r="EX35"/>
      <c r="EY35"/>
      <c r="FE35" s="273"/>
      <c r="FF35"/>
      <c r="FG35"/>
      <c r="FH35"/>
      <c r="FI35"/>
      <c r="FJ35"/>
      <c r="FK35"/>
      <c r="FL35"/>
      <c r="FM35"/>
      <c r="FU35" s="132">
        <v>35</v>
      </c>
      <c r="FV35" s="547" t="s">
        <v>1064</v>
      </c>
      <c r="FW35" s="671"/>
      <c r="FX35" s="158">
        <v>2652900</v>
      </c>
      <c r="FY35" s="158">
        <v>0</v>
      </c>
      <c r="FZ35" s="541">
        <v>2652900</v>
      </c>
      <c r="GA35" s="158">
        <v>0</v>
      </c>
      <c r="GB35" s="541">
        <v>2652900</v>
      </c>
      <c r="GC35" s="158">
        <v>-442141.81999997795</v>
      </c>
      <c r="GD35" s="541">
        <v>2210758.1800000221</v>
      </c>
      <c r="GE35" s="158">
        <v>-2210758.1800000221</v>
      </c>
      <c r="GF35" s="541">
        <v>0</v>
      </c>
      <c r="GG35" s="158">
        <v>0</v>
      </c>
      <c r="GH35" s="541">
        <v>0</v>
      </c>
      <c r="GI35" s="158">
        <v>0</v>
      </c>
      <c r="GJ35" s="541">
        <v>0</v>
      </c>
    </row>
    <row r="36" spans="1:192" ht="15.75" x14ac:dyDescent="0.25">
      <c r="A36" s="132">
        <f>ROW()</f>
        <v>36</v>
      </c>
      <c r="B36" s="286" t="s">
        <v>397</v>
      </c>
      <c r="C36" s="171"/>
      <c r="D36" s="360">
        <v>852300174.65344286</v>
      </c>
      <c r="E36" s="360">
        <v>10300467.056084067</v>
      </c>
      <c r="F36" s="360">
        <v>862600641.70952702</v>
      </c>
      <c r="G36" s="360">
        <v>0</v>
      </c>
      <c r="H36" s="360">
        <v>862600641.70952702</v>
      </c>
      <c r="I36" s="594">
        <v>0</v>
      </c>
      <c r="J36" s="594">
        <v>862600641.70952702</v>
      </c>
      <c r="K36" s="594">
        <v>158831792.39289847</v>
      </c>
      <c r="L36" s="594">
        <v>1021432434.1024255</v>
      </c>
      <c r="M36" s="594">
        <v>11361735.768435776</v>
      </c>
      <c r="N36" s="594">
        <v>1032794169.8708612</v>
      </c>
      <c r="O36" s="594">
        <v>-56321616.829316244</v>
      </c>
      <c r="P36" s="594">
        <v>976472553.04154491</v>
      </c>
      <c r="Q36" s="132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32">
        <v>36</v>
      </c>
      <c r="BN36" s="548" t="s">
        <v>1003</v>
      </c>
      <c r="BO36" s="139"/>
      <c r="BP36" s="451">
        <v>0</v>
      </c>
      <c r="BQ36" s="451"/>
      <c r="BR36" s="451">
        <v>13747851.824075921</v>
      </c>
      <c r="BS36" s="451">
        <v>-3004818.3951591272</v>
      </c>
      <c r="BT36" s="451">
        <v>10743033.428916793</v>
      </c>
      <c r="BU36" s="451">
        <v>-6009636.7903182507</v>
      </c>
      <c r="BV36" s="451">
        <v>4733396.6385985427</v>
      </c>
      <c r="BW36" s="451">
        <v>-2864135.7966824844</v>
      </c>
      <c r="BX36" s="451">
        <v>1869260.8419160582</v>
      </c>
      <c r="BY36" s="451">
        <v>-1869260.841916058</v>
      </c>
      <c r="BZ36" s="451">
        <v>0</v>
      </c>
      <c r="CA36" s="451">
        <v>0</v>
      </c>
      <c r="CB36" s="451">
        <v>0</v>
      </c>
      <c r="CC36" s="132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T36"/>
      <c r="CU36"/>
      <c r="CV36"/>
      <c r="CW36"/>
      <c r="CX36"/>
      <c r="CY36"/>
      <c r="CZ36"/>
      <c r="DA36"/>
      <c r="DI36" s="132">
        <v>36</v>
      </c>
      <c r="DJ36" s="546" t="s">
        <v>302</v>
      </c>
      <c r="DL36" s="542"/>
      <c r="DM36" s="542"/>
      <c r="DN36" s="542"/>
      <c r="DO36" s="542"/>
      <c r="DP36" s="543"/>
      <c r="DQ36" s="543"/>
      <c r="DR36" s="543"/>
      <c r="DS36" s="543"/>
      <c r="DT36" s="543"/>
      <c r="DU36" s="543"/>
      <c r="DV36" s="543"/>
      <c r="DW36" s="543"/>
      <c r="DX36" s="543"/>
      <c r="DY36" s="132">
        <v>36</v>
      </c>
      <c r="DZ36" s="126" t="s">
        <v>1157</v>
      </c>
      <c r="EA36" s="193"/>
      <c r="EB36" s="843">
        <v>0</v>
      </c>
      <c r="EC36" s="843">
        <v>0</v>
      </c>
      <c r="ED36" s="843">
        <v>0</v>
      </c>
      <c r="EE36" s="843">
        <v>-110972218.59999999</v>
      </c>
      <c r="EF36" s="843">
        <v>-110972218.59999999</v>
      </c>
      <c r="EG36" s="843">
        <v>0</v>
      </c>
      <c r="EH36" s="843">
        <v>-110972218.59999999</v>
      </c>
      <c r="EI36" s="843">
        <v>0</v>
      </c>
      <c r="EJ36" s="843">
        <v>-110972218.59999999</v>
      </c>
      <c r="EK36" s="843">
        <v>0</v>
      </c>
      <c r="EL36" s="843">
        <v>-110972218.59999999</v>
      </c>
      <c r="EM36" s="843">
        <v>0</v>
      </c>
      <c r="EN36" s="843">
        <v>-110972218.59999999</v>
      </c>
      <c r="EO36" s="273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 s="273"/>
      <c r="FF36"/>
      <c r="FG36"/>
      <c r="FH36"/>
      <c r="FI36"/>
      <c r="FJ36"/>
      <c r="FK36"/>
      <c r="FL36"/>
      <c r="FM36"/>
      <c r="FU36" s="132">
        <v>36</v>
      </c>
      <c r="FV36" s="547" t="s">
        <v>1065</v>
      </c>
      <c r="FW36" s="671"/>
      <c r="FX36" s="158">
        <v>4616499.3600000143</v>
      </c>
      <c r="FY36" s="158">
        <v>0</v>
      </c>
      <c r="FZ36" s="541">
        <v>4616499.3600000143</v>
      </c>
      <c r="GA36" s="158">
        <v>0</v>
      </c>
      <c r="GB36" s="541">
        <v>4616499.3600000143</v>
      </c>
      <c r="GC36" s="158">
        <v>0</v>
      </c>
      <c r="GD36" s="541">
        <v>4616499.3600000143</v>
      </c>
      <c r="GE36" s="158">
        <v>0</v>
      </c>
      <c r="GF36" s="541">
        <v>4616499.3600000143</v>
      </c>
      <c r="GG36" s="158">
        <v>0</v>
      </c>
      <c r="GH36" s="541">
        <v>4616499.3600000143</v>
      </c>
      <c r="GI36" s="158">
        <v>0</v>
      </c>
      <c r="GJ36" s="541">
        <v>4616499.3600000143</v>
      </c>
    </row>
    <row r="37" spans="1:192" x14ac:dyDescent="0.25">
      <c r="A37" s="132">
        <f>ROW()</f>
        <v>37</v>
      </c>
      <c r="B37" s="312" t="s">
        <v>84</v>
      </c>
      <c r="C37" s="171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/>
      <c r="O37" s="338"/>
      <c r="P37" s="338"/>
      <c r="Q37" s="132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 s="132">
        <v>37</v>
      </c>
      <c r="BN37" s="548"/>
      <c r="BP37" s="451"/>
      <c r="BQ37" s="451"/>
      <c r="BR37" s="451"/>
      <c r="BS37" s="451"/>
      <c r="BT37" s="451"/>
      <c r="BU37" s="451"/>
      <c r="BV37" s="451"/>
      <c r="BW37" s="451"/>
      <c r="BX37" s="451"/>
      <c r="BY37" s="451"/>
      <c r="BZ37" s="451"/>
      <c r="CA37" s="451"/>
      <c r="CB37" s="451"/>
      <c r="CC37" s="132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T37"/>
      <c r="CU37"/>
      <c r="CV37"/>
      <c r="CW37"/>
      <c r="CX37"/>
      <c r="CY37"/>
      <c r="CZ37"/>
      <c r="DA37"/>
      <c r="DI37" s="132">
        <v>37</v>
      </c>
      <c r="DJ37" s="547" t="s">
        <v>1228</v>
      </c>
      <c r="DL37" s="930">
        <v>-1837799.24</v>
      </c>
      <c r="DM37" s="930"/>
      <c r="DN37" s="930">
        <v>1837799.24</v>
      </c>
      <c r="DO37" s="930">
        <v>1837799.24</v>
      </c>
      <c r="DP37" s="930">
        <v>0</v>
      </c>
      <c r="DQ37" s="930"/>
      <c r="DR37" s="930">
        <v>0</v>
      </c>
      <c r="DS37" s="930"/>
      <c r="DT37" s="930">
        <v>0</v>
      </c>
      <c r="DU37" s="930"/>
      <c r="DV37" s="930">
        <v>0</v>
      </c>
      <c r="DW37" s="930"/>
      <c r="DX37" s="930">
        <v>0</v>
      </c>
      <c r="DY37" s="132">
        <v>37</v>
      </c>
      <c r="DZ37" s="1" t="s">
        <v>1158</v>
      </c>
      <c r="EA37" s="193"/>
      <c r="EB37" s="843">
        <v>0</v>
      </c>
      <c r="EC37" s="843">
        <v>0</v>
      </c>
      <c r="ED37" s="843">
        <v>0</v>
      </c>
      <c r="EE37" s="843">
        <v>23304165.905999999</v>
      </c>
      <c r="EF37" s="843">
        <v>23304165.905999999</v>
      </c>
      <c r="EG37" s="843">
        <v>0</v>
      </c>
      <c r="EH37" s="843">
        <v>23304165.905999999</v>
      </c>
      <c r="EI37" s="843">
        <v>0</v>
      </c>
      <c r="EJ37" s="843">
        <v>23304165.905999999</v>
      </c>
      <c r="EK37" s="843">
        <v>0</v>
      </c>
      <c r="EL37" s="843">
        <v>23304165.905999999</v>
      </c>
      <c r="EM37" s="843">
        <v>0</v>
      </c>
      <c r="EN37" s="843">
        <v>23304165.905999999</v>
      </c>
      <c r="EO37" s="273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 s="273"/>
      <c r="FF37"/>
      <c r="FG37"/>
      <c r="FH37"/>
      <c r="FI37"/>
      <c r="FJ37"/>
      <c r="FK37"/>
      <c r="FL37"/>
      <c r="FM37"/>
      <c r="FU37" s="132">
        <v>37</v>
      </c>
      <c r="FV37" s="547" t="s">
        <v>1066</v>
      </c>
      <c r="FW37" s="671"/>
      <c r="FX37" s="158">
        <v>1144993.8000000045</v>
      </c>
      <c r="FY37" s="158">
        <v>0</v>
      </c>
      <c r="FZ37" s="541">
        <v>1144993.8000000045</v>
      </c>
      <c r="GA37" s="158">
        <v>0</v>
      </c>
      <c r="GB37" s="541">
        <v>1144993.8000000045</v>
      </c>
      <c r="GC37" s="158">
        <v>0</v>
      </c>
      <c r="GD37" s="541">
        <v>1144993.8000000045</v>
      </c>
      <c r="GE37" s="158">
        <v>0</v>
      </c>
      <c r="GF37" s="541">
        <v>1144993.8000000045</v>
      </c>
      <c r="GG37" s="158">
        <v>0</v>
      </c>
      <c r="GH37" s="541">
        <v>1144993.8000000045</v>
      </c>
      <c r="GI37" s="158">
        <v>0</v>
      </c>
      <c r="GJ37" s="541">
        <v>1144993.8000000045</v>
      </c>
    </row>
    <row r="38" spans="1:192" ht="15.75" thickBot="1" x14ac:dyDescent="0.3">
      <c r="A38" s="132">
        <f>ROW()</f>
        <v>38</v>
      </c>
      <c r="B38" s="171" t="s">
        <v>400</v>
      </c>
      <c r="C38" s="319">
        <v>0.21</v>
      </c>
      <c r="D38" s="338">
        <v>-178983036.677223</v>
      </c>
      <c r="E38" s="338">
        <v>-2163098.0817776541</v>
      </c>
      <c r="F38" s="384">
        <v>-181146134.75900066</v>
      </c>
      <c r="G38" s="338">
        <v>0</v>
      </c>
      <c r="H38" s="384">
        <v>-181146134.75900066</v>
      </c>
      <c r="I38" s="338">
        <v>0</v>
      </c>
      <c r="J38" s="384">
        <v>-181146134.75900066</v>
      </c>
      <c r="K38" s="338">
        <v>-33354676.402508676</v>
      </c>
      <c r="L38" s="384">
        <v>-214500811.16150934</v>
      </c>
      <c r="M38" s="338">
        <v>-2385964.5113715129</v>
      </c>
      <c r="N38" s="384">
        <v>-216886775.67288086</v>
      </c>
      <c r="O38" s="338">
        <v>11827539.53415641</v>
      </c>
      <c r="P38" s="384">
        <v>-205059236.13872445</v>
      </c>
      <c r="Q38" s="132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 s="132">
        <v>38</v>
      </c>
      <c r="BN38" s="615" t="s">
        <v>395</v>
      </c>
      <c r="BP38" s="604">
        <v>0</v>
      </c>
      <c r="BQ38" s="604">
        <v>0</v>
      </c>
      <c r="BR38" s="604">
        <v>148500899.54407588</v>
      </c>
      <c r="BS38" s="604">
        <v>-6172818.6654863581</v>
      </c>
      <c r="BT38" s="604">
        <v>142328080.87858954</v>
      </c>
      <c r="BU38" s="604">
        <v>-11947081.314286401</v>
      </c>
      <c r="BV38" s="604">
        <v>130380999.56430314</v>
      </c>
      <c r="BW38" s="604">
        <v>-6069072.8816929795</v>
      </c>
      <c r="BX38" s="604">
        <v>124311926.68261014</v>
      </c>
      <c r="BY38" s="604">
        <v>-14555862.582186898</v>
      </c>
      <c r="BZ38" s="604">
        <v>109756064.10042328</v>
      </c>
      <c r="CA38" s="604">
        <v>-14219006.308582442</v>
      </c>
      <c r="CB38" s="604">
        <v>95537057.791840822</v>
      </c>
      <c r="CC38" s="132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T38"/>
      <c r="CU38"/>
      <c r="CV38"/>
      <c r="CW38"/>
      <c r="CX38"/>
      <c r="CY38"/>
      <c r="CZ38"/>
      <c r="DA38"/>
      <c r="DB38" s="281"/>
      <c r="DC38" s="281"/>
      <c r="DD38" s="281"/>
      <c r="DE38" s="281"/>
      <c r="DF38" s="281"/>
      <c r="DG38" s="281"/>
      <c r="DH38" s="281"/>
      <c r="DI38" s="132">
        <v>38</v>
      </c>
      <c r="DJ38" s="547" t="s">
        <v>519</v>
      </c>
      <c r="DL38" s="158"/>
      <c r="DM38" s="541"/>
      <c r="DN38" s="158">
        <v>0</v>
      </c>
      <c r="DO38" s="541"/>
      <c r="DP38" s="158">
        <v>0</v>
      </c>
      <c r="DQ38" s="541"/>
      <c r="DR38" s="158">
        <v>0</v>
      </c>
      <c r="DS38" s="158">
        <v>1953892.4059906744</v>
      </c>
      <c r="DT38" s="541">
        <v>1953892.4059906744</v>
      </c>
      <c r="DU38" s="158">
        <v>0</v>
      </c>
      <c r="DV38" s="541">
        <v>1953892.4059906744</v>
      </c>
      <c r="DW38" s="158">
        <v>0</v>
      </c>
      <c r="DX38" s="541">
        <v>1953892.4059906744</v>
      </c>
      <c r="DY38" s="132">
        <v>38</v>
      </c>
      <c r="DZ38" s="711" t="s">
        <v>395</v>
      </c>
      <c r="EA38" s="392"/>
      <c r="EB38" s="844">
        <v>0</v>
      </c>
      <c r="EC38" s="844">
        <v>0</v>
      </c>
      <c r="ED38" s="844">
        <v>0</v>
      </c>
      <c r="EE38" s="844">
        <v>-87668052.693999991</v>
      </c>
      <c r="EF38" s="844">
        <v>-87668052.693999991</v>
      </c>
      <c r="EG38" s="844">
        <v>0</v>
      </c>
      <c r="EH38" s="844">
        <v>-87668052.693999991</v>
      </c>
      <c r="EI38" s="844">
        <v>0</v>
      </c>
      <c r="EJ38" s="844">
        <v>-87668052.693999991</v>
      </c>
      <c r="EK38" s="844">
        <v>0</v>
      </c>
      <c r="EL38" s="844">
        <v>-87668052.693999991</v>
      </c>
      <c r="EM38" s="844">
        <v>0</v>
      </c>
      <c r="EN38" s="844">
        <v>-87668052.693999991</v>
      </c>
      <c r="EO38" s="273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 s="273"/>
      <c r="FF38"/>
      <c r="FG38"/>
      <c r="FH38"/>
      <c r="FI38"/>
      <c r="FJ38"/>
      <c r="FK38"/>
      <c r="FL38"/>
      <c r="FM38"/>
      <c r="FU38" s="132">
        <v>38</v>
      </c>
      <c r="FV38" s="549" t="s">
        <v>3</v>
      </c>
      <c r="FW38" s="549"/>
      <c r="FX38" s="652">
        <v>8414393.1600000188</v>
      </c>
      <c r="FY38" s="652">
        <v>0</v>
      </c>
      <c r="FZ38" s="652">
        <v>8414393.1600000188</v>
      </c>
      <c r="GA38" s="652">
        <v>0</v>
      </c>
      <c r="GB38" s="652">
        <v>8414393.1600000188</v>
      </c>
      <c r="GC38" s="652">
        <v>-442141.81999997795</v>
      </c>
      <c r="GD38" s="652">
        <v>7972251.3400000408</v>
      </c>
      <c r="GE38" s="652">
        <v>-2210758.1800000221</v>
      </c>
      <c r="GF38" s="652">
        <v>5761493.1600000188</v>
      </c>
      <c r="GG38" s="652">
        <v>0</v>
      </c>
      <c r="GH38" s="652">
        <v>5761493.1600000188</v>
      </c>
      <c r="GI38" s="652">
        <v>0</v>
      </c>
      <c r="GJ38" s="652">
        <v>5761493.1600000188</v>
      </c>
    </row>
    <row r="39" spans="1:192" ht="17.25" thickTop="1" thickBot="1" x14ac:dyDescent="0.3">
      <c r="A39" s="132">
        <f>ROW()</f>
        <v>39</v>
      </c>
      <c r="B39" s="171" t="s">
        <v>401</v>
      </c>
      <c r="C39" s="171"/>
      <c r="D39" s="359">
        <v>-673317137.97621989</v>
      </c>
      <c r="E39" s="359">
        <v>-8137368.974306412</v>
      </c>
      <c r="F39" s="359">
        <v>-681454506.95052636</v>
      </c>
      <c r="G39" s="359">
        <v>0</v>
      </c>
      <c r="H39" s="359">
        <v>-681454506.95052636</v>
      </c>
      <c r="I39" s="595">
        <v>0</v>
      </c>
      <c r="J39" s="595">
        <v>-681454506.95052636</v>
      </c>
      <c r="K39" s="595">
        <v>-125477115.99038979</v>
      </c>
      <c r="L39" s="595">
        <v>-806931622.94091606</v>
      </c>
      <c r="M39" s="595">
        <v>-8975771.2570642643</v>
      </c>
      <c r="N39" s="595">
        <v>-815907394.19798028</v>
      </c>
      <c r="O39" s="595">
        <v>44494077.295159832</v>
      </c>
      <c r="P39" s="595">
        <v>-771413316.90282047</v>
      </c>
      <c r="Q39" s="132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 s="132">
        <v>39</v>
      </c>
      <c r="BU39" s="338"/>
      <c r="BV39" s="338"/>
      <c r="BW39" s="338"/>
      <c r="BX39" s="338"/>
      <c r="BY39" s="338"/>
      <c r="BZ39" s="338"/>
      <c r="CA39" s="338"/>
      <c r="CB39" s="338"/>
      <c r="CC39" s="132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T39"/>
      <c r="CU39"/>
      <c r="CV39"/>
      <c r="CW39"/>
      <c r="CX39"/>
      <c r="CY39"/>
      <c r="CZ39"/>
      <c r="DA39"/>
      <c r="DB39" s="139"/>
      <c r="DC39" s="139"/>
      <c r="DD39" s="139"/>
      <c r="DE39" s="139"/>
      <c r="DF39" s="139"/>
      <c r="DG39" s="139"/>
      <c r="DH39" s="139"/>
      <c r="DI39" s="132">
        <v>39</v>
      </c>
      <c r="DJ39" s="547" t="s">
        <v>520</v>
      </c>
      <c r="DK39"/>
      <c r="DL39" s="158"/>
      <c r="DM39" s="541"/>
      <c r="DN39" s="158">
        <v>0</v>
      </c>
      <c r="DO39" s="541"/>
      <c r="DP39" s="158">
        <v>0</v>
      </c>
      <c r="DQ39" s="541"/>
      <c r="DR39" s="158">
        <v>0</v>
      </c>
      <c r="DS39" s="158">
        <v>38743.117094653593</v>
      </c>
      <c r="DT39" s="541">
        <v>38743.117094653593</v>
      </c>
      <c r="DU39" s="158">
        <v>0</v>
      </c>
      <c r="DV39" s="541">
        <v>38743.117094653593</v>
      </c>
      <c r="DW39" s="158">
        <v>0</v>
      </c>
      <c r="DX39" s="541">
        <v>38743.117094653593</v>
      </c>
      <c r="DY39" s="132">
        <v>39</v>
      </c>
      <c r="DZ39" s="1"/>
      <c r="EA39" s="392"/>
      <c r="EB39" s="452"/>
      <c r="EC39" s="452"/>
      <c r="ED39" s="452"/>
      <c r="EE39" s="452"/>
      <c r="EF39" s="452"/>
      <c r="EG39" s="452"/>
      <c r="EH39" s="452"/>
      <c r="EI39" s="452"/>
      <c r="EJ39" s="452"/>
      <c r="EK39" s="452"/>
      <c r="EL39" s="452"/>
      <c r="EM39" s="452"/>
      <c r="EN39" s="452"/>
      <c r="EO39" s="273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 s="273"/>
      <c r="FF39"/>
      <c r="FG39"/>
      <c r="FH39"/>
      <c r="FI39"/>
      <c r="FJ39"/>
      <c r="FK39"/>
      <c r="FL39"/>
      <c r="FM39"/>
      <c r="FU39" s="132">
        <v>39</v>
      </c>
      <c r="FV39" s="532"/>
      <c r="FW39" s="672"/>
      <c r="FX39" s="544"/>
      <c r="FY39" s="544"/>
      <c r="FZ39" s="544"/>
      <c r="GA39" s="544"/>
      <c r="GB39" s="544"/>
      <c r="GC39" s="544"/>
      <c r="GD39" s="544"/>
      <c r="GE39" s="544"/>
      <c r="GF39" s="544"/>
      <c r="GG39" s="544"/>
      <c r="GH39" s="544"/>
      <c r="GI39" s="544"/>
      <c r="GJ39" s="544"/>
    </row>
    <row r="40" spans="1:192" ht="16.5" thickTop="1" x14ac:dyDescent="0.25">
      <c r="A40" s="132"/>
      <c r="B40" s="171"/>
      <c r="C40" s="1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132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 s="132">
        <v>40</v>
      </c>
      <c r="BU40" s="193"/>
      <c r="BV40" s="193"/>
      <c r="BW40" s="193"/>
      <c r="BX40" s="193"/>
      <c r="BY40" s="193"/>
      <c r="BZ40" s="193"/>
      <c r="CA40" s="193"/>
      <c r="CB40" s="193"/>
      <c r="CC40" s="132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T40"/>
      <c r="CU40"/>
      <c r="CV40"/>
      <c r="CW40"/>
      <c r="CX40"/>
      <c r="CY40"/>
      <c r="CZ40"/>
      <c r="DA40"/>
      <c r="DB40" s="139"/>
      <c r="DC40" s="139"/>
      <c r="DD40" s="139"/>
      <c r="DE40" s="139"/>
      <c r="DF40" s="139"/>
      <c r="DG40" s="139"/>
      <c r="DH40" s="139"/>
      <c r="DI40" s="132">
        <v>40</v>
      </c>
      <c r="DJ40" s="547" t="s">
        <v>1071</v>
      </c>
      <c r="DK40"/>
      <c r="DL40" s="158"/>
      <c r="DM40" s="541"/>
      <c r="DN40" s="158">
        <v>0</v>
      </c>
      <c r="DO40" s="541"/>
      <c r="DP40" s="158">
        <v>0</v>
      </c>
      <c r="DQ40" s="541"/>
      <c r="DR40" s="158">
        <v>0</v>
      </c>
      <c r="DS40" s="158">
        <v>49425.169902946385</v>
      </c>
      <c r="DT40" s="541">
        <v>49425.169902946385</v>
      </c>
      <c r="DU40" s="158">
        <v>178659.22804067837</v>
      </c>
      <c r="DV40" s="541">
        <v>228084.39794362476</v>
      </c>
      <c r="DW40" s="158">
        <v>309639.8489784752</v>
      </c>
      <c r="DX40" s="541">
        <v>537724.24692209996</v>
      </c>
      <c r="DY40" s="132">
        <v>40</v>
      </c>
      <c r="DZ40" s="1" t="s">
        <v>1159</v>
      </c>
      <c r="EA40" s="193"/>
      <c r="EB40" s="843">
        <v>0</v>
      </c>
      <c r="EC40" s="843">
        <v>0</v>
      </c>
      <c r="ED40" s="843">
        <v>0</v>
      </c>
      <c r="EE40" s="843">
        <v>194714523.99000001</v>
      </c>
      <c r="EF40" s="843">
        <v>194714523.99000001</v>
      </c>
      <c r="EG40" s="843">
        <v>45328445.25999999</v>
      </c>
      <c r="EH40" s="843">
        <v>240042969.25</v>
      </c>
      <c r="EI40" s="843">
        <v>0</v>
      </c>
      <c r="EJ40" s="843">
        <v>240042969.25</v>
      </c>
      <c r="EK40" s="843">
        <v>0</v>
      </c>
      <c r="EL40" s="843">
        <v>240042969.25</v>
      </c>
      <c r="EM40" s="843">
        <v>0</v>
      </c>
      <c r="EN40" s="843">
        <v>240042969.25</v>
      </c>
      <c r="EO40" s="273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 s="273"/>
      <c r="FF40"/>
      <c r="FG40"/>
      <c r="FH40"/>
      <c r="FI40"/>
      <c r="FJ40"/>
      <c r="FK40"/>
      <c r="FL40"/>
      <c r="FM40"/>
      <c r="FU40" s="132"/>
      <c r="FV40" s="532"/>
      <c r="FW40" s="672"/>
      <c r="FX40" s="544"/>
      <c r="FY40" s="544"/>
      <c r="FZ40" s="544"/>
      <c r="GA40" s="544"/>
      <c r="GB40" s="544"/>
      <c r="GC40" s="544"/>
      <c r="GD40" s="544"/>
      <c r="GE40" s="544"/>
      <c r="GF40" s="544"/>
      <c r="GG40" s="544"/>
      <c r="GH40" s="544"/>
      <c r="GI40" s="544"/>
      <c r="GJ40" s="544"/>
    </row>
    <row r="41" spans="1:192" ht="15.75" x14ac:dyDescent="0.25">
      <c r="A41" s="132"/>
      <c r="B41" s="171"/>
      <c r="C41" s="1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132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 s="132">
        <v>41</v>
      </c>
      <c r="BN41" s="632" t="s">
        <v>398</v>
      </c>
      <c r="BU41" s="338"/>
      <c r="BV41" s="338"/>
      <c r="BW41" s="338"/>
      <c r="BX41" s="338"/>
      <c r="BY41" s="338"/>
      <c r="BZ41" s="338"/>
      <c r="CA41" s="338"/>
      <c r="CB41" s="338"/>
      <c r="CC41" s="132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T41"/>
      <c r="CU41"/>
      <c r="CV41"/>
      <c r="CW41"/>
      <c r="CX41"/>
      <c r="CY41"/>
      <c r="CZ41"/>
      <c r="DA41"/>
      <c r="DB41" s="193"/>
      <c r="DC41" s="193"/>
      <c r="DD41" s="193"/>
      <c r="DE41" s="193"/>
      <c r="DF41" s="193"/>
      <c r="DG41" s="193"/>
      <c r="DH41" s="193"/>
      <c r="DI41" s="132">
        <v>41</v>
      </c>
      <c r="DJ41" s="547" t="s">
        <v>521</v>
      </c>
      <c r="DK41"/>
      <c r="DL41" s="158"/>
      <c r="DM41" s="541"/>
      <c r="DN41" s="158">
        <v>0</v>
      </c>
      <c r="DO41" s="541"/>
      <c r="DP41" s="158">
        <v>0</v>
      </c>
      <c r="DQ41" s="541"/>
      <c r="DR41" s="158">
        <v>0</v>
      </c>
      <c r="DS41" s="158">
        <v>119425.69663519075</v>
      </c>
      <c r="DT41" s="541">
        <v>119425.69663519075</v>
      </c>
      <c r="DU41" s="158">
        <v>0</v>
      </c>
      <c r="DV41" s="541">
        <v>119425.69663519075</v>
      </c>
      <c r="DW41" s="158">
        <v>0</v>
      </c>
      <c r="DX41" s="541">
        <v>119425.69663519075</v>
      </c>
      <c r="DY41" s="132">
        <v>41</v>
      </c>
      <c r="DZ41" s="1" t="s">
        <v>1160</v>
      </c>
      <c r="EA41" s="193"/>
      <c r="EB41" s="843">
        <v>0</v>
      </c>
      <c r="EC41" s="843">
        <v>0</v>
      </c>
      <c r="ED41" s="843">
        <v>0</v>
      </c>
      <c r="EE41" s="843">
        <v>13971978.946900001</v>
      </c>
      <c r="EF41" s="843">
        <v>13971978.946900001</v>
      </c>
      <c r="EG41" s="843">
        <v>3555206.751923332</v>
      </c>
      <c r="EH41" s="843">
        <v>17527185.698823333</v>
      </c>
      <c r="EI41" s="843">
        <v>0</v>
      </c>
      <c r="EJ41" s="843">
        <v>17527185.698823333</v>
      </c>
      <c r="EK41" s="843">
        <v>0</v>
      </c>
      <c r="EL41" s="843">
        <v>17527185.698823333</v>
      </c>
      <c r="EM41" s="843">
        <v>0</v>
      </c>
      <c r="EN41" s="843">
        <v>17527185.698823333</v>
      </c>
      <c r="EO41" s="273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 s="273"/>
      <c r="FF41"/>
      <c r="FG41"/>
      <c r="FH41"/>
      <c r="FI41"/>
      <c r="FJ41"/>
      <c r="FK41"/>
      <c r="FL41"/>
      <c r="FM41"/>
      <c r="FU41" s="132"/>
      <c r="FV41" s="532"/>
      <c r="FW41" s="672"/>
      <c r="FX41" s="544"/>
      <c r="FY41" s="544"/>
      <c r="FZ41" s="544"/>
      <c r="GA41" s="544"/>
      <c r="GB41" s="544"/>
      <c r="GC41" s="544"/>
      <c r="GD41" s="544"/>
      <c r="GE41" s="544"/>
      <c r="GF41" s="544"/>
      <c r="GG41" s="544"/>
      <c r="GH41" s="544"/>
      <c r="GI41" s="544"/>
      <c r="GJ41" s="544"/>
    </row>
    <row r="42" spans="1:192" x14ac:dyDescent="0.25">
      <c r="A42" s="132"/>
      <c r="Q42" s="13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 s="132">
        <v>42</v>
      </c>
      <c r="BN42" s="245" t="s">
        <v>361</v>
      </c>
      <c r="BP42" s="633" t="s">
        <v>399</v>
      </c>
      <c r="BR42" s="636"/>
      <c r="BS42" s="636"/>
      <c r="BT42" s="636"/>
      <c r="BU42" s="636"/>
      <c r="BV42" s="636"/>
      <c r="BW42" s="636"/>
      <c r="BX42" s="636"/>
      <c r="BY42" s="636"/>
      <c r="BZ42" s="636"/>
      <c r="CA42" s="636"/>
      <c r="CB42" s="636"/>
      <c r="CC42" s="13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T42" s="392"/>
      <c r="CU42" s="392"/>
      <c r="CV42" s="392"/>
      <c r="CW42" s="392"/>
      <c r="CX42" s="392"/>
      <c r="CY42" s="392"/>
      <c r="CZ42" s="392"/>
      <c r="DA42" s="392"/>
      <c r="DB42" s="392"/>
      <c r="DC42" s="392"/>
      <c r="DD42" s="392"/>
      <c r="DE42" s="392"/>
      <c r="DF42" s="392"/>
      <c r="DG42" s="392"/>
      <c r="DH42" s="392"/>
      <c r="DI42" s="132">
        <v>42</v>
      </c>
      <c r="DJ42" s="549" t="s">
        <v>3</v>
      </c>
      <c r="DK42"/>
      <c r="DL42" s="727">
        <v>-1837799.24</v>
      </c>
      <c r="DM42" s="727">
        <v>0</v>
      </c>
      <c r="DN42" s="727">
        <v>1837799.24</v>
      </c>
      <c r="DO42" s="727">
        <v>1837799.24</v>
      </c>
      <c r="DP42" s="727">
        <v>0</v>
      </c>
      <c r="DQ42" s="727">
        <v>0</v>
      </c>
      <c r="DR42" s="727">
        <v>0</v>
      </c>
      <c r="DS42" s="727">
        <v>2161486.389623465</v>
      </c>
      <c r="DT42" s="727">
        <v>2161486.389623465</v>
      </c>
      <c r="DU42" s="727">
        <v>178659.22804067837</v>
      </c>
      <c r="DV42" s="727">
        <v>2340145.6176641439</v>
      </c>
      <c r="DW42" s="727">
        <v>309639.8489784752</v>
      </c>
      <c r="DX42" s="727">
        <v>2649785.4666426186</v>
      </c>
      <c r="DY42" s="132">
        <v>42</v>
      </c>
      <c r="DZ42" s="126" t="s">
        <v>1161</v>
      </c>
      <c r="EA42" s="193"/>
      <c r="EB42" s="843">
        <v>0</v>
      </c>
      <c r="EC42" s="843">
        <v>0</v>
      </c>
      <c r="ED42" s="843">
        <v>0</v>
      </c>
      <c r="EE42" s="843">
        <v>-5000000</v>
      </c>
      <c r="EF42" s="843">
        <v>-5000000</v>
      </c>
      <c r="EG42" s="843">
        <v>0</v>
      </c>
      <c r="EH42" s="843">
        <v>-5000000</v>
      </c>
      <c r="EI42" s="843">
        <v>0</v>
      </c>
      <c r="EJ42" s="843">
        <v>-5000000</v>
      </c>
      <c r="EK42" s="843">
        <v>0</v>
      </c>
      <c r="EL42" s="843">
        <v>-5000000</v>
      </c>
      <c r="EM42" s="843">
        <v>0</v>
      </c>
      <c r="EN42" s="843">
        <v>-5000000</v>
      </c>
      <c r="EO42" s="273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 s="273"/>
      <c r="FF42"/>
      <c r="FG42"/>
      <c r="FH42"/>
      <c r="FI42"/>
      <c r="FJ42"/>
      <c r="FK42"/>
      <c r="FL42"/>
      <c r="FM42"/>
      <c r="FU42" s="132">
        <v>42</v>
      </c>
      <c r="FV42" s="523" t="s">
        <v>309</v>
      </c>
      <c r="FW42" s="523"/>
      <c r="FX42" s="158">
        <v>8414393.1600000188</v>
      </c>
      <c r="FY42" s="158">
        <v>0</v>
      </c>
      <c r="FZ42" s="158">
        <v>8414393.1600000188</v>
      </c>
      <c r="GA42" s="158">
        <v>0</v>
      </c>
      <c r="GB42" s="158">
        <v>8414393.1600000188</v>
      </c>
      <c r="GC42" s="158">
        <v>-442141.81999997795</v>
      </c>
      <c r="GD42" s="158">
        <v>7972251.3400000408</v>
      </c>
      <c r="GE42" s="158">
        <v>-2210758.1800000221</v>
      </c>
      <c r="GF42" s="158">
        <v>5761493.1600000188</v>
      </c>
      <c r="GG42" s="158">
        <v>0</v>
      </c>
      <c r="GH42" s="158">
        <v>5761493.1600000188</v>
      </c>
      <c r="GI42" s="158">
        <v>0</v>
      </c>
      <c r="GJ42" s="158">
        <v>5761493.1600000188</v>
      </c>
    </row>
    <row r="43" spans="1:192" ht="15.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 s="132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 s="132">
        <v>43</v>
      </c>
      <c r="BN43" s="245" t="s">
        <v>364</v>
      </c>
      <c r="BO43" s="365"/>
      <c r="BP43" s="633" t="s">
        <v>399</v>
      </c>
      <c r="BQ43" s="143"/>
      <c r="BR43" s="636"/>
      <c r="BS43" s="636"/>
      <c r="BT43" s="636"/>
      <c r="BU43" s="636"/>
      <c r="BV43" s="636"/>
      <c r="BW43" s="636"/>
      <c r="BX43" s="636"/>
      <c r="BY43" s="636"/>
      <c r="BZ43" s="636"/>
      <c r="CA43" s="636"/>
      <c r="CB43" s="636"/>
      <c r="CC43" s="132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T43" s="392"/>
      <c r="CU43" s="392"/>
      <c r="CV43" s="392"/>
      <c r="CW43" s="392"/>
      <c r="CX43" s="392"/>
      <c r="CY43" s="392"/>
      <c r="CZ43" s="392"/>
      <c r="DA43" s="392"/>
      <c r="DB43" s="392"/>
      <c r="DC43" s="392"/>
      <c r="DD43" s="392"/>
      <c r="DE43" s="392"/>
      <c r="DF43" s="392"/>
      <c r="DG43" s="392"/>
      <c r="DH43" s="392"/>
      <c r="DI43" s="132">
        <v>43</v>
      </c>
      <c r="DJ43" s="532"/>
      <c r="DK43"/>
      <c r="DL43" s="730"/>
      <c r="DM43" s="730"/>
      <c r="DN43" s="730"/>
      <c r="DO43" s="730"/>
      <c r="DP43" s="730"/>
      <c r="DQ43" s="730"/>
      <c r="DR43" s="730"/>
      <c r="DS43" s="730"/>
      <c r="DT43" s="730"/>
      <c r="DU43" s="730"/>
      <c r="DV43" s="730"/>
      <c r="DW43" s="730"/>
      <c r="DX43" s="730"/>
      <c r="DY43" s="132">
        <v>43</v>
      </c>
      <c r="DZ43" s="1" t="s">
        <v>1162</v>
      </c>
      <c r="EA43" s="193"/>
      <c r="EB43" s="843">
        <v>0</v>
      </c>
      <c r="EC43" s="843">
        <v>0</v>
      </c>
      <c r="ED43" s="843">
        <v>0</v>
      </c>
      <c r="EE43" s="843">
        <v>-39840050.037900001</v>
      </c>
      <c r="EF43" s="843">
        <v>-39840050.037900001</v>
      </c>
      <c r="EG43" s="843">
        <v>-9518973.5045999959</v>
      </c>
      <c r="EH43" s="843">
        <v>-49359023.542499997</v>
      </c>
      <c r="EI43" s="843">
        <v>0</v>
      </c>
      <c r="EJ43" s="843">
        <v>-49359023.542499997</v>
      </c>
      <c r="EK43" s="843">
        <v>0</v>
      </c>
      <c r="EL43" s="843">
        <v>-49359023.542499997</v>
      </c>
      <c r="EM43" s="843">
        <v>0</v>
      </c>
      <c r="EN43" s="843">
        <v>-49359023.542499997</v>
      </c>
      <c r="ER43"/>
      <c r="ES43"/>
      <c r="ET43"/>
      <c r="EU43"/>
      <c r="EV43"/>
      <c r="EW43"/>
      <c r="EX43"/>
      <c r="EY43"/>
      <c r="EZ43"/>
      <c r="FA43"/>
      <c r="FB43"/>
      <c r="FC43"/>
      <c r="FD43"/>
      <c r="FE43" s="273"/>
      <c r="FF43"/>
      <c r="FG43"/>
      <c r="FH43"/>
      <c r="FI43"/>
      <c r="FJ43"/>
      <c r="FK43"/>
      <c r="FL43"/>
      <c r="FM43"/>
      <c r="FU43" s="132">
        <v>43</v>
      </c>
      <c r="FV43" s="523"/>
      <c r="FW43" s="523"/>
      <c r="FX43" s="158"/>
      <c r="FY43" s="158"/>
      <c r="FZ43" s="158"/>
      <c r="GA43" s="158"/>
      <c r="GB43" s="158"/>
      <c r="GC43" s="158"/>
      <c r="GD43" s="158"/>
      <c r="GE43" s="158"/>
      <c r="GF43" s="158"/>
      <c r="GG43" s="158"/>
      <c r="GH43" s="158"/>
      <c r="GI43" s="158"/>
      <c r="GJ43" s="158"/>
    </row>
    <row r="44" spans="1:192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132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 s="132">
        <v>44</v>
      </c>
      <c r="BN44" s="548" t="s">
        <v>367</v>
      </c>
      <c r="BO44" s="245"/>
      <c r="BP44" s="634">
        <v>2885052</v>
      </c>
      <c r="BQ44" s="451">
        <v>0</v>
      </c>
      <c r="BR44" s="634">
        <v>2885052</v>
      </c>
      <c r="BS44" s="634">
        <v>0</v>
      </c>
      <c r="BT44" s="634">
        <v>2885052</v>
      </c>
      <c r="BU44" s="634">
        <v>0</v>
      </c>
      <c r="BV44" s="634">
        <v>2885052</v>
      </c>
      <c r="BW44" s="634">
        <v>0</v>
      </c>
      <c r="BX44" s="634">
        <v>2885052</v>
      </c>
      <c r="BY44" s="634">
        <v>0</v>
      </c>
      <c r="BZ44" s="634">
        <v>2885052</v>
      </c>
      <c r="CA44" s="634">
        <v>-2330028.624977693</v>
      </c>
      <c r="CB44" s="634">
        <v>555023.37502230704</v>
      </c>
      <c r="CC44" s="132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T44" s="193"/>
      <c r="CU44" s="193"/>
      <c r="CV44" s="193"/>
      <c r="CW44" s="193"/>
      <c r="CX44" s="193"/>
      <c r="CY44" s="193"/>
      <c r="CZ44" s="193"/>
      <c r="DA44" s="193"/>
      <c r="DB44" s="193"/>
      <c r="DC44" s="193"/>
      <c r="DD44" s="193"/>
      <c r="DE44" s="193"/>
      <c r="DF44" s="193"/>
      <c r="DG44" s="193"/>
      <c r="DH44" s="193"/>
      <c r="DI44" s="132">
        <v>44</v>
      </c>
      <c r="DJ44" s="523" t="s">
        <v>309</v>
      </c>
      <c r="DK44"/>
      <c r="DL44" s="158">
        <v>-1837799.24</v>
      </c>
      <c r="DM44" s="158">
        <v>0</v>
      </c>
      <c r="DN44" s="158">
        <v>1837799.24</v>
      </c>
      <c r="DO44" s="158">
        <v>1837799.24</v>
      </c>
      <c r="DP44" s="158">
        <v>0</v>
      </c>
      <c r="DQ44" s="158">
        <v>0</v>
      </c>
      <c r="DR44" s="158">
        <v>0</v>
      </c>
      <c r="DS44" s="158">
        <v>2161486.389623465</v>
      </c>
      <c r="DT44" s="158">
        <v>2161486.389623465</v>
      </c>
      <c r="DU44" s="158">
        <v>178659.22804067837</v>
      </c>
      <c r="DV44" s="158">
        <v>2340145.6176641439</v>
      </c>
      <c r="DW44" s="158">
        <v>309639.8489784752</v>
      </c>
      <c r="DX44" s="158">
        <v>2649785.4666426186</v>
      </c>
      <c r="DY44" s="132">
        <v>44</v>
      </c>
      <c r="DZ44" s="1" t="s">
        <v>1163</v>
      </c>
      <c r="EA44" s="193"/>
      <c r="EB44" s="843">
        <v>0</v>
      </c>
      <c r="EC44" s="843">
        <v>0</v>
      </c>
      <c r="ED44" s="843">
        <v>0</v>
      </c>
      <c r="EE44" s="843">
        <v>-2934115.5788489999</v>
      </c>
      <c r="EF44" s="843">
        <v>-2934115.5788489999</v>
      </c>
      <c r="EG44" s="843">
        <v>-746593.41790389968</v>
      </c>
      <c r="EH44" s="843">
        <v>-3680708.9967528996</v>
      </c>
      <c r="EI44" s="843">
        <v>0</v>
      </c>
      <c r="EJ44" s="843">
        <v>-3680708.9967528996</v>
      </c>
      <c r="EK44" s="843">
        <v>0</v>
      </c>
      <c r="EL44" s="843">
        <v>-3680708.9967528996</v>
      </c>
      <c r="EM44" s="843">
        <v>0</v>
      </c>
      <c r="EN44" s="843">
        <v>-3680708.9967528996</v>
      </c>
      <c r="ER44"/>
      <c r="ES44"/>
      <c r="ET44"/>
      <c r="EU44"/>
      <c r="EV44"/>
      <c r="EW44"/>
      <c r="EX44"/>
      <c r="EY44"/>
      <c r="EZ44"/>
      <c r="FA44"/>
      <c r="FB44"/>
      <c r="FC44"/>
      <c r="FD44"/>
      <c r="FE44" s="273"/>
      <c r="FF44"/>
      <c r="FG44"/>
      <c r="FH44"/>
      <c r="FI44"/>
      <c r="FJ44"/>
      <c r="FK44"/>
      <c r="FL44"/>
      <c r="FM44"/>
      <c r="FU44" s="132">
        <v>44</v>
      </c>
      <c r="FV44" s="523" t="s">
        <v>279</v>
      </c>
      <c r="FW44" s="674">
        <v>0.21</v>
      </c>
      <c r="FX44" s="545">
        <v>-1767022.563600004</v>
      </c>
      <c r="FY44" s="545">
        <v>0</v>
      </c>
      <c r="FZ44" s="545">
        <v>-1767022.563600004</v>
      </c>
      <c r="GA44" s="545">
        <v>0</v>
      </c>
      <c r="GB44" s="545">
        <v>-1767022.563600004</v>
      </c>
      <c r="GC44" s="545">
        <v>92849.782199995359</v>
      </c>
      <c r="GD44" s="545">
        <v>-1674172.7814000086</v>
      </c>
      <c r="GE44" s="545">
        <v>464259.21780000464</v>
      </c>
      <c r="GF44" s="545">
        <v>-1209913.563600004</v>
      </c>
      <c r="GG44" s="545">
        <v>0</v>
      </c>
      <c r="GH44" s="545">
        <v>-1209913.563600004</v>
      </c>
      <c r="GI44" s="545">
        <v>0</v>
      </c>
      <c r="GJ44" s="545">
        <v>-1209913.563600004</v>
      </c>
    </row>
    <row r="45" spans="1:192" ht="15.75" thickBo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 s="132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 s="132">
        <v>45</v>
      </c>
      <c r="BN45" s="382" t="s">
        <v>372</v>
      </c>
      <c r="BO45" s="245"/>
      <c r="BP45" s="633" t="s">
        <v>399</v>
      </c>
      <c r="BQ45" s="602"/>
      <c r="BR45" s="636"/>
      <c r="BS45" s="636"/>
      <c r="BT45" s="636"/>
      <c r="BU45" s="636"/>
      <c r="BV45" s="636"/>
      <c r="BW45" s="636"/>
      <c r="BX45" s="636"/>
      <c r="BY45" s="636"/>
      <c r="BZ45" s="636"/>
      <c r="CA45" s="636"/>
      <c r="CB45" s="636"/>
      <c r="CC45" s="132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193"/>
      <c r="DE45" s="193"/>
      <c r="DF45" s="193"/>
      <c r="DG45" s="193"/>
      <c r="DH45" s="193"/>
      <c r="DI45" s="132">
        <v>45</v>
      </c>
      <c r="DJ45" s="523"/>
      <c r="DK45"/>
      <c r="DL45" s="731"/>
      <c r="DM45" s="731"/>
      <c r="DN45" s="731"/>
      <c r="DO45" s="731"/>
      <c r="DP45" s="731"/>
      <c r="DQ45" s="731"/>
      <c r="DR45" s="731"/>
      <c r="DS45" s="731"/>
      <c r="DT45" s="731"/>
      <c r="DU45" s="731"/>
      <c r="DV45" s="731"/>
      <c r="DW45" s="731"/>
      <c r="DX45" s="731"/>
      <c r="DY45" s="132">
        <v>45</v>
      </c>
      <c r="DZ45" s="711" t="s">
        <v>1164</v>
      </c>
      <c r="EA45" s="193"/>
      <c r="EB45" s="844">
        <v>0</v>
      </c>
      <c r="EC45" s="844">
        <v>0</v>
      </c>
      <c r="ED45" s="844">
        <v>0</v>
      </c>
      <c r="EE45" s="844">
        <v>160912337.32015103</v>
      </c>
      <c r="EF45" s="844">
        <v>160912337.32015103</v>
      </c>
      <c r="EG45" s="844">
        <v>38618085.089419425</v>
      </c>
      <c r="EH45" s="844">
        <v>199530422.40957046</v>
      </c>
      <c r="EI45" s="844">
        <v>0</v>
      </c>
      <c r="EJ45" s="844">
        <v>199530422.40957046</v>
      </c>
      <c r="EK45" s="844">
        <v>0</v>
      </c>
      <c r="EL45" s="844">
        <v>199530422.40957046</v>
      </c>
      <c r="EM45" s="844">
        <v>0</v>
      </c>
      <c r="EN45" s="844">
        <v>199530422.40957046</v>
      </c>
      <c r="ER45"/>
      <c r="ES45"/>
      <c r="ET45"/>
      <c r="EU45"/>
      <c r="EV45"/>
      <c r="EW45"/>
      <c r="EX45"/>
      <c r="EY45"/>
      <c r="EZ45"/>
      <c r="FA45"/>
      <c r="FB45"/>
      <c r="FC45"/>
      <c r="FD45"/>
      <c r="FE45" s="273"/>
      <c r="FF45"/>
      <c r="FG45"/>
      <c r="FH45"/>
      <c r="FI45"/>
      <c r="FJ45"/>
      <c r="FK45"/>
      <c r="FL45"/>
      <c r="FM45"/>
      <c r="FU45" s="132">
        <v>45</v>
      </c>
      <c r="FV45" s="523" t="s">
        <v>258</v>
      </c>
      <c r="FW45" s="523"/>
      <c r="FX45" s="673">
        <v>-6647370.5964000151</v>
      </c>
      <c r="FY45" s="673">
        <v>0</v>
      </c>
      <c r="FZ45" s="673">
        <v>-6647370.5964000151</v>
      </c>
      <c r="GA45" s="673">
        <v>0</v>
      </c>
      <c r="GB45" s="673">
        <v>-6647370.5964000151</v>
      </c>
      <c r="GC45" s="673">
        <v>349292.03779998259</v>
      </c>
      <c r="GD45" s="673">
        <v>-6298078.5586000327</v>
      </c>
      <c r="GE45" s="673">
        <v>1746498.9622000174</v>
      </c>
      <c r="GF45" s="673">
        <v>-4551579.5964000151</v>
      </c>
      <c r="GG45" s="673">
        <v>0</v>
      </c>
      <c r="GH45" s="673">
        <v>-4551579.5964000151</v>
      </c>
      <c r="GI45" s="673">
        <v>0</v>
      </c>
      <c r="GJ45" s="673">
        <v>-4551579.5964000151</v>
      </c>
    </row>
    <row r="46" spans="1:192" ht="15.75" thickTop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132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 s="132">
        <v>46</v>
      </c>
      <c r="BN46" s="382" t="s">
        <v>1012</v>
      </c>
      <c r="BO46" s="245"/>
      <c r="BP46" s="633" t="s">
        <v>399</v>
      </c>
      <c r="BQ46" s="602"/>
      <c r="BR46" s="636"/>
      <c r="BS46" s="636"/>
      <c r="BT46" s="636"/>
      <c r="BU46" s="636"/>
      <c r="BV46" s="636"/>
      <c r="BW46" s="636"/>
      <c r="BX46" s="636"/>
      <c r="BY46" s="636"/>
      <c r="BZ46" s="636"/>
      <c r="CA46" s="636"/>
      <c r="CB46" s="636"/>
      <c r="CC46" s="132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T46" s="193"/>
      <c r="CU46" s="193"/>
      <c r="CV46" s="193"/>
      <c r="CW46" s="193"/>
      <c r="CX46" s="193"/>
      <c r="CY46" s="193"/>
      <c r="CZ46" s="193"/>
      <c r="DA46" s="193"/>
      <c r="DB46" s="193"/>
      <c r="DC46" s="193"/>
      <c r="DD46" s="193"/>
      <c r="DE46" s="193"/>
      <c r="DF46" s="193"/>
      <c r="DG46" s="193"/>
      <c r="DH46" s="193"/>
      <c r="DI46" s="132">
        <v>46</v>
      </c>
      <c r="DJ46" s="523" t="s">
        <v>1079</v>
      </c>
      <c r="DK46"/>
      <c r="DL46" s="158">
        <v>1895969.35</v>
      </c>
      <c r="DM46" s="158">
        <v>0</v>
      </c>
      <c r="DN46" s="158">
        <v>-1779629.13</v>
      </c>
      <c r="DO46" s="158">
        <v>-1895969.35</v>
      </c>
      <c r="DP46" s="158">
        <v>0</v>
      </c>
      <c r="DQ46" s="158">
        <v>0</v>
      </c>
      <c r="DR46" s="158">
        <v>0</v>
      </c>
      <c r="DS46" s="158">
        <v>-2161486.389623465</v>
      </c>
      <c r="DT46" s="158">
        <v>-2161486.389623465</v>
      </c>
      <c r="DU46" s="158">
        <v>-178659.22804067837</v>
      </c>
      <c r="DV46" s="158">
        <v>-2340145.6176641439</v>
      </c>
      <c r="DW46" s="158">
        <v>-309639.8489784752</v>
      </c>
      <c r="DX46" s="158">
        <v>-2649785.4666426186</v>
      </c>
      <c r="DY46" s="132">
        <v>46</v>
      </c>
      <c r="DZ46" s="1"/>
      <c r="EA46" s="193"/>
      <c r="EB46" s="845"/>
      <c r="EC46" s="845"/>
      <c r="ED46" s="845"/>
      <c r="EE46" s="845"/>
      <c r="EF46" s="845"/>
      <c r="EG46" s="845"/>
      <c r="EH46" s="845"/>
      <c r="EI46" s="845"/>
      <c r="EJ46" s="845"/>
      <c r="EK46" s="845"/>
      <c r="EL46" s="845"/>
      <c r="EM46" s="845"/>
      <c r="EN46" s="845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 s="273"/>
      <c r="FF46"/>
      <c r="FG46"/>
      <c r="FH46"/>
      <c r="FI46"/>
      <c r="FJ46"/>
      <c r="FK46"/>
      <c r="FL46"/>
      <c r="FM46"/>
    </row>
    <row r="47" spans="1:192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132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 s="132">
        <v>47</v>
      </c>
      <c r="BN47" s="382" t="s">
        <v>379</v>
      </c>
      <c r="BO47" s="245"/>
      <c r="BP47" s="633" t="s">
        <v>399</v>
      </c>
      <c r="BQ47" s="143"/>
      <c r="BR47" s="636"/>
      <c r="BS47" s="636"/>
      <c r="BT47" s="636"/>
      <c r="BU47" s="636"/>
      <c r="BV47" s="636"/>
      <c r="BW47" s="636"/>
      <c r="BX47" s="636"/>
      <c r="BY47" s="636"/>
      <c r="BZ47" s="636"/>
      <c r="CA47" s="636"/>
      <c r="CB47" s="636"/>
      <c r="CC47" s="132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T47" s="392"/>
      <c r="CU47" s="392"/>
      <c r="CV47" s="392"/>
      <c r="CW47" s="392"/>
      <c r="CX47" s="392"/>
      <c r="CY47" s="392"/>
      <c r="CZ47" s="392"/>
      <c r="DA47" s="392"/>
      <c r="DB47" s="392"/>
      <c r="DC47" s="392"/>
      <c r="DD47" s="392"/>
      <c r="DE47" s="392"/>
      <c r="DF47" s="392"/>
      <c r="DG47" s="392"/>
      <c r="DH47" s="392"/>
      <c r="DI47" s="132">
        <v>47</v>
      </c>
      <c r="DJ47" s="523"/>
      <c r="DK47" s="392"/>
      <c r="DL47" s="158"/>
      <c r="DM47" s="158"/>
      <c r="DN47" s="158"/>
      <c r="DO47" s="158"/>
      <c r="DP47" s="158"/>
      <c r="DQ47" s="158"/>
      <c r="DR47" s="158"/>
      <c r="DS47" s="158"/>
      <c r="DT47" s="158"/>
      <c r="DU47" s="158"/>
      <c r="DV47" s="158"/>
      <c r="DW47" s="158"/>
      <c r="DX47" s="158"/>
      <c r="DY47" s="132">
        <v>47</v>
      </c>
      <c r="DZ47" s="148" t="s">
        <v>20</v>
      </c>
      <c r="EB47" s="580">
        <v>0</v>
      </c>
      <c r="EC47" s="580">
        <v>0</v>
      </c>
      <c r="ED47" s="143">
        <v>0</v>
      </c>
      <c r="EE47" s="580">
        <v>-487254872.49999994</v>
      </c>
      <c r="EF47" s="143">
        <v>-487254872.49999994</v>
      </c>
      <c r="EG47" s="580">
        <v>-2991730.919999999</v>
      </c>
      <c r="EH47" s="143">
        <v>-490246603.41999996</v>
      </c>
      <c r="EI47" s="580">
        <v>-2038434.6399999987</v>
      </c>
      <c r="EJ47" s="143">
        <v>-492285038.05999994</v>
      </c>
      <c r="EK47" s="580">
        <v>-11423246.820000004</v>
      </c>
      <c r="EL47" s="143">
        <v>-503708284.87999994</v>
      </c>
      <c r="EM47" s="580">
        <v>-16217464.820000004</v>
      </c>
      <c r="EN47" s="143">
        <v>-519925749.69999993</v>
      </c>
      <c r="ER47"/>
      <c r="ES47"/>
      <c r="ET47"/>
      <c r="EU47"/>
      <c r="EV47"/>
      <c r="EW47"/>
      <c r="EX47"/>
      <c r="EY47"/>
      <c r="EZ47"/>
      <c r="FA47"/>
      <c r="FB47"/>
      <c r="FC47"/>
      <c r="FD47"/>
      <c r="FE47" s="273"/>
      <c r="FF47"/>
      <c r="FG47"/>
      <c r="FH47"/>
      <c r="FI47"/>
      <c r="FJ47"/>
      <c r="FK47"/>
      <c r="FL47"/>
      <c r="FM47"/>
    </row>
    <row r="48" spans="1:192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132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 s="132">
        <v>48</v>
      </c>
      <c r="BN48" s="548" t="s">
        <v>381</v>
      </c>
      <c r="BO48" s="245"/>
      <c r="BP48" s="634">
        <v>687420</v>
      </c>
      <c r="BQ48" s="451">
        <v>0</v>
      </c>
      <c r="BR48" s="634">
        <v>687420</v>
      </c>
      <c r="BS48" s="634">
        <v>0</v>
      </c>
      <c r="BT48" s="634">
        <v>687420</v>
      </c>
      <c r="BU48" s="634">
        <v>0</v>
      </c>
      <c r="BV48" s="634">
        <v>687420</v>
      </c>
      <c r="BW48" s="634">
        <v>0</v>
      </c>
      <c r="BX48" s="634">
        <v>687420</v>
      </c>
      <c r="BY48" s="634">
        <v>0</v>
      </c>
      <c r="BZ48" s="634">
        <v>687420</v>
      </c>
      <c r="CA48" s="634">
        <v>0</v>
      </c>
      <c r="CB48" s="634">
        <v>687420</v>
      </c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 s="132">
        <v>48</v>
      </c>
      <c r="DJ48" s="523" t="s">
        <v>279</v>
      </c>
      <c r="DK48" s="698">
        <v>0.21</v>
      </c>
      <c r="DL48" s="732">
        <v>398153.56349999999</v>
      </c>
      <c r="DM48" s="732">
        <v>0</v>
      </c>
      <c r="DN48" s="732">
        <v>-373722.11729999998</v>
      </c>
      <c r="DO48" s="732">
        <v>-398153.56349999999</v>
      </c>
      <c r="DP48" s="732">
        <v>0</v>
      </c>
      <c r="DQ48" s="732">
        <v>0</v>
      </c>
      <c r="DR48" s="732">
        <v>0</v>
      </c>
      <c r="DS48" s="732">
        <v>-453912.14182092762</v>
      </c>
      <c r="DT48" s="732">
        <v>-453912.14182092762</v>
      </c>
      <c r="DU48" s="732">
        <v>-37518.437888542459</v>
      </c>
      <c r="DV48" s="732">
        <v>-491430.57970947021</v>
      </c>
      <c r="DW48" s="732">
        <v>-65024.368285479788</v>
      </c>
      <c r="DX48" s="732">
        <v>-556454.94799494988</v>
      </c>
      <c r="DY48" s="132">
        <v>48</v>
      </c>
      <c r="DZ48" s="148" t="s">
        <v>21</v>
      </c>
      <c r="EB48" s="580">
        <v>0</v>
      </c>
      <c r="EC48" s="580">
        <v>0</v>
      </c>
      <c r="ED48" s="143">
        <v>0</v>
      </c>
      <c r="EE48" s="580">
        <v>426121157.88</v>
      </c>
      <c r="EF48" s="143">
        <v>426121157.88</v>
      </c>
      <c r="EG48" s="580">
        <v>41277723.129999988</v>
      </c>
      <c r="EH48" s="143">
        <v>467398881.00999999</v>
      </c>
      <c r="EI48" s="580">
        <v>17067601.199999943</v>
      </c>
      <c r="EJ48" s="143">
        <v>484466482.20999992</v>
      </c>
      <c r="EK48" s="580">
        <v>34696376.21000009</v>
      </c>
      <c r="EL48" s="143">
        <v>519162858.42000002</v>
      </c>
      <c r="EM48" s="580">
        <v>35804764.380000159</v>
      </c>
      <c r="EN48" s="143">
        <v>554967622.80000019</v>
      </c>
      <c r="ER48"/>
      <c r="ES48"/>
      <c r="ET48"/>
      <c r="EU48"/>
      <c r="EV48"/>
      <c r="EW48"/>
      <c r="EX48"/>
      <c r="EY48"/>
      <c r="EZ48"/>
      <c r="FA48"/>
      <c r="FB48"/>
      <c r="FC48"/>
      <c r="FD48"/>
      <c r="FF48"/>
      <c r="FG48"/>
      <c r="FH48"/>
      <c r="FI48"/>
      <c r="FJ48"/>
      <c r="FK48"/>
      <c r="FL48"/>
      <c r="FM48"/>
    </row>
    <row r="49" spans="1:228" ht="15.75" thickBo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 s="132">
        <v>49</v>
      </c>
      <c r="BN49" s="548" t="s">
        <v>1013</v>
      </c>
      <c r="BO49" s="245"/>
      <c r="BP49" s="634">
        <v>3118311.55</v>
      </c>
      <c r="BQ49" s="451">
        <v>0</v>
      </c>
      <c r="BR49" s="634">
        <v>3118311.55</v>
      </c>
      <c r="BS49" s="634">
        <v>-3118311.55</v>
      </c>
      <c r="BT49" s="634">
        <v>0</v>
      </c>
      <c r="BU49" s="634">
        <v>0</v>
      </c>
      <c r="BV49" s="634">
        <v>0</v>
      </c>
      <c r="BW49" s="634">
        <v>0</v>
      </c>
      <c r="BX49" s="634">
        <v>0</v>
      </c>
      <c r="BY49" s="634">
        <v>0</v>
      </c>
      <c r="BZ49" s="634">
        <v>0</v>
      </c>
      <c r="CA49" s="634">
        <v>0</v>
      </c>
      <c r="CB49" s="634">
        <v>0</v>
      </c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 s="132">
        <v>49</v>
      </c>
      <c r="DJ49" s="523" t="s">
        <v>258</v>
      </c>
      <c r="DK49" s="193"/>
      <c r="DL49" s="726">
        <v>1497815.7865000002</v>
      </c>
      <c r="DM49" s="726">
        <v>0</v>
      </c>
      <c r="DN49" s="726">
        <v>-1405907.0126999998</v>
      </c>
      <c r="DO49" s="726">
        <v>-1497815.7865000002</v>
      </c>
      <c r="DP49" s="726">
        <v>0</v>
      </c>
      <c r="DQ49" s="726">
        <v>0</v>
      </c>
      <c r="DR49" s="726">
        <v>0</v>
      </c>
      <c r="DS49" s="726">
        <v>-1707574.2478025374</v>
      </c>
      <c r="DT49" s="726">
        <v>-1707574.2478025374</v>
      </c>
      <c r="DU49" s="726">
        <v>-141140.79015213592</v>
      </c>
      <c r="DV49" s="726">
        <v>-1848715.0379546736</v>
      </c>
      <c r="DW49" s="726">
        <v>-244615.48069299542</v>
      </c>
      <c r="DX49" s="726">
        <v>-2093330.5186476689</v>
      </c>
      <c r="DY49" s="132">
        <v>49</v>
      </c>
      <c r="DZ49" s="171" t="s">
        <v>131</v>
      </c>
      <c r="EB49" s="580">
        <v>0</v>
      </c>
      <c r="EC49" s="580">
        <v>0</v>
      </c>
      <c r="ED49" s="143">
        <v>0</v>
      </c>
      <c r="EE49" s="580">
        <v>92714284.336900011</v>
      </c>
      <c r="EF49" s="143">
        <v>92714284.336900011</v>
      </c>
      <c r="EG49" s="580">
        <v>48883652.011923321</v>
      </c>
      <c r="EH49" s="143">
        <v>141597936.34882334</v>
      </c>
      <c r="EI49" s="580">
        <v>0</v>
      </c>
      <c r="EJ49" s="143">
        <v>141597936.34882334</v>
      </c>
      <c r="EK49" s="580">
        <v>0</v>
      </c>
      <c r="EL49" s="143">
        <v>141597936.34882334</v>
      </c>
      <c r="EM49" s="580">
        <v>0</v>
      </c>
      <c r="EN49" s="143">
        <v>141597936.34882334</v>
      </c>
      <c r="ER49" s="476"/>
      <c r="ES49" s="476"/>
      <c r="ET49" s="476"/>
      <c r="EU49" s="476"/>
      <c r="EV49" s="476"/>
      <c r="EW49" s="476"/>
      <c r="EX49" s="476"/>
      <c r="EY49" s="476"/>
      <c r="EZ49" s="476"/>
      <c r="FA49" s="476"/>
      <c r="FB49" s="476"/>
      <c r="FC49" s="476"/>
      <c r="FD49" s="476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</row>
    <row r="50" spans="1:228" ht="15.75" thickTop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 s="132">
        <v>50</v>
      </c>
      <c r="BN50" s="548" t="s">
        <v>999</v>
      </c>
      <c r="BO50" s="245"/>
      <c r="BP50" s="634">
        <v>0</v>
      </c>
      <c r="BQ50" s="451">
        <v>0</v>
      </c>
      <c r="BR50" s="634">
        <v>0</v>
      </c>
      <c r="BS50" s="634">
        <v>306357.35740875098</v>
      </c>
      <c r="BT50" s="634">
        <v>306357.35740875098</v>
      </c>
      <c r="BU50" s="634">
        <v>306357.35740875098</v>
      </c>
      <c r="BV50" s="634">
        <v>612714.71481750195</v>
      </c>
      <c r="BW50" s="634">
        <v>-306357.35740875098</v>
      </c>
      <c r="BX50" s="634">
        <v>306357.35740875098</v>
      </c>
      <c r="BY50" s="634">
        <v>-306357.35740875098</v>
      </c>
      <c r="BZ50" s="634">
        <v>0</v>
      </c>
      <c r="CA50" s="634">
        <v>0</v>
      </c>
      <c r="CB50" s="634">
        <v>0</v>
      </c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 s="132"/>
      <c r="DJ50" s="547"/>
      <c r="DK50" s="392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 s="132">
        <v>50</v>
      </c>
      <c r="DZ50" s="139" t="s">
        <v>132</v>
      </c>
      <c r="EB50" s="580">
        <v>0</v>
      </c>
      <c r="EC50" s="580">
        <v>0</v>
      </c>
      <c r="ED50" s="143">
        <v>0</v>
      </c>
      <c r="EE50" s="580">
        <v>26483588.579250995</v>
      </c>
      <c r="EF50" s="143">
        <v>26483588.579250995</v>
      </c>
      <c r="EG50" s="580">
        <v>-21248131.802503899</v>
      </c>
      <c r="EH50" s="143">
        <v>5235456.7767470963</v>
      </c>
      <c r="EI50" s="580">
        <v>-4253657.5562557094</v>
      </c>
      <c r="EJ50" s="143">
        <v>981799.22049138695</v>
      </c>
      <c r="EK50" s="580">
        <v>-8932371.5531249847</v>
      </c>
      <c r="EL50" s="143">
        <v>-7950572.3326335978</v>
      </c>
      <c r="EM50" s="580">
        <v>-8137459.3442722755</v>
      </c>
      <c r="EN50" s="143">
        <v>-16088031.676905874</v>
      </c>
      <c r="ER50" s="476"/>
      <c r="ES50" s="476"/>
      <c r="ET50" s="476"/>
      <c r="EU50" s="476"/>
      <c r="EV50" s="476"/>
      <c r="EW50" s="476"/>
      <c r="EX50" s="476"/>
      <c r="EY50" s="476"/>
      <c r="EZ50" s="476"/>
      <c r="FA50" s="476"/>
      <c r="FB50" s="476"/>
      <c r="FC50" s="476"/>
      <c r="FD50" s="476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</row>
    <row r="51" spans="1:228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 s="132">
        <v>51</v>
      </c>
      <c r="BN51" s="548" t="s">
        <v>1014</v>
      </c>
      <c r="BO51" s="139"/>
      <c r="BP51" s="633" t="s">
        <v>1015</v>
      </c>
      <c r="BQ51" s="143"/>
      <c r="BR51" s="636"/>
      <c r="BS51" s="636"/>
      <c r="BT51" s="636"/>
      <c r="BU51" s="636"/>
      <c r="BV51" s="636"/>
      <c r="BW51" s="636"/>
      <c r="BX51" s="636"/>
      <c r="BY51" s="636"/>
      <c r="BZ51" s="636"/>
      <c r="CA51" s="636"/>
      <c r="CB51" s="636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 s="132"/>
      <c r="DJ51" s="547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 s="132">
        <v>51</v>
      </c>
      <c r="FU51" s="132"/>
      <c r="FV51" s="549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</row>
    <row r="52" spans="1:228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 s="132">
        <v>52</v>
      </c>
      <c r="BN52" s="548" t="s">
        <v>1002</v>
      </c>
      <c r="BO52" s="139"/>
      <c r="BP52" s="634">
        <v>5335268.9400000004</v>
      </c>
      <c r="BQ52" s="451">
        <v>0</v>
      </c>
      <c r="BR52" s="634">
        <v>5335268.9400000004</v>
      </c>
      <c r="BS52" s="634">
        <v>-1063161.3881830554</v>
      </c>
      <c r="BT52" s="634">
        <v>4272107.551816945</v>
      </c>
      <c r="BU52" s="634">
        <v>0</v>
      </c>
      <c r="BV52" s="634">
        <v>4272107.551816945</v>
      </c>
      <c r="BW52" s="634">
        <v>-907248.64530282374</v>
      </c>
      <c r="BX52" s="634">
        <v>3364858.9065141212</v>
      </c>
      <c r="BY52" s="634">
        <v>-3364858.9065141212</v>
      </c>
      <c r="BZ52" s="634">
        <v>0</v>
      </c>
      <c r="CA52" s="634">
        <v>0</v>
      </c>
      <c r="CB52" s="634">
        <v>0</v>
      </c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 s="132"/>
      <c r="DJ52" s="547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 s="132">
        <v>52</v>
      </c>
      <c r="DZ52" s="711" t="s">
        <v>1210</v>
      </c>
      <c r="EA52" s="393"/>
      <c r="EB52" s="846">
        <v>0</v>
      </c>
      <c r="EC52" s="846">
        <v>0</v>
      </c>
      <c r="ED52" s="846">
        <v>0</v>
      </c>
      <c r="EE52" s="846">
        <v>58064158.296151131</v>
      </c>
      <c r="EF52" s="846">
        <v>58064158.296151131</v>
      </c>
      <c r="EG52" s="846">
        <v>65921512.419419408</v>
      </c>
      <c r="EH52" s="846">
        <v>123985670.71557054</v>
      </c>
      <c r="EI52" s="846">
        <v>10775509.003744233</v>
      </c>
      <c r="EJ52" s="846">
        <v>134761179.71931475</v>
      </c>
      <c r="EK52" s="846">
        <v>14340757.836875102</v>
      </c>
      <c r="EL52" s="846">
        <v>149101937.55618989</v>
      </c>
      <c r="EM52" s="846">
        <v>11449840.215727879</v>
      </c>
      <c r="EN52" s="846">
        <v>160551777.77191776</v>
      </c>
      <c r="FU52" s="132"/>
      <c r="FV52" s="53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</row>
    <row r="53" spans="1:228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 s="132">
        <v>53</v>
      </c>
      <c r="BN53" s="548" t="s">
        <v>1003</v>
      </c>
      <c r="BP53" s="634">
        <v>5419061.4517453602</v>
      </c>
      <c r="BQ53" s="451">
        <v>0</v>
      </c>
      <c r="BR53" s="634">
        <v>5419061.4517453602</v>
      </c>
      <c r="BS53" s="634">
        <v>2188073.7258726805</v>
      </c>
      <c r="BT53" s="634">
        <v>7607135.1776180407</v>
      </c>
      <c r="BU53" s="634">
        <v>0</v>
      </c>
      <c r="BV53" s="634">
        <v>7607135.1776180407</v>
      </c>
      <c r="BW53" s="634">
        <v>-1615493.8629363403</v>
      </c>
      <c r="BX53" s="634">
        <v>5991641.3146817004</v>
      </c>
      <c r="BY53" s="634">
        <v>-5991641.3146817004</v>
      </c>
      <c r="BZ53" s="634">
        <v>0</v>
      </c>
      <c r="CA53" s="634">
        <v>0</v>
      </c>
      <c r="CB53" s="634">
        <v>0</v>
      </c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 s="132"/>
      <c r="DJ53" s="549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 s="132">
        <v>53</v>
      </c>
      <c r="DZ53" s="894" t="s">
        <v>1211</v>
      </c>
      <c r="EB53" s="143">
        <v>0</v>
      </c>
      <c r="EC53" s="143">
        <v>0</v>
      </c>
      <c r="ED53" s="143">
        <v>0</v>
      </c>
      <c r="EE53" s="893">
        <v>-7.4505805969238281E-8</v>
      </c>
      <c r="EF53" s="893">
        <v>-7.4505805969238281E-8</v>
      </c>
      <c r="EG53" s="893">
        <v>0</v>
      </c>
      <c r="EH53" s="893">
        <v>0</v>
      </c>
      <c r="EI53" s="893">
        <v>0</v>
      </c>
      <c r="EJ53" s="893">
        <v>0</v>
      </c>
      <c r="EK53" s="893">
        <v>0</v>
      </c>
      <c r="EL53" s="893">
        <v>0</v>
      </c>
      <c r="EM53" s="893">
        <v>0</v>
      </c>
      <c r="EN53" s="893">
        <v>0</v>
      </c>
      <c r="FU53" s="132"/>
      <c r="FV53" s="52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 s="132">
        <v>54</v>
      </c>
      <c r="BN54" s="548" t="s">
        <v>1004</v>
      </c>
      <c r="BP54" s="634">
        <v>95869.831467870448</v>
      </c>
      <c r="BQ54" s="451">
        <v>0</v>
      </c>
      <c r="BR54" s="634">
        <v>95869.831467870448</v>
      </c>
      <c r="BS54" s="634">
        <v>38709.915733935195</v>
      </c>
      <c r="BT54" s="634">
        <v>134579.74720180564</v>
      </c>
      <c r="BU54" s="634">
        <v>0</v>
      </c>
      <c r="BV54" s="634">
        <v>134579.74720180564</v>
      </c>
      <c r="BW54" s="634">
        <v>-28579.957866967598</v>
      </c>
      <c r="BX54" s="634">
        <v>105999.78933483805</v>
      </c>
      <c r="BY54" s="634">
        <v>-105999.78933483805</v>
      </c>
      <c r="BZ54" s="634">
        <v>0</v>
      </c>
      <c r="CA54" s="634">
        <v>0</v>
      </c>
      <c r="CB54" s="634">
        <v>0</v>
      </c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 s="132"/>
      <c r="DJ54" s="532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 s="132">
        <v>54</v>
      </c>
      <c r="DZ54" s="142" t="s">
        <v>61</v>
      </c>
      <c r="EA54" s="170"/>
      <c r="EB54" s="843">
        <v>0</v>
      </c>
      <c r="EC54" s="843">
        <v>0</v>
      </c>
      <c r="ED54" s="843">
        <v>0</v>
      </c>
      <c r="EE54" s="843">
        <v>-30545485.439999998</v>
      </c>
      <c r="EF54" s="843">
        <v>-30545485.439999998</v>
      </c>
      <c r="EG54" s="843">
        <v>0</v>
      </c>
      <c r="EH54" s="843">
        <v>-30545485.439999998</v>
      </c>
      <c r="EI54" s="843">
        <v>3843656.4166666642</v>
      </c>
      <c r="EJ54" s="843">
        <v>-26701829.023333333</v>
      </c>
      <c r="EK54" s="843">
        <v>-1924614.5</v>
      </c>
      <c r="EL54" s="843">
        <v>-28626443.523333333</v>
      </c>
      <c r="EM54" s="843">
        <v>-5257088.0149999931</v>
      </c>
      <c r="EN54" s="843">
        <v>-33883531.538333327</v>
      </c>
      <c r="FU54" s="132"/>
      <c r="FV54" s="523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ht="15.75" thickBo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 s="132">
        <v>55</v>
      </c>
      <c r="BN55" s="512" t="s">
        <v>402</v>
      </c>
      <c r="BO55" s="139"/>
      <c r="BP55" s="635">
        <v>17540983.77321323</v>
      </c>
      <c r="BQ55" s="635">
        <v>0</v>
      </c>
      <c r="BR55" s="635">
        <v>17540983.77321323</v>
      </c>
      <c r="BS55" s="635">
        <v>-1648331.9391676886</v>
      </c>
      <c r="BT55" s="635">
        <v>15892651.834045542</v>
      </c>
      <c r="BU55" s="635">
        <v>306357.35740875098</v>
      </c>
      <c r="BV55" s="635">
        <v>16199009.191454293</v>
      </c>
      <c r="BW55" s="635">
        <v>-2857679.8235148825</v>
      </c>
      <c r="BX55" s="635">
        <v>13341329.367939409</v>
      </c>
      <c r="BY55" s="635">
        <v>-9768857.3679394089</v>
      </c>
      <c r="BZ55" s="635">
        <v>3572472</v>
      </c>
      <c r="CA55" s="635">
        <v>-2330028.624977693</v>
      </c>
      <c r="CB55" s="635">
        <v>1242443.375022307</v>
      </c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 s="132"/>
      <c r="DJ55" s="523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 s="132">
        <v>55</v>
      </c>
      <c r="DZ55" s="133" t="s">
        <v>68</v>
      </c>
      <c r="EA55" s="394"/>
      <c r="EB55" s="843">
        <v>0</v>
      </c>
      <c r="EC55" s="843">
        <v>0</v>
      </c>
      <c r="ED55" s="843">
        <v>0</v>
      </c>
      <c r="EE55" s="843">
        <v>-40994427.419206001</v>
      </c>
      <c r="EF55" s="843">
        <v>-40994427.419206001</v>
      </c>
      <c r="EG55" s="843">
        <v>-281934.45079399645</v>
      </c>
      <c r="EH55" s="843">
        <v>-41276361.869999997</v>
      </c>
      <c r="EI55" s="843">
        <v>7135015.409999989</v>
      </c>
      <c r="EJ55" s="843">
        <v>-34141346.460000008</v>
      </c>
      <c r="EK55" s="843">
        <v>-578649.06000000238</v>
      </c>
      <c r="EL55" s="843">
        <v>-34719995.520000011</v>
      </c>
      <c r="EM55" s="843">
        <v>-922395.29999999702</v>
      </c>
      <c r="EN55" s="843">
        <v>-35642390.820000008</v>
      </c>
      <c r="FU55" s="132"/>
      <c r="FV55" s="523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ht="15.75" thickTop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 s="132">
        <v>56</v>
      </c>
      <c r="BN56" s="139"/>
      <c r="BO56" s="139"/>
      <c r="BP56" s="394"/>
      <c r="BQ56" s="394"/>
      <c r="BR56" s="394"/>
      <c r="BS56" s="394"/>
      <c r="BT56" s="394"/>
      <c r="BU56" s="394"/>
      <c r="BV56" s="394"/>
      <c r="BW56" s="394"/>
      <c r="BX56" s="394"/>
      <c r="BY56" s="394"/>
      <c r="BZ56" s="394"/>
      <c r="CA56" s="394"/>
      <c r="CB56" s="394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 s="132"/>
      <c r="DJ56" s="523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 s="132">
        <v>56</v>
      </c>
      <c r="DZ56" s="520" t="s">
        <v>1179</v>
      </c>
      <c r="EB56" s="843">
        <v>0</v>
      </c>
      <c r="EC56" s="843">
        <v>0</v>
      </c>
      <c r="ED56" s="843">
        <v>0</v>
      </c>
      <c r="EE56" s="843">
        <v>-1092602</v>
      </c>
      <c r="EF56" s="843">
        <v>-1092602</v>
      </c>
      <c r="EG56" s="843">
        <v>0</v>
      </c>
      <c r="EH56" s="843">
        <v>-1092602</v>
      </c>
      <c r="EI56" s="843">
        <v>0</v>
      </c>
      <c r="EJ56" s="843">
        <v>-1092602</v>
      </c>
      <c r="EK56" s="843">
        <v>0</v>
      </c>
      <c r="EL56" s="843">
        <v>-1092602</v>
      </c>
      <c r="EM56" s="843">
        <v>0</v>
      </c>
      <c r="EN56" s="843">
        <v>-1092602</v>
      </c>
      <c r="FV56" s="523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 s="132">
        <v>57</v>
      </c>
      <c r="BN57" s="139" t="s">
        <v>316</v>
      </c>
      <c r="BO57" s="325">
        <v>0.21</v>
      </c>
      <c r="BP57" s="395">
        <v>-3683606.5923747784</v>
      </c>
      <c r="BQ57" s="395">
        <v>0</v>
      </c>
      <c r="BR57" s="395">
        <v>-3683606.5923747784</v>
      </c>
      <c r="BS57" s="395">
        <v>346149.70722521457</v>
      </c>
      <c r="BT57" s="395">
        <v>-3337456.8851495637</v>
      </c>
      <c r="BU57" s="395">
        <v>-64335.045055837705</v>
      </c>
      <c r="BV57" s="395">
        <v>-3401791.9302054015</v>
      </c>
      <c r="BW57" s="395">
        <v>600112.76293812529</v>
      </c>
      <c r="BX57" s="395">
        <v>-2801679.167267276</v>
      </c>
      <c r="BY57" s="395">
        <v>2051460.0472672759</v>
      </c>
      <c r="BZ57" s="395">
        <v>-750219.12</v>
      </c>
      <c r="CA57" s="395">
        <v>489306.01124531549</v>
      </c>
      <c r="CB57" s="395">
        <v>-260913.10875468448</v>
      </c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 s="132"/>
      <c r="DJ57" s="523"/>
      <c r="DK57" s="513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 s="132">
        <v>57</v>
      </c>
      <c r="DZ57" s="520" t="s">
        <v>1180</v>
      </c>
      <c r="EB57" s="843">
        <v>0</v>
      </c>
      <c r="EC57" s="843">
        <v>0</v>
      </c>
      <c r="ED57" s="843">
        <v>0</v>
      </c>
      <c r="EE57" s="843">
        <v>-733205.16249999998</v>
      </c>
      <c r="EF57" s="843">
        <v>-733205.16249999998</v>
      </c>
      <c r="EG57" s="843">
        <v>0</v>
      </c>
      <c r="EH57" s="843">
        <v>-733205.16249999998</v>
      </c>
      <c r="EI57" s="843">
        <v>-176542.65249999997</v>
      </c>
      <c r="EJ57" s="843">
        <v>-909747.81499999994</v>
      </c>
      <c r="EK57" s="843">
        <v>60605.032499999972</v>
      </c>
      <c r="EL57" s="843">
        <v>-849142.78249999997</v>
      </c>
      <c r="EM57" s="843">
        <v>5711.8725000000559</v>
      </c>
      <c r="EN57" s="843">
        <v>-843430.90999999992</v>
      </c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 s="132">
        <v>58</v>
      </c>
      <c r="BN58" s="139"/>
      <c r="BO58" s="139"/>
      <c r="BP58" s="139"/>
      <c r="BQ58" s="139"/>
      <c r="BR58" s="139"/>
      <c r="BS58" s="139"/>
      <c r="BT58" s="139"/>
      <c r="BU58" s="139"/>
      <c r="BV58" s="139"/>
      <c r="BW58" s="139"/>
      <c r="BX58" s="139"/>
      <c r="BY58" s="139"/>
      <c r="BZ58" s="139"/>
      <c r="CA58" s="139"/>
      <c r="CB58" s="139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 s="132"/>
      <c r="DJ58" s="523"/>
      <c r="DK58" s="533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 s="132">
        <v>58</v>
      </c>
      <c r="DZ58" s="133" t="s">
        <v>1165</v>
      </c>
      <c r="EA58" s="299"/>
      <c r="EB58" s="843">
        <v>0</v>
      </c>
      <c r="EC58" s="843">
        <v>0</v>
      </c>
      <c r="ED58" s="843">
        <v>0</v>
      </c>
      <c r="EE58" s="843">
        <v>3129172.21</v>
      </c>
      <c r="EF58" s="843">
        <v>3129172.21</v>
      </c>
      <c r="EG58" s="843">
        <v>262383.60000000009</v>
      </c>
      <c r="EH58" s="843">
        <v>3391555.81</v>
      </c>
      <c r="EI58" s="843">
        <v>-332860.96999999974</v>
      </c>
      <c r="EJ58" s="843">
        <v>3058694.8400000003</v>
      </c>
      <c r="EK58" s="843">
        <v>-712964.19000000041</v>
      </c>
      <c r="EL58" s="843">
        <v>2345730.65</v>
      </c>
      <c r="EM58" s="843">
        <v>-628251.07999999984</v>
      </c>
      <c r="EN58" s="843">
        <v>1717479.57</v>
      </c>
    </row>
    <row r="59" spans="1:228" ht="15.75" thickBot="1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 s="132">
        <v>59</v>
      </c>
      <c r="BN59" s="139" t="s">
        <v>258</v>
      </c>
      <c r="BO59" s="139"/>
      <c r="BP59" s="334">
        <v>-13857377.180838451</v>
      </c>
      <c r="BQ59" s="334">
        <v>0</v>
      </c>
      <c r="BR59" s="334">
        <v>-13857377.180838451</v>
      </c>
      <c r="BS59" s="334">
        <v>1302182.2319424739</v>
      </c>
      <c r="BT59" s="334">
        <v>-12555194.94889598</v>
      </c>
      <c r="BU59" s="334">
        <v>-242022.31235291326</v>
      </c>
      <c r="BV59" s="334">
        <v>-12797217.261248892</v>
      </c>
      <c r="BW59" s="334">
        <v>2257567.0605767574</v>
      </c>
      <c r="BX59" s="334">
        <v>-10539650.200672133</v>
      </c>
      <c r="BY59" s="334">
        <v>7717397.320672133</v>
      </c>
      <c r="BZ59" s="334">
        <v>-2822252.88</v>
      </c>
      <c r="CA59" s="334">
        <v>1840722.6137323775</v>
      </c>
      <c r="CB59" s="334">
        <v>-981530.26626762259</v>
      </c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 s="132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 s="132">
        <v>59</v>
      </c>
      <c r="DZ59" s="520" t="s">
        <v>1212</v>
      </c>
      <c r="EB59" s="843">
        <v>0</v>
      </c>
      <c r="EC59" s="843">
        <v>0</v>
      </c>
      <c r="ED59" s="843">
        <v>0</v>
      </c>
      <c r="EE59" s="843">
        <v>2893790.3588999999</v>
      </c>
      <c r="EF59" s="843">
        <v>2893790.3588999999</v>
      </c>
      <c r="EG59" s="843">
        <v>0</v>
      </c>
      <c r="EH59" s="843">
        <v>2893790.3588999999</v>
      </c>
      <c r="EI59" s="843">
        <v>0</v>
      </c>
      <c r="EJ59" s="843">
        <v>2893790.3588999999</v>
      </c>
      <c r="EK59" s="843">
        <v>0</v>
      </c>
      <c r="EL59" s="843">
        <v>2893790.3588999999</v>
      </c>
      <c r="EM59" s="843">
        <v>0</v>
      </c>
      <c r="EN59" s="843">
        <v>2893790.3588999999</v>
      </c>
    </row>
    <row r="60" spans="1:228" ht="15.75" thickTop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 s="132">
        <v>60</v>
      </c>
      <c r="BU60" s="281"/>
      <c r="BV60" s="281"/>
      <c r="BW60" s="281"/>
      <c r="BX60" s="281"/>
      <c r="BY60" s="281"/>
      <c r="BZ60" s="281"/>
      <c r="CA60" s="281"/>
      <c r="CB60" s="281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 s="394"/>
      <c r="DQ60" s="394"/>
      <c r="DR60" s="394"/>
      <c r="DS60" s="394"/>
      <c r="DT60" s="394"/>
      <c r="DU60" s="394"/>
      <c r="DV60" s="394"/>
      <c r="DW60" s="394"/>
      <c r="DX60" s="394"/>
      <c r="DY60" s="132">
        <v>60</v>
      </c>
      <c r="DZ60" s="126" t="s">
        <v>279</v>
      </c>
      <c r="EA60" s="139"/>
      <c r="EB60" s="843">
        <v>0</v>
      </c>
      <c r="EC60" s="843">
        <v>0</v>
      </c>
      <c r="ED60" s="843">
        <v>0</v>
      </c>
      <c r="EE60" s="843">
        <v>15406801.204558257</v>
      </c>
      <c r="EF60" s="843">
        <v>15406801.204558257</v>
      </c>
      <c r="EG60" s="843">
        <v>59206.234666742384</v>
      </c>
      <c r="EH60" s="843">
        <v>15466007.439224999</v>
      </c>
      <c r="EI60" s="843">
        <v>-2268447.1265749987</v>
      </c>
      <c r="EJ60" s="843">
        <v>13197560.312650001</v>
      </c>
      <c r="EK60" s="843">
        <v>512958.29077500105</v>
      </c>
      <c r="EL60" s="843">
        <v>13710518.603425002</v>
      </c>
      <c r="EM60" s="843">
        <v>1296492.0029249974</v>
      </c>
      <c r="EN60" s="843">
        <v>15007010.606349999</v>
      </c>
    </row>
    <row r="61" spans="1:228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 s="132">
        <v>61</v>
      </c>
      <c r="BN61" s="367" t="s">
        <v>1005</v>
      </c>
      <c r="BO61" s="616"/>
      <c r="BP61" s="617"/>
      <c r="BQ61" s="617"/>
      <c r="BR61" s="617"/>
      <c r="BS61" s="617"/>
      <c r="BT61" s="617"/>
      <c r="BU61" s="617"/>
      <c r="BV61" s="617"/>
      <c r="BW61" s="617"/>
      <c r="BX61" s="617"/>
      <c r="BY61" s="617"/>
      <c r="BZ61" s="617"/>
      <c r="CA61" s="617"/>
      <c r="CB61" s="617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 s="299"/>
      <c r="DQ61" s="299"/>
      <c r="DR61" s="299"/>
      <c r="DS61" s="299"/>
      <c r="DT61" s="299"/>
      <c r="DU61" s="299"/>
      <c r="DV61" s="299"/>
      <c r="DW61" s="299"/>
      <c r="DX61" s="299"/>
      <c r="DY61" s="132">
        <v>61</v>
      </c>
      <c r="DZ61" s="1"/>
      <c r="EA61" s="281"/>
      <c r="EB61" s="465"/>
      <c r="EC61" s="465"/>
      <c r="ED61" s="465"/>
      <c r="EE61" s="465"/>
      <c r="EF61" s="465"/>
      <c r="EG61" s="465"/>
      <c r="EH61" s="465"/>
      <c r="EI61" s="465"/>
      <c r="EJ61" s="465"/>
      <c r="EK61" s="465"/>
      <c r="EL61" s="465"/>
      <c r="EM61" s="465"/>
      <c r="EN61" s="465"/>
    </row>
    <row r="62" spans="1:228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 s="132">
        <v>62</v>
      </c>
      <c r="BN62" s="367" t="s">
        <v>1006</v>
      </c>
      <c r="BO62" s="618"/>
      <c r="BP62" s="617"/>
      <c r="BQ62" s="617"/>
      <c r="BR62" s="617"/>
      <c r="BS62" s="617"/>
      <c r="BT62" s="617"/>
      <c r="BU62" s="617"/>
      <c r="BV62" s="617"/>
      <c r="BW62" s="617"/>
      <c r="BX62" s="617"/>
      <c r="BY62" s="617"/>
      <c r="BZ62" s="617"/>
      <c r="CA62" s="617"/>
      <c r="CB62" s="617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 s="139"/>
      <c r="DQ62" s="139"/>
      <c r="DR62" s="139"/>
      <c r="DS62" s="139"/>
      <c r="DT62" s="139"/>
      <c r="DU62" s="139"/>
      <c r="DV62" s="139"/>
      <c r="DW62" s="139"/>
      <c r="DX62" s="139"/>
      <c r="DY62" s="132">
        <v>62</v>
      </c>
      <c r="DZ62" s="126" t="s">
        <v>258</v>
      </c>
      <c r="EB62" s="847">
        <v>0</v>
      </c>
      <c r="EC62" s="847">
        <v>0</v>
      </c>
      <c r="ED62" s="847">
        <v>0</v>
      </c>
      <c r="EE62" s="847">
        <v>51935956.248247743</v>
      </c>
      <c r="EF62" s="847">
        <v>51935956.248247743</v>
      </c>
      <c r="EG62" s="847">
        <v>-39655.383872746024</v>
      </c>
      <c r="EH62" s="847">
        <v>51896300.864374995</v>
      </c>
      <c r="EI62" s="847">
        <v>-8200821.0775916558</v>
      </c>
      <c r="EJ62" s="847">
        <v>43695479.78678333</v>
      </c>
      <c r="EK62" s="847">
        <v>2642664.426725002</v>
      </c>
      <c r="EL62" s="847">
        <v>46338144.213508338</v>
      </c>
      <c r="EM62" s="847">
        <v>5505530.5195749924</v>
      </c>
      <c r="EN62" s="847">
        <v>51843674.733083338</v>
      </c>
    </row>
    <row r="63" spans="1:228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 s="132">
        <v>63</v>
      </c>
      <c r="BN63" s="617"/>
      <c r="BO63" s="618"/>
      <c r="BP63" s="617"/>
      <c r="BQ63" s="617"/>
      <c r="BR63" s="617"/>
      <c r="BS63" s="617"/>
      <c r="BT63" s="617"/>
      <c r="BU63" s="617"/>
      <c r="BV63" s="617"/>
      <c r="BW63" s="617"/>
      <c r="BX63" s="617"/>
      <c r="BY63" s="617"/>
      <c r="BZ63" s="617"/>
      <c r="CA63" s="617"/>
      <c r="CB63" s="617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 s="550"/>
      <c r="DN63"/>
      <c r="DO63"/>
      <c r="DP63" s="281"/>
      <c r="DQ63" s="281"/>
      <c r="DR63" s="281"/>
      <c r="DS63" s="281"/>
      <c r="DT63" s="281"/>
      <c r="DU63" s="281"/>
      <c r="DV63" s="281"/>
      <c r="DW63" s="281"/>
      <c r="DX63" s="281"/>
      <c r="DY63" s="132"/>
    </row>
    <row r="64" spans="1:228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 s="132">
        <v>64</v>
      </c>
      <c r="BN64" s="367" t="s">
        <v>1007</v>
      </c>
      <c r="BO64" s="618"/>
      <c r="BP64" s="617"/>
      <c r="BQ64" s="617"/>
      <c r="BR64" s="617"/>
      <c r="BS64" s="617"/>
      <c r="BT64" s="617"/>
      <c r="BU64" s="617"/>
      <c r="BV64" s="617"/>
      <c r="BW64" s="617"/>
      <c r="BX64" s="617"/>
      <c r="BY64" s="617"/>
      <c r="BZ64" s="617"/>
      <c r="CA64" s="617"/>
      <c r="CB64" s="617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Y64" s="132"/>
      <c r="EN64" s="580"/>
    </row>
    <row r="65" spans="1:129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 s="132">
        <v>65</v>
      </c>
      <c r="BN65" s="367" t="s">
        <v>1184</v>
      </c>
      <c r="BO65" s="618"/>
      <c r="BP65" s="617"/>
      <c r="BQ65" s="617"/>
      <c r="BR65" s="617"/>
      <c r="BS65" s="617"/>
      <c r="BT65" s="617"/>
      <c r="BU65" s="617"/>
      <c r="BV65" s="617"/>
      <c r="BW65" s="617"/>
      <c r="BX65" s="617"/>
      <c r="BY65" s="617"/>
      <c r="BZ65" s="617"/>
      <c r="CA65" s="617"/>
      <c r="CB65" s="617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 s="550"/>
      <c r="DN65"/>
      <c r="DO65"/>
      <c r="DY65" s="132"/>
    </row>
    <row r="66" spans="1:129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 s="132">
        <v>66</v>
      </c>
      <c r="BN66" s="367"/>
      <c r="BO66" s="618"/>
      <c r="BP66" s="617"/>
      <c r="BQ66" s="617"/>
      <c r="BR66" s="617"/>
      <c r="BS66" s="617"/>
      <c r="BT66" s="617"/>
      <c r="BU66" s="617"/>
      <c r="BV66" s="617"/>
      <c r="BW66" s="617"/>
      <c r="BX66" s="617"/>
      <c r="BY66" s="617"/>
      <c r="BZ66" s="617"/>
      <c r="CA66" s="617"/>
      <c r="CB66" s="617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Y66" s="132"/>
    </row>
    <row r="67" spans="1:129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 s="132">
        <v>67</v>
      </c>
      <c r="BN67" s="367" t="s">
        <v>1008</v>
      </c>
      <c r="BO67" s="618"/>
      <c r="BP67" s="619"/>
      <c r="BQ67" s="620"/>
      <c r="BR67" s="621"/>
      <c r="BS67" s="622"/>
      <c r="BT67" s="623" t="s">
        <v>60</v>
      </c>
      <c r="BU67" s="624">
        <v>2022</v>
      </c>
      <c r="BV67" s="625" t="s">
        <v>12</v>
      </c>
      <c r="BW67" s="626">
        <v>2023</v>
      </c>
      <c r="BX67" s="625" t="s">
        <v>12</v>
      </c>
      <c r="BY67" s="626">
        <v>2024</v>
      </c>
      <c r="BZ67" s="625" t="s">
        <v>12</v>
      </c>
      <c r="CA67" s="626">
        <v>2025</v>
      </c>
      <c r="CB67" s="627" t="s">
        <v>12</v>
      </c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Y67" s="132"/>
    </row>
    <row r="68" spans="1:129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M68" s="132">
        <v>68</v>
      </c>
      <c r="BN68" s="367"/>
      <c r="BO68" s="618"/>
      <c r="BP68" s="22" t="s">
        <v>52</v>
      </c>
      <c r="BQ68" s="628"/>
      <c r="BR68" s="63" t="s">
        <v>11</v>
      </c>
      <c r="BS68" s="49" t="s">
        <v>28</v>
      </c>
      <c r="BT68" s="7" t="s">
        <v>12</v>
      </c>
      <c r="BU68" s="34" t="s">
        <v>36</v>
      </c>
      <c r="BV68" s="63" t="s">
        <v>31</v>
      </c>
      <c r="BW68" s="49" t="s">
        <v>33</v>
      </c>
      <c r="BX68" s="63" t="s">
        <v>31</v>
      </c>
      <c r="BY68" s="49" t="s">
        <v>37</v>
      </c>
      <c r="BZ68" s="63" t="s">
        <v>31</v>
      </c>
      <c r="CA68" s="49" t="s">
        <v>39</v>
      </c>
      <c r="CB68" s="7" t="s">
        <v>31</v>
      </c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Y68" s="132"/>
    </row>
    <row r="69" spans="1:129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M69" s="132">
        <v>69</v>
      </c>
      <c r="BN69" s="618"/>
      <c r="BO69" s="618"/>
      <c r="BP69" s="22" t="s">
        <v>5</v>
      </c>
      <c r="BQ69" s="49" t="s">
        <v>9</v>
      </c>
      <c r="BR69" s="63" t="s">
        <v>13</v>
      </c>
      <c r="BS69" s="49" t="s">
        <v>14</v>
      </c>
      <c r="BT69" s="7" t="s">
        <v>13</v>
      </c>
      <c r="BU69" s="34" t="s">
        <v>35</v>
      </c>
      <c r="BV69" s="63" t="s">
        <v>32</v>
      </c>
      <c r="BW69" s="49" t="s">
        <v>35</v>
      </c>
      <c r="BX69" s="63" t="s">
        <v>40</v>
      </c>
      <c r="BY69" s="49" t="s">
        <v>35</v>
      </c>
      <c r="BZ69" s="63" t="s">
        <v>40</v>
      </c>
      <c r="CA69" s="49" t="s">
        <v>35</v>
      </c>
      <c r="CB69" s="7" t="s">
        <v>40</v>
      </c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Y69" s="132"/>
    </row>
    <row r="70" spans="1:129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M70" s="132">
        <v>70</v>
      </c>
      <c r="BN70" s="617"/>
      <c r="BO70" s="367"/>
      <c r="BP70" s="23" t="s">
        <v>6</v>
      </c>
      <c r="BQ70" s="50" t="s">
        <v>10</v>
      </c>
      <c r="BR70" s="64" t="s">
        <v>15</v>
      </c>
      <c r="BS70" s="50" t="s">
        <v>10</v>
      </c>
      <c r="BT70" s="8" t="s">
        <v>15</v>
      </c>
      <c r="BU70" s="35" t="s">
        <v>10</v>
      </c>
      <c r="BV70" s="64" t="s">
        <v>33</v>
      </c>
      <c r="BW70" s="50" t="s">
        <v>10</v>
      </c>
      <c r="BX70" s="64" t="s">
        <v>33</v>
      </c>
      <c r="BY70" s="50" t="s">
        <v>10</v>
      </c>
      <c r="BZ70" s="64" t="s">
        <v>37</v>
      </c>
      <c r="CA70" s="50" t="s">
        <v>10</v>
      </c>
      <c r="CB70" s="8" t="s">
        <v>39</v>
      </c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Y70" s="132"/>
    </row>
    <row r="71" spans="1:129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BM71" s="132">
        <v>71</v>
      </c>
      <c r="BN71" s="629" t="s">
        <v>1009</v>
      </c>
      <c r="BO71" s="629"/>
      <c r="BP71" s="250"/>
      <c r="BQ71" s="250"/>
      <c r="BR71" s="634">
        <v>157659864.89110872</v>
      </c>
      <c r="BS71" s="250">
        <v>-6632217.3044687957</v>
      </c>
      <c r="BT71" s="634">
        <v>151027647.58663994</v>
      </c>
      <c r="BU71" s="250">
        <v>-12660729.431444496</v>
      </c>
      <c r="BV71" s="634">
        <v>138366918.15519544</v>
      </c>
      <c r="BW71" s="250">
        <v>-6428589.0754790008</v>
      </c>
      <c r="BX71" s="634">
        <v>131938329.07971644</v>
      </c>
      <c r="BY71" s="250">
        <v>-15831026.472392336</v>
      </c>
      <c r="BZ71" s="634">
        <v>116107302.60732411</v>
      </c>
      <c r="CA71" s="250">
        <v>-15325183.616237327</v>
      </c>
      <c r="CB71" s="634">
        <v>100782118.99108678</v>
      </c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</row>
    <row r="72" spans="1:129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BM72" s="132">
        <v>72</v>
      </c>
      <c r="BN72" s="629" t="s">
        <v>1010</v>
      </c>
      <c r="BO72" s="629"/>
      <c r="BP72" s="455"/>
      <c r="BQ72" s="455"/>
      <c r="BR72" s="634">
        <v>-9158965.3470328376</v>
      </c>
      <c r="BS72" s="455">
        <v>459398.63898250088</v>
      </c>
      <c r="BT72" s="634">
        <v>-8699566.7080503367</v>
      </c>
      <c r="BU72" s="455">
        <v>713648.11715810001</v>
      </c>
      <c r="BV72" s="634">
        <v>-7985918.5908922367</v>
      </c>
      <c r="BW72" s="455">
        <v>359516.19378599059</v>
      </c>
      <c r="BX72" s="634">
        <v>-7626402.3971062461</v>
      </c>
      <c r="BY72" s="455">
        <v>1275163.8902054485</v>
      </c>
      <c r="BZ72" s="634">
        <v>-6351238.5069007976</v>
      </c>
      <c r="CA72" s="455">
        <v>1106177.3076548791</v>
      </c>
      <c r="CB72" s="634">
        <v>-5245061.1992459185</v>
      </c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</row>
    <row r="73" spans="1:129" ht="15.75" thickBot="1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BM73" s="132">
        <v>73</v>
      </c>
      <c r="BN73" s="629" t="s">
        <v>1011</v>
      </c>
      <c r="BO73" s="629"/>
      <c r="BP73" s="630">
        <v>0</v>
      </c>
      <c r="BQ73" s="630">
        <v>0</v>
      </c>
      <c r="BR73" s="630">
        <v>148500899.54407588</v>
      </c>
      <c r="BS73" s="631">
        <v>-6172818.6654862948</v>
      </c>
      <c r="BT73" s="630">
        <v>142328080.8785896</v>
      </c>
      <c r="BU73" s="630">
        <v>-11947081.314286396</v>
      </c>
      <c r="BV73" s="630">
        <v>130380999.5643032</v>
      </c>
      <c r="BW73" s="630">
        <v>-6069072.8816930102</v>
      </c>
      <c r="BX73" s="630">
        <v>124311926.6826102</v>
      </c>
      <c r="BY73" s="630">
        <v>-14555862.582186887</v>
      </c>
      <c r="BZ73" s="630">
        <v>109756064.10042331</v>
      </c>
      <c r="CA73" s="630">
        <v>-14219006.308582447</v>
      </c>
      <c r="CB73" s="630">
        <v>95537057.791840866</v>
      </c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</row>
    <row r="74" spans="1:129" ht="15.75" thickTop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</row>
    <row r="75" spans="1:129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</row>
    <row r="76" spans="1:129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</row>
    <row r="77" spans="1:129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</row>
    <row r="78" spans="1:129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</row>
    <row r="79" spans="1:129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</row>
    <row r="80" spans="1:129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</row>
    <row r="81" spans="1:119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</row>
    <row r="82" spans="1:119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</row>
    <row r="83" spans="1:119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</row>
    <row r="84" spans="1:119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</row>
    <row r="85" spans="1:119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</row>
    <row r="86" spans="1:119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</row>
    <row r="87" spans="1:119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</row>
    <row r="88" spans="1:119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</row>
    <row r="89" spans="1:119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</row>
    <row r="90" spans="1:119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</row>
    <row r="91" spans="1:119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</row>
    <row r="92" spans="1:119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</row>
    <row r="93" spans="1:119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</row>
    <row r="94" spans="1:119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</row>
    <row r="95" spans="1:119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</row>
    <row r="96" spans="1:119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</row>
    <row r="97" spans="1:119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</row>
    <row r="98" spans="1:119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</row>
    <row r="99" spans="1:119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</row>
    <row r="100" spans="1:119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</row>
    <row r="101" spans="1:119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</row>
    <row r="102" spans="1:119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</row>
    <row r="103" spans="1:119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</row>
    <row r="104" spans="1:119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</row>
    <row r="105" spans="1:119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</row>
    <row r="106" spans="1:119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</row>
    <row r="107" spans="1:119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</row>
    <row r="108" spans="1:119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</row>
    <row r="109" spans="1:119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</row>
    <row r="110" spans="1:119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</row>
    <row r="111" spans="1:119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</row>
    <row r="112" spans="1:119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</row>
    <row r="113" spans="1:119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</row>
    <row r="114" spans="1:119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</row>
    <row r="115" spans="1:119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</row>
    <row r="116" spans="1:119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</row>
    <row r="117" spans="1:119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</row>
    <row r="118" spans="1:119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</row>
    <row r="119" spans="1:119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</row>
    <row r="120" spans="1:119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</row>
    <row r="121" spans="1:119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</row>
    <row r="122" spans="1:119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</row>
    <row r="123" spans="1:119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</row>
    <row r="124" spans="1:119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</row>
    <row r="125" spans="1:119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</row>
    <row r="126" spans="1:119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</row>
    <row r="127" spans="1:119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</row>
    <row r="128" spans="1:119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</row>
    <row r="129" spans="1:119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</row>
    <row r="130" spans="1:119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</row>
    <row r="131" spans="1:119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</row>
    <row r="132" spans="1:119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</row>
    <row r="133" spans="1:119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</row>
    <row r="134" spans="1:119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</row>
    <row r="135" spans="1:119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</row>
    <row r="136" spans="1:119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</row>
    <row r="137" spans="1:119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</row>
    <row r="138" spans="1:119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</row>
    <row r="139" spans="1:119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</row>
    <row r="140" spans="1:119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</row>
    <row r="141" spans="1:119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</row>
    <row r="142" spans="1:119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</row>
    <row r="143" spans="1:119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</row>
    <row r="144" spans="1:119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</row>
    <row r="145" spans="1:119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</row>
    <row r="146" spans="1:119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</row>
    <row r="147" spans="1:119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</row>
    <row r="148" spans="1:119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</row>
    <row r="149" spans="1:119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</row>
    <row r="150" spans="1:119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</row>
    <row r="151" spans="1:119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</row>
    <row r="152" spans="1:119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</row>
    <row r="153" spans="1:119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</row>
    <row r="154" spans="1:119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</row>
    <row r="155" spans="1:119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</row>
    <row r="156" spans="1:119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</row>
    <row r="157" spans="1:119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</row>
    <row r="158" spans="1:119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</row>
    <row r="159" spans="1:119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</row>
    <row r="160" spans="1:119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</row>
    <row r="161" spans="1:119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</row>
    <row r="162" spans="1:119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</row>
    <row r="163" spans="1:119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</row>
    <row r="164" spans="1:119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</row>
    <row r="165" spans="1:119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</row>
    <row r="166" spans="1:119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</row>
    <row r="167" spans="1:119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</row>
    <row r="168" spans="1:119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</row>
    <row r="169" spans="1:119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</row>
    <row r="170" spans="1:119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</row>
    <row r="171" spans="1:119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</row>
    <row r="172" spans="1:119" x14ac:dyDescent="0.25"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</row>
    <row r="173" spans="1:119" x14ac:dyDescent="0.25"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</row>
    <row r="174" spans="1:119" x14ac:dyDescent="0.25"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</row>
    <row r="175" spans="1:119" x14ac:dyDescent="0.25"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</row>
    <row r="176" spans="1:119" x14ac:dyDescent="0.25"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</row>
    <row r="177" spans="81:119" x14ac:dyDescent="0.25"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</row>
    <row r="178" spans="81:119" x14ac:dyDescent="0.25"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</row>
    <row r="179" spans="81:119" x14ac:dyDescent="0.25"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</row>
    <row r="180" spans="81:119" x14ac:dyDescent="0.25"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</row>
    <row r="181" spans="81:119" x14ac:dyDescent="0.25"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</row>
    <row r="182" spans="81:119" x14ac:dyDescent="0.25"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</row>
    <row r="183" spans="81:119" x14ac:dyDescent="0.25"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</row>
    <row r="184" spans="81:119" x14ac:dyDescent="0.25"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</row>
  </sheetData>
  <conditionalFormatting sqref="BP68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6"/>
  <sheetViews>
    <sheetView workbookViewId="0">
      <pane ySplit="5" topLeftCell="A6" activePane="bottomLeft" state="frozen"/>
      <selection activeCell="B51" sqref="B51"/>
      <selection pane="bottomLeft"/>
    </sheetView>
  </sheetViews>
  <sheetFormatPr defaultRowHeight="15" x14ac:dyDescent="0.25"/>
  <cols>
    <col min="1" max="1" width="58" bestFit="1" customWidth="1"/>
  </cols>
  <sheetData>
    <row r="1" spans="1:6" x14ac:dyDescent="0.25">
      <c r="E1">
        <f>E63</f>
        <v>42</v>
      </c>
      <c r="F1" t="s">
        <v>1133</v>
      </c>
    </row>
    <row r="4" spans="1:6" x14ac:dyDescent="0.25">
      <c r="B4" s="398" t="s">
        <v>184</v>
      </c>
      <c r="C4" s="398" t="s">
        <v>408</v>
      </c>
    </row>
    <row r="5" spans="1:6" x14ac:dyDescent="0.25">
      <c r="A5" s="177" t="s">
        <v>182</v>
      </c>
      <c r="B5" s="398" t="s">
        <v>180</v>
      </c>
      <c r="C5" s="398" t="s">
        <v>180</v>
      </c>
      <c r="D5" s="178" t="s">
        <v>181</v>
      </c>
      <c r="E5" s="178" t="s">
        <v>1129</v>
      </c>
    </row>
    <row r="6" spans="1:6" x14ac:dyDescent="0.25">
      <c r="A6" s="200" t="s">
        <v>1135</v>
      </c>
      <c r="B6" s="175">
        <v>6.01</v>
      </c>
      <c r="C6" s="176">
        <f>+B6+5</f>
        <v>11.01</v>
      </c>
      <c r="D6" s="397" t="s">
        <v>183</v>
      </c>
      <c r="E6">
        <v>1</v>
      </c>
    </row>
    <row r="7" spans="1:6" x14ac:dyDescent="0.25">
      <c r="A7" s="200" t="s">
        <v>1134</v>
      </c>
      <c r="B7" s="175">
        <f>+B6+0.01</f>
        <v>6.02</v>
      </c>
      <c r="C7" s="176">
        <f t="shared" ref="C7:C39" si="0">+B7+5</f>
        <v>11.02</v>
      </c>
      <c r="D7" s="397" t="s">
        <v>183</v>
      </c>
      <c r="E7">
        <f>E6+1</f>
        <v>2</v>
      </c>
    </row>
    <row r="8" spans="1:6" x14ac:dyDescent="0.25">
      <c r="A8" s="200" t="s">
        <v>161</v>
      </c>
      <c r="B8" s="175">
        <f t="shared" ref="B8:B39" si="1">+B7+0.01</f>
        <v>6.0299999999999994</v>
      </c>
      <c r="C8" s="176">
        <f t="shared" si="0"/>
        <v>11.03</v>
      </c>
      <c r="D8" s="397" t="s">
        <v>183</v>
      </c>
      <c r="E8">
        <f t="shared" ref="E8:E32" si="2">E7+1</f>
        <v>3</v>
      </c>
    </row>
    <row r="9" spans="1:6" x14ac:dyDescent="0.25">
      <c r="A9" s="200" t="s">
        <v>162</v>
      </c>
      <c r="B9" s="175">
        <f t="shared" si="1"/>
        <v>6.0399999999999991</v>
      </c>
      <c r="C9" s="176">
        <f t="shared" si="0"/>
        <v>11.04</v>
      </c>
      <c r="D9" s="397" t="s">
        <v>183</v>
      </c>
      <c r="E9">
        <f t="shared" si="2"/>
        <v>4</v>
      </c>
    </row>
    <row r="10" spans="1:6" x14ac:dyDescent="0.25">
      <c r="A10" s="200" t="s">
        <v>163</v>
      </c>
      <c r="B10" s="175">
        <f t="shared" si="1"/>
        <v>6.0499999999999989</v>
      </c>
      <c r="C10" s="176">
        <f t="shared" si="0"/>
        <v>11.049999999999999</v>
      </c>
      <c r="D10" s="397" t="s">
        <v>183</v>
      </c>
      <c r="E10">
        <f t="shared" si="2"/>
        <v>5</v>
      </c>
    </row>
    <row r="11" spans="1:6" x14ac:dyDescent="0.25">
      <c r="A11" s="200" t="s">
        <v>1209</v>
      </c>
      <c r="B11" s="175">
        <f t="shared" si="1"/>
        <v>6.0599999999999987</v>
      </c>
      <c r="C11" s="176">
        <f t="shared" si="0"/>
        <v>11.059999999999999</v>
      </c>
      <c r="D11" s="397" t="s">
        <v>183</v>
      </c>
      <c r="E11">
        <f t="shared" si="2"/>
        <v>6</v>
      </c>
    </row>
    <row r="12" spans="1:6" x14ac:dyDescent="0.25">
      <c r="A12" s="200" t="s">
        <v>168</v>
      </c>
      <c r="B12" s="175">
        <f t="shared" si="1"/>
        <v>6.0699999999999985</v>
      </c>
      <c r="C12" s="176">
        <f t="shared" si="0"/>
        <v>11.069999999999999</v>
      </c>
      <c r="D12" s="397" t="s">
        <v>183</v>
      </c>
      <c r="E12">
        <f t="shared" si="2"/>
        <v>7</v>
      </c>
    </row>
    <row r="13" spans="1:6" x14ac:dyDescent="0.25">
      <c r="A13" s="200" t="s">
        <v>1072</v>
      </c>
      <c r="B13" s="175">
        <f t="shared" si="1"/>
        <v>6.0799999999999983</v>
      </c>
      <c r="C13" s="176">
        <f t="shared" si="0"/>
        <v>11.079999999999998</v>
      </c>
      <c r="D13" s="397" t="s">
        <v>183</v>
      </c>
      <c r="E13">
        <f t="shared" si="2"/>
        <v>8</v>
      </c>
    </row>
    <row r="14" spans="1:6" x14ac:dyDescent="0.25">
      <c r="A14" s="200" t="s">
        <v>178</v>
      </c>
      <c r="B14" s="175">
        <f t="shared" si="1"/>
        <v>6.0899999999999981</v>
      </c>
      <c r="C14" s="176">
        <f t="shared" si="0"/>
        <v>11.089999999999998</v>
      </c>
      <c r="D14" s="397" t="s">
        <v>183</v>
      </c>
      <c r="E14">
        <f t="shared" si="2"/>
        <v>9</v>
      </c>
    </row>
    <row r="15" spans="1:6" x14ac:dyDescent="0.25">
      <c r="A15" s="200" t="s">
        <v>164</v>
      </c>
      <c r="B15" s="175">
        <f t="shared" si="1"/>
        <v>6.0999999999999979</v>
      </c>
      <c r="C15" s="176">
        <f t="shared" si="0"/>
        <v>11.099999999999998</v>
      </c>
      <c r="D15" s="397" t="s">
        <v>183</v>
      </c>
      <c r="E15">
        <f t="shared" si="2"/>
        <v>10</v>
      </c>
    </row>
    <row r="16" spans="1:6" x14ac:dyDescent="0.25">
      <c r="A16" s="200" t="s">
        <v>166</v>
      </c>
      <c r="B16" s="175">
        <f t="shared" si="1"/>
        <v>6.1099999999999977</v>
      </c>
      <c r="C16" s="176">
        <f t="shared" si="0"/>
        <v>11.109999999999998</v>
      </c>
      <c r="D16" s="397" t="s">
        <v>183</v>
      </c>
      <c r="E16">
        <f t="shared" si="2"/>
        <v>11</v>
      </c>
    </row>
    <row r="17" spans="1:9" x14ac:dyDescent="0.25">
      <c r="A17" s="200" t="s">
        <v>172</v>
      </c>
      <c r="B17" s="175">
        <f t="shared" si="1"/>
        <v>6.1199999999999974</v>
      </c>
      <c r="C17" s="176">
        <f t="shared" si="0"/>
        <v>11.119999999999997</v>
      </c>
      <c r="D17" s="397" t="s">
        <v>183</v>
      </c>
      <c r="E17">
        <f t="shared" si="2"/>
        <v>12</v>
      </c>
    </row>
    <row r="18" spans="1:9" x14ac:dyDescent="0.25">
      <c r="A18" s="200" t="s">
        <v>1144</v>
      </c>
      <c r="B18" s="175">
        <f t="shared" si="1"/>
        <v>6.1299999999999972</v>
      </c>
      <c r="C18" s="176">
        <f t="shared" si="0"/>
        <v>11.129999999999997</v>
      </c>
      <c r="D18" s="397" t="s">
        <v>183</v>
      </c>
      <c r="E18">
        <f t="shared" si="2"/>
        <v>13</v>
      </c>
    </row>
    <row r="19" spans="1:9" x14ac:dyDescent="0.25">
      <c r="A19" s="200" t="s">
        <v>170</v>
      </c>
      <c r="B19" s="175">
        <f t="shared" si="1"/>
        <v>6.139999999999997</v>
      </c>
      <c r="C19" s="176">
        <f t="shared" si="0"/>
        <v>11.139999999999997</v>
      </c>
      <c r="D19" s="397" t="s">
        <v>183</v>
      </c>
      <c r="E19">
        <f t="shared" si="2"/>
        <v>14</v>
      </c>
    </row>
    <row r="20" spans="1:9" x14ac:dyDescent="0.25">
      <c r="A20" s="200" t="s">
        <v>1190</v>
      </c>
      <c r="B20" s="175">
        <f t="shared" si="1"/>
        <v>6.1499999999999968</v>
      </c>
      <c r="C20" s="176">
        <f t="shared" si="0"/>
        <v>11.149999999999997</v>
      </c>
      <c r="D20" s="397" t="s">
        <v>183</v>
      </c>
      <c r="E20">
        <f t="shared" si="2"/>
        <v>15</v>
      </c>
    </row>
    <row r="21" spans="1:9" x14ac:dyDescent="0.25">
      <c r="A21" s="200" t="s">
        <v>167</v>
      </c>
      <c r="B21" s="175">
        <f t="shared" si="1"/>
        <v>6.1599999999999966</v>
      </c>
      <c r="C21" s="176">
        <f t="shared" si="0"/>
        <v>11.159999999999997</v>
      </c>
      <c r="D21" s="397" t="s">
        <v>183</v>
      </c>
      <c r="E21">
        <f t="shared" si="2"/>
        <v>16</v>
      </c>
    </row>
    <row r="22" spans="1:9" x14ac:dyDescent="0.25">
      <c r="A22" s="200" t="s">
        <v>169</v>
      </c>
      <c r="B22" s="175">
        <f t="shared" si="1"/>
        <v>6.1699999999999964</v>
      </c>
      <c r="C22" s="176">
        <f t="shared" si="0"/>
        <v>11.169999999999996</v>
      </c>
      <c r="D22" s="397" t="s">
        <v>183</v>
      </c>
      <c r="E22">
        <f t="shared" si="2"/>
        <v>17</v>
      </c>
    </row>
    <row r="23" spans="1:9" x14ac:dyDescent="0.25">
      <c r="A23" s="200" t="s">
        <v>171</v>
      </c>
      <c r="B23" s="175">
        <f t="shared" si="1"/>
        <v>6.1799999999999962</v>
      </c>
      <c r="C23" s="176">
        <f t="shared" si="0"/>
        <v>11.179999999999996</v>
      </c>
      <c r="D23" s="397" t="s">
        <v>183</v>
      </c>
      <c r="E23">
        <f t="shared" si="2"/>
        <v>18</v>
      </c>
    </row>
    <row r="24" spans="1:9" x14ac:dyDescent="0.25">
      <c r="A24" s="200" t="s">
        <v>173</v>
      </c>
      <c r="B24" s="175">
        <f t="shared" si="1"/>
        <v>6.1899999999999959</v>
      </c>
      <c r="C24" s="176">
        <f t="shared" si="0"/>
        <v>11.189999999999996</v>
      </c>
      <c r="D24" s="397" t="s">
        <v>183</v>
      </c>
      <c r="E24">
        <f t="shared" si="2"/>
        <v>19</v>
      </c>
    </row>
    <row r="25" spans="1:9" x14ac:dyDescent="0.25">
      <c r="A25" s="200" t="s">
        <v>174</v>
      </c>
      <c r="B25" s="175">
        <f t="shared" si="1"/>
        <v>6.1999999999999957</v>
      </c>
      <c r="C25" s="176">
        <f t="shared" si="0"/>
        <v>11.199999999999996</v>
      </c>
      <c r="D25" s="397" t="s">
        <v>183</v>
      </c>
      <c r="E25">
        <f t="shared" si="2"/>
        <v>20</v>
      </c>
      <c r="I25" t="s">
        <v>263</v>
      </c>
    </row>
    <row r="26" spans="1:9" x14ac:dyDescent="0.25">
      <c r="A26" t="s">
        <v>242</v>
      </c>
      <c r="B26" s="175">
        <f t="shared" si="1"/>
        <v>6.2099999999999955</v>
      </c>
      <c r="C26" s="176">
        <f t="shared" si="0"/>
        <v>11.209999999999996</v>
      </c>
      <c r="D26" s="397" t="s">
        <v>183</v>
      </c>
      <c r="E26">
        <f t="shared" si="2"/>
        <v>21</v>
      </c>
    </row>
    <row r="27" spans="1:9" x14ac:dyDescent="0.25">
      <c r="A27" s="200" t="s">
        <v>1108</v>
      </c>
      <c r="B27" s="175">
        <f t="shared" si="1"/>
        <v>6.2199999999999953</v>
      </c>
      <c r="C27" s="176">
        <f t="shared" si="0"/>
        <v>11.219999999999995</v>
      </c>
      <c r="D27" s="397" t="s">
        <v>183</v>
      </c>
      <c r="E27">
        <f t="shared" si="2"/>
        <v>22</v>
      </c>
    </row>
    <row r="28" spans="1:9" x14ac:dyDescent="0.25">
      <c r="A28" s="200" t="s">
        <v>1170</v>
      </c>
      <c r="B28" s="175">
        <f t="shared" si="1"/>
        <v>6.2299999999999951</v>
      </c>
      <c r="C28" s="176">
        <f t="shared" si="0"/>
        <v>11.229999999999995</v>
      </c>
      <c r="D28" s="397" t="s">
        <v>183</v>
      </c>
      <c r="E28" s="818">
        <f>E27+1</f>
        <v>23</v>
      </c>
    </row>
    <row r="29" spans="1:9" x14ac:dyDescent="0.25">
      <c r="A29" s="200" t="s">
        <v>1142</v>
      </c>
      <c r="B29" s="175">
        <f t="shared" si="1"/>
        <v>6.2399999999999949</v>
      </c>
      <c r="C29" s="176">
        <f t="shared" si="0"/>
        <v>11.239999999999995</v>
      </c>
      <c r="D29" s="397" t="s">
        <v>183</v>
      </c>
      <c r="E29">
        <f>E28+1</f>
        <v>24</v>
      </c>
    </row>
    <row r="30" spans="1:9" x14ac:dyDescent="0.25">
      <c r="A30" s="200" t="s">
        <v>1122</v>
      </c>
      <c r="B30" s="175">
        <f t="shared" si="1"/>
        <v>6.2499999999999947</v>
      </c>
      <c r="C30" s="176">
        <f t="shared" si="0"/>
        <v>11.249999999999995</v>
      </c>
      <c r="D30" s="397" t="s">
        <v>183</v>
      </c>
      <c r="E30">
        <f t="shared" si="2"/>
        <v>25</v>
      </c>
    </row>
    <row r="31" spans="1:9" x14ac:dyDescent="0.25">
      <c r="A31" s="200" t="s">
        <v>1136</v>
      </c>
      <c r="B31" s="175">
        <f t="shared" si="1"/>
        <v>6.2599999999999945</v>
      </c>
      <c r="C31" s="176">
        <f t="shared" si="0"/>
        <v>11.259999999999994</v>
      </c>
      <c r="D31" s="397" t="s">
        <v>183</v>
      </c>
      <c r="E31">
        <f t="shared" si="2"/>
        <v>26</v>
      </c>
    </row>
    <row r="32" spans="1:9" x14ac:dyDescent="0.25">
      <c r="A32" s="200" t="s">
        <v>404</v>
      </c>
      <c r="B32" s="175">
        <f t="shared" si="1"/>
        <v>6.2699999999999942</v>
      </c>
      <c r="C32" s="176">
        <f t="shared" si="0"/>
        <v>11.269999999999994</v>
      </c>
      <c r="D32" s="397" t="s">
        <v>183</v>
      </c>
      <c r="E32">
        <f t="shared" si="2"/>
        <v>27</v>
      </c>
    </row>
    <row r="33" spans="1:7" x14ac:dyDescent="0.25">
      <c r="A33" s="200" t="s">
        <v>1191</v>
      </c>
      <c r="B33" s="175">
        <f t="shared" si="1"/>
        <v>6.279999999999994</v>
      </c>
      <c r="C33" s="176">
        <f t="shared" si="0"/>
        <v>11.279999999999994</v>
      </c>
      <c r="D33" s="397" t="s">
        <v>183</v>
      </c>
      <c r="E33">
        <f>E32+1</f>
        <v>28</v>
      </c>
    </row>
    <row r="34" spans="1:7" x14ac:dyDescent="0.25">
      <c r="A34" s="200" t="s">
        <v>1121</v>
      </c>
      <c r="B34" s="749">
        <f t="shared" si="1"/>
        <v>6.2899999999999938</v>
      </c>
      <c r="C34" s="750">
        <f t="shared" si="0"/>
        <v>11.289999999999994</v>
      </c>
      <c r="D34" s="397" t="s">
        <v>183</v>
      </c>
      <c r="E34" s="818">
        <f>+E33+1</f>
        <v>29</v>
      </c>
    </row>
    <row r="35" spans="1:7" x14ac:dyDescent="0.25">
      <c r="A35" s="200" t="s">
        <v>1199</v>
      </c>
      <c r="B35" s="749">
        <f t="shared" si="1"/>
        <v>6.2999999999999936</v>
      </c>
      <c r="C35" s="750">
        <f t="shared" si="0"/>
        <v>11.299999999999994</v>
      </c>
      <c r="D35" s="397" t="s">
        <v>183</v>
      </c>
      <c r="E35" s="818">
        <f>+E34+1</f>
        <v>30</v>
      </c>
      <c r="G35" t="str">
        <f>PROPER(A35)</f>
        <v>Provisional Proforma Retirements Depreciation</v>
      </c>
    </row>
    <row r="36" spans="1:7" x14ac:dyDescent="0.25">
      <c r="A36" s="200" t="s">
        <v>1109</v>
      </c>
      <c r="B36" s="749">
        <f t="shared" si="1"/>
        <v>6.3099999999999934</v>
      </c>
      <c r="C36" s="750">
        <f t="shared" si="0"/>
        <v>11.309999999999993</v>
      </c>
      <c r="D36" s="397" t="s">
        <v>183</v>
      </c>
      <c r="E36">
        <v>31</v>
      </c>
    </row>
    <row r="37" spans="1:7" x14ac:dyDescent="0.25">
      <c r="A37" s="200" t="s">
        <v>1112</v>
      </c>
      <c r="B37" s="749">
        <f t="shared" si="1"/>
        <v>6.3199999999999932</v>
      </c>
      <c r="C37" s="750">
        <f t="shared" si="0"/>
        <v>11.319999999999993</v>
      </c>
      <c r="D37" s="397" t="s">
        <v>183</v>
      </c>
      <c r="E37">
        <f t="shared" ref="E37:E39" si="3">E36</f>
        <v>31</v>
      </c>
    </row>
    <row r="38" spans="1:7" x14ac:dyDescent="0.25">
      <c r="A38" s="200" t="s">
        <v>1110</v>
      </c>
      <c r="B38" s="749">
        <f t="shared" si="1"/>
        <v>6.329999999999993</v>
      </c>
      <c r="C38" s="750">
        <f t="shared" si="0"/>
        <v>11.329999999999993</v>
      </c>
      <c r="D38" s="397" t="s">
        <v>183</v>
      </c>
      <c r="E38">
        <f t="shared" si="3"/>
        <v>31</v>
      </c>
    </row>
    <row r="39" spans="1:7" x14ac:dyDescent="0.25">
      <c r="A39" s="200" t="s">
        <v>1111</v>
      </c>
      <c r="B39" s="749">
        <f t="shared" si="1"/>
        <v>6.3399999999999928</v>
      </c>
      <c r="C39" s="750">
        <f t="shared" si="0"/>
        <v>11.339999999999993</v>
      </c>
      <c r="D39" s="397" t="s">
        <v>183</v>
      </c>
      <c r="E39">
        <f t="shared" si="3"/>
        <v>31</v>
      </c>
    </row>
    <row r="40" spans="1:7" x14ac:dyDescent="0.25">
      <c r="A40" s="200" t="s">
        <v>450</v>
      </c>
      <c r="B40" s="175">
        <v>6.35</v>
      </c>
      <c r="C40" s="176">
        <v>11.35</v>
      </c>
      <c r="D40" s="397" t="s">
        <v>183</v>
      </c>
    </row>
    <row r="41" spans="1:7" x14ac:dyDescent="0.25">
      <c r="A41" s="200" t="s">
        <v>451</v>
      </c>
      <c r="B41" s="175">
        <v>6.36</v>
      </c>
      <c r="C41" s="176">
        <v>11.36</v>
      </c>
      <c r="D41" s="397" t="s">
        <v>183</v>
      </c>
    </row>
    <row r="42" spans="1:7" x14ac:dyDescent="0.25">
      <c r="A42" s="200" t="s">
        <v>452</v>
      </c>
      <c r="B42" s="175">
        <v>6.37</v>
      </c>
      <c r="C42" s="176">
        <v>11.37</v>
      </c>
      <c r="D42" s="397" t="s">
        <v>183</v>
      </c>
    </row>
    <row r="43" spans="1:7" x14ac:dyDescent="0.25">
      <c r="A43" s="200" t="s">
        <v>453</v>
      </c>
      <c r="B43" s="175">
        <v>6.38</v>
      </c>
      <c r="C43" s="176">
        <v>11.38</v>
      </c>
      <c r="D43" s="397" t="s">
        <v>183</v>
      </c>
    </row>
    <row r="44" spans="1:7" x14ac:dyDescent="0.25">
      <c r="A44" s="200" t="s">
        <v>1123</v>
      </c>
      <c r="B44" s="175">
        <v>6.39</v>
      </c>
      <c r="C44" s="176">
        <v>11.39</v>
      </c>
      <c r="D44" s="397" t="s">
        <v>183</v>
      </c>
    </row>
    <row r="45" spans="1:7" x14ac:dyDescent="0.25">
      <c r="A45" s="200" t="s">
        <v>1124</v>
      </c>
      <c r="B45" s="175">
        <v>6.4</v>
      </c>
      <c r="C45" s="176">
        <v>11.4</v>
      </c>
      <c r="D45" s="397" t="s">
        <v>183</v>
      </c>
    </row>
    <row r="46" spans="1:7" x14ac:dyDescent="0.25">
      <c r="A46" s="200" t="s">
        <v>1125</v>
      </c>
      <c r="B46" s="175">
        <v>6.41</v>
      </c>
      <c r="C46" s="176">
        <v>11.41</v>
      </c>
      <c r="D46" s="397" t="s">
        <v>183</v>
      </c>
    </row>
    <row r="47" spans="1:7" x14ac:dyDescent="0.25">
      <c r="A47" s="200" t="s">
        <v>1126</v>
      </c>
      <c r="B47" s="175">
        <v>6.42</v>
      </c>
      <c r="C47" s="176">
        <v>11.42</v>
      </c>
      <c r="D47" s="397" t="s">
        <v>183</v>
      </c>
    </row>
    <row r="48" spans="1:7" x14ac:dyDescent="0.25">
      <c r="A48" s="200" t="s">
        <v>1127</v>
      </c>
      <c r="B48" s="175">
        <v>6.43</v>
      </c>
      <c r="C48" s="176">
        <v>11.43</v>
      </c>
      <c r="D48" s="397" t="s">
        <v>183</v>
      </c>
    </row>
    <row r="49" spans="1:5" x14ac:dyDescent="0.25">
      <c r="A49" s="200" t="s">
        <v>1128</v>
      </c>
      <c r="B49" s="175">
        <v>6.44</v>
      </c>
      <c r="C49" s="176">
        <v>11.44</v>
      </c>
      <c r="D49" s="397" t="s">
        <v>183</v>
      </c>
    </row>
    <row r="50" spans="1:5" x14ac:dyDescent="0.25">
      <c r="B50" s="175"/>
      <c r="C50" s="176"/>
    </row>
    <row r="51" spans="1:5" x14ac:dyDescent="0.25">
      <c r="B51" s="175"/>
      <c r="C51" s="176"/>
      <c r="D51" s="200"/>
    </row>
    <row r="52" spans="1:5" x14ac:dyDescent="0.25">
      <c r="A52" t="s">
        <v>175</v>
      </c>
      <c r="B52" s="175">
        <f>B49+0.01</f>
        <v>6.45</v>
      </c>
      <c r="C52" t="s">
        <v>220</v>
      </c>
      <c r="D52" s="396" t="s">
        <v>184</v>
      </c>
      <c r="E52">
        <f>E39+1</f>
        <v>32</v>
      </c>
    </row>
    <row r="53" spans="1:5" x14ac:dyDescent="0.25">
      <c r="A53" t="s">
        <v>176</v>
      </c>
      <c r="B53" s="175">
        <f>B52+0.01</f>
        <v>6.46</v>
      </c>
      <c r="C53" t="s">
        <v>220</v>
      </c>
      <c r="D53" s="396" t="s">
        <v>184</v>
      </c>
      <c r="E53">
        <f>E52+1</f>
        <v>33</v>
      </c>
    </row>
    <row r="54" spans="1:5" x14ac:dyDescent="0.25">
      <c r="A54" t="s">
        <v>177</v>
      </c>
      <c r="B54" s="175">
        <f>B53+0.01</f>
        <v>6.47</v>
      </c>
      <c r="C54" t="s">
        <v>220</v>
      </c>
      <c r="D54" s="396" t="s">
        <v>184</v>
      </c>
      <c r="E54">
        <f t="shared" ref="E54:E63" si="4">E53+1</f>
        <v>34</v>
      </c>
    </row>
    <row r="55" spans="1:5" x14ac:dyDescent="0.25">
      <c r="A55" t="s">
        <v>1113</v>
      </c>
      <c r="B55" s="175">
        <f t="shared" ref="B55:B65" si="5">B54+0.01</f>
        <v>6.4799999999999995</v>
      </c>
      <c r="C55" t="s">
        <v>220</v>
      </c>
      <c r="D55" s="396" t="s">
        <v>184</v>
      </c>
      <c r="E55">
        <f t="shared" si="4"/>
        <v>35</v>
      </c>
    </row>
    <row r="56" spans="1:5" x14ac:dyDescent="0.25">
      <c r="A56" t="s">
        <v>179</v>
      </c>
      <c r="B56" s="175">
        <f t="shared" si="5"/>
        <v>6.4899999999999993</v>
      </c>
      <c r="C56" t="s">
        <v>220</v>
      </c>
      <c r="D56" s="396" t="s">
        <v>184</v>
      </c>
      <c r="E56">
        <f t="shared" si="4"/>
        <v>36</v>
      </c>
    </row>
    <row r="57" spans="1:5" x14ac:dyDescent="0.25">
      <c r="A57" t="s">
        <v>403</v>
      </c>
      <c r="B57" s="175">
        <f t="shared" si="5"/>
        <v>6.4999999999999991</v>
      </c>
      <c r="C57" t="s">
        <v>220</v>
      </c>
      <c r="D57" s="396" t="s">
        <v>184</v>
      </c>
      <c r="E57">
        <f t="shared" si="4"/>
        <v>37</v>
      </c>
    </row>
    <row r="58" spans="1:5" x14ac:dyDescent="0.25">
      <c r="A58" t="s">
        <v>1114</v>
      </c>
      <c r="B58" s="175">
        <f t="shared" si="5"/>
        <v>6.5099999999999989</v>
      </c>
      <c r="C58" t="s">
        <v>220</v>
      </c>
      <c r="D58" s="396" t="s">
        <v>184</v>
      </c>
      <c r="E58">
        <f t="shared" si="4"/>
        <v>38</v>
      </c>
    </row>
    <row r="59" spans="1:5" x14ac:dyDescent="0.25">
      <c r="A59" t="s">
        <v>407</v>
      </c>
      <c r="B59" s="175">
        <f t="shared" si="5"/>
        <v>6.5199999999999987</v>
      </c>
      <c r="C59" t="s">
        <v>220</v>
      </c>
      <c r="D59" s="396" t="s">
        <v>184</v>
      </c>
      <c r="E59">
        <f t="shared" si="4"/>
        <v>39</v>
      </c>
    </row>
    <row r="60" spans="1:5" x14ac:dyDescent="0.25">
      <c r="A60" t="s">
        <v>405</v>
      </c>
      <c r="B60" s="175">
        <f t="shared" si="5"/>
        <v>6.5299999999999985</v>
      </c>
      <c r="C60" t="s">
        <v>220</v>
      </c>
      <c r="D60" s="396" t="s">
        <v>184</v>
      </c>
      <c r="E60">
        <f t="shared" si="4"/>
        <v>40</v>
      </c>
    </row>
    <row r="61" spans="1:5" x14ac:dyDescent="0.25">
      <c r="A61" t="s">
        <v>1167</v>
      </c>
      <c r="B61" s="175">
        <f t="shared" si="5"/>
        <v>6.5399999999999983</v>
      </c>
      <c r="C61" t="s">
        <v>220</v>
      </c>
      <c r="D61" s="396" t="s">
        <v>184</v>
      </c>
      <c r="E61" s="818" t="s">
        <v>1192</v>
      </c>
    </row>
    <row r="62" spans="1:5" x14ac:dyDescent="0.25">
      <c r="A62" t="s">
        <v>406</v>
      </c>
      <c r="B62" s="175">
        <f t="shared" si="5"/>
        <v>6.549999999999998</v>
      </c>
      <c r="C62" t="s">
        <v>220</v>
      </c>
      <c r="D62" s="396" t="s">
        <v>184</v>
      </c>
      <c r="E62">
        <f>E60+1</f>
        <v>41</v>
      </c>
    </row>
    <row r="63" spans="1:5" x14ac:dyDescent="0.25">
      <c r="A63" t="s">
        <v>1048</v>
      </c>
      <c r="B63" s="175">
        <f t="shared" si="5"/>
        <v>6.5599999999999978</v>
      </c>
      <c r="C63" t="s">
        <v>220</v>
      </c>
      <c r="D63" s="396" t="s">
        <v>184</v>
      </c>
      <c r="E63">
        <f t="shared" si="4"/>
        <v>42</v>
      </c>
    </row>
    <row r="64" spans="1:5" x14ac:dyDescent="0.25">
      <c r="A64" s="200" t="s">
        <v>1099</v>
      </c>
      <c r="B64" s="175">
        <f t="shared" si="5"/>
        <v>6.5699999999999976</v>
      </c>
      <c r="C64" t="s">
        <v>220</v>
      </c>
      <c r="D64" s="396" t="s">
        <v>184</v>
      </c>
    </row>
    <row r="65" spans="1:5" x14ac:dyDescent="0.25">
      <c r="A65" s="200" t="s">
        <v>1100</v>
      </c>
      <c r="B65" s="175">
        <f t="shared" si="5"/>
        <v>6.5799999999999974</v>
      </c>
      <c r="C65" t="s">
        <v>220</v>
      </c>
      <c r="D65" s="396" t="s">
        <v>184</v>
      </c>
    </row>
    <row r="66" spans="1:5" x14ac:dyDescent="0.25">
      <c r="A66" s="200" t="s">
        <v>438</v>
      </c>
      <c r="B66" s="175"/>
      <c r="C66" t="s">
        <v>220</v>
      </c>
      <c r="D66" s="396" t="s">
        <v>184</v>
      </c>
    </row>
    <row r="67" spans="1:5" x14ac:dyDescent="0.25">
      <c r="A67" s="200" t="s">
        <v>439</v>
      </c>
      <c r="B67" s="175"/>
      <c r="C67" t="s">
        <v>220</v>
      </c>
      <c r="D67" s="396" t="s">
        <v>184</v>
      </c>
    </row>
    <row r="68" spans="1:5" x14ac:dyDescent="0.25">
      <c r="A68" s="200" t="s">
        <v>440</v>
      </c>
      <c r="B68" s="175"/>
      <c r="C68" t="s">
        <v>220</v>
      </c>
      <c r="D68" s="396" t="s">
        <v>184</v>
      </c>
    </row>
    <row r="69" spans="1:5" x14ac:dyDescent="0.25">
      <c r="A69" s="200" t="s">
        <v>441</v>
      </c>
      <c r="B69" s="175"/>
      <c r="C69" t="s">
        <v>220</v>
      </c>
      <c r="D69" s="396" t="s">
        <v>184</v>
      </c>
    </row>
    <row r="70" spans="1:5" x14ac:dyDescent="0.25">
      <c r="A70" s="200" t="s">
        <v>442</v>
      </c>
      <c r="B70" s="175"/>
      <c r="C70" t="s">
        <v>220</v>
      </c>
      <c r="D70" s="396" t="s">
        <v>184</v>
      </c>
    </row>
    <row r="71" spans="1:5" x14ac:dyDescent="0.25">
      <c r="A71" s="200" t="s">
        <v>443</v>
      </c>
      <c r="B71" s="175"/>
      <c r="C71" t="s">
        <v>220</v>
      </c>
      <c r="D71" s="396" t="s">
        <v>184</v>
      </c>
    </row>
    <row r="72" spans="1:5" x14ac:dyDescent="0.25">
      <c r="B72" s="175"/>
    </row>
    <row r="73" spans="1:5" x14ac:dyDescent="0.25">
      <c r="D73" s="200"/>
    </row>
    <row r="74" spans="1:5" x14ac:dyDescent="0.25">
      <c r="A74" s="200" t="s">
        <v>1174</v>
      </c>
      <c r="B74" t="s">
        <v>220</v>
      </c>
      <c r="C74" s="176">
        <f>C49+0.01</f>
        <v>11.45</v>
      </c>
      <c r="D74" s="399" t="s">
        <v>408</v>
      </c>
      <c r="E74" s="819" t="s">
        <v>1131</v>
      </c>
    </row>
    <row r="75" spans="1:5" x14ac:dyDescent="0.25">
      <c r="A75" s="200" t="s">
        <v>1175</v>
      </c>
      <c r="B75" t="s">
        <v>220</v>
      </c>
      <c r="C75" s="176">
        <f>C74+0.01</f>
        <v>11.459999999999999</v>
      </c>
      <c r="D75" s="399" t="s">
        <v>408</v>
      </c>
      <c r="E75" s="819" t="s">
        <v>1131</v>
      </c>
    </row>
    <row r="76" spans="1:5" x14ac:dyDescent="0.25">
      <c r="A76" s="200" t="s">
        <v>1067</v>
      </c>
      <c r="B76" t="s">
        <v>220</v>
      </c>
      <c r="C76" s="176">
        <f t="shared" ref="C76:C79" si="6">C75+0.01</f>
        <v>11.469999999999999</v>
      </c>
      <c r="D76" s="399" t="s">
        <v>408</v>
      </c>
      <c r="E76" s="819" t="s">
        <v>1131</v>
      </c>
    </row>
    <row r="77" spans="1:5" x14ac:dyDescent="0.25">
      <c r="A77" s="200" t="s">
        <v>1101</v>
      </c>
      <c r="B77" t="s">
        <v>220</v>
      </c>
      <c r="C77" s="176">
        <f t="shared" si="6"/>
        <v>11.479999999999999</v>
      </c>
      <c r="D77" s="399" t="s">
        <v>408</v>
      </c>
      <c r="E77" s="200">
        <f>E39+1</f>
        <v>32</v>
      </c>
    </row>
    <row r="78" spans="1:5" x14ac:dyDescent="0.25">
      <c r="A78" s="200" t="s">
        <v>1102</v>
      </c>
      <c r="B78" t="s">
        <v>220</v>
      </c>
      <c r="C78" s="176">
        <f t="shared" si="6"/>
        <v>11.489999999999998</v>
      </c>
      <c r="D78" s="399" t="s">
        <v>408</v>
      </c>
      <c r="E78" s="200">
        <f>E77+1</f>
        <v>33</v>
      </c>
    </row>
    <row r="79" spans="1:5" x14ac:dyDescent="0.25">
      <c r="A79" s="200" t="s">
        <v>1103</v>
      </c>
      <c r="B79" t="s">
        <v>220</v>
      </c>
      <c r="C79" s="176">
        <f t="shared" si="6"/>
        <v>11.499999999999998</v>
      </c>
      <c r="D79" s="399" t="s">
        <v>408</v>
      </c>
      <c r="E79" s="200">
        <f>E78+1</f>
        <v>34</v>
      </c>
    </row>
    <row r="80" spans="1:5" x14ac:dyDescent="0.25">
      <c r="A80" s="200" t="s">
        <v>444</v>
      </c>
      <c r="B80" t="s">
        <v>220</v>
      </c>
      <c r="D80" s="399" t="s">
        <v>408</v>
      </c>
    </row>
    <row r="81" spans="1:4" x14ac:dyDescent="0.25">
      <c r="A81" s="200" t="s">
        <v>445</v>
      </c>
      <c r="B81" t="s">
        <v>220</v>
      </c>
      <c r="D81" s="399" t="s">
        <v>408</v>
      </c>
    </row>
    <row r="82" spans="1:4" x14ac:dyDescent="0.25">
      <c r="A82" s="200" t="s">
        <v>446</v>
      </c>
      <c r="B82" t="s">
        <v>220</v>
      </c>
      <c r="D82" s="399" t="s">
        <v>408</v>
      </c>
    </row>
    <row r="83" spans="1:4" x14ac:dyDescent="0.25">
      <c r="A83" s="200" t="s">
        <v>447</v>
      </c>
      <c r="B83" t="s">
        <v>220</v>
      </c>
      <c r="D83" s="399" t="s">
        <v>408</v>
      </c>
    </row>
    <row r="84" spans="1:4" x14ac:dyDescent="0.25">
      <c r="A84" s="200" t="s">
        <v>448</v>
      </c>
      <c r="B84" t="s">
        <v>220</v>
      </c>
      <c r="D84" s="399" t="s">
        <v>408</v>
      </c>
    </row>
    <row r="85" spans="1:4" x14ac:dyDescent="0.25">
      <c r="A85" s="200" t="s">
        <v>449</v>
      </c>
      <c r="B85" t="s">
        <v>220</v>
      </c>
      <c r="D85" s="399" t="s">
        <v>408</v>
      </c>
    </row>
    <row r="86" spans="1:4" x14ac:dyDescent="0.25">
      <c r="A86" s="200" t="s">
        <v>1068</v>
      </c>
      <c r="B86" t="s">
        <v>220</v>
      </c>
      <c r="D86" s="399" t="s">
        <v>408</v>
      </c>
    </row>
  </sheetData>
  <sortState xmlns:xlrd2="http://schemas.microsoft.com/office/spreadsheetml/2017/richdata2" ref="F4:F78">
    <sortCondition ref="F1"/>
  </sortState>
  <pageMargins left="0.7" right="0.7" top="0.75" bottom="0.75" header="0.3" footer="0.3"/>
  <pageSetup orientation="portrait" horizontalDpi="0" verticalDpi="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L568"/>
  <sheetViews>
    <sheetView workbookViewId="0"/>
  </sheetViews>
  <sheetFormatPr defaultRowHeight="15" x14ac:dyDescent="0.25"/>
  <cols>
    <col min="1" max="1" width="41.7109375" customWidth="1"/>
    <col min="2" max="2" width="24.28515625" customWidth="1"/>
  </cols>
  <sheetData>
    <row r="2" spans="1:2" x14ac:dyDescent="0.25">
      <c r="A2" t="s">
        <v>421</v>
      </c>
      <c r="B2" s="146" t="s">
        <v>219</v>
      </c>
    </row>
    <row r="3" spans="1:2" x14ac:dyDescent="0.25">
      <c r="A3" t="s">
        <v>423</v>
      </c>
      <c r="B3" t="s">
        <v>143</v>
      </c>
    </row>
    <row r="4" spans="1:2" x14ac:dyDescent="0.25">
      <c r="A4" t="s">
        <v>431</v>
      </c>
      <c r="B4" t="s">
        <v>428</v>
      </c>
    </row>
    <row r="5" spans="1:2" x14ac:dyDescent="0.25">
      <c r="A5" t="s">
        <v>432</v>
      </c>
      <c r="B5" t="s">
        <v>429</v>
      </c>
    </row>
    <row r="6" spans="1:2" x14ac:dyDescent="0.25">
      <c r="A6" t="s">
        <v>433</v>
      </c>
      <c r="B6" t="s">
        <v>430</v>
      </c>
    </row>
    <row r="7" spans="1:2" x14ac:dyDescent="0.25">
      <c r="A7" t="s">
        <v>422</v>
      </c>
      <c r="B7" s="146" t="s">
        <v>142</v>
      </c>
    </row>
    <row r="8" spans="1:2" x14ac:dyDescent="0.25">
      <c r="A8" t="s">
        <v>424</v>
      </c>
      <c r="B8" s="146" t="s">
        <v>218</v>
      </c>
    </row>
    <row r="9" spans="1:2" x14ac:dyDescent="0.25">
      <c r="A9" t="s">
        <v>425</v>
      </c>
      <c r="B9" t="s">
        <v>427</v>
      </c>
    </row>
    <row r="10" spans="1:2" x14ac:dyDescent="0.25">
      <c r="A10" t="s">
        <v>426</v>
      </c>
      <c r="B10" s="428">
        <v>0.21</v>
      </c>
    </row>
    <row r="16" spans="1:2" x14ac:dyDescent="0.25">
      <c r="A16">
        <v>1</v>
      </c>
      <c r="B16" t="s">
        <v>16</v>
      </c>
    </row>
    <row r="17" spans="1:12" x14ac:dyDescent="0.25">
      <c r="A17">
        <v>2</v>
      </c>
      <c r="B17" t="s">
        <v>17</v>
      </c>
    </row>
    <row r="18" spans="1:12" x14ac:dyDescent="0.25">
      <c r="A18">
        <v>3</v>
      </c>
      <c r="B18" t="s">
        <v>145</v>
      </c>
    </row>
    <row r="19" spans="1:12" x14ac:dyDescent="0.25">
      <c r="A19">
        <v>4</v>
      </c>
      <c r="B19" t="s">
        <v>18</v>
      </c>
    </row>
    <row r="20" spans="1:12" x14ac:dyDescent="0.25">
      <c r="A20">
        <v>5</v>
      </c>
      <c r="B20" t="s">
        <v>86</v>
      </c>
    </row>
    <row r="21" spans="1:12" x14ac:dyDescent="0.25">
      <c r="A21">
        <v>6</v>
      </c>
      <c r="B21" t="s">
        <v>19</v>
      </c>
    </row>
    <row r="22" spans="1:12" x14ac:dyDescent="0.25">
      <c r="A22">
        <v>7</v>
      </c>
      <c r="B22" t="s">
        <v>87</v>
      </c>
    </row>
    <row r="23" spans="1:12" x14ac:dyDescent="0.25">
      <c r="A23">
        <v>8</v>
      </c>
      <c r="B23" t="s">
        <v>34</v>
      </c>
    </row>
    <row r="24" spans="1:12" x14ac:dyDescent="0.25">
      <c r="A24">
        <v>9</v>
      </c>
      <c r="B24" t="s">
        <v>88</v>
      </c>
    </row>
    <row r="25" spans="1:12" x14ac:dyDescent="0.25">
      <c r="A25">
        <v>10</v>
      </c>
      <c r="B25" t="s">
        <v>38</v>
      </c>
      <c r="L25" t="s">
        <v>263</v>
      </c>
    </row>
    <row r="26" spans="1:12" x14ac:dyDescent="0.25">
      <c r="A26">
        <v>11</v>
      </c>
      <c r="B26" t="s">
        <v>89</v>
      </c>
    </row>
    <row r="27" spans="1:12" x14ac:dyDescent="0.25">
      <c r="A27">
        <v>12</v>
      </c>
      <c r="B27" t="s">
        <v>47</v>
      </c>
    </row>
    <row r="28" spans="1:12" x14ac:dyDescent="0.25">
      <c r="A28">
        <v>13</v>
      </c>
      <c r="B28" t="s">
        <v>90</v>
      </c>
    </row>
    <row r="29" spans="1:12" x14ac:dyDescent="0.25">
      <c r="A29">
        <v>14</v>
      </c>
      <c r="B29" t="s">
        <v>91</v>
      </c>
    </row>
    <row r="30" spans="1:12" x14ac:dyDescent="0.25">
      <c r="A30">
        <v>15</v>
      </c>
      <c r="B30" t="s">
        <v>92</v>
      </c>
    </row>
    <row r="31" spans="1:12" x14ac:dyDescent="0.25">
      <c r="A31">
        <v>16</v>
      </c>
      <c r="B31" t="s">
        <v>149</v>
      </c>
    </row>
    <row r="32" spans="1:12" x14ac:dyDescent="0.25">
      <c r="A32">
        <v>17</v>
      </c>
      <c r="B32" t="s">
        <v>150</v>
      </c>
    </row>
    <row r="33" spans="1:2" x14ac:dyDescent="0.25">
      <c r="A33">
        <v>18</v>
      </c>
      <c r="B33" t="s">
        <v>93</v>
      </c>
    </row>
    <row r="34" spans="1:2" x14ac:dyDescent="0.25">
      <c r="A34">
        <v>19</v>
      </c>
      <c r="B34" t="s">
        <v>94</v>
      </c>
    </row>
    <row r="35" spans="1:2" x14ac:dyDescent="0.25">
      <c r="A35">
        <v>20</v>
      </c>
      <c r="B35" t="s">
        <v>95</v>
      </c>
    </row>
    <row r="36" spans="1:2" x14ac:dyDescent="0.25">
      <c r="A36">
        <v>21</v>
      </c>
      <c r="B36" t="s">
        <v>96</v>
      </c>
    </row>
    <row r="37" spans="1:2" x14ac:dyDescent="0.25">
      <c r="A37">
        <v>22</v>
      </c>
      <c r="B37" t="s">
        <v>97</v>
      </c>
    </row>
    <row r="38" spans="1:2" x14ac:dyDescent="0.25">
      <c r="A38">
        <v>23</v>
      </c>
      <c r="B38" t="s">
        <v>151</v>
      </c>
    </row>
    <row r="39" spans="1:2" x14ac:dyDescent="0.25">
      <c r="A39">
        <v>24</v>
      </c>
      <c r="B39" t="s">
        <v>98</v>
      </c>
    </row>
    <row r="40" spans="1:2" x14ac:dyDescent="0.25">
      <c r="A40">
        <v>25</v>
      </c>
      <c r="B40" t="s">
        <v>99</v>
      </c>
    </row>
    <row r="41" spans="1:2" x14ac:dyDescent="0.25">
      <c r="A41">
        <v>26</v>
      </c>
      <c r="B41" t="s">
        <v>100</v>
      </c>
    </row>
    <row r="42" spans="1:2" x14ac:dyDescent="0.25">
      <c r="A42">
        <v>27</v>
      </c>
      <c r="B42" t="s">
        <v>101</v>
      </c>
    </row>
    <row r="43" spans="1:2" x14ac:dyDescent="0.25">
      <c r="A43">
        <v>28</v>
      </c>
      <c r="B43" t="s">
        <v>102</v>
      </c>
    </row>
    <row r="44" spans="1:2" x14ac:dyDescent="0.25">
      <c r="A44">
        <v>29</v>
      </c>
      <c r="B44" t="s">
        <v>103</v>
      </c>
    </row>
    <row r="45" spans="1:2" x14ac:dyDescent="0.25">
      <c r="A45">
        <v>30</v>
      </c>
      <c r="B45" t="s">
        <v>104</v>
      </c>
    </row>
    <row r="46" spans="1:2" x14ac:dyDescent="0.25">
      <c r="A46">
        <v>31</v>
      </c>
      <c r="B46" t="s">
        <v>160</v>
      </c>
    </row>
    <row r="47" spans="1:2" x14ac:dyDescent="0.25">
      <c r="A47">
        <v>32</v>
      </c>
      <c r="B47" t="s">
        <v>105</v>
      </c>
    </row>
    <row r="48" spans="1:2" x14ac:dyDescent="0.25">
      <c r="A48">
        <v>33</v>
      </c>
      <c r="B48" t="s">
        <v>409</v>
      </c>
    </row>
    <row r="49" spans="1:2" x14ac:dyDescent="0.25">
      <c r="A49">
        <v>34</v>
      </c>
      <c r="B49" t="s">
        <v>410</v>
      </c>
    </row>
    <row r="50" spans="1:2" x14ac:dyDescent="0.25">
      <c r="A50">
        <v>35</v>
      </c>
      <c r="B50" t="s">
        <v>106</v>
      </c>
    </row>
    <row r="51" spans="1:2" x14ac:dyDescent="0.25">
      <c r="A51">
        <v>36</v>
      </c>
      <c r="B51" t="s">
        <v>107</v>
      </c>
    </row>
    <row r="52" spans="1:2" x14ac:dyDescent="0.25">
      <c r="A52">
        <v>37</v>
      </c>
      <c r="B52" t="s">
        <v>108</v>
      </c>
    </row>
    <row r="53" spans="1:2" x14ac:dyDescent="0.25">
      <c r="A53">
        <v>38</v>
      </c>
      <c r="B53" t="s">
        <v>109</v>
      </c>
    </row>
    <row r="54" spans="1:2" x14ac:dyDescent="0.25">
      <c r="A54">
        <v>39</v>
      </c>
      <c r="B54" t="s">
        <v>110</v>
      </c>
    </row>
    <row r="55" spans="1:2" x14ac:dyDescent="0.25">
      <c r="A55">
        <v>40</v>
      </c>
      <c r="B55" t="s">
        <v>111</v>
      </c>
    </row>
    <row r="56" spans="1:2" x14ac:dyDescent="0.25">
      <c r="A56">
        <v>41</v>
      </c>
      <c r="B56" t="s">
        <v>112</v>
      </c>
    </row>
    <row r="57" spans="1:2" x14ac:dyDescent="0.25">
      <c r="A57">
        <v>42</v>
      </c>
      <c r="B57" t="s">
        <v>113</v>
      </c>
    </row>
    <row r="58" spans="1:2" x14ac:dyDescent="0.25">
      <c r="A58">
        <v>43</v>
      </c>
      <c r="B58" t="s">
        <v>114</v>
      </c>
    </row>
    <row r="59" spans="1:2" x14ac:dyDescent="0.25">
      <c r="A59">
        <v>44</v>
      </c>
      <c r="B59" t="s">
        <v>115</v>
      </c>
    </row>
    <row r="60" spans="1:2" x14ac:dyDescent="0.25">
      <c r="A60">
        <v>45</v>
      </c>
      <c r="B60" t="s">
        <v>116</v>
      </c>
    </row>
    <row r="61" spans="1:2" x14ac:dyDescent="0.25">
      <c r="A61">
        <v>46</v>
      </c>
      <c r="B61" t="s">
        <v>117</v>
      </c>
    </row>
    <row r="62" spans="1:2" x14ac:dyDescent="0.25">
      <c r="A62">
        <v>47</v>
      </c>
      <c r="B62" t="s">
        <v>118</v>
      </c>
    </row>
    <row r="63" spans="1:2" x14ac:dyDescent="0.25">
      <c r="A63">
        <v>48</v>
      </c>
      <c r="B63" t="s">
        <v>536</v>
      </c>
    </row>
    <row r="64" spans="1:2" x14ac:dyDescent="0.25">
      <c r="A64">
        <v>49</v>
      </c>
      <c r="B64" t="s">
        <v>537</v>
      </c>
    </row>
    <row r="65" spans="1:2" x14ac:dyDescent="0.25">
      <c r="A65">
        <v>50</v>
      </c>
      <c r="B65" t="s">
        <v>119</v>
      </c>
    </row>
    <row r="66" spans="1:2" x14ac:dyDescent="0.25">
      <c r="A66">
        <v>51</v>
      </c>
      <c r="B66" t="s">
        <v>120</v>
      </c>
    </row>
    <row r="67" spans="1:2" x14ac:dyDescent="0.25">
      <c r="A67">
        <v>52</v>
      </c>
      <c r="B67" t="s">
        <v>121</v>
      </c>
    </row>
    <row r="68" spans="1:2" x14ac:dyDescent="0.25">
      <c r="A68">
        <v>53</v>
      </c>
      <c r="B68" t="s">
        <v>122</v>
      </c>
    </row>
    <row r="69" spans="1:2" x14ac:dyDescent="0.25">
      <c r="A69">
        <v>54</v>
      </c>
      <c r="B69" t="s">
        <v>123</v>
      </c>
    </row>
    <row r="70" spans="1:2" x14ac:dyDescent="0.25">
      <c r="A70">
        <v>55</v>
      </c>
      <c r="B70" t="s">
        <v>124</v>
      </c>
    </row>
    <row r="71" spans="1:2" x14ac:dyDescent="0.25">
      <c r="A71">
        <v>56</v>
      </c>
      <c r="B71" t="s">
        <v>125</v>
      </c>
    </row>
    <row r="72" spans="1:2" x14ac:dyDescent="0.25">
      <c r="A72">
        <v>57</v>
      </c>
      <c r="B72" t="s">
        <v>144</v>
      </c>
    </row>
    <row r="73" spans="1:2" x14ac:dyDescent="0.25">
      <c r="A73">
        <v>58</v>
      </c>
      <c r="B73" t="s">
        <v>126</v>
      </c>
    </row>
    <row r="74" spans="1:2" x14ac:dyDescent="0.25">
      <c r="A74">
        <v>59</v>
      </c>
      <c r="B74" t="s">
        <v>127</v>
      </c>
    </row>
    <row r="75" spans="1:2" x14ac:dyDescent="0.25">
      <c r="A75">
        <v>60</v>
      </c>
      <c r="B75" t="s">
        <v>146</v>
      </c>
    </row>
    <row r="76" spans="1:2" x14ac:dyDescent="0.25">
      <c r="A76">
        <v>61</v>
      </c>
      <c r="B76" t="s">
        <v>147</v>
      </c>
    </row>
    <row r="77" spans="1:2" x14ac:dyDescent="0.25">
      <c r="A77">
        <v>62</v>
      </c>
      <c r="B77" t="s">
        <v>148</v>
      </c>
    </row>
    <row r="78" spans="1:2" x14ac:dyDescent="0.25">
      <c r="A78">
        <v>63</v>
      </c>
      <c r="B78" t="s">
        <v>411</v>
      </c>
    </row>
    <row r="79" spans="1:2" x14ac:dyDescent="0.25">
      <c r="A79">
        <v>64</v>
      </c>
      <c r="B79" t="s">
        <v>412</v>
      </c>
    </row>
    <row r="80" spans="1:2" x14ac:dyDescent="0.25">
      <c r="A80">
        <v>65</v>
      </c>
      <c r="B80" t="s">
        <v>159</v>
      </c>
    </row>
    <row r="81" spans="1:2" x14ac:dyDescent="0.25">
      <c r="A81">
        <v>66</v>
      </c>
      <c r="B81" t="s">
        <v>158</v>
      </c>
    </row>
    <row r="82" spans="1:2" x14ac:dyDescent="0.25">
      <c r="A82">
        <v>67</v>
      </c>
      <c r="B82" t="s">
        <v>413</v>
      </c>
    </row>
    <row r="83" spans="1:2" x14ac:dyDescent="0.25">
      <c r="A83">
        <v>68</v>
      </c>
      <c r="B83" t="s">
        <v>414</v>
      </c>
    </row>
    <row r="84" spans="1:2" x14ac:dyDescent="0.25">
      <c r="A84">
        <v>69</v>
      </c>
      <c r="B84" t="s">
        <v>157</v>
      </c>
    </row>
    <row r="85" spans="1:2" x14ac:dyDescent="0.25">
      <c r="A85">
        <v>70</v>
      </c>
      <c r="B85" t="s">
        <v>156</v>
      </c>
    </row>
    <row r="86" spans="1:2" x14ac:dyDescent="0.25">
      <c r="A86">
        <v>71</v>
      </c>
      <c r="B86" t="s">
        <v>415</v>
      </c>
    </row>
    <row r="87" spans="1:2" x14ac:dyDescent="0.25">
      <c r="A87">
        <v>72</v>
      </c>
      <c r="B87" t="s">
        <v>416</v>
      </c>
    </row>
    <row r="88" spans="1:2" x14ac:dyDescent="0.25">
      <c r="A88">
        <v>73</v>
      </c>
      <c r="B88" t="s">
        <v>155</v>
      </c>
    </row>
    <row r="89" spans="1:2" x14ac:dyDescent="0.25">
      <c r="A89">
        <v>74</v>
      </c>
      <c r="B89" t="s">
        <v>154</v>
      </c>
    </row>
    <row r="90" spans="1:2" x14ac:dyDescent="0.25">
      <c r="A90">
        <v>75</v>
      </c>
      <c r="B90" t="s">
        <v>417</v>
      </c>
    </row>
    <row r="91" spans="1:2" x14ac:dyDescent="0.25">
      <c r="A91">
        <v>76</v>
      </c>
      <c r="B91" t="s">
        <v>418</v>
      </c>
    </row>
    <row r="92" spans="1:2" x14ac:dyDescent="0.25">
      <c r="A92">
        <v>77</v>
      </c>
      <c r="B92" t="s">
        <v>153</v>
      </c>
    </row>
    <row r="93" spans="1:2" x14ac:dyDescent="0.25">
      <c r="A93">
        <v>78</v>
      </c>
      <c r="B93" t="s">
        <v>152</v>
      </c>
    </row>
    <row r="94" spans="1:2" x14ac:dyDescent="0.25">
      <c r="A94">
        <v>79</v>
      </c>
      <c r="B94" t="s">
        <v>454</v>
      </c>
    </row>
    <row r="95" spans="1:2" x14ac:dyDescent="0.25">
      <c r="A95">
        <v>80</v>
      </c>
      <c r="B95" t="s">
        <v>455</v>
      </c>
    </row>
    <row r="96" spans="1:2" x14ac:dyDescent="0.25">
      <c r="A96">
        <v>81</v>
      </c>
      <c r="B96" t="s">
        <v>456</v>
      </c>
    </row>
    <row r="97" spans="1:2" x14ac:dyDescent="0.25">
      <c r="A97">
        <v>82</v>
      </c>
      <c r="B97" t="s">
        <v>457</v>
      </c>
    </row>
    <row r="98" spans="1:2" x14ac:dyDescent="0.25">
      <c r="A98">
        <v>83</v>
      </c>
      <c r="B98" t="s">
        <v>458</v>
      </c>
    </row>
    <row r="99" spans="1:2" x14ac:dyDescent="0.25">
      <c r="A99">
        <v>84</v>
      </c>
      <c r="B99" t="s">
        <v>459</v>
      </c>
    </row>
    <row r="100" spans="1:2" x14ac:dyDescent="0.25">
      <c r="A100">
        <v>85</v>
      </c>
      <c r="B100" t="s">
        <v>460</v>
      </c>
    </row>
    <row r="101" spans="1:2" x14ac:dyDescent="0.25">
      <c r="A101">
        <v>86</v>
      </c>
      <c r="B101" t="s">
        <v>461</v>
      </c>
    </row>
    <row r="102" spans="1:2" x14ac:dyDescent="0.25">
      <c r="A102">
        <v>87</v>
      </c>
      <c r="B102" t="s">
        <v>462</v>
      </c>
    </row>
    <row r="103" spans="1:2" x14ac:dyDescent="0.25">
      <c r="A103">
        <v>88</v>
      </c>
      <c r="B103" t="s">
        <v>463</v>
      </c>
    </row>
    <row r="104" spans="1:2" x14ac:dyDescent="0.25">
      <c r="A104">
        <v>89</v>
      </c>
      <c r="B104" t="s">
        <v>464</v>
      </c>
    </row>
    <row r="105" spans="1:2" x14ac:dyDescent="0.25">
      <c r="A105">
        <v>90</v>
      </c>
      <c r="B105" t="s">
        <v>465</v>
      </c>
    </row>
    <row r="106" spans="1:2" x14ac:dyDescent="0.25">
      <c r="A106">
        <v>91</v>
      </c>
      <c r="B106" t="s">
        <v>466</v>
      </c>
    </row>
    <row r="107" spans="1:2" x14ac:dyDescent="0.25">
      <c r="A107">
        <v>92</v>
      </c>
      <c r="B107" t="s">
        <v>467</v>
      </c>
    </row>
    <row r="108" spans="1:2" x14ac:dyDescent="0.25">
      <c r="A108">
        <v>93</v>
      </c>
      <c r="B108" t="s">
        <v>538</v>
      </c>
    </row>
    <row r="109" spans="1:2" x14ac:dyDescent="0.25">
      <c r="A109">
        <v>94</v>
      </c>
      <c r="B109" t="s">
        <v>539</v>
      </c>
    </row>
    <row r="110" spans="1:2" x14ac:dyDescent="0.25">
      <c r="A110">
        <v>95</v>
      </c>
      <c r="B110" t="s">
        <v>540</v>
      </c>
    </row>
    <row r="111" spans="1:2" x14ac:dyDescent="0.25">
      <c r="A111">
        <v>96</v>
      </c>
      <c r="B111" t="s">
        <v>541</v>
      </c>
    </row>
    <row r="112" spans="1:2" x14ac:dyDescent="0.25">
      <c r="A112">
        <v>97</v>
      </c>
      <c r="B112" t="s">
        <v>542</v>
      </c>
    </row>
    <row r="113" spans="1:2" x14ac:dyDescent="0.25">
      <c r="A113">
        <v>98</v>
      </c>
      <c r="B113" t="s">
        <v>543</v>
      </c>
    </row>
    <row r="114" spans="1:2" x14ac:dyDescent="0.25">
      <c r="A114">
        <v>99</v>
      </c>
      <c r="B114" t="s">
        <v>544</v>
      </c>
    </row>
    <row r="115" spans="1:2" x14ac:dyDescent="0.25">
      <c r="A115">
        <v>100</v>
      </c>
      <c r="B115" t="s">
        <v>545</v>
      </c>
    </row>
    <row r="116" spans="1:2" x14ac:dyDescent="0.25">
      <c r="A116">
        <v>101</v>
      </c>
      <c r="B116" t="s">
        <v>546</v>
      </c>
    </row>
    <row r="117" spans="1:2" x14ac:dyDescent="0.25">
      <c r="A117">
        <v>102</v>
      </c>
      <c r="B117" t="s">
        <v>547</v>
      </c>
    </row>
    <row r="118" spans="1:2" x14ac:dyDescent="0.25">
      <c r="A118">
        <v>103</v>
      </c>
      <c r="B118" t="s">
        <v>548</v>
      </c>
    </row>
    <row r="119" spans="1:2" x14ac:dyDescent="0.25">
      <c r="A119">
        <v>104</v>
      </c>
      <c r="B119" t="s">
        <v>549</v>
      </c>
    </row>
    <row r="120" spans="1:2" x14ac:dyDescent="0.25">
      <c r="A120">
        <v>105</v>
      </c>
      <c r="B120" t="s">
        <v>550</v>
      </c>
    </row>
    <row r="121" spans="1:2" x14ac:dyDescent="0.25">
      <c r="A121">
        <v>106</v>
      </c>
      <c r="B121" t="s">
        <v>551</v>
      </c>
    </row>
    <row r="122" spans="1:2" x14ac:dyDescent="0.25">
      <c r="A122">
        <v>107</v>
      </c>
      <c r="B122" t="s">
        <v>552</v>
      </c>
    </row>
    <row r="123" spans="1:2" x14ac:dyDescent="0.25">
      <c r="A123">
        <v>108</v>
      </c>
      <c r="B123" t="s">
        <v>553</v>
      </c>
    </row>
    <row r="124" spans="1:2" x14ac:dyDescent="0.25">
      <c r="A124">
        <v>109</v>
      </c>
      <c r="B124" t="s">
        <v>554</v>
      </c>
    </row>
    <row r="125" spans="1:2" x14ac:dyDescent="0.25">
      <c r="A125">
        <v>110</v>
      </c>
      <c r="B125" t="s">
        <v>555</v>
      </c>
    </row>
    <row r="126" spans="1:2" x14ac:dyDescent="0.25">
      <c r="A126">
        <v>111</v>
      </c>
      <c r="B126" t="s">
        <v>556</v>
      </c>
    </row>
    <row r="127" spans="1:2" x14ac:dyDescent="0.25">
      <c r="A127">
        <v>112</v>
      </c>
      <c r="B127" t="s">
        <v>557</v>
      </c>
    </row>
    <row r="128" spans="1:2" x14ac:dyDescent="0.25">
      <c r="A128">
        <v>113</v>
      </c>
      <c r="B128" t="s">
        <v>558</v>
      </c>
    </row>
    <row r="129" spans="1:2" x14ac:dyDescent="0.25">
      <c r="A129">
        <v>114</v>
      </c>
      <c r="B129" t="s">
        <v>559</v>
      </c>
    </row>
    <row r="130" spans="1:2" x14ac:dyDescent="0.25">
      <c r="A130">
        <v>115</v>
      </c>
      <c r="B130" t="s">
        <v>560</v>
      </c>
    </row>
    <row r="131" spans="1:2" x14ac:dyDescent="0.25">
      <c r="A131">
        <v>116</v>
      </c>
      <c r="B131" t="s">
        <v>561</v>
      </c>
    </row>
    <row r="132" spans="1:2" x14ac:dyDescent="0.25">
      <c r="A132">
        <v>117</v>
      </c>
      <c r="B132" t="s">
        <v>562</v>
      </c>
    </row>
    <row r="133" spans="1:2" x14ac:dyDescent="0.25">
      <c r="A133">
        <v>118</v>
      </c>
      <c r="B133" t="s">
        <v>563</v>
      </c>
    </row>
    <row r="134" spans="1:2" x14ac:dyDescent="0.25">
      <c r="A134">
        <v>119</v>
      </c>
      <c r="B134" t="s">
        <v>564</v>
      </c>
    </row>
    <row r="135" spans="1:2" x14ac:dyDescent="0.25">
      <c r="A135">
        <v>120</v>
      </c>
      <c r="B135" t="s">
        <v>565</v>
      </c>
    </row>
    <row r="136" spans="1:2" x14ac:dyDescent="0.25">
      <c r="A136">
        <v>121</v>
      </c>
      <c r="B136" t="s">
        <v>566</v>
      </c>
    </row>
    <row r="137" spans="1:2" x14ac:dyDescent="0.25">
      <c r="A137">
        <v>122</v>
      </c>
      <c r="B137" t="s">
        <v>567</v>
      </c>
    </row>
    <row r="138" spans="1:2" x14ac:dyDescent="0.25">
      <c r="A138">
        <v>123</v>
      </c>
      <c r="B138" t="s">
        <v>568</v>
      </c>
    </row>
    <row r="139" spans="1:2" x14ac:dyDescent="0.25">
      <c r="A139">
        <v>124</v>
      </c>
      <c r="B139" t="s">
        <v>569</v>
      </c>
    </row>
    <row r="140" spans="1:2" x14ac:dyDescent="0.25">
      <c r="A140">
        <v>125</v>
      </c>
      <c r="B140" t="s">
        <v>570</v>
      </c>
    </row>
    <row r="141" spans="1:2" x14ac:dyDescent="0.25">
      <c r="A141">
        <v>126</v>
      </c>
      <c r="B141" t="s">
        <v>571</v>
      </c>
    </row>
    <row r="142" spans="1:2" x14ac:dyDescent="0.25">
      <c r="A142">
        <v>127</v>
      </c>
      <c r="B142" t="s">
        <v>572</v>
      </c>
    </row>
    <row r="143" spans="1:2" x14ac:dyDescent="0.25">
      <c r="A143">
        <v>128</v>
      </c>
      <c r="B143" t="s">
        <v>573</v>
      </c>
    </row>
    <row r="144" spans="1:2" x14ac:dyDescent="0.25">
      <c r="A144">
        <v>129</v>
      </c>
      <c r="B144" t="s">
        <v>574</v>
      </c>
    </row>
    <row r="145" spans="1:2" x14ac:dyDescent="0.25">
      <c r="A145">
        <v>130</v>
      </c>
      <c r="B145" t="s">
        <v>575</v>
      </c>
    </row>
    <row r="146" spans="1:2" x14ac:dyDescent="0.25">
      <c r="A146">
        <v>131</v>
      </c>
      <c r="B146" t="s">
        <v>576</v>
      </c>
    </row>
    <row r="147" spans="1:2" x14ac:dyDescent="0.25">
      <c r="A147">
        <v>132</v>
      </c>
      <c r="B147" t="s">
        <v>577</v>
      </c>
    </row>
    <row r="148" spans="1:2" x14ac:dyDescent="0.25">
      <c r="A148">
        <v>133</v>
      </c>
      <c r="B148" t="s">
        <v>578</v>
      </c>
    </row>
    <row r="149" spans="1:2" x14ac:dyDescent="0.25">
      <c r="A149">
        <v>134</v>
      </c>
      <c r="B149" t="s">
        <v>579</v>
      </c>
    </row>
    <row r="150" spans="1:2" x14ac:dyDescent="0.25">
      <c r="A150">
        <v>135</v>
      </c>
      <c r="B150" t="s">
        <v>580</v>
      </c>
    </row>
    <row r="151" spans="1:2" x14ac:dyDescent="0.25">
      <c r="A151">
        <v>136</v>
      </c>
      <c r="B151" t="s">
        <v>581</v>
      </c>
    </row>
    <row r="152" spans="1:2" x14ac:dyDescent="0.25">
      <c r="A152">
        <v>137</v>
      </c>
      <c r="B152" t="s">
        <v>582</v>
      </c>
    </row>
    <row r="153" spans="1:2" x14ac:dyDescent="0.25">
      <c r="A153">
        <v>138</v>
      </c>
      <c r="B153" t="s">
        <v>583</v>
      </c>
    </row>
    <row r="154" spans="1:2" x14ac:dyDescent="0.25">
      <c r="A154">
        <v>139</v>
      </c>
      <c r="B154" t="s">
        <v>584</v>
      </c>
    </row>
    <row r="155" spans="1:2" x14ac:dyDescent="0.25">
      <c r="A155">
        <v>140</v>
      </c>
      <c r="B155" t="s">
        <v>585</v>
      </c>
    </row>
    <row r="156" spans="1:2" x14ac:dyDescent="0.25">
      <c r="A156">
        <v>141</v>
      </c>
      <c r="B156" t="s">
        <v>586</v>
      </c>
    </row>
    <row r="157" spans="1:2" x14ac:dyDescent="0.25">
      <c r="A157">
        <v>142</v>
      </c>
      <c r="B157" t="s">
        <v>587</v>
      </c>
    </row>
    <row r="158" spans="1:2" x14ac:dyDescent="0.25">
      <c r="A158">
        <v>143</v>
      </c>
      <c r="B158" t="s">
        <v>588</v>
      </c>
    </row>
    <row r="159" spans="1:2" x14ac:dyDescent="0.25">
      <c r="A159">
        <v>144</v>
      </c>
      <c r="B159" t="s">
        <v>589</v>
      </c>
    </row>
    <row r="160" spans="1:2" x14ac:dyDescent="0.25">
      <c r="A160">
        <v>145</v>
      </c>
      <c r="B160" t="s">
        <v>590</v>
      </c>
    </row>
    <row r="161" spans="1:2" x14ac:dyDescent="0.25">
      <c r="A161">
        <v>146</v>
      </c>
      <c r="B161" t="s">
        <v>591</v>
      </c>
    </row>
    <row r="162" spans="1:2" x14ac:dyDescent="0.25">
      <c r="A162">
        <v>147</v>
      </c>
      <c r="B162" t="s">
        <v>592</v>
      </c>
    </row>
    <row r="163" spans="1:2" x14ac:dyDescent="0.25">
      <c r="A163">
        <v>148</v>
      </c>
      <c r="B163" t="s">
        <v>593</v>
      </c>
    </row>
    <row r="164" spans="1:2" x14ac:dyDescent="0.25">
      <c r="A164">
        <v>149</v>
      </c>
      <c r="B164" t="s">
        <v>594</v>
      </c>
    </row>
    <row r="165" spans="1:2" x14ac:dyDescent="0.25">
      <c r="A165">
        <v>150</v>
      </c>
      <c r="B165" t="s">
        <v>595</v>
      </c>
    </row>
    <row r="166" spans="1:2" x14ac:dyDescent="0.25">
      <c r="A166">
        <v>151</v>
      </c>
      <c r="B166" t="s">
        <v>596</v>
      </c>
    </row>
    <row r="167" spans="1:2" x14ac:dyDescent="0.25">
      <c r="A167">
        <v>152</v>
      </c>
      <c r="B167" t="s">
        <v>597</v>
      </c>
    </row>
    <row r="168" spans="1:2" x14ac:dyDescent="0.25">
      <c r="A168">
        <v>153</v>
      </c>
      <c r="B168" t="s">
        <v>598</v>
      </c>
    </row>
    <row r="169" spans="1:2" x14ac:dyDescent="0.25">
      <c r="A169">
        <v>154</v>
      </c>
      <c r="B169" t="s">
        <v>599</v>
      </c>
    </row>
    <row r="170" spans="1:2" x14ac:dyDescent="0.25">
      <c r="A170">
        <v>155</v>
      </c>
      <c r="B170" t="s">
        <v>600</v>
      </c>
    </row>
    <row r="171" spans="1:2" x14ac:dyDescent="0.25">
      <c r="A171">
        <v>156</v>
      </c>
      <c r="B171" t="s">
        <v>601</v>
      </c>
    </row>
    <row r="172" spans="1:2" x14ac:dyDescent="0.25">
      <c r="A172">
        <v>157</v>
      </c>
      <c r="B172" t="s">
        <v>602</v>
      </c>
    </row>
    <row r="173" spans="1:2" x14ac:dyDescent="0.25">
      <c r="A173">
        <v>158</v>
      </c>
      <c r="B173" t="s">
        <v>603</v>
      </c>
    </row>
    <row r="174" spans="1:2" x14ac:dyDescent="0.25">
      <c r="A174">
        <v>159</v>
      </c>
      <c r="B174" t="s">
        <v>604</v>
      </c>
    </row>
    <row r="175" spans="1:2" x14ac:dyDescent="0.25">
      <c r="A175">
        <v>160</v>
      </c>
      <c r="B175" t="s">
        <v>605</v>
      </c>
    </row>
    <row r="176" spans="1:2" x14ac:dyDescent="0.25">
      <c r="A176">
        <v>161</v>
      </c>
      <c r="B176" t="s">
        <v>606</v>
      </c>
    </row>
    <row r="177" spans="1:2" x14ac:dyDescent="0.25">
      <c r="A177">
        <v>162</v>
      </c>
      <c r="B177" t="s">
        <v>607</v>
      </c>
    </row>
    <row r="178" spans="1:2" x14ac:dyDescent="0.25">
      <c r="A178">
        <v>163</v>
      </c>
      <c r="B178" t="s">
        <v>608</v>
      </c>
    </row>
    <row r="179" spans="1:2" x14ac:dyDescent="0.25">
      <c r="A179">
        <v>164</v>
      </c>
      <c r="B179" t="s">
        <v>609</v>
      </c>
    </row>
    <row r="180" spans="1:2" x14ac:dyDescent="0.25">
      <c r="A180">
        <v>165</v>
      </c>
      <c r="B180" t="s">
        <v>610</v>
      </c>
    </row>
    <row r="181" spans="1:2" x14ac:dyDescent="0.25">
      <c r="A181">
        <v>166</v>
      </c>
      <c r="B181" t="s">
        <v>611</v>
      </c>
    </row>
    <row r="182" spans="1:2" x14ac:dyDescent="0.25">
      <c r="A182">
        <v>167</v>
      </c>
      <c r="B182" t="s">
        <v>612</v>
      </c>
    </row>
    <row r="183" spans="1:2" x14ac:dyDescent="0.25">
      <c r="A183">
        <v>168</v>
      </c>
      <c r="B183" t="s">
        <v>613</v>
      </c>
    </row>
    <row r="184" spans="1:2" x14ac:dyDescent="0.25">
      <c r="A184">
        <v>169</v>
      </c>
      <c r="B184" t="s">
        <v>614</v>
      </c>
    </row>
    <row r="185" spans="1:2" x14ac:dyDescent="0.25">
      <c r="A185">
        <v>170</v>
      </c>
      <c r="B185" t="s">
        <v>615</v>
      </c>
    </row>
    <row r="186" spans="1:2" x14ac:dyDescent="0.25">
      <c r="A186">
        <v>171</v>
      </c>
      <c r="B186" t="s">
        <v>616</v>
      </c>
    </row>
    <row r="187" spans="1:2" x14ac:dyDescent="0.25">
      <c r="A187">
        <v>172</v>
      </c>
      <c r="B187" t="s">
        <v>617</v>
      </c>
    </row>
    <row r="188" spans="1:2" x14ac:dyDescent="0.25">
      <c r="A188">
        <v>173</v>
      </c>
      <c r="B188" t="s">
        <v>618</v>
      </c>
    </row>
    <row r="189" spans="1:2" x14ac:dyDescent="0.25">
      <c r="A189">
        <v>174</v>
      </c>
      <c r="B189" t="s">
        <v>619</v>
      </c>
    </row>
    <row r="190" spans="1:2" x14ac:dyDescent="0.25">
      <c r="A190">
        <v>175</v>
      </c>
      <c r="B190" t="s">
        <v>620</v>
      </c>
    </row>
    <row r="191" spans="1:2" x14ac:dyDescent="0.25">
      <c r="A191">
        <v>176</v>
      </c>
      <c r="B191" t="s">
        <v>621</v>
      </c>
    </row>
    <row r="192" spans="1:2" x14ac:dyDescent="0.25">
      <c r="A192">
        <v>177</v>
      </c>
      <c r="B192" t="s">
        <v>622</v>
      </c>
    </row>
    <row r="193" spans="1:2" x14ac:dyDescent="0.25">
      <c r="A193">
        <v>178</v>
      </c>
      <c r="B193" t="s">
        <v>623</v>
      </c>
    </row>
    <row r="194" spans="1:2" x14ac:dyDescent="0.25">
      <c r="A194">
        <v>179</v>
      </c>
      <c r="B194" t="s">
        <v>624</v>
      </c>
    </row>
    <row r="195" spans="1:2" x14ac:dyDescent="0.25">
      <c r="A195">
        <v>180</v>
      </c>
      <c r="B195" t="s">
        <v>625</v>
      </c>
    </row>
    <row r="196" spans="1:2" x14ac:dyDescent="0.25">
      <c r="A196">
        <v>181</v>
      </c>
      <c r="B196" t="s">
        <v>626</v>
      </c>
    </row>
    <row r="197" spans="1:2" x14ac:dyDescent="0.25">
      <c r="A197">
        <v>182</v>
      </c>
      <c r="B197" t="s">
        <v>627</v>
      </c>
    </row>
    <row r="198" spans="1:2" x14ac:dyDescent="0.25">
      <c r="A198">
        <v>183</v>
      </c>
      <c r="B198" t="s">
        <v>628</v>
      </c>
    </row>
    <row r="199" spans="1:2" x14ac:dyDescent="0.25">
      <c r="A199">
        <v>184</v>
      </c>
      <c r="B199" t="s">
        <v>629</v>
      </c>
    </row>
    <row r="200" spans="1:2" x14ac:dyDescent="0.25">
      <c r="A200">
        <v>185</v>
      </c>
      <c r="B200" t="s">
        <v>630</v>
      </c>
    </row>
    <row r="201" spans="1:2" x14ac:dyDescent="0.25">
      <c r="A201">
        <v>186</v>
      </c>
      <c r="B201" t="s">
        <v>631</v>
      </c>
    </row>
    <row r="202" spans="1:2" x14ac:dyDescent="0.25">
      <c r="A202">
        <v>187</v>
      </c>
      <c r="B202" t="s">
        <v>632</v>
      </c>
    </row>
    <row r="203" spans="1:2" x14ac:dyDescent="0.25">
      <c r="A203">
        <v>188</v>
      </c>
      <c r="B203" t="s">
        <v>633</v>
      </c>
    </row>
    <row r="204" spans="1:2" x14ac:dyDescent="0.25">
      <c r="A204">
        <v>189</v>
      </c>
      <c r="B204" t="s">
        <v>634</v>
      </c>
    </row>
    <row r="205" spans="1:2" x14ac:dyDescent="0.25">
      <c r="A205">
        <v>190</v>
      </c>
      <c r="B205" t="s">
        <v>635</v>
      </c>
    </row>
    <row r="206" spans="1:2" x14ac:dyDescent="0.25">
      <c r="A206">
        <v>191</v>
      </c>
      <c r="B206" t="s">
        <v>636</v>
      </c>
    </row>
    <row r="207" spans="1:2" x14ac:dyDescent="0.25">
      <c r="A207">
        <v>192</v>
      </c>
      <c r="B207" t="s">
        <v>637</v>
      </c>
    </row>
    <row r="208" spans="1:2" x14ac:dyDescent="0.25">
      <c r="A208">
        <v>193</v>
      </c>
      <c r="B208" t="s">
        <v>638</v>
      </c>
    </row>
    <row r="209" spans="1:2" x14ac:dyDescent="0.25">
      <c r="A209">
        <v>194</v>
      </c>
      <c r="B209" t="s">
        <v>639</v>
      </c>
    </row>
    <row r="210" spans="1:2" x14ac:dyDescent="0.25">
      <c r="A210">
        <v>195</v>
      </c>
      <c r="B210" t="s">
        <v>640</v>
      </c>
    </row>
    <row r="211" spans="1:2" x14ac:dyDescent="0.25">
      <c r="A211">
        <v>196</v>
      </c>
      <c r="B211" t="s">
        <v>641</v>
      </c>
    </row>
    <row r="212" spans="1:2" x14ac:dyDescent="0.25">
      <c r="A212">
        <v>197</v>
      </c>
      <c r="B212" t="s">
        <v>642</v>
      </c>
    </row>
    <row r="213" spans="1:2" x14ac:dyDescent="0.25">
      <c r="A213">
        <v>198</v>
      </c>
      <c r="B213" t="s">
        <v>643</v>
      </c>
    </row>
    <row r="214" spans="1:2" x14ac:dyDescent="0.25">
      <c r="A214">
        <v>199</v>
      </c>
      <c r="B214" t="s">
        <v>644</v>
      </c>
    </row>
    <row r="215" spans="1:2" x14ac:dyDescent="0.25">
      <c r="A215">
        <v>200</v>
      </c>
      <c r="B215" t="s">
        <v>645</v>
      </c>
    </row>
    <row r="216" spans="1:2" x14ac:dyDescent="0.25">
      <c r="A216">
        <v>201</v>
      </c>
      <c r="B216" t="s">
        <v>646</v>
      </c>
    </row>
    <row r="217" spans="1:2" x14ac:dyDescent="0.25">
      <c r="A217">
        <v>202</v>
      </c>
      <c r="B217" t="s">
        <v>647</v>
      </c>
    </row>
    <row r="218" spans="1:2" x14ac:dyDescent="0.25">
      <c r="A218">
        <v>203</v>
      </c>
      <c r="B218" t="s">
        <v>648</v>
      </c>
    </row>
    <row r="219" spans="1:2" x14ac:dyDescent="0.25">
      <c r="A219">
        <v>204</v>
      </c>
      <c r="B219" t="s">
        <v>649</v>
      </c>
    </row>
    <row r="220" spans="1:2" x14ac:dyDescent="0.25">
      <c r="A220">
        <v>205</v>
      </c>
      <c r="B220" t="s">
        <v>650</v>
      </c>
    </row>
    <row r="221" spans="1:2" x14ac:dyDescent="0.25">
      <c r="A221">
        <v>206</v>
      </c>
      <c r="B221" t="s">
        <v>651</v>
      </c>
    </row>
    <row r="222" spans="1:2" x14ac:dyDescent="0.25">
      <c r="A222">
        <v>207</v>
      </c>
      <c r="B222" t="s">
        <v>652</v>
      </c>
    </row>
    <row r="223" spans="1:2" x14ac:dyDescent="0.25">
      <c r="A223">
        <v>208</v>
      </c>
      <c r="B223" t="s">
        <v>653</v>
      </c>
    </row>
    <row r="224" spans="1:2" x14ac:dyDescent="0.25">
      <c r="A224">
        <v>209</v>
      </c>
      <c r="B224" t="s">
        <v>654</v>
      </c>
    </row>
    <row r="225" spans="1:2" x14ac:dyDescent="0.25">
      <c r="A225">
        <v>210</v>
      </c>
      <c r="B225" t="s">
        <v>655</v>
      </c>
    </row>
    <row r="226" spans="1:2" x14ac:dyDescent="0.25">
      <c r="A226">
        <v>211</v>
      </c>
      <c r="B226" t="s">
        <v>656</v>
      </c>
    </row>
    <row r="227" spans="1:2" x14ac:dyDescent="0.25">
      <c r="A227">
        <v>212</v>
      </c>
      <c r="B227" t="s">
        <v>657</v>
      </c>
    </row>
    <row r="228" spans="1:2" x14ac:dyDescent="0.25">
      <c r="A228">
        <v>213</v>
      </c>
      <c r="B228" t="s">
        <v>658</v>
      </c>
    </row>
    <row r="229" spans="1:2" x14ac:dyDescent="0.25">
      <c r="A229">
        <v>214</v>
      </c>
      <c r="B229" t="s">
        <v>659</v>
      </c>
    </row>
    <row r="230" spans="1:2" x14ac:dyDescent="0.25">
      <c r="A230">
        <v>215</v>
      </c>
      <c r="B230" t="s">
        <v>660</v>
      </c>
    </row>
    <row r="231" spans="1:2" x14ac:dyDescent="0.25">
      <c r="A231">
        <v>216</v>
      </c>
      <c r="B231" t="s">
        <v>661</v>
      </c>
    </row>
    <row r="232" spans="1:2" x14ac:dyDescent="0.25">
      <c r="A232">
        <v>217</v>
      </c>
      <c r="B232" t="s">
        <v>662</v>
      </c>
    </row>
    <row r="233" spans="1:2" x14ac:dyDescent="0.25">
      <c r="A233">
        <v>218</v>
      </c>
      <c r="B233" t="s">
        <v>663</v>
      </c>
    </row>
    <row r="234" spans="1:2" x14ac:dyDescent="0.25">
      <c r="A234">
        <v>219</v>
      </c>
      <c r="B234" t="s">
        <v>664</v>
      </c>
    </row>
    <row r="235" spans="1:2" x14ac:dyDescent="0.25">
      <c r="A235">
        <v>220</v>
      </c>
      <c r="B235" t="s">
        <v>665</v>
      </c>
    </row>
    <row r="236" spans="1:2" x14ac:dyDescent="0.25">
      <c r="A236">
        <v>221</v>
      </c>
      <c r="B236" t="s">
        <v>666</v>
      </c>
    </row>
    <row r="237" spans="1:2" x14ac:dyDescent="0.25">
      <c r="A237">
        <v>222</v>
      </c>
      <c r="B237" t="s">
        <v>667</v>
      </c>
    </row>
    <row r="238" spans="1:2" x14ac:dyDescent="0.25">
      <c r="A238">
        <v>223</v>
      </c>
      <c r="B238" t="s">
        <v>668</v>
      </c>
    </row>
    <row r="239" spans="1:2" x14ac:dyDescent="0.25">
      <c r="A239">
        <v>224</v>
      </c>
      <c r="B239" t="s">
        <v>669</v>
      </c>
    </row>
    <row r="240" spans="1:2" x14ac:dyDescent="0.25">
      <c r="A240">
        <v>225</v>
      </c>
      <c r="B240" t="s">
        <v>670</v>
      </c>
    </row>
    <row r="241" spans="1:2" x14ac:dyDescent="0.25">
      <c r="A241">
        <v>226</v>
      </c>
      <c r="B241" t="s">
        <v>671</v>
      </c>
    </row>
    <row r="242" spans="1:2" x14ac:dyDescent="0.25">
      <c r="A242">
        <v>227</v>
      </c>
      <c r="B242" t="s">
        <v>672</v>
      </c>
    </row>
    <row r="243" spans="1:2" x14ac:dyDescent="0.25">
      <c r="A243">
        <v>228</v>
      </c>
      <c r="B243" t="s">
        <v>673</v>
      </c>
    </row>
    <row r="244" spans="1:2" x14ac:dyDescent="0.25">
      <c r="A244">
        <v>229</v>
      </c>
      <c r="B244" t="s">
        <v>674</v>
      </c>
    </row>
    <row r="245" spans="1:2" x14ac:dyDescent="0.25">
      <c r="A245">
        <v>230</v>
      </c>
      <c r="B245" t="s">
        <v>675</v>
      </c>
    </row>
    <row r="246" spans="1:2" x14ac:dyDescent="0.25">
      <c r="A246">
        <v>231</v>
      </c>
      <c r="B246" t="s">
        <v>676</v>
      </c>
    </row>
    <row r="247" spans="1:2" x14ac:dyDescent="0.25">
      <c r="A247">
        <v>232</v>
      </c>
      <c r="B247" t="s">
        <v>677</v>
      </c>
    </row>
    <row r="248" spans="1:2" x14ac:dyDescent="0.25">
      <c r="A248">
        <v>233</v>
      </c>
      <c r="B248" t="s">
        <v>678</v>
      </c>
    </row>
    <row r="249" spans="1:2" x14ac:dyDescent="0.25">
      <c r="A249">
        <v>234</v>
      </c>
      <c r="B249" t="s">
        <v>679</v>
      </c>
    </row>
    <row r="250" spans="1:2" x14ac:dyDescent="0.25">
      <c r="A250">
        <v>235</v>
      </c>
      <c r="B250" t="s">
        <v>680</v>
      </c>
    </row>
    <row r="251" spans="1:2" x14ac:dyDescent="0.25">
      <c r="A251">
        <v>236</v>
      </c>
      <c r="B251" t="s">
        <v>681</v>
      </c>
    </row>
    <row r="252" spans="1:2" x14ac:dyDescent="0.25">
      <c r="A252">
        <v>237</v>
      </c>
      <c r="B252" t="s">
        <v>682</v>
      </c>
    </row>
    <row r="253" spans="1:2" x14ac:dyDescent="0.25">
      <c r="A253">
        <v>238</v>
      </c>
      <c r="B253" t="s">
        <v>683</v>
      </c>
    </row>
    <row r="254" spans="1:2" x14ac:dyDescent="0.25">
      <c r="A254">
        <v>239</v>
      </c>
      <c r="B254" t="s">
        <v>684</v>
      </c>
    </row>
    <row r="255" spans="1:2" x14ac:dyDescent="0.25">
      <c r="A255">
        <v>240</v>
      </c>
      <c r="B255" t="s">
        <v>685</v>
      </c>
    </row>
    <row r="256" spans="1:2" x14ac:dyDescent="0.25">
      <c r="A256">
        <v>241</v>
      </c>
      <c r="B256" t="s">
        <v>686</v>
      </c>
    </row>
    <row r="257" spans="1:2" x14ac:dyDescent="0.25">
      <c r="A257">
        <v>242</v>
      </c>
      <c r="B257" t="s">
        <v>687</v>
      </c>
    </row>
    <row r="258" spans="1:2" x14ac:dyDescent="0.25">
      <c r="A258">
        <v>243</v>
      </c>
      <c r="B258" t="s">
        <v>688</v>
      </c>
    </row>
    <row r="259" spans="1:2" x14ac:dyDescent="0.25">
      <c r="A259">
        <v>244</v>
      </c>
      <c r="B259" t="s">
        <v>689</v>
      </c>
    </row>
    <row r="260" spans="1:2" x14ac:dyDescent="0.25">
      <c r="A260">
        <v>245</v>
      </c>
      <c r="B260" t="s">
        <v>690</v>
      </c>
    </row>
    <row r="261" spans="1:2" x14ac:dyDescent="0.25">
      <c r="A261">
        <v>246</v>
      </c>
      <c r="B261" t="s">
        <v>691</v>
      </c>
    </row>
    <row r="262" spans="1:2" x14ac:dyDescent="0.25">
      <c r="A262">
        <v>247</v>
      </c>
      <c r="B262" t="s">
        <v>692</v>
      </c>
    </row>
    <row r="263" spans="1:2" x14ac:dyDescent="0.25">
      <c r="A263">
        <v>248</v>
      </c>
      <c r="B263" t="s">
        <v>693</v>
      </c>
    </row>
    <row r="264" spans="1:2" x14ac:dyDescent="0.25">
      <c r="A264">
        <v>249</v>
      </c>
      <c r="B264" t="s">
        <v>694</v>
      </c>
    </row>
    <row r="265" spans="1:2" x14ac:dyDescent="0.25">
      <c r="A265">
        <v>250</v>
      </c>
      <c r="B265" t="s">
        <v>695</v>
      </c>
    </row>
    <row r="266" spans="1:2" x14ac:dyDescent="0.25">
      <c r="A266">
        <v>251</v>
      </c>
      <c r="B266" t="s">
        <v>696</v>
      </c>
    </row>
    <row r="267" spans="1:2" x14ac:dyDescent="0.25">
      <c r="A267">
        <v>252</v>
      </c>
      <c r="B267" t="s">
        <v>697</v>
      </c>
    </row>
    <row r="268" spans="1:2" x14ac:dyDescent="0.25">
      <c r="A268">
        <v>253</v>
      </c>
      <c r="B268" t="s">
        <v>698</v>
      </c>
    </row>
    <row r="269" spans="1:2" x14ac:dyDescent="0.25">
      <c r="A269">
        <v>254</v>
      </c>
      <c r="B269" t="s">
        <v>699</v>
      </c>
    </row>
    <row r="270" spans="1:2" x14ac:dyDescent="0.25">
      <c r="A270">
        <v>255</v>
      </c>
      <c r="B270" t="s">
        <v>700</v>
      </c>
    </row>
    <row r="271" spans="1:2" x14ac:dyDescent="0.25">
      <c r="A271">
        <v>256</v>
      </c>
      <c r="B271" t="s">
        <v>701</v>
      </c>
    </row>
    <row r="272" spans="1:2" x14ac:dyDescent="0.25">
      <c r="A272">
        <v>257</v>
      </c>
      <c r="B272" t="s">
        <v>702</v>
      </c>
    </row>
    <row r="273" spans="1:2" x14ac:dyDescent="0.25">
      <c r="A273">
        <v>258</v>
      </c>
      <c r="B273" t="s">
        <v>703</v>
      </c>
    </row>
    <row r="274" spans="1:2" x14ac:dyDescent="0.25">
      <c r="A274">
        <v>259</v>
      </c>
      <c r="B274" t="s">
        <v>704</v>
      </c>
    </row>
    <row r="275" spans="1:2" x14ac:dyDescent="0.25">
      <c r="A275">
        <v>260</v>
      </c>
      <c r="B275" t="s">
        <v>705</v>
      </c>
    </row>
    <row r="276" spans="1:2" x14ac:dyDescent="0.25">
      <c r="A276">
        <v>261</v>
      </c>
      <c r="B276" t="s">
        <v>706</v>
      </c>
    </row>
    <row r="277" spans="1:2" x14ac:dyDescent="0.25">
      <c r="A277">
        <v>262</v>
      </c>
      <c r="B277" t="s">
        <v>707</v>
      </c>
    </row>
    <row r="278" spans="1:2" x14ac:dyDescent="0.25">
      <c r="A278">
        <v>263</v>
      </c>
      <c r="B278" t="s">
        <v>708</v>
      </c>
    </row>
    <row r="279" spans="1:2" x14ac:dyDescent="0.25">
      <c r="A279">
        <v>264</v>
      </c>
      <c r="B279" t="s">
        <v>709</v>
      </c>
    </row>
    <row r="280" spans="1:2" x14ac:dyDescent="0.25">
      <c r="A280">
        <v>265</v>
      </c>
      <c r="B280" t="s">
        <v>710</v>
      </c>
    </row>
    <row r="281" spans="1:2" x14ac:dyDescent="0.25">
      <c r="A281">
        <v>266</v>
      </c>
      <c r="B281" t="s">
        <v>711</v>
      </c>
    </row>
    <row r="282" spans="1:2" x14ac:dyDescent="0.25">
      <c r="A282">
        <v>267</v>
      </c>
      <c r="B282" t="s">
        <v>712</v>
      </c>
    </row>
    <row r="283" spans="1:2" x14ac:dyDescent="0.25">
      <c r="A283">
        <v>268</v>
      </c>
      <c r="B283" t="s">
        <v>713</v>
      </c>
    </row>
    <row r="284" spans="1:2" x14ac:dyDescent="0.25">
      <c r="A284">
        <v>269</v>
      </c>
      <c r="B284" t="s">
        <v>714</v>
      </c>
    </row>
    <row r="285" spans="1:2" x14ac:dyDescent="0.25">
      <c r="A285">
        <v>270</v>
      </c>
      <c r="B285" t="s">
        <v>715</v>
      </c>
    </row>
    <row r="286" spans="1:2" x14ac:dyDescent="0.25">
      <c r="A286">
        <v>271</v>
      </c>
      <c r="B286" t="s">
        <v>716</v>
      </c>
    </row>
    <row r="287" spans="1:2" x14ac:dyDescent="0.25">
      <c r="A287">
        <v>272</v>
      </c>
      <c r="B287" t="s">
        <v>717</v>
      </c>
    </row>
    <row r="288" spans="1:2" x14ac:dyDescent="0.25">
      <c r="A288">
        <v>273</v>
      </c>
      <c r="B288" t="s">
        <v>718</v>
      </c>
    </row>
    <row r="289" spans="1:2" x14ac:dyDescent="0.25">
      <c r="A289">
        <v>274</v>
      </c>
      <c r="B289" t="s">
        <v>719</v>
      </c>
    </row>
    <row r="290" spans="1:2" x14ac:dyDescent="0.25">
      <c r="A290">
        <v>275</v>
      </c>
      <c r="B290" t="s">
        <v>720</v>
      </c>
    </row>
    <row r="291" spans="1:2" x14ac:dyDescent="0.25">
      <c r="A291">
        <v>276</v>
      </c>
      <c r="B291" t="s">
        <v>721</v>
      </c>
    </row>
    <row r="292" spans="1:2" x14ac:dyDescent="0.25">
      <c r="A292">
        <v>277</v>
      </c>
      <c r="B292" t="s">
        <v>722</v>
      </c>
    </row>
    <row r="293" spans="1:2" x14ac:dyDescent="0.25">
      <c r="A293">
        <v>278</v>
      </c>
      <c r="B293" t="s">
        <v>723</v>
      </c>
    </row>
    <row r="294" spans="1:2" x14ac:dyDescent="0.25">
      <c r="A294">
        <v>279</v>
      </c>
      <c r="B294" t="s">
        <v>724</v>
      </c>
    </row>
    <row r="295" spans="1:2" x14ac:dyDescent="0.25">
      <c r="A295">
        <v>280</v>
      </c>
      <c r="B295" t="s">
        <v>725</v>
      </c>
    </row>
    <row r="296" spans="1:2" x14ac:dyDescent="0.25">
      <c r="A296">
        <v>281</v>
      </c>
      <c r="B296" t="s">
        <v>726</v>
      </c>
    </row>
    <row r="297" spans="1:2" x14ac:dyDescent="0.25">
      <c r="A297">
        <v>282</v>
      </c>
      <c r="B297" t="s">
        <v>727</v>
      </c>
    </row>
    <row r="298" spans="1:2" x14ac:dyDescent="0.25">
      <c r="A298">
        <v>283</v>
      </c>
      <c r="B298" t="s">
        <v>728</v>
      </c>
    </row>
    <row r="299" spans="1:2" x14ac:dyDescent="0.25">
      <c r="A299">
        <v>284</v>
      </c>
      <c r="B299" t="s">
        <v>729</v>
      </c>
    </row>
    <row r="300" spans="1:2" x14ac:dyDescent="0.25">
      <c r="A300">
        <v>285</v>
      </c>
      <c r="B300" t="s">
        <v>730</v>
      </c>
    </row>
    <row r="301" spans="1:2" x14ac:dyDescent="0.25">
      <c r="A301">
        <v>286</v>
      </c>
      <c r="B301" t="s">
        <v>731</v>
      </c>
    </row>
    <row r="302" spans="1:2" x14ac:dyDescent="0.25">
      <c r="A302">
        <v>287</v>
      </c>
      <c r="B302" t="s">
        <v>732</v>
      </c>
    </row>
    <row r="303" spans="1:2" x14ac:dyDescent="0.25">
      <c r="A303">
        <v>288</v>
      </c>
      <c r="B303" t="s">
        <v>733</v>
      </c>
    </row>
    <row r="304" spans="1:2" x14ac:dyDescent="0.25">
      <c r="A304">
        <v>289</v>
      </c>
      <c r="B304" t="s">
        <v>734</v>
      </c>
    </row>
    <row r="305" spans="1:2" x14ac:dyDescent="0.25">
      <c r="A305">
        <v>290</v>
      </c>
      <c r="B305" t="s">
        <v>735</v>
      </c>
    </row>
    <row r="306" spans="1:2" x14ac:dyDescent="0.25">
      <c r="A306">
        <v>291</v>
      </c>
      <c r="B306" t="s">
        <v>736</v>
      </c>
    </row>
    <row r="307" spans="1:2" x14ac:dyDescent="0.25">
      <c r="A307">
        <v>292</v>
      </c>
      <c r="B307" t="s">
        <v>737</v>
      </c>
    </row>
    <row r="308" spans="1:2" x14ac:dyDescent="0.25">
      <c r="A308">
        <v>293</v>
      </c>
      <c r="B308" t="s">
        <v>738</v>
      </c>
    </row>
    <row r="309" spans="1:2" x14ac:dyDescent="0.25">
      <c r="A309">
        <v>294</v>
      </c>
      <c r="B309" t="s">
        <v>739</v>
      </c>
    </row>
    <row r="310" spans="1:2" x14ac:dyDescent="0.25">
      <c r="A310">
        <v>295</v>
      </c>
      <c r="B310" t="s">
        <v>740</v>
      </c>
    </row>
    <row r="311" spans="1:2" x14ac:dyDescent="0.25">
      <c r="A311">
        <v>296</v>
      </c>
      <c r="B311" t="s">
        <v>741</v>
      </c>
    </row>
    <row r="312" spans="1:2" x14ac:dyDescent="0.25">
      <c r="A312">
        <v>297</v>
      </c>
      <c r="B312" t="s">
        <v>742</v>
      </c>
    </row>
    <row r="313" spans="1:2" x14ac:dyDescent="0.25">
      <c r="A313">
        <v>298</v>
      </c>
      <c r="B313" t="s">
        <v>743</v>
      </c>
    </row>
    <row r="314" spans="1:2" x14ac:dyDescent="0.25">
      <c r="A314">
        <v>299</v>
      </c>
      <c r="B314" t="s">
        <v>744</v>
      </c>
    </row>
    <row r="315" spans="1:2" x14ac:dyDescent="0.25">
      <c r="A315">
        <v>300</v>
      </c>
      <c r="B315" t="s">
        <v>745</v>
      </c>
    </row>
    <row r="316" spans="1:2" x14ac:dyDescent="0.25">
      <c r="A316">
        <v>301</v>
      </c>
      <c r="B316" t="s">
        <v>746</v>
      </c>
    </row>
    <row r="317" spans="1:2" x14ac:dyDescent="0.25">
      <c r="A317">
        <v>302</v>
      </c>
      <c r="B317" t="s">
        <v>747</v>
      </c>
    </row>
    <row r="318" spans="1:2" x14ac:dyDescent="0.25">
      <c r="A318">
        <v>303</v>
      </c>
      <c r="B318" t="s">
        <v>748</v>
      </c>
    </row>
    <row r="319" spans="1:2" x14ac:dyDescent="0.25">
      <c r="A319">
        <v>304</v>
      </c>
      <c r="B319" t="s">
        <v>749</v>
      </c>
    </row>
    <row r="320" spans="1:2" x14ac:dyDescent="0.25">
      <c r="A320">
        <v>305</v>
      </c>
      <c r="B320" t="s">
        <v>750</v>
      </c>
    </row>
    <row r="321" spans="1:2" x14ac:dyDescent="0.25">
      <c r="A321">
        <v>306</v>
      </c>
      <c r="B321" t="s">
        <v>751</v>
      </c>
    </row>
    <row r="322" spans="1:2" x14ac:dyDescent="0.25">
      <c r="A322">
        <v>307</v>
      </c>
      <c r="B322" t="s">
        <v>752</v>
      </c>
    </row>
    <row r="323" spans="1:2" x14ac:dyDescent="0.25">
      <c r="A323">
        <v>308</v>
      </c>
      <c r="B323" t="s">
        <v>753</v>
      </c>
    </row>
    <row r="324" spans="1:2" x14ac:dyDescent="0.25">
      <c r="A324">
        <v>309</v>
      </c>
      <c r="B324" t="s">
        <v>754</v>
      </c>
    </row>
    <row r="325" spans="1:2" x14ac:dyDescent="0.25">
      <c r="A325">
        <v>310</v>
      </c>
      <c r="B325" t="s">
        <v>755</v>
      </c>
    </row>
    <row r="326" spans="1:2" x14ac:dyDescent="0.25">
      <c r="A326">
        <v>311</v>
      </c>
      <c r="B326" t="s">
        <v>756</v>
      </c>
    </row>
    <row r="327" spans="1:2" x14ac:dyDescent="0.25">
      <c r="A327">
        <v>312</v>
      </c>
      <c r="B327" t="s">
        <v>757</v>
      </c>
    </row>
    <row r="328" spans="1:2" x14ac:dyDescent="0.25">
      <c r="A328">
        <v>313</v>
      </c>
      <c r="B328" t="s">
        <v>758</v>
      </c>
    </row>
    <row r="329" spans="1:2" x14ac:dyDescent="0.25">
      <c r="A329">
        <v>314</v>
      </c>
      <c r="B329" t="s">
        <v>759</v>
      </c>
    </row>
    <row r="330" spans="1:2" x14ac:dyDescent="0.25">
      <c r="A330">
        <v>315</v>
      </c>
      <c r="B330" t="s">
        <v>760</v>
      </c>
    </row>
    <row r="331" spans="1:2" x14ac:dyDescent="0.25">
      <c r="A331">
        <v>316</v>
      </c>
      <c r="B331" t="s">
        <v>761</v>
      </c>
    </row>
    <row r="332" spans="1:2" x14ac:dyDescent="0.25">
      <c r="A332">
        <v>317</v>
      </c>
      <c r="B332" t="s">
        <v>762</v>
      </c>
    </row>
    <row r="333" spans="1:2" x14ac:dyDescent="0.25">
      <c r="A333">
        <v>318</v>
      </c>
      <c r="B333" t="s">
        <v>763</v>
      </c>
    </row>
    <row r="334" spans="1:2" x14ac:dyDescent="0.25">
      <c r="A334">
        <v>319</v>
      </c>
      <c r="B334" t="s">
        <v>764</v>
      </c>
    </row>
    <row r="335" spans="1:2" x14ac:dyDescent="0.25">
      <c r="A335">
        <v>320</v>
      </c>
      <c r="B335" t="s">
        <v>765</v>
      </c>
    </row>
    <row r="336" spans="1:2" x14ac:dyDescent="0.25">
      <c r="A336">
        <v>321</v>
      </c>
      <c r="B336" t="s">
        <v>766</v>
      </c>
    </row>
    <row r="337" spans="1:2" x14ac:dyDescent="0.25">
      <c r="A337">
        <v>322</v>
      </c>
      <c r="B337" t="s">
        <v>767</v>
      </c>
    </row>
    <row r="338" spans="1:2" x14ac:dyDescent="0.25">
      <c r="A338">
        <v>323</v>
      </c>
      <c r="B338" t="s">
        <v>768</v>
      </c>
    </row>
    <row r="339" spans="1:2" x14ac:dyDescent="0.25">
      <c r="A339">
        <v>324</v>
      </c>
      <c r="B339" t="s">
        <v>769</v>
      </c>
    </row>
    <row r="340" spans="1:2" x14ac:dyDescent="0.25">
      <c r="A340">
        <v>325</v>
      </c>
      <c r="B340" t="s">
        <v>770</v>
      </c>
    </row>
    <row r="341" spans="1:2" x14ac:dyDescent="0.25">
      <c r="A341">
        <v>326</v>
      </c>
      <c r="B341" t="s">
        <v>771</v>
      </c>
    </row>
    <row r="342" spans="1:2" x14ac:dyDescent="0.25">
      <c r="A342">
        <v>327</v>
      </c>
      <c r="B342" t="s">
        <v>772</v>
      </c>
    </row>
    <row r="343" spans="1:2" x14ac:dyDescent="0.25">
      <c r="A343">
        <v>328</v>
      </c>
      <c r="B343" t="s">
        <v>773</v>
      </c>
    </row>
    <row r="344" spans="1:2" x14ac:dyDescent="0.25">
      <c r="A344">
        <v>329</v>
      </c>
      <c r="B344" t="s">
        <v>774</v>
      </c>
    </row>
    <row r="345" spans="1:2" x14ac:dyDescent="0.25">
      <c r="A345">
        <v>330</v>
      </c>
      <c r="B345" t="s">
        <v>775</v>
      </c>
    </row>
    <row r="346" spans="1:2" x14ac:dyDescent="0.25">
      <c r="A346">
        <v>331</v>
      </c>
      <c r="B346" t="s">
        <v>776</v>
      </c>
    </row>
    <row r="347" spans="1:2" x14ac:dyDescent="0.25">
      <c r="A347">
        <v>332</v>
      </c>
      <c r="B347" t="s">
        <v>777</v>
      </c>
    </row>
    <row r="348" spans="1:2" x14ac:dyDescent="0.25">
      <c r="A348">
        <v>333</v>
      </c>
      <c r="B348" t="s">
        <v>778</v>
      </c>
    </row>
    <row r="349" spans="1:2" x14ac:dyDescent="0.25">
      <c r="A349">
        <v>334</v>
      </c>
      <c r="B349" t="s">
        <v>779</v>
      </c>
    </row>
    <row r="350" spans="1:2" x14ac:dyDescent="0.25">
      <c r="A350">
        <v>335</v>
      </c>
      <c r="B350" t="s">
        <v>780</v>
      </c>
    </row>
    <row r="351" spans="1:2" x14ac:dyDescent="0.25">
      <c r="A351">
        <v>336</v>
      </c>
      <c r="B351" t="s">
        <v>781</v>
      </c>
    </row>
    <row r="352" spans="1:2" x14ac:dyDescent="0.25">
      <c r="A352">
        <v>337</v>
      </c>
      <c r="B352" t="s">
        <v>782</v>
      </c>
    </row>
    <row r="353" spans="1:2" x14ac:dyDescent="0.25">
      <c r="A353">
        <v>338</v>
      </c>
      <c r="B353" t="s">
        <v>783</v>
      </c>
    </row>
    <row r="354" spans="1:2" x14ac:dyDescent="0.25">
      <c r="A354">
        <v>339</v>
      </c>
      <c r="B354" t="s">
        <v>784</v>
      </c>
    </row>
    <row r="355" spans="1:2" x14ac:dyDescent="0.25">
      <c r="A355">
        <v>340</v>
      </c>
      <c r="B355" t="s">
        <v>785</v>
      </c>
    </row>
    <row r="356" spans="1:2" x14ac:dyDescent="0.25">
      <c r="A356">
        <v>341</v>
      </c>
      <c r="B356" t="s">
        <v>786</v>
      </c>
    </row>
    <row r="357" spans="1:2" x14ac:dyDescent="0.25">
      <c r="A357">
        <v>342</v>
      </c>
      <c r="B357" t="s">
        <v>787</v>
      </c>
    </row>
    <row r="358" spans="1:2" x14ac:dyDescent="0.25">
      <c r="A358">
        <v>343</v>
      </c>
      <c r="B358" t="s">
        <v>788</v>
      </c>
    </row>
    <row r="359" spans="1:2" x14ac:dyDescent="0.25">
      <c r="A359">
        <v>344</v>
      </c>
      <c r="B359" t="s">
        <v>789</v>
      </c>
    </row>
    <row r="360" spans="1:2" x14ac:dyDescent="0.25">
      <c r="A360">
        <v>345</v>
      </c>
      <c r="B360" t="s">
        <v>790</v>
      </c>
    </row>
    <row r="361" spans="1:2" x14ac:dyDescent="0.25">
      <c r="A361">
        <v>346</v>
      </c>
      <c r="B361" t="s">
        <v>791</v>
      </c>
    </row>
    <row r="362" spans="1:2" x14ac:dyDescent="0.25">
      <c r="A362">
        <v>347</v>
      </c>
      <c r="B362" t="s">
        <v>792</v>
      </c>
    </row>
    <row r="363" spans="1:2" x14ac:dyDescent="0.25">
      <c r="A363">
        <v>348</v>
      </c>
      <c r="B363" t="s">
        <v>793</v>
      </c>
    </row>
    <row r="364" spans="1:2" x14ac:dyDescent="0.25">
      <c r="A364">
        <v>349</v>
      </c>
      <c r="B364" t="s">
        <v>794</v>
      </c>
    </row>
    <row r="365" spans="1:2" x14ac:dyDescent="0.25">
      <c r="A365">
        <v>350</v>
      </c>
      <c r="B365" t="s">
        <v>795</v>
      </c>
    </row>
    <row r="366" spans="1:2" x14ac:dyDescent="0.25">
      <c r="A366">
        <v>351</v>
      </c>
      <c r="B366" t="s">
        <v>796</v>
      </c>
    </row>
    <row r="367" spans="1:2" x14ac:dyDescent="0.25">
      <c r="A367">
        <v>352</v>
      </c>
      <c r="B367" t="s">
        <v>797</v>
      </c>
    </row>
    <row r="368" spans="1:2" x14ac:dyDescent="0.25">
      <c r="A368">
        <v>353</v>
      </c>
      <c r="B368" t="s">
        <v>798</v>
      </c>
    </row>
    <row r="369" spans="1:2" x14ac:dyDescent="0.25">
      <c r="A369">
        <v>354</v>
      </c>
      <c r="B369" t="s">
        <v>799</v>
      </c>
    </row>
    <row r="370" spans="1:2" x14ac:dyDescent="0.25">
      <c r="A370">
        <v>355</v>
      </c>
      <c r="B370" t="s">
        <v>800</v>
      </c>
    </row>
    <row r="371" spans="1:2" x14ac:dyDescent="0.25">
      <c r="A371">
        <v>356</v>
      </c>
      <c r="B371" t="s">
        <v>801</v>
      </c>
    </row>
    <row r="372" spans="1:2" x14ac:dyDescent="0.25">
      <c r="A372">
        <v>357</v>
      </c>
      <c r="B372" t="s">
        <v>802</v>
      </c>
    </row>
    <row r="373" spans="1:2" x14ac:dyDescent="0.25">
      <c r="A373">
        <v>358</v>
      </c>
      <c r="B373" t="s">
        <v>803</v>
      </c>
    </row>
    <row r="374" spans="1:2" x14ac:dyDescent="0.25">
      <c r="A374">
        <v>359</v>
      </c>
      <c r="B374" t="s">
        <v>804</v>
      </c>
    </row>
    <row r="375" spans="1:2" x14ac:dyDescent="0.25">
      <c r="A375">
        <v>360</v>
      </c>
      <c r="B375" t="s">
        <v>805</v>
      </c>
    </row>
    <row r="376" spans="1:2" x14ac:dyDescent="0.25">
      <c r="A376">
        <v>361</v>
      </c>
      <c r="B376" t="s">
        <v>806</v>
      </c>
    </row>
    <row r="377" spans="1:2" x14ac:dyDescent="0.25">
      <c r="A377">
        <v>362</v>
      </c>
      <c r="B377" t="s">
        <v>807</v>
      </c>
    </row>
    <row r="378" spans="1:2" x14ac:dyDescent="0.25">
      <c r="A378">
        <v>363</v>
      </c>
      <c r="B378" t="s">
        <v>808</v>
      </c>
    </row>
    <row r="379" spans="1:2" x14ac:dyDescent="0.25">
      <c r="A379">
        <v>364</v>
      </c>
      <c r="B379" t="s">
        <v>809</v>
      </c>
    </row>
    <row r="380" spans="1:2" x14ac:dyDescent="0.25">
      <c r="A380">
        <v>365</v>
      </c>
      <c r="B380" t="s">
        <v>810</v>
      </c>
    </row>
    <row r="381" spans="1:2" x14ac:dyDescent="0.25">
      <c r="A381">
        <v>366</v>
      </c>
      <c r="B381" t="s">
        <v>811</v>
      </c>
    </row>
    <row r="382" spans="1:2" x14ac:dyDescent="0.25">
      <c r="A382">
        <v>367</v>
      </c>
      <c r="B382" t="s">
        <v>812</v>
      </c>
    </row>
    <row r="383" spans="1:2" x14ac:dyDescent="0.25">
      <c r="A383">
        <v>368</v>
      </c>
      <c r="B383" t="s">
        <v>813</v>
      </c>
    </row>
    <row r="384" spans="1:2" x14ac:dyDescent="0.25">
      <c r="A384">
        <v>369</v>
      </c>
      <c r="B384" t="s">
        <v>814</v>
      </c>
    </row>
    <row r="385" spans="1:2" x14ac:dyDescent="0.25">
      <c r="A385">
        <v>370</v>
      </c>
      <c r="B385" t="s">
        <v>815</v>
      </c>
    </row>
    <row r="386" spans="1:2" x14ac:dyDescent="0.25">
      <c r="A386">
        <v>371</v>
      </c>
      <c r="B386" t="s">
        <v>816</v>
      </c>
    </row>
    <row r="387" spans="1:2" x14ac:dyDescent="0.25">
      <c r="A387">
        <v>372</v>
      </c>
      <c r="B387" t="s">
        <v>817</v>
      </c>
    </row>
    <row r="388" spans="1:2" x14ac:dyDescent="0.25">
      <c r="A388">
        <v>373</v>
      </c>
      <c r="B388" t="s">
        <v>818</v>
      </c>
    </row>
    <row r="389" spans="1:2" x14ac:dyDescent="0.25">
      <c r="A389">
        <v>374</v>
      </c>
      <c r="B389" t="s">
        <v>819</v>
      </c>
    </row>
    <row r="390" spans="1:2" x14ac:dyDescent="0.25">
      <c r="A390">
        <v>375</v>
      </c>
      <c r="B390" t="s">
        <v>820</v>
      </c>
    </row>
    <row r="391" spans="1:2" x14ac:dyDescent="0.25">
      <c r="A391">
        <v>376</v>
      </c>
      <c r="B391" t="s">
        <v>821</v>
      </c>
    </row>
    <row r="392" spans="1:2" x14ac:dyDescent="0.25">
      <c r="A392">
        <v>377</v>
      </c>
      <c r="B392" t="s">
        <v>822</v>
      </c>
    </row>
    <row r="393" spans="1:2" x14ac:dyDescent="0.25">
      <c r="A393">
        <v>378</v>
      </c>
      <c r="B393" t="s">
        <v>823</v>
      </c>
    </row>
    <row r="394" spans="1:2" x14ac:dyDescent="0.25">
      <c r="A394">
        <v>379</v>
      </c>
      <c r="B394" t="s">
        <v>824</v>
      </c>
    </row>
    <row r="395" spans="1:2" x14ac:dyDescent="0.25">
      <c r="A395">
        <v>380</v>
      </c>
      <c r="B395" t="s">
        <v>825</v>
      </c>
    </row>
    <row r="396" spans="1:2" x14ac:dyDescent="0.25">
      <c r="A396">
        <v>381</v>
      </c>
      <c r="B396" t="s">
        <v>826</v>
      </c>
    </row>
    <row r="397" spans="1:2" x14ac:dyDescent="0.25">
      <c r="A397">
        <v>382</v>
      </c>
      <c r="B397" t="s">
        <v>827</v>
      </c>
    </row>
    <row r="398" spans="1:2" x14ac:dyDescent="0.25">
      <c r="A398">
        <v>383</v>
      </c>
      <c r="B398" t="s">
        <v>828</v>
      </c>
    </row>
    <row r="399" spans="1:2" x14ac:dyDescent="0.25">
      <c r="A399">
        <v>384</v>
      </c>
      <c r="B399" t="s">
        <v>829</v>
      </c>
    </row>
    <row r="400" spans="1:2" x14ac:dyDescent="0.25">
      <c r="A400">
        <v>385</v>
      </c>
      <c r="B400" t="s">
        <v>830</v>
      </c>
    </row>
    <row r="401" spans="1:2" x14ac:dyDescent="0.25">
      <c r="A401">
        <v>386</v>
      </c>
      <c r="B401" t="s">
        <v>831</v>
      </c>
    </row>
    <row r="402" spans="1:2" x14ac:dyDescent="0.25">
      <c r="A402">
        <v>387</v>
      </c>
      <c r="B402" t="s">
        <v>832</v>
      </c>
    </row>
    <row r="403" spans="1:2" x14ac:dyDescent="0.25">
      <c r="A403">
        <v>388</v>
      </c>
      <c r="B403" t="s">
        <v>833</v>
      </c>
    </row>
    <row r="404" spans="1:2" x14ac:dyDescent="0.25">
      <c r="A404">
        <v>389</v>
      </c>
      <c r="B404" t="s">
        <v>834</v>
      </c>
    </row>
    <row r="405" spans="1:2" x14ac:dyDescent="0.25">
      <c r="A405">
        <v>390</v>
      </c>
      <c r="B405" t="s">
        <v>835</v>
      </c>
    </row>
    <row r="406" spans="1:2" x14ac:dyDescent="0.25">
      <c r="A406">
        <v>391</v>
      </c>
      <c r="B406" t="s">
        <v>836</v>
      </c>
    </row>
    <row r="407" spans="1:2" x14ac:dyDescent="0.25">
      <c r="A407">
        <v>392</v>
      </c>
      <c r="B407" t="s">
        <v>837</v>
      </c>
    </row>
    <row r="408" spans="1:2" x14ac:dyDescent="0.25">
      <c r="A408">
        <v>393</v>
      </c>
      <c r="B408" t="s">
        <v>838</v>
      </c>
    </row>
    <row r="409" spans="1:2" x14ac:dyDescent="0.25">
      <c r="A409">
        <v>394</v>
      </c>
      <c r="B409" t="s">
        <v>839</v>
      </c>
    </row>
    <row r="410" spans="1:2" x14ac:dyDescent="0.25">
      <c r="A410">
        <v>395</v>
      </c>
      <c r="B410" t="s">
        <v>840</v>
      </c>
    </row>
    <row r="411" spans="1:2" x14ac:dyDescent="0.25">
      <c r="A411">
        <v>396</v>
      </c>
      <c r="B411" t="s">
        <v>841</v>
      </c>
    </row>
    <row r="412" spans="1:2" x14ac:dyDescent="0.25">
      <c r="A412">
        <v>397</v>
      </c>
      <c r="B412" t="s">
        <v>842</v>
      </c>
    </row>
    <row r="413" spans="1:2" x14ac:dyDescent="0.25">
      <c r="A413">
        <v>398</v>
      </c>
      <c r="B413" t="s">
        <v>843</v>
      </c>
    </row>
    <row r="414" spans="1:2" x14ac:dyDescent="0.25">
      <c r="A414">
        <v>399</v>
      </c>
      <c r="B414" t="s">
        <v>844</v>
      </c>
    </row>
    <row r="415" spans="1:2" x14ac:dyDescent="0.25">
      <c r="A415">
        <v>400</v>
      </c>
      <c r="B415" t="s">
        <v>845</v>
      </c>
    </row>
    <row r="416" spans="1:2" x14ac:dyDescent="0.25">
      <c r="A416">
        <v>401</v>
      </c>
      <c r="B416" t="s">
        <v>846</v>
      </c>
    </row>
    <row r="417" spans="1:2" x14ac:dyDescent="0.25">
      <c r="A417">
        <v>402</v>
      </c>
      <c r="B417" t="s">
        <v>847</v>
      </c>
    </row>
    <row r="418" spans="1:2" x14ac:dyDescent="0.25">
      <c r="A418">
        <v>403</v>
      </c>
      <c r="B418" t="s">
        <v>848</v>
      </c>
    </row>
    <row r="419" spans="1:2" x14ac:dyDescent="0.25">
      <c r="A419">
        <v>404</v>
      </c>
      <c r="B419" t="s">
        <v>849</v>
      </c>
    </row>
    <row r="420" spans="1:2" x14ac:dyDescent="0.25">
      <c r="A420">
        <v>405</v>
      </c>
      <c r="B420" t="s">
        <v>850</v>
      </c>
    </row>
    <row r="421" spans="1:2" x14ac:dyDescent="0.25">
      <c r="A421">
        <v>406</v>
      </c>
      <c r="B421" t="s">
        <v>851</v>
      </c>
    </row>
    <row r="422" spans="1:2" x14ac:dyDescent="0.25">
      <c r="A422">
        <v>407</v>
      </c>
      <c r="B422" t="s">
        <v>852</v>
      </c>
    </row>
    <row r="423" spans="1:2" x14ac:dyDescent="0.25">
      <c r="A423">
        <v>408</v>
      </c>
      <c r="B423" t="s">
        <v>853</v>
      </c>
    </row>
    <row r="424" spans="1:2" x14ac:dyDescent="0.25">
      <c r="A424">
        <v>409</v>
      </c>
      <c r="B424" t="s">
        <v>854</v>
      </c>
    </row>
    <row r="425" spans="1:2" x14ac:dyDescent="0.25">
      <c r="A425">
        <v>410</v>
      </c>
      <c r="B425" t="s">
        <v>855</v>
      </c>
    </row>
    <row r="426" spans="1:2" x14ac:dyDescent="0.25">
      <c r="A426">
        <v>411</v>
      </c>
      <c r="B426" t="s">
        <v>856</v>
      </c>
    </row>
    <row r="427" spans="1:2" x14ac:dyDescent="0.25">
      <c r="A427">
        <v>412</v>
      </c>
      <c r="B427" t="s">
        <v>857</v>
      </c>
    </row>
    <row r="428" spans="1:2" x14ac:dyDescent="0.25">
      <c r="A428">
        <v>413</v>
      </c>
      <c r="B428" t="s">
        <v>858</v>
      </c>
    </row>
    <row r="429" spans="1:2" x14ac:dyDescent="0.25">
      <c r="A429">
        <v>414</v>
      </c>
      <c r="B429" t="s">
        <v>859</v>
      </c>
    </row>
    <row r="430" spans="1:2" x14ac:dyDescent="0.25">
      <c r="A430">
        <v>415</v>
      </c>
      <c r="B430" t="s">
        <v>860</v>
      </c>
    </row>
    <row r="431" spans="1:2" x14ac:dyDescent="0.25">
      <c r="A431">
        <v>416</v>
      </c>
      <c r="B431" t="s">
        <v>861</v>
      </c>
    </row>
    <row r="432" spans="1:2" x14ac:dyDescent="0.25">
      <c r="A432">
        <v>417</v>
      </c>
      <c r="B432" t="s">
        <v>862</v>
      </c>
    </row>
    <row r="433" spans="1:2" x14ac:dyDescent="0.25">
      <c r="A433">
        <v>418</v>
      </c>
      <c r="B433" t="s">
        <v>863</v>
      </c>
    </row>
    <row r="434" spans="1:2" x14ac:dyDescent="0.25">
      <c r="A434">
        <v>419</v>
      </c>
      <c r="B434" t="s">
        <v>864</v>
      </c>
    </row>
    <row r="435" spans="1:2" x14ac:dyDescent="0.25">
      <c r="A435">
        <v>420</v>
      </c>
      <c r="B435" t="s">
        <v>865</v>
      </c>
    </row>
    <row r="436" spans="1:2" x14ac:dyDescent="0.25">
      <c r="A436">
        <v>421</v>
      </c>
      <c r="B436" t="s">
        <v>866</v>
      </c>
    </row>
    <row r="437" spans="1:2" x14ac:dyDescent="0.25">
      <c r="A437">
        <v>422</v>
      </c>
      <c r="B437" t="s">
        <v>867</v>
      </c>
    </row>
    <row r="438" spans="1:2" x14ac:dyDescent="0.25">
      <c r="A438">
        <v>423</v>
      </c>
      <c r="B438" t="s">
        <v>868</v>
      </c>
    </row>
    <row r="439" spans="1:2" x14ac:dyDescent="0.25">
      <c r="A439">
        <v>424</v>
      </c>
      <c r="B439" t="s">
        <v>869</v>
      </c>
    </row>
    <row r="440" spans="1:2" x14ac:dyDescent="0.25">
      <c r="A440">
        <v>425</v>
      </c>
      <c r="B440" t="s">
        <v>870</v>
      </c>
    </row>
    <row r="441" spans="1:2" x14ac:dyDescent="0.25">
      <c r="A441">
        <v>426</v>
      </c>
      <c r="B441" t="s">
        <v>871</v>
      </c>
    </row>
    <row r="442" spans="1:2" x14ac:dyDescent="0.25">
      <c r="A442">
        <v>427</v>
      </c>
      <c r="B442" t="s">
        <v>872</v>
      </c>
    </row>
    <row r="443" spans="1:2" x14ac:dyDescent="0.25">
      <c r="A443">
        <v>428</v>
      </c>
      <c r="B443" t="s">
        <v>873</v>
      </c>
    </row>
    <row r="444" spans="1:2" x14ac:dyDescent="0.25">
      <c r="A444">
        <v>429</v>
      </c>
      <c r="B444" t="s">
        <v>874</v>
      </c>
    </row>
    <row r="445" spans="1:2" x14ac:dyDescent="0.25">
      <c r="A445">
        <v>430</v>
      </c>
      <c r="B445" t="s">
        <v>875</v>
      </c>
    </row>
    <row r="446" spans="1:2" x14ac:dyDescent="0.25">
      <c r="A446">
        <v>431</v>
      </c>
      <c r="B446" t="s">
        <v>876</v>
      </c>
    </row>
    <row r="447" spans="1:2" x14ac:dyDescent="0.25">
      <c r="A447">
        <v>432</v>
      </c>
      <c r="B447" t="s">
        <v>877</v>
      </c>
    </row>
    <row r="448" spans="1:2" x14ac:dyDescent="0.25">
      <c r="A448">
        <v>433</v>
      </c>
      <c r="B448" t="s">
        <v>878</v>
      </c>
    </row>
    <row r="449" spans="1:2" x14ac:dyDescent="0.25">
      <c r="A449">
        <v>434</v>
      </c>
      <c r="B449" t="s">
        <v>879</v>
      </c>
    </row>
    <row r="450" spans="1:2" x14ac:dyDescent="0.25">
      <c r="A450">
        <v>435</v>
      </c>
      <c r="B450" t="s">
        <v>880</v>
      </c>
    </row>
    <row r="451" spans="1:2" x14ac:dyDescent="0.25">
      <c r="A451">
        <v>436</v>
      </c>
      <c r="B451" t="s">
        <v>881</v>
      </c>
    </row>
    <row r="452" spans="1:2" x14ac:dyDescent="0.25">
      <c r="A452">
        <v>437</v>
      </c>
      <c r="B452" t="s">
        <v>882</v>
      </c>
    </row>
    <row r="453" spans="1:2" x14ac:dyDescent="0.25">
      <c r="A453">
        <v>438</v>
      </c>
      <c r="B453" t="s">
        <v>883</v>
      </c>
    </row>
    <row r="454" spans="1:2" x14ac:dyDescent="0.25">
      <c r="A454">
        <v>439</v>
      </c>
      <c r="B454" t="s">
        <v>884</v>
      </c>
    </row>
    <row r="455" spans="1:2" x14ac:dyDescent="0.25">
      <c r="A455">
        <v>440</v>
      </c>
      <c r="B455" t="s">
        <v>885</v>
      </c>
    </row>
    <row r="456" spans="1:2" x14ac:dyDescent="0.25">
      <c r="A456">
        <v>441</v>
      </c>
      <c r="B456" t="s">
        <v>886</v>
      </c>
    </row>
    <row r="457" spans="1:2" x14ac:dyDescent="0.25">
      <c r="A457">
        <v>442</v>
      </c>
      <c r="B457" t="s">
        <v>887</v>
      </c>
    </row>
    <row r="458" spans="1:2" x14ac:dyDescent="0.25">
      <c r="A458">
        <v>443</v>
      </c>
      <c r="B458" t="s">
        <v>888</v>
      </c>
    </row>
    <row r="459" spans="1:2" x14ac:dyDescent="0.25">
      <c r="A459">
        <v>444</v>
      </c>
      <c r="B459" t="s">
        <v>889</v>
      </c>
    </row>
    <row r="460" spans="1:2" x14ac:dyDescent="0.25">
      <c r="A460">
        <v>445</v>
      </c>
      <c r="B460" t="s">
        <v>890</v>
      </c>
    </row>
    <row r="461" spans="1:2" x14ac:dyDescent="0.25">
      <c r="A461">
        <v>446</v>
      </c>
      <c r="B461" t="s">
        <v>891</v>
      </c>
    </row>
    <row r="462" spans="1:2" x14ac:dyDescent="0.25">
      <c r="A462">
        <v>447</v>
      </c>
      <c r="B462" t="s">
        <v>892</v>
      </c>
    </row>
    <row r="463" spans="1:2" x14ac:dyDescent="0.25">
      <c r="A463">
        <v>448</v>
      </c>
      <c r="B463" t="s">
        <v>893</v>
      </c>
    </row>
    <row r="464" spans="1:2" x14ac:dyDescent="0.25">
      <c r="A464">
        <v>449</v>
      </c>
      <c r="B464" t="s">
        <v>894</v>
      </c>
    </row>
    <row r="465" spans="1:2" x14ac:dyDescent="0.25">
      <c r="A465">
        <v>450</v>
      </c>
      <c r="B465" t="s">
        <v>895</v>
      </c>
    </row>
    <row r="466" spans="1:2" x14ac:dyDescent="0.25">
      <c r="A466">
        <v>451</v>
      </c>
      <c r="B466" t="s">
        <v>896</v>
      </c>
    </row>
    <row r="467" spans="1:2" x14ac:dyDescent="0.25">
      <c r="A467">
        <v>452</v>
      </c>
      <c r="B467" t="s">
        <v>897</v>
      </c>
    </row>
    <row r="468" spans="1:2" x14ac:dyDescent="0.25">
      <c r="A468">
        <v>453</v>
      </c>
      <c r="B468" t="s">
        <v>898</v>
      </c>
    </row>
    <row r="469" spans="1:2" x14ac:dyDescent="0.25">
      <c r="A469">
        <v>454</v>
      </c>
      <c r="B469" t="s">
        <v>899</v>
      </c>
    </row>
    <row r="470" spans="1:2" x14ac:dyDescent="0.25">
      <c r="A470">
        <v>455</v>
      </c>
      <c r="B470" t="s">
        <v>900</v>
      </c>
    </row>
    <row r="471" spans="1:2" x14ac:dyDescent="0.25">
      <c r="A471">
        <v>456</v>
      </c>
      <c r="B471" t="s">
        <v>901</v>
      </c>
    </row>
    <row r="472" spans="1:2" x14ac:dyDescent="0.25">
      <c r="A472">
        <v>457</v>
      </c>
      <c r="B472" t="s">
        <v>902</v>
      </c>
    </row>
    <row r="473" spans="1:2" x14ac:dyDescent="0.25">
      <c r="A473">
        <v>458</v>
      </c>
      <c r="B473" t="s">
        <v>903</v>
      </c>
    </row>
    <row r="474" spans="1:2" x14ac:dyDescent="0.25">
      <c r="A474">
        <v>459</v>
      </c>
      <c r="B474" t="s">
        <v>904</v>
      </c>
    </row>
    <row r="475" spans="1:2" x14ac:dyDescent="0.25">
      <c r="A475">
        <v>460</v>
      </c>
      <c r="B475" t="s">
        <v>905</v>
      </c>
    </row>
    <row r="476" spans="1:2" x14ac:dyDescent="0.25">
      <c r="A476">
        <v>461</v>
      </c>
      <c r="B476" t="s">
        <v>906</v>
      </c>
    </row>
    <row r="477" spans="1:2" x14ac:dyDescent="0.25">
      <c r="A477">
        <v>462</v>
      </c>
      <c r="B477" t="s">
        <v>907</v>
      </c>
    </row>
    <row r="478" spans="1:2" x14ac:dyDescent="0.25">
      <c r="A478">
        <v>463</v>
      </c>
      <c r="B478" t="s">
        <v>908</v>
      </c>
    </row>
    <row r="479" spans="1:2" x14ac:dyDescent="0.25">
      <c r="A479">
        <v>464</v>
      </c>
      <c r="B479" t="s">
        <v>909</v>
      </c>
    </row>
    <row r="480" spans="1:2" x14ac:dyDescent="0.25">
      <c r="A480">
        <v>465</v>
      </c>
      <c r="B480" t="s">
        <v>910</v>
      </c>
    </row>
    <row r="481" spans="1:2" x14ac:dyDescent="0.25">
      <c r="A481">
        <v>466</v>
      </c>
      <c r="B481" t="s">
        <v>911</v>
      </c>
    </row>
    <row r="482" spans="1:2" x14ac:dyDescent="0.25">
      <c r="A482">
        <v>467</v>
      </c>
      <c r="B482" t="s">
        <v>912</v>
      </c>
    </row>
    <row r="483" spans="1:2" x14ac:dyDescent="0.25">
      <c r="A483">
        <v>468</v>
      </c>
      <c r="B483" t="s">
        <v>913</v>
      </c>
    </row>
    <row r="484" spans="1:2" x14ac:dyDescent="0.25">
      <c r="A484">
        <v>469</v>
      </c>
      <c r="B484" t="s">
        <v>914</v>
      </c>
    </row>
    <row r="485" spans="1:2" x14ac:dyDescent="0.25">
      <c r="A485">
        <v>470</v>
      </c>
      <c r="B485" t="s">
        <v>915</v>
      </c>
    </row>
    <row r="486" spans="1:2" x14ac:dyDescent="0.25">
      <c r="A486">
        <v>471</v>
      </c>
      <c r="B486" t="s">
        <v>916</v>
      </c>
    </row>
    <row r="487" spans="1:2" x14ac:dyDescent="0.25">
      <c r="A487">
        <v>472</v>
      </c>
      <c r="B487" t="s">
        <v>917</v>
      </c>
    </row>
    <row r="488" spans="1:2" x14ac:dyDescent="0.25">
      <c r="A488">
        <v>473</v>
      </c>
      <c r="B488" t="s">
        <v>918</v>
      </c>
    </row>
    <row r="489" spans="1:2" x14ac:dyDescent="0.25">
      <c r="A489">
        <v>474</v>
      </c>
      <c r="B489" t="s">
        <v>919</v>
      </c>
    </row>
    <row r="490" spans="1:2" x14ac:dyDescent="0.25">
      <c r="A490">
        <v>475</v>
      </c>
      <c r="B490" t="s">
        <v>920</v>
      </c>
    </row>
    <row r="491" spans="1:2" x14ac:dyDescent="0.25">
      <c r="A491">
        <v>476</v>
      </c>
      <c r="B491" t="s">
        <v>921</v>
      </c>
    </row>
    <row r="492" spans="1:2" x14ac:dyDescent="0.25">
      <c r="A492">
        <v>477</v>
      </c>
      <c r="B492" t="s">
        <v>922</v>
      </c>
    </row>
    <row r="493" spans="1:2" x14ac:dyDescent="0.25">
      <c r="A493">
        <v>478</v>
      </c>
      <c r="B493" t="s">
        <v>923</v>
      </c>
    </row>
    <row r="494" spans="1:2" x14ac:dyDescent="0.25">
      <c r="A494">
        <v>479</v>
      </c>
      <c r="B494" t="s">
        <v>924</v>
      </c>
    </row>
    <row r="495" spans="1:2" x14ac:dyDescent="0.25">
      <c r="A495">
        <v>480</v>
      </c>
      <c r="B495" t="s">
        <v>925</v>
      </c>
    </row>
    <row r="496" spans="1:2" x14ac:dyDescent="0.25">
      <c r="A496">
        <v>481</v>
      </c>
      <c r="B496" t="s">
        <v>926</v>
      </c>
    </row>
    <row r="497" spans="1:2" x14ac:dyDescent="0.25">
      <c r="A497">
        <v>482</v>
      </c>
      <c r="B497" t="s">
        <v>927</v>
      </c>
    </row>
    <row r="498" spans="1:2" x14ac:dyDescent="0.25">
      <c r="A498">
        <v>483</v>
      </c>
      <c r="B498" t="s">
        <v>928</v>
      </c>
    </row>
    <row r="499" spans="1:2" x14ac:dyDescent="0.25">
      <c r="A499">
        <v>484</v>
      </c>
      <c r="B499" t="s">
        <v>929</v>
      </c>
    </row>
    <row r="500" spans="1:2" x14ac:dyDescent="0.25">
      <c r="A500">
        <v>485</v>
      </c>
      <c r="B500" t="s">
        <v>930</v>
      </c>
    </row>
    <row r="501" spans="1:2" x14ac:dyDescent="0.25">
      <c r="A501">
        <v>486</v>
      </c>
      <c r="B501" t="s">
        <v>931</v>
      </c>
    </row>
    <row r="502" spans="1:2" x14ac:dyDescent="0.25">
      <c r="A502">
        <v>487</v>
      </c>
      <c r="B502" t="s">
        <v>932</v>
      </c>
    </row>
    <row r="503" spans="1:2" x14ac:dyDescent="0.25">
      <c r="A503">
        <v>488</v>
      </c>
      <c r="B503" t="s">
        <v>933</v>
      </c>
    </row>
    <row r="504" spans="1:2" x14ac:dyDescent="0.25">
      <c r="A504">
        <v>489</v>
      </c>
      <c r="B504" t="s">
        <v>934</v>
      </c>
    </row>
    <row r="505" spans="1:2" x14ac:dyDescent="0.25">
      <c r="A505">
        <v>490</v>
      </c>
      <c r="B505" t="s">
        <v>935</v>
      </c>
    </row>
    <row r="506" spans="1:2" x14ac:dyDescent="0.25">
      <c r="A506">
        <v>491</v>
      </c>
      <c r="B506" t="s">
        <v>936</v>
      </c>
    </row>
    <row r="507" spans="1:2" x14ac:dyDescent="0.25">
      <c r="A507">
        <v>492</v>
      </c>
      <c r="B507" t="s">
        <v>937</v>
      </c>
    </row>
    <row r="508" spans="1:2" x14ac:dyDescent="0.25">
      <c r="A508">
        <v>493</v>
      </c>
      <c r="B508" t="s">
        <v>938</v>
      </c>
    </row>
    <row r="509" spans="1:2" x14ac:dyDescent="0.25">
      <c r="A509">
        <v>494</v>
      </c>
      <c r="B509" t="s">
        <v>939</v>
      </c>
    </row>
    <row r="510" spans="1:2" x14ac:dyDescent="0.25">
      <c r="A510">
        <v>495</v>
      </c>
      <c r="B510" t="s">
        <v>940</v>
      </c>
    </row>
    <row r="511" spans="1:2" x14ac:dyDescent="0.25">
      <c r="A511">
        <v>496</v>
      </c>
      <c r="B511" t="s">
        <v>941</v>
      </c>
    </row>
    <row r="512" spans="1:2" x14ac:dyDescent="0.25">
      <c r="A512">
        <v>497</v>
      </c>
      <c r="B512" t="s">
        <v>942</v>
      </c>
    </row>
    <row r="513" spans="1:2" x14ac:dyDescent="0.25">
      <c r="A513">
        <v>498</v>
      </c>
      <c r="B513" t="s">
        <v>943</v>
      </c>
    </row>
    <row r="514" spans="1:2" x14ac:dyDescent="0.25">
      <c r="A514">
        <v>499</v>
      </c>
      <c r="B514" t="s">
        <v>944</v>
      </c>
    </row>
    <row r="515" spans="1:2" x14ac:dyDescent="0.25">
      <c r="A515">
        <v>500</v>
      </c>
      <c r="B515" t="s">
        <v>945</v>
      </c>
    </row>
    <row r="516" spans="1:2" x14ac:dyDescent="0.25">
      <c r="A516">
        <v>501</v>
      </c>
      <c r="B516" t="s">
        <v>946</v>
      </c>
    </row>
    <row r="517" spans="1:2" x14ac:dyDescent="0.25">
      <c r="A517">
        <v>502</v>
      </c>
      <c r="B517" t="s">
        <v>947</v>
      </c>
    </row>
    <row r="518" spans="1:2" x14ac:dyDescent="0.25">
      <c r="A518">
        <v>503</v>
      </c>
      <c r="B518" t="s">
        <v>948</v>
      </c>
    </row>
    <row r="519" spans="1:2" x14ac:dyDescent="0.25">
      <c r="A519">
        <v>504</v>
      </c>
      <c r="B519" t="s">
        <v>949</v>
      </c>
    </row>
    <row r="520" spans="1:2" x14ac:dyDescent="0.25">
      <c r="A520">
        <v>505</v>
      </c>
      <c r="B520" t="s">
        <v>950</v>
      </c>
    </row>
    <row r="521" spans="1:2" x14ac:dyDescent="0.25">
      <c r="A521">
        <v>506</v>
      </c>
      <c r="B521" t="s">
        <v>951</v>
      </c>
    </row>
    <row r="522" spans="1:2" x14ac:dyDescent="0.25">
      <c r="A522">
        <v>507</v>
      </c>
      <c r="B522" t="s">
        <v>952</v>
      </c>
    </row>
    <row r="523" spans="1:2" x14ac:dyDescent="0.25">
      <c r="A523">
        <v>508</v>
      </c>
      <c r="B523" t="s">
        <v>953</v>
      </c>
    </row>
    <row r="524" spans="1:2" x14ac:dyDescent="0.25">
      <c r="A524">
        <v>509</v>
      </c>
      <c r="B524" t="s">
        <v>954</v>
      </c>
    </row>
    <row r="525" spans="1:2" x14ac:dyDescent="0.25">
      <c r="A525">
        <v>510</v>
      </c>
      <c r="B525" t="s">
        <v>955</v>
      </c>
    </row>
    <row r="526" spans="1:2" x14ac:dyDescent="0.25">
      <c r="A526">
        <v>511</v>
      </c>
      <c r="B526" t="s">
        <v>956</v>
      </c>
    </row>
    <row r="527" spans="1:2" x14ac:dyDescent="0.25">
      <c r="A527">
        <v>512</v>
      </c>
      <c r="B527" t="s">
        <v>957</v>
      </c>
    </row>
    <row r="528" spans="1:2" x14ac:dyDescent="0.25">
      <c r="A528">
        <v>513</v>
      </c>
      <c r="B528" t="s">
        <v>958</v>
      </c>
    </row>
    <row r="529" spans="1:2" x14ac:dyDescent="0.25">
      <c r="A529">
        <v>514</v>
      </c>
      <c r="B529" t="s">
        <v>959</v>
      </c>
    </row>
    <row r="530" spans="1:2" x14ac:dyDescent="0.25">
      <c r="A530">
        <v>515</v>
      </c>
      <c r="B530" t="s">
        <v>960</v>
      </c>
    </row>
    <row r="531" spans="1:2" x14ac:dyDescent="0.25">
      <c r="A531">
        <v>516</v>
      </c>
      <c r="B531" t="s">
        <v>961</v>
      </c>
    </row>
    <row r="532" spans="1:2" x14ac:dyDescent="0.25">
      <c r="A532">
        <v>517</v>
      </c>
      <c r="B532" t="s">
        <v>962</v>
      </c>
    </row>
    <row r="533" spans="1:2" x14ac:dyDescent="0.25">
      <c r="A533">
        <v>518</v>
      </c>
      <c r="B533" t="s">
        <v>963</v>
      </c>
    </row>
    <row r="534" spans="1:2" x14ac:dyDescent="0.25">
      <c r="A534">
        <v>519</v>
      </c>
      <c r="B534" t="s">
        <v>964</v>
      </c>
    </row>
    <row r="535" spans="1:2" x14ac:dyDescent="0.25">
      <c r="A535">
        <v>520</v>
      </c>
      <c r="B535" t="s">
        <v>965</v>
      </c>
    </row>
    <row r="536" spans="1:2" x14ac:dyDescent="0.25">
      <c r="A536">
        <v>521</v>
      </c>
      <c r="B536" t="s">
        <v>966</v>
      </c>
    </row>
    <row r="537" spans="1:2" x14ac:dyDescent="0.25">
      <c r="A537">
        <v>522</v>
      </c>
      <c r="B537" t="s">
        <v>967</v>
      </c>
    </row>
    <row r="538" spans="1:2" x14ac:dyDescent="0.25">
      <c r="A538">
        <v>523</v>
      </c>
      <c r="B538" t="s">
        <v>968</v>
      </c>
    </row>
    <row r="539" spans="1:2" x14ac:dyDescent="0.25">
      <c r="A539">
        <v>524</v>
      </c>
      <c r="B539" t="s">
        <v>969</v>
      </c>
    </row>
    <row r="540" spans="1:2" x14ac:dyDescent="0.25">
      <c r="A540">
        <v>525</v>
      </c>
      <c r="B540" t="s">
        <v>970</v>
      </c>
    </row>
    <row r="541" spans="1:2" x14ac:dyDescent="0.25">
      <c r="A541">
        <v>526</v>
      </c>
      <c r="B541" t="s">
        <v>971</v>
      </c>
    </row>
    <row r="542" spans="1:2" x14ac:dyDescent="0.25">
      <c r="A542">
        <v>527</v>
      </c>
      <c r="B542" t="s">
        <v>972</v>
      </c>
    </row>
    <row r="543" spans="1:2" x14ac:dyDescent="0.25">
      <c r="A543">
        <v>528</v>
      </c>
      <c r="B543" t="s">
        <v>973</v>
      </c>
    </row>
    <row r="544" spans="1:2" x14ac:dyDescent="0.25">
      <c r="A544">
        <v>529</v>
      </c>
      <c r="B544" t="s">
        <v>974</v>
      </c>
    </row>
    <row r="545" spans="1:2" x14ac:dyDescent="0.25">
      <c r="A545">
        <v>530</v>
      </c>
      <c r="B545" t="s">
        <v>975</v>
      </c>
    </row>
    <row r="546" spans="1:2" x14ac:dyDescent="0.25">
      <c r="A546">
        <v>531</v>
      </c>
      <c r="B546" t="s">
        <v>976</v>
      </c>
    </row>
    <row r="547" spans="1:2" x14ac:dyDescent="0.25">
      <c r="A547">
        <v>532</v>
      </c>
      <c r="B547" t="s">
        <v>977</v>
      </c>
    </row>
    <row r="548" spans="1:2" x14ac:dyDescent="0.25">
      <c r="A548">
        <v>533</v>
      </c>
      <c r="B548" t="s">
        <v>978</v>
      </c>
    </row>
    <row r="549" spans="1:2" x14ac:dyDescent="0.25">
      <c r="A549">
        <v>534</v>
      </c>
      <c r="B549" t="s">
        <v>979</v>
      </c>
    </row>
    <row r="550" spans="1:2" x14ac:dyDescent="0.25">
      <c r="A550">
        <v>535</v>
      </c>
      <c r="B550" t="s">
        <v>980</v>
      </c>
    </row>
    <row r="551" spans="1:2" x14ac:dyDescent="0.25">
      <c r="A551">
        <v>536</v>
      </c>
      <c r="B551" t="s">
        <v>981</v>
      </c>
    </row>
    <row r="552" spans="1:2" x14ac:dyDescent="0.25">
      <c r="A552">
        <v>537</v>
      </c>
      <c r="B552" t="s">
        <v>982</v>
      </c>
    </row>
    <row r="553" spans="1:2" x14ac:dyDescent="0.25">
      <c r="A553">
        <v>538</v>
      </c>
      <c r="B553" t="s">
        <v>983</v>
      </c>
    </row>
    <row r="554" spans="1:2" x14ac:dyDescent="0.25">
      <c r="A554">
        <v>539</v>
      </c>
      <c r="B554" t="s">
        <v>984</v>
      </c>
    </row>
    <row r="555" spans="1:2" x14ac:dyDescent="0.25">
      <c r="A555">
        <v>540</v>
      </c>
      <c r="B555" t="s">
        <v>985</v>
      </c>
    </row>
    <row r="556" spans="1:2" x14ac:dyDescent="0.25">
      <c r="A556">
        <v>541</v>
      </c>
      <c r="B556" t="s">
        <v>986</v>
      </c>
    </row>
    <row r="557" spans="1:2" x14ac:dyDescent="0.25">
      <c r="A557">
        <v>542</v>
      </c>
      <c r="B557" t="s">
        <v>987</v>
      </c>
    </row>
    <row r="558" spans="1:2" x14ac:dyDescent="0.25">
      <c r="A558">
        <v>543</v>
      </c>
      <c r="B558" t="s">
        <v>988</v>
      </c>
    </row>
    <row r="559" spans="1:2" x14ac:dyDescent="0.25">
      <c r="A559">
        <v>544</v>
      </c>
      <c r="B559" t="s">
        <v>989</v>
      </c>
    </row>
    <row r="560" spans="1:2" x14ac:dyDescent="0.25">
      <c r="A560">
        <v>545</v>
      </c>
      <c r="B560" t="s">
        <v>990</v>
      </c>
    </row>
    <row r="561" spans="1:2" x14ac:dyDescent="0.25">
      <c r="A561">
        <v>546</v>
      </c>
      <c r="B561" t="s">
        <v>991</v>
      </c>
    </row>
    <row r="562" spans="1:2" x14ac:dyDescent="0.25">
      <c r="A562">
        <v>547</v>
      </c>
      <c r="B562" t="s">
        <v>992</v>
      </c>
    </row>
    <row r="563" spans="1:2" x14ac:dyDescent="0.25">
      <c r="A563">
        <v>548</v>
      </c>
      <c r="B563" t="s">
        <v>993</v>
      </c>
    </row>
    <row r="564" spans="1:2" x14ac:dyDescent="0.25">
      <c r="A564">
        <v>549</v>
      </c>
      <c r="B564" t="s">
        <v>994</v>
      </c>
    </row>
    <row r="565" spans="1:2" x14ac:dyDescent="0.25">
      <c r="A565">
        <v>550</v>
      </c>
      <c r="B565" t="s">
        <v>995</v>
      </c>
    </row>
    <row r="566" spans="1:2" x14ac:dyDescent="0.25">
      <c r="A566">
        <v>551</v>
      </c>
      <c r="B566" t="s">
        <v>996</v>
      </c>
    </row>
    <row r="567" spans="1:2" x14ac:dyDescent="0.25">
      <c r="A567">
        <v>552</v>
      </c>
      <c r="B567" t="s">
        <v>997</v>
      </c>
    </row>
    <row r="568" spans="1:2" x14ac:dyDescent="0.25">
      <c r="A568">
        <v>553</v>
      </c>
      <c r="B568" t="s">
        <v>998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Date1 xmlns="dc463f71-b30c-4ab2-9473-d307f9d35888">2022-07-28T19:25:32+00:00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ADA8E67FA331FF43BF84E9D28D09DA2F" PreviousValue="false"/>
</file>

<file path=customXml/item6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7F9ECC4-94E4-41FE-92B3-6D7D116BF8F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D13EADC-2411-40DB-85B3-E127F1907DD1}"/>
</file>

<file path=customXml/itemProps3.xml><?xml version="1.0" encoding="utf-8"?>
<ds:datastoreItem xmlns:ds="http://schemas.openxmlformats.org/officeDocument/2006/customXml" ds:itemID="{C31EDB0C-D9BB-4D3C-AB22-91E0ED2AB7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433441E-0FBA-4B95-8B5E-9BC53E841B1B}">
  <ds:schemaRefs>
    <ds:schemaRef ds:uri="http://purl.org/dc/terms/"/>
    <ds:schemaRef ds:uri="http://purl.org/dc/elements/1.1/"/>
    <ds:schemaRef ds:uri="http://schemas.openxmlformats.org/package/2006/metadata/core-properties"/>
    <ds:schemaRef ds:uri="6cac7f01-008c-450f-94bf-53a44ffc4423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B46CFD9E-4B6F-43AE-BBA7-8F9C99D8B537}"/>
</file>

<file path=customXml/itemProps6.xml><?xml version="1.0" encoding="utf-8"?>
<ds:datastoreItem xmlns:ds="http://schemas.openxmlformats.org/officeDocument/2006/customXml" ds:itemID="{69A48402-744F-4EF3-A7F2-51FA8EBAA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39</vt:i4>
      </vt:variant>
    </vt:vector>
  </HeadingPairs>
  <TitlesOfParts>
    <vt:vector size="46" baseType="lpstr">
      <vt:lpstr>CRM-2</vt:lpstr>
      <vt:lpstr>CRM-3.1</vt:lpstr>
      <vt:lpstr>CRM-3.2</vt:lpstr>
      <vt:lpstr>CRM-4.1</vt:lpstr>
      <vt:lpstr>CRM-4.2</vt:lpstr>
      <vt:lpstr>Adj List</vt:lpstr>
      <vt:lpstr>Named Ranges E</vt:lpstr>
      <vt:lpstr>_AMAtoEOP_Depr_E</vt:lpstr>
      <vt:lpstr>_AMAtoEOP_RB_E</vt:lpstr>
      <vt:lpstr>_AMI_E</vt:lpstr>
      <vt:lpstr>_AnnualizeRent_E</vt:lpstr>
      <vt:lpstr>_D_And_O_E</vt:lpstr>
      <vt:lpstr>_DefGain_E</vt:lpstr>
      <vt:lpstr>_EmplInsurance_E</vt:lpstr>
      <vt:lpstr>_EnvRemed_E</vt:lpstr>
      <vt:lpstr>_ExcTax_E</vt:lpstr>
      <vt:lpstr>_FIT_E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_Shufflton</vt:lpstr>
      <vt:lpstr>_TBOPI_E</vt:lpstr>
      <vt:lpstr>_TempNorm_E</vt:lpstr>
      <vt:lpstr>_UnprotcdFFIT_E</vt:lpstr>
      <vt:lpstr>_WageInc_E</vt:lpstr>
      <vt:lpstr>BD_E</vt:lpstr>
      <vt:lpstr>Company</vt:lpstr>
      <vt:lpstr>Docket</vt:lpstr>
      <vt:lpstr>ExhibitNo</vt:lpstr>
      <vt:lpstr>FF_E</vt:lpstr>
      <vt:lpstr>FIT</vt:lpstr>
      <vt:lpstr>'CRM-3.1'!Print_Area</vt:lpstr>
      <vt:lpstr>'CRM-3.2'!Print_Area</vt:lpstr>
      <vt:lpstr>'CRM-3.2'!Print_Titles</vt:lpstr>
      <vt:lpstr>RateCase</vt:lpstr>
      <vt:lpstr>RateYear1</vt:lpstr>
      <vt:lpstr>RateYear2</vt:lpstr>
      <vt:lpstr>RateYear3</vt:lpstr>
      <vt:lpstr>TestYear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Free, Susan</dc:creator>
  <dc:description/>
  <cp:lastModifiedBy>McGuire, Chris (UTC)</cp:lastModifiedBy>
  <cp:lastPrinted>2022-07-11T14:24:05Z</cp:lastPrinted>
  <dcterms:created xsi:type="dcterms:W3CDTF">2021-06-09T14:52:31Z</dcterms:created>
  <dcterms:modified xsi:type="dcterms:W3CDTF">2022-07-13T22:46:19Z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Document Type">
    <vt:lpwstr>Exhibit</vt:lpwstr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