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home.utc.wa.gov/sites/tp-190976/Staffs Testimony and Exhibits/"/>
    </mc:Choice>
  </mc:AlternateContent>
  <bookViews>
    <workbookView xWindow="-108" yWindow="-108" windowWidth="23256" windowHeight="12576" tabRatio="815" activeTab="4"/>
  </bookViews>
  <sheets>
    <sheet name="AMCL-3 Depreciation" sheetId="6" r:id="rId1"/>
    <sheet name="AMCL-4 Transportation Expense" sheetId="3" r:id="rId2"/>
    <sheet name="AMCL-5 Ent &amp; Travel" sheetId="4" r:id="rId3"/>
    <sheet name="AMCL-6 Legal Expenses " sheetId="2" r:id="rId4"/>
    <sheet name="AMCL-7 Consulting Fees " sheetId="1" r:id="rId5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52511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1" l="1"/>
  <c r="F26" i="1"/>
  <c r="I16" i="4" l="1"/>
  <c r="I32" i="4"/>
  <c r="I14" i="4" s="1"/>
  <c r="G14" i="6" l="1"/>
  <c r="F14" i="1" l="1"/>
  <c r="F17" i="1" l="1"/>
  <c r="D53" i="1" l="1"/>
  <c r="F37" i="1"/>
  <c r="F44" i="1" s="1"/>
  <c r="F18" i="1"/>
  <c r="D22" i="2"/>
  <c r="G31" i="3"/>
  <c r="H31" i="3"/>
  <c r="I31" i="3"/>
  <c r="G32" i="3"/>
  <c r="H32" i="3"/>
  <c r="I32" i="3"/>
  <c r="F32" i="3"/>
  <c r="F31" i="3"/>
  <c r="F17" i="3"/>
  <c r="G17" i="3"/>
  <c r="G34" i="3" s="1"/>
  <c r="H17" i="3"/>
  <c r="I17" i="3"/>
  <c r="E17" i="3"/>
  <c r="G61" i="6"/>
  <c r="G63" i="6" s="1"/>
  <c r="G65" i="6" s="1"/>
  <c r="G48" i="6"/>
  <c r="G50" i="6" s="1"/>
  <c r="G39" i="6"/>
  <c r="G41" i="6" s="1"/>
  <c r="F34" i="3" l="1"/>
  <c r="H34" i="3"/>
  <c r="F46" i="1"/>
  <c r="F53" i="1"/>
  <c r="F55" i="1" s="1"/>
  <c r="I34" i="3"/>
  <c r="F22" i="2" l="1"/>
  <c r="F23" i="2" s="1"/>
  <c r="F30" i="2" s="1"/>
  <c r="F32" i="2" s="1"/>
  <c r="F39" i="2" s="1"/>
  <c r="F14" i="2"/>
  <c r="D35" i="1"/>
  <c r="D27" i="1"/>
  <c r="D26" i="1"/>
  <c r="F16" i="1"/>
  <c r="F28" i="1" l="1"/>
  <c r="F48" i="2"/>
  <c r="F50" i="2" s="1"/>
  <c r="F41" i="2"/>
</calcChain>
</file>

<file path=xl/sharedStrings.xml><?xml version="1.0" encoding="utf-8"?>
<sst xmlns="http://schemas.openxmlformats.org/spreadsheetml/2006/main" count="181" uniqueCount="120">
  <si>
    <t>Per Books Consulting Fees</t>
  </si>
  <si>
    <t>Rate-case-specific consulting fees included in test period</t>
  </si>
  <si>
    <t>Fatigue management consulting fees included in test period</t>
  </si>
  <si>
    <t>Rate-case-specific consulting fees outside of test period</t>
  </si>
  <si>
    <t>Total rate-case-specific consulting fees</t>
  </si>
  <si>
    <t>One half of total rate-case-specific consulting fees</t>
  </si>
  <si>
    <t>Per Books Legal Expenses</t>
  </si>
  <si>
    <t>General legal expenses included in test period</t>
  </si>
  <si>
    <t>Total legal expenses in and outside the test period</t>
  </si>
  <si>
    <t>Total rate-case-specific legal expenses</t>
  </si>
  <si>
    <t>One half of total rate-case-specific legal expenses</t>
  </si>
  <si>
    <t>Seattle</t>
  </si>
  <si>
    <t>Port Angeles</t>
  </si>
  <si>
    <t>Total</t>
  </si>
  <si>
    <t>TEC*</t>
  </si>
  <si>
    <t>*</t>
  </si>
  <si>
    <t>Transportation Expense Charge</t>
  </si>
  <si>
    <t>Puget Sound Pilots</t>
  </si>
  <si>
    <t>Docket TP-190976</t>
  </si>
  <si>
    <t>Depreciation Expense Adjustments</t>
  </si>
  <si>
    <t>Asset #</t>
  </si>
  <si>
    <t>Asset Name</t>
  </si>
  <si>
    <t>Year in Service</t>
  </si>
  <si>
    <t>Year Fully Depreciated</t>
  </si>
  <si>
    <t>Dell Computer System</t>
  </si>
  <si>
    <t>Defibrillator</t>
  </si>
  <si>
    <t>Dell Computer &amp; Monitor</t>
  </si>
  <si>
    <t>Computer</t>
  </si>
  <si>
    <t>Furniture</t>
  </si>
  <si>
    <t>Washer &amp; Dryer</t>
  </si>
  <si>
    <t>Executive Chair</t>
  </si>
  <si>
    <t>Paving</t>
  </si>
  <si>
    <t>Puget Sound</t>
  </si>
  <si>
    <t>Cost</t>
  </si>
  <si>
    <t>Proposed Service Life</t>
  </si>
  <si>
    <t>PSP Proposed Test Year Depreciation</t>
  </si>
  <si>
    <t>Difference</t>
  </si>
  <si>
    <t>Remaining Life</t>
  </si>
  <si>
    <t>Beginning Accumulated Depreciation</t>
  </si>
  <si>
    <t>New engine, jet drives and improvements (Puget Sound Pilot Boat)</t>
  </si>
  <si>
    <t xml:space="preserve">Engine Rebuilds </t>
  </si>
  <si>
    <t>Transportation Expense Adjustment</t>
  </si>
  <si>
    <t xml:space="preserve">Source: </t>
  </si>
  <si>
    <t>Year</t>
  </si>
  <si>
    <t>Percentage Change in Transportation Expenses Each Year</t>
  </si>
  <si>
    <t>Entertainment and Travel Expense Adjustments</t>
  </si>
  <si>
    <t>Source:</t>
  </si>
  <si>
    <t>SGL001 - Soundview Graphics LLC</t>
  </si>
  <si>
    <t>Promo - Swag</t>
  </si>
  <si>
    <t>Transportation Expenses from 2015 - 2019</t>
  </si>
  <si>
    <t xml:space="preserve">Promo - Swag line items to be removed </t>
  </si>
  <si>
    <t>Date of Payment</t>
  </si>
  <si>
    <t>Source</t>
  </si>
  <si>
    <t>Description</t>
  </si>
  <si>
    <t>Amount</t>
  </si>
  <si>
    <t>Legal Expense Adjustments</t>
  </si>
  <si>
    <t>One Half</t>
  </si>
  <si>
    <t>3-year amortization of half of the rate-case-specific legal expenses</t>
  </si>
  <si>
    <t>To restate per books amount to reflect General Legal Expenses only</t>
  </si>
  <si>
    <t>To determine half of rate-case-specific legal expenses</t>
  </si>
  <si>
    <t>To amortize intermediate legal expenses over 3-year period</t>
  </si>
  <si>
    <t>To amortize foundational legal expense over 7-year period</t>
  </si>
  <si>
    <t>Consulting Fees Adjustments</t>
  </si>
  <si>
    <t>To remove rate-case-specific consulting fees</t>
  </si>
  <si>
    <t>Restated Results</t>
  </si>
  <si>
    <t>3-year amortization of half of the rate-case-specific consulting fees</t>
  </si>
  <si>
    <t>7-year amortization of half of the rate-case-specific consulting fees</t>
  </si>
  <si>
    <t>To determine total rate-case-specific consulting fees</t>
  </si>
  <si>
    <t>To determine half of rate-case-specific consulting fees</t>
  </si>
  <si>
    <t>To amortize intermediate consulting fees over 3-year period</t>
  </si>
  <si>
    <t>To amortize foundational consulting fees over 7-year period</t>
  </si>
  <si>
    <t>Table 1</t>
  </si>
  <si>
    <t>Table 2</t>
  </si>
  <si>
    <t>Table 3</t>
  </si>
  <si>
    <t>Table 4</t>
  </si>
  <si>
    <t>Table 5</t>
  </si>
  <si>
    <t>Line No.</t>
  </si>
  <si>
    <t>Fully depreciated assets removed from the pilot's depreciation schedule.</t>
  </si>
  <si>
    <t>Page 1 of 1</t>
  </si>
  <si>
    <t>Exh. AMCL-3</t>
  </si>
  <si>
    <t xml:space="preserve">Exh. AMCL-2, Schedule 1.4, Depreciation Analysis </t>
  </si>
  <si>
    <t>Exh. AMCL-4</t>
  </si>
  <si>
    <t>Exh. AMCL-5</t>
  </si>
  <si>
    <t>Exh. AMCL-6</t>
  </si>
  <si>
    <t>Staff pro forma adjustment PF-17</t>
  </si>
  <si>
    <t>Staff pro forma adjustment PF-18</t>
  </si>
  <si>
    <t>Exh. AMCL-7</t>
  </si>
  <si>
    <t>Staff pro forma adjustment PF-20</t>
  </si>
  <si>
    <t>Staff pro forma adjustment PF-19</t>
  </si>
  <si>
    <t>To remove general legal expenses from rate-case-specific legal expenses</t>
  </si>
  <si>
    <t>Total rate-case-specific legal expenses (Line 17)</t>
  </si>
  <si>
    <t>One half of total rate-case-specific legal expenses (line 27)</t>
  </si>
  <si>
    <t>Less: Per Books (line 4)</t>
  </si>
  <si>
    <t>One half of total rate-case-specific consulting fees (line 32)</t>
  </si>
  <si>
    <t>Pilot Boat - Juan de Fuca</t>
  </si>
  <si>
    <t>Juan de Fuca Pilot Boat (Asset #184)</t>
  </si>
  <si>
    <t>Staff Proposed Test Year Depreciation (included in Staff adj R-10)</t>
  </si>
  <si>
    <t>Staff Depreciation Expense Adjustment</t>
  </si>
  <si>
    <t>Staff Proposed Test Year Depreciation</t>
  </si>
  <si>
    <t>Per Books Depreciation Expense</t>
  </si>
  <si>
    <t>Exh. WTB-03</t>
  </si>
  <si>
    <t>Staff Proposed Adjustment (R-10)</t>
  </si>
  <si>
    <t>Entertainment and Travel Adjustment</t>
  </si>
  <si>
    <t>PSP's Adjustment to Entertainment and Travel</t>
  </si>
  <si>
    <t>Additional non-allowable</t>
  </si>
  <si>
    <t>Staff Proposed Adjustment (R-18)</t>
  </si>
  <si>
    <t>Total Promo - Swag</t>
  </si>
  <si>
    <t>Undepreciated Balance (to AMCL-2, Schedule 1.4, cell I38)</t>
  </si>
  <si>
    <t>7-year amortization of half of the rate-case-specific legal expenses</t>
  </si>
  <si>
    <t>Rebuild of engine and running gear (Launch - Juan de Fuca Pilot Boat)</t>
  </si>
  <si>
    <t>Exh. AMCL-12</t>
  </si>
  <si>
    <t>Exh. AMCL-13</t>
  </si>
  <si>
    <t>Exh. AMCL-14</t>
  </si>
  <si>
    <t>Exh. AMCL-8</t>
  </si>
  <si>
    <t>Exh. AMCL-10</t>
  </si>
  <si>
    <t>Source: Exh. AMCL-9</t>
  </si>
  <si>
    <t>Source: Exh. AMCL-11</t>
  </si>
  <si>
    <t>Included in Staff adjustment R-10</t>
  </si>
  <si>
    <t>Staff's restating adjustment R-20</t>
  </si>
  <si>
    <t>Staff's restating adjustment R-21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</si>
</sst>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#_);\(#,###\)\,\ "/>
    <numFmt numFmtId="167" formatCode="_(* #,##0.0_);_(* \(#,##0.0\);_(* &quot;-&quot;??_);_(@_)"/>
    <numFmt numFmtId="168" formatCode="_([$$-409]* #,##0_);_([$$-409]* \(#,##0\);_([$$-409]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8"/>
      <color theme="1"/>
      <name val="Times New Roman"/>
      <family val="1"/>
    </font>
    <font>
      <vertAlign val="superscript"/>
      <sz val="8"/>
      <color theme="1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2" fillId="0" borderId="0"/>
  </cellStyleXfs>
  <cellXfs count="177">
    <xf numFmtId="0" fontId="0" fillId="0" borderId="0" xfId="0"/>
    <xf numFmtId="0" fontId="5" fillId="0" borderId="0" xfId="0" applyFont="1" applyAlignment="1"/>
    <xf numFmtId="166" fontId="4" fillId="0" borderId="0" xfId="4" applyFont="1" applyAlignment="1"/>
    <xf numFmtId="166" fontId="7" fillId="0" borderId="0" xfId="4" applyFont="1" applyAlignment="1"/>
    <xf numFmtId="0" fontId="7" fillId="0" borderId="0" xfId="4" applyNumberFormat="1" applyFont="1" applyAlignment="1">
      <alignment horizontal="center" vertical="justify"/>
    </xf>
    <xf numFmtId="0" fontId="8" fillId="0" borderId="0" xfId="0" applyFont="1" applyAlignment="1">
      <alignment horizontal="center"/>
    </xf>
    <xf numFmtId="3" fontId="7" fillId="0" borderId="0" xfId="4" applyNumberFormat="1" applyFont="1" applyAlignment="1"/>
    <xf numFmtId="0" fontId="9" fillId="0" borderId="0" xfId="0" applyFont="1" applyAlignment="1"/>
    <xf numFmtId="166" fontId="7" fillId="0" borderId="0" xfId="4" applyFont="1" applyBorder="1" applyAlignment="1"/>
    <xf numFmtId="0" fontId="9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6" xfId="0" applyFont="1" applyBorder="1" applyAlignment="1"/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/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/>
    <xf numFmtId="0" fontId="9" fillId="0" borderId="0" xfId="0" applyFont="1" applyBorder="1" applyAlignment="1"/>
    <xf numFmtId="0" fontId="9" fillId="0" borderId="5" xfId="0" applyFont="1" applyBorder="1" applyAlignment="1"/>
    <xf numFmtId="168" fontId="9" fillId="0" borderId="0" xfId="1" applyNumberFormat="1" applyFont="1" applyBorder="1" applyAlignment="1">
      <alignment horizontal="right"/>
    </xf>
    <xf numFmtId="164" fontId="9" fillId="0" borderId="1" xfId="1" applyNumberFormat="1" applyFont="1" applyBorder="1" applyAlignment="1">
      <alignment horizontal="right"/>
    </xf>
    <xf numFmtId="164" fontId="8" fillId="0" borderId="0" xfId="1" applyNumberFormat="1" applyFont="1" applyBorder="1" applyAlignment="1">
      <alignment horizontal="right"/>
    </xf>
    <xf numFmtId="0" fontId="12" fillId="0" borderId="6" xfId="0" applyFont="1" applyBorder="1" applyAlignment="1">
      <alignment horizontal="left"/>
    </xf>
    <xf numFmtId="165" fontId="9" fillId="0" borderId="14" xfId="2" applyNumberFormat="1" applyFont="1" applyBorder="1" applyAlignment="1">
      <alignment horizontal="right"/>
    </xf>
    <xf numFmtId="0" fontId="8" fillId="0" borderId="7" xfId="0" applyFont="1" applyBorder="1" applyAlignment="1">
      <alignment horizontal="center"/>
    </xf>
    <xf numFmtId="0" fontId="9" fillId="0" borderId="8" xfId="0" applyFont="1" applyBorder="1" applyAlignment="1"/>
    <xf numFmtId="0" fontId="8" fillId="0" borderId="8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8" fillId="0" borderId="6" xfId="0" applyFont="1" applyBorder="1" applyAlignment="1">
      <alignment horizontal="center"/>
    </xf>
    <xf numFmtId="0" fontId="13" fillId="0" borderId="0" xfId="0" applyFont="1" applyAlignment="1">
      <alignment horizontal="right"/>
    </xf>
    <xf numFmtId="0" fontId="13" fillId="0" borderId="0" xfId="0" applyFont="1" applyAlignment="1"/>
    <xf numFmtId="164" fontId="9" fillId="0" borderId="0" xfId="1" applyNumberFormat="1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right"/>
    </xf>
    <xf numFmtId="0" fontId="5" fillId="0" borderId="0" xfId="0" applyFont="1"/>
    <xf numFmtId="166" fontId="3" fillId="0" borderId="0" xfId="4" applyFont="1"/>
    <xf numFmtId="166" fontId="4" fillId="0" borderId="0" xfId="4" applyFont="1"/>
    <xf numFmtId="0" fontId="9" fillId="0" borderId="0" xfId="0" applyFont="1"/>
    <xf numFmtId="166" fontId="7" fillId="0" borderId="0" xfId="4" applyFont="1"/>
    <xf numFmtId="3" fontId="7" fillId="0" borderId="0" xfId="4" applyNumberFormat="1" applyFont="1"/>
    <xf numFmtId="0" fontId="9" fillId="0" borderId="5" xfId="0" applyFont="1" applyBorder="1"/>
    <xf numFmtId="0" fontId="9" fillId="0" borderId="0" xfId="0" applyFont="1" applyBorder="1"/>
    <xf numFmtId="0" fontId="9" fillId="0" borderId="6" xfId="0" applyFont="1" applyBorder="1"/>
    <xf numFmtId="0" fontId="8" fillId="0" borderId="5" xfId="0" applyFont="1" applyBorder="1"/>
    <xf numFmtId="164" fontId="9" fillId="0" borderId="0" xfId="1" applyNumberFormat="1" applyFont="1" applyBorder="1"/>
    <xf numFmtId="164" fontId="9" fillId="0" borderId="6" xfId="1" applyNumberFormat="1" applyFont="1" applyBorder="1"/>
    <xf numFmtId="164" fontId="9" fillId="0" borderId="1" xfId="1" applyNumberFormat="1" applyFont="1" applyBorder="1"/>
    <xf numFmtId="164" fontId="9" fillId="0" borderId="10" xfId="1" applyNumberFormat="1" applyFont="1" applyBorder="1"/>
    <xf numFmtId="0" fontId="13" fillId="0" borderId="7" xfId="0" applyFont="1" applyBorder="1" applyAlignment="1">
      <alignment horizontal="right"/>
    </xf>
    <xf numFmtId="0" fontId="9" fillId="0" borderId="8" xfId="0" applyFont="1" applyBorder="1"/>
    <xf numFmtId="0" fontId="9" fillId="0" borderId="9" xfId="0" applyFont="1" applyBorder="1"/>
    <xf numFmtId="0" fontId="9" fillId="0" borderId="7" xfId="0" applyFont="1" applyBorder="1"/>
    <xf numFmtId="164" fontId="9" fillId="0" borderId="8" xfId="1" applyNumberFormat="1" applyFont="1" applyBorder="1"/>
    <xf numFmtId="166" fontId="14" fillId="0" borderId="0" xfId="4" applyFont="1"/>
    <xf numFmtId="3" fontId="14" fillId="0" borderId="0" xfId="4" applyNumberFormat="1" applyFont="1"/>
    <xf numFmtId="3" fontId="4" fillId="0" borderId="0" xfId="4" applyNumberFormat="1" applyFont="1"/>
    <xf numFmtId="0" fontId="8" fillId="0" borderId="6" xfId="0" applyFont="1" applyBorder="1" applyAlignment="1">
      <alignment vertical="center"/>
    </xf>
    <xf numFmtId="17" fontId="9" fillId="0" borderId="5" xfId="0" applyNumberFormat="1" applyFont="1" applyBorder="1" applyAlignment="1">
      <alignment horizontal="center" vertical="center"/>
    </xf>
    <xf numFmtId="0" fontId="14" fillId="0" borderId="0" xfId="0" applyFont="1" applyBorder="1"/>
    <xf numFmtId="165" fontId="14" fillId="0" borderId="6" xfId="2" applyNumberFormat="1" applyFont="1" applyBorder="1"/>
    <xf numFmtId="164" fontId="14" fillId="0" borderId="6" xfId="1" applyNumberFormat="1" applyFont="1" applyBorder="1"/>
    <xf numFmtId="164" fontId="14" fillId="0" borderId="10" xfId="1" applyNumberFormat="1" applyFont="1" applyBorder="1"/>
    <xf numFmtId="164" fontId="9" fillId="0" borderId="6" xfId="1" applyNumberFormat="1" applyFont="1" applyBorder="1" applyAlignment="1">
      <alignment horizontal="center" vertical="center"/>
    </xf>
    <xf numFmtId="165" fontId="8" fillId="0" borderId="12" xfId="2" applyNumberFormat="1" applyFont="1" applyBorder="1" applyAlignment="1">
      <alignment horizontal="center" vertical="center"/>
    </xf>
    <xf numFmtId="164" fontId="9" fillId="0" borderId="9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64" fontId="9" fillId="0" borderId="0" xfId="1" applyNumberFormat="1" applyFont="1" applyAlignment="1">
      <alignment horizontal="center" vertical="center"/>
    </xf>
    <xf numFmtId="0" fontId="13" fillId="0" borderId="0" xfId="0" applyFont="1"/>
    <xf numFmtId="166" fontId="7" fillId="0" borderId="1" xfId="4" applyFont="1" applyBorder="1" applyAlignment="1">
      <alignment horizontal="center"/>
    </xf>
    <xf numFmtId="0" fontId="8" fillId="0" borderId="5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6" fillId="0" borderId="0" xfId="0" applyFont="1"/>
    <xf numFmtId="165" fontId="9" fillId="0" borderId="6" xfId="2" applyNumberFormat="1" applyFont="1" applyBorder="1"/>
    <xf numFmtId="0" fontId="8" fillId="0" borderId="0" xfId="0" applyFont="1" applyBorder="1"/>
    <xf numFmtId="164" fontId="8" fillId="0" borderId="11" xfId="1" applyNumberFormat="1" applyFont="1" applyBorder="1"/>
    <xf numFmtId="164" fontId="9" fillId="0" borderId="0" xfId="1" applyNumberFormat="1" applyFont="1"/>
    <xf numFmtId="164" fontId="9" fillId="0" borderId="5" xfId="1" applyNumberFormat="1" applyFont="1" applyBorder="1"/>
    <xf numFmtId="0" fontId="9" fillId="0" borderId="5" xfId="1" applyNumberFormat="1" applyFont="1" applyBorder="1"/>
    <xf numFmtId="0" fontId="9" fillId="0" borderId="0" xfId="1" applyNumberFormat="1" applyFont="1" applyBorder="1"/>
    <xf numFmtId="164" fontId="9" fillId="0" borderId="11" xfId="1" applyNumberFormat="1" applyFont="1" applyBorder="1"/>
    <xf numFmtId="164" fontId="9" fillId="0" borderId="7" xfId="1" applyNumberFormat="1" applyFont="1" applyBorder="1"/>
    <xf numFmtId="167" fontId="9" fillId="0" borderId="10" xfId="1" applyNumberFormat="1" applyFont="1" applyBorder="1"/>
    <xf numFmtId="165" fontId="8" fillId="0" borderId="11" xfId="2" applyNumberFormat="1" applyFont="1" applyBorder="1"/>
    <xf numFmtId="165" fontId="9" fillId="0" borderId="0" xfId="1" applyNumberFormat="1" applyFont="1" applyBorder="1"/>
    <xf numFmtId="0" fontId="8" fillId="0" borderId="0" xfId="0" applyFont="1"/>
    <xf numFmtId="0" fontId="11" fillId="0" borderId="0" xfId="0" applyFont="1" applyAlignment="1">
      <alignment horizontal="left" indent="2"/>
    </xf>
    <xf numFmtId="164" fontId="11" fillId="0" borderId="0" xfId="1" applyNumberFormat="1" applyFont="1" applyBorder="1" applyAlignment="1">
      <alignment horizontal="left" indent="2"/>
    </xf>
    <xf numFmtId="165" fontId="11" fillId="0" borderId="0" xfId="1" applyNumberFormat="1" applyFont="1" applyBorder="1" applyAlignment="1">
      <alignment horizontal="left" indent="2"/>
    </xf>
    <xf numFmtId="0" fontId="13" fillId="0" borderId="0" xfId="0" applyFont="1" applyAlignment="1">
      <alignment horizontal="left" indent="4"/>
    </xf>
    <xf numFmtId="0" fontId="9" fillId="0" borderId="5" xfId="0" applyFont="1" applyBorder="1" applyAlignment="1">
      <alignment horizontal="left"/>
    </xf>
    <xf numFmtId="0" fontId="9" fillId="0" borderId="5" xfId="1" applyNumberFormat="1" applyFont="1" applyBorder="1" applyAlignment="1">
      <alignment horizontal="left"/>
    </xf>
    <xf numFmtId="164" fontId="9" fillId="0" borderId="6" xfId="0" applyNumberFormat="1" applyFont="1" applyBorder="1"/>
    <xf numFmtId="164" fontId="8" fillId="0" borderId="0" xfId="1" applyNumberFormat="1" applyFont="1" applyBorder="1"/>
    <xf numFmtId="164" fontId="8" fillId="0" borderId="0" xfId="0" applyNumberFormat="1" applyFont="1"/>
    <xf numFmtId="165" fontId="9" fillId="0" borderId="0" xfId="2" applyNumberFormat="1" applyFont="1" applyBorder="1"/>
    <xf numFmtId="165" fontId="9" fillId="0" borderId="11" xfId="2" applyNumberFormat="1" applyFont="1" applyBorder="1"/>
    <xf numFmtId="165" fontId="9" fillId="0" borderId="7" xfId="1" applyNumberFormat="1" applyFont="1" applyBorder="1"/>
    <xf numFmtId="165" fontId="9" fillId="0" borderId="8" xfId="1" applyNumberFormat="1" applyFont="1" applyBorder="1"/>
    <xf numFmtId="165" fontId="9" fillId="0" borderId="0" xfId="1" applyNumberFormat="1" applyFont="1"/>
    <xf numFmtId="165" fontId="9" fillId="0" borderId="5" xfId="2" applyNumberFormat="1" applyFont="1" applyBorder="1"/>
    <xf numFmtId="164" fontId="13" fillId="0" borderId="0" xfId="1" applyNumberFormat="1" applyFont="1"/>
    <xf numFmtId="164" fontId="5" fillId="0" borderId="0" xfId="1" applyNumberFormat="1" applyFont="1"/>
    <xf numFmtId="165" fontId="8" fillId="0" borderId="12" xfId="2" applyNumberFormat="1" applyFont="1" applyBorder="1"/>
    <xf numFmtId="0" fontId="9" fillId="0" borderId="5" xfId="1" applyNumberFormat="1" applyFont="1" applyBorder="1" applyAlignment="1"/>
    <xf numFmtId="164" fontId="11" fillId="0" borderId="0" xfId="1" applyNumberFormat="1" applyFont="1" applyAlignment="1">
      <alignment horizontal="left" indent="2"/>
    </xf>
    <xf numFmtId="166" fontId="14" fillId="0" borderId="0" xfId="4" applyFont="1" applyAlignment="1"/>
    <xf numFmtId="3" fontId="14" fillId="0" borderId="0" xfId="4" applyNumberFormat="1" applyFont="1" applyAlignment="1"/>
    <xf numFmtId="0" fontId="8" fillId="0" borderId="0" xfId="0" applyFont="1" applyAlignment="1">
      <alignment horizontal="left"/>
    </xf>
    <xf numFmtId="165" fontId="9" fillId="0" borderId="13" xfId="2" applyNumberFormat="1" applyFont="1" applyBorder="1"/>
    <xf numFmtId="9" fontId="9" fillId="0" borderId="0" xfId="3" applyFont="1" applyBorder="1" applyAlignment="1">
      <alignment horizontal="center"/>
    </xf>
    <xf numFmtId="9" fontId="9" fillId="0" borderId="6" xfId="3" applyFont="1" applyBorder="1" applyAlignment="1">
      <alignment horizontal="center"/>
    </xf>
    <xf numFmtId="9" fontId="9" fillId="0" borderId="8" xfId="3" applyFont="1" applyBorder="1" applyAlignment="1">
      <alignment horizontal="center"/>
    </xf>
    <xf numFmtId="9" fontId="9" fillId="0" borderId="9" xfId="3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9" fillId="0" borderId="5" xfId="0" applyFont="1" applyBorder="1" applyAlignment="1">
      <alignment horizontal="left" indent="1"/>
    </xf>
    <xf numFmtId="0" fontId="8" fillId="0" borderId="0" xfId="0" applyFont="1" applyBorder="1" applyAlignment="1"/>
    <xf numFmtId="165" fontId="8" fillId="0" borderId="14" xfId="2" applyNumberFormat="1" applyFont="1" applyBorder="1" applyAlignment="1">
      <alignment horizontal="right"/>
    </xf>
    <xf numFmtId="0" fontId="14" fillId="0" borderId="0" xfId="0" applyFont="1" applyBorder="1" applyAlignment="1"/>
    <xf numFmtId="0" fontId="9" fillId="0" borderId="5" xfId="0" applyFont="1" applyBorder="1" applyAlignment="1">
      <alignment vertical="center"/>
    </xf>
    <xf numFmtId="164" fontId="9" fillId="0" borderId="6" xfId="1" applyNumberFormat="1" applyFont="1" applyBorder="1" applyAlignment="1">
      <alignment vertical="center"/>
    </xf>
    <xf numFmtId="17" fontId="9" fillId="0" borderId="5" xfId="0" applyNumberFormat="1" applyFont="1" applyBorder="1" applyAlignment="1">
      <alignment horizontal="left" vertical="center" indent="1"/>
    </xf>
    <xf numFmtId="165" fontId="9" fillId="0" borderId="6" xfId="2" applyNumberFormat="1" applyFont="1" applyBorder="1" applyAlignment="1"/>
    <xf numFmtId="164" fontId="14" fillId="0" borderId="10" xfId="1" applyNumberFormat="1" applyFont="1" applyBorder="1" applyAlignment="1"/>
    <xf numFmtId="166" fontId="7" fillId="0" borderId="0" xfId="4" applyFont="1" applyBorder="1" applyAlignment="1">
      <alignment horizontal="center"/>
    </xf>
    <xf numFmtId="0" fontId="6" fillId="0" borderId="0" xfId="0" applyFont="1" applyAlignment="1"/>
    <xf numFmtId="0" fontId="9" fillId="0" borderId="5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8" fillId="0" borderId="5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9" fillId="0" borderId="5" xfId="0" applyFont="1" applyBorder="1" applyAlignment="1">
      <alignment horizontal="left" indent="1"/>
    </xf>
    <xf numFmtId="0" fontId="9" fillId="0" borderId="0" xfId="0" applyFont="1" applyBorder="1" applyAlignment="1">
      <alignment horizontal="left" indent="1"/>
    </xf>
    <xf numFmtId="0" fontId="8" fillId="0" borderId="5" xfId="0" applyFont="1" applyBorder="1" applyAlignment="1">
      <alignment horizontal="left" indent="1"/>
    </xf>
    <xf numFmtId="0" fontId="8" fillId="0" borderId="0" xfId="0" applyFont="1" applyBorder="1" applyAlignment="1">
      <alignment horizontal="left" indent="1"/>
    </xf>
    <xf numFmtId="166" fontId="4" fillId="0" borderId="0" xfId="4" applyFont="1" applyAlignment="1">
      <alignment horizontal="left"/>
    </xf>
    <xf numFmtId="0" fontId="6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8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 indent="1"/>
    </xf>
    <xf numFmtId="164" fontId="10" fillId="3" borderId="5" xfId="1" applyNumberFormat="1" applyFont="1" applyFill="1" applyBorder="1" applyAlignment="1">
      <alignment horizontal="center"/>
    </xf>
    <xf numFmtId="164" fontId="10" fillId="3" borderId="0" xfId="1" applyNumberFormat="1" applyFont="1" applyFill="1" applyBorder="1" applyAlignment="1">
      <alignment horizontal="center"/>
    </xf>
    <xf numFmtId="164" fontId="10" fillId="3" borderId="6" xfId="1" applyNumberFormat="1" applyFont="1" applyFill="1" applyBorder="1" applyAlignment="1">
      <alignment horizontal="center"/>
    </xf>
    <xf numFmtId="164" fontId="8" fillId="3" borderId="2" xfId="1" applyNumberFormat="1" applyFont="1" applyFill="1" applyBorder="1" applyAlignment="1">
      <alignment horizontal="center"/>
    </xf>
    <xf numFmtId="164" fontId="8" fillId="3" borderId="3" xfId="1" applyNumberFormat="1" applyFont="1" applyFill="1" applyBorder="1" applyAlignment="1">
      <alignment horizontal="center"/>
    </xf>
    <xf numFmtId="164" fontId="8" fillId="3" borderId="4" xfId="1" applyNumberFormat="1" applyFont="1" applyFill="1" applyBorder="1" applyAlignment="1">
      <alignment horizontal="center"/>
    </xf>
    <xf numFmtId="164" fontId="10" fillId="2" borderId="5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164" fontId="8" fillId="2" borderId="2" xfId="1" applyNumberFormat="1" applyFont="1" applyFill="1" applyBorder="1" applyAlignment="1">
      <alignment horizontal="center"/>
    </xf>
    <xf numFmtId="164" fontId="8" fillId="2" borderId="3" xfId="1" applyNumberFormat="1" applyFont="1" applyFill="1" applyBorder="1" applyAlignment="1">
      <alignment horizontal="center"/>
    </xf>
    <xf numFmtId="164" fontId="8" fillId="2" borderId="4" xfId="1" applyNumberFormat="1" applyFont="1" applyFill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_WAGas6_97_Avista WA GAS TY2006 Staff Rebuttal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71"/>
  <sheetViews>
    <sheetView showGridLines="0" topLeftCell="A28" workbookViewId="0">
      <selection activeCell="E70" sqref="E70"/>
    </sheetView>
  </sheetViews>
  <sheetFormatPr defaultColWidth="8.88671875" defaultRowHeight="13.2"/>
  <cols>
    <col min="1" max="1" width="5.109375" style="7" customWidth="1"/>
    <col min="2" max="2" width="15.6640625" style="7" customWidth="1"/>
    <col min="3" max="3" width="2.33203125" style="7" customWidth="1"/>
    <col min="4" max="4" width="11.5546875" style="7" customWidth="1"/>
    <col min="5" max="5" width="38.44140625" style="7" bestFit="1" customWidth="1"/>
    <col min="6" max="6" width="13.6640625" style="7" bestFit="1" customWidth="1"/>
    <col min="7" max="7" width="20.44140625" style="7" bestFit="1" customWidth="1"/>
    <col min="8" max="8" width="1.33203125" style="7" bestFit="1" customWidth="1"/>
    <col min="9" max="9" width="31.109375" style="7" bestFit="1" customWidth="1"/>
    <col min="10" max="10" width="32.6640625" style="7" bestFit="1" customWidth="1"/>
    <col min="11" max="11" width="32.44140625" style="7" bestFit="1" customWidth="1"/>
    <col min="12" max="12" width="32.6640625" style="7" bestFit="1" customWidth="1"/>
    <col min="13" max="13" width="32.44140625" style="7" bestFit="1" customWidth="1"/>
    <col min="14" max="14" width="9.44140625" style="7" bestFit="1" customWidth="1"/>
    <col min="15" max="16384" width="8.88671875" style="7"/>
  </cols>
  <sheetData>
    <row r="2" spans="2:12" ht="13.8">
      <c r="B2" s="151" t="s">
        <v>17</v>
      </c>
      <c r="C2" s="151"/>
      <c r="D2" s="151"/>
      <c r="E2" s="151"/>
      <c r="G2" s="3" t="s">
        <v>79</v>
      </c>
      <c r="I2" s="114"/>
      <c r="J2" s="114"/>
      <c r="L2" s="3"/>
    </row>
    <row r="3" spans="2:12" ht="13.8">
      <c r="B3" s="152" t="s">
        <v>19</v>
      </c>
      <c r="C3" s="152"/>
      <c r="D3" s="152"/>
      <c r="E3" s="152"/>
      <c r="F3" s="3"/>
      <c r="G3" s="3" t="s">
        <v>18</v>
      </c>
      <c r="I3" s="114"/>
      <c r="J3" s="114"/>
      <c r="L3" s="3"/>
    </row>
    <row r="4" spans="2:12">
      <c r="B4" s="113"/>
      <c r="C4" s="113"/>
      <c r="D4" s="115"/>
      <c r="E4" s="3"/>
      <c r="F4" s="3"/>
      <c r="G4" s="3" t="s">
        <v>78</v>
      </c>
      <c r="I4" s="114"/>
      <c r="J4" s="114"/>
      <c r="L4" s="3"/>
    </row>
    <row r="5" spans="2:12">
      <c r="B5" s="3"/>
      <c r="C5" s="3"/>
      <c r="D5" s="3"/>
      <c r="E5" s="4"/>
      <c r="F5" s="5"/>
      <c r="G5" s="5"/>
      <c r="H5" s="6"/>
      <c r="I5" s="6"/>
      <c r="J5" s="6"/>
      <c r="K5" s="6"/>
    </row>
    <row r="6" spans="2:12">
      <c r="B6" s="76" t="s">
        <v>76</v>
      </c>
      <c r="C6" s="3"/>
      <c r="D6" s="3"/>
      <c r="E6" s="4"/>
      <c r="F6" s="5"/>
      <c r="G6" s="5"/>
      <c r="H6" s="6"/>
      <c r="I6" s="6"/>
      <c r="J6" s="6"/>
      <c r="K6" s="6"/>
    </row>
    <row r="7" spans="2:12" ht="13.8" thickBot="1">
      <c r="B7" s="131"/>
      <c r="C7" s="3"/>
      <c r="D7" s="3"/>
      <c r="E7" s="4"/>
      <c r="F7" s="5"/>
      <c r="G7" s="5"/>
      <c r="H7" s="6"/>
      <c r="I7" s="6"/>
      <c r="J7" s="6"/>
      <c r="K7" s="6"/>
    </row>
    <row r="8" spans="2:12">
      <c r="B8" s="9">
        <v>1</v>
      </c>
      <c r="C8" s="8"/>
      <c r="D8" s="139" t="s">
        <v>71</v>
      </c>
      <c r="E8" s="140"/>
      <c r="F8" s="140"/>
      <c r="G8" s="140"/>
      <c r="H8" s="141"/>
      <c r="I8" s="6"/>
      <c r="J8" s="6"/>
      <c r="K8" s="6"/>
    </row>
    <row r="9" spans="2:12">
      <c r="B9" s="9">
        <v>2</v>
      </c>
      <c r="C9" s="8"/>
      <c r="D9" s="142" t="s">
        <v>97</v>
      </c>
      <c r="E9" s="143"/>
      <c r="F9" s="143"/>
      <c r="G9" s="143"/>
      <c r="H9" s="144"/>
      <c r="I9" s="6"/>
      <c r="J9" s="6"/>
      <c r="K9" s="6"/>
    </row>
    <row r="10" spans="2:12">
      <c r="B10" s="9">
        <v>3</v>
      </c>
      <c r="C10" s="8"/>
      <c r="D10" s="10"/>
      <c r="E10" s="24"/>
      <c r="F10" s="11"/>
      <c r="G10" s="11"/>
      <c r="H10" s="16"/>
      <c r="I10" s="6"/>
      <c r="J10" s="6"/>
      <c r="K10" s="6"/>
    </row>
    <row r="11" spans="2:12">
      <c r="B11" s="9">
        <v>4</v>
      </c>
      <c r="C11" s="8"/>
      <c r="D11" s="10"/>
      <c r="E11" s="24"/>
      <c r="F11" s="11"/>
      <c r="G11" s="11"/>
      <c r="H11" s="16"/>
      <c r="I11" s="6"/>
      <c r="J11" s="6"/>
      <c r="K11" s="6"/>
    </row>
    <row r="12" spans="2:12">
      <c r="B12" s="9">
        <v>5</v>
      </c>
      <c r="C12" s="8"/>
      <c r="D12" s="147" t="s">
        <v>98</v>
      </c>
      <c r="E12" s="148"/>
      <c r="F12" s="24"/>
      <c r="G12" s="26">
        <v>409090</v>
      </c>
      <c r="H12" s="29"/>
      <c r="I12" s="6"/>
      <c r="J12" s="6"/>
      <c r="K12" s="6"/>
    </row>
    <row r="13" spans="2:12">
      <c r="B13" s="9">
        <v>6</v>
      </c>
      <c r="C13" s="8"/>
      <c r="D13" s="147" t="s">
        <v>99</v>
      </c>
      <c r="E13" s="148"/>
      <c r="F13" s="24"/>
      <c r="G13" s="27">
        <v>156201</v>
      </c>
      <c r="H13" s="29">
        <v>1</v>
      </c>
      <c r="I13" s="6"/>
      <c r="J13" s="6"/>
      <c r="K13" s="6"/>
    </row>
    <row r="14" spans="2:12" ht="13.8" thickBot="1">
      <c r="B14" s="9">
        <v>7</v>
      </c>
      <c r="C14" s="8"/>
      <c r="D14" s="149" t="s">
        <v>101</v>
      </c>
      <c r="E14" s="150"/>
      <c r="F14" s="123"/>
      <c r="G14" s="124">
        <f>G12-G13</f>
        <v>252889</v>
      </c>
      <c r="H14" s="16"/>
      <c r="I14" s="6"/>
      <c r="J14" s="6"/>
      <c r="K14" s="6"/>
    </row>
    <row r="15" spans="2:12" ht="14.4" thickTop="1" thickBot="1">
      <c r="B15" s="9">
        <v>8</v>
      </c>
      <c r="C15" s="8"/>
      <c r="D15" s="31"/>
      <c r="E15" s="32"/>
      <c r="F15" s="33"/>
      <c r="G15" s="33"/>
      <c r="H15" s="23"/>
      <c r="I15" s="6"/>
      <c r="J15" s="6"/>
      <c r="K15" s="6"/>
    </row>
    <row r="16" spans="2:12">
      <c r="B16" s="9">
        <v>9</v>
      </c>
      <c r="C16" s="8"/>
      <c r="D16" s="40">
        <v>1</v>
      </c>
      <c r="E16" s="121" t="s">
        <v>100</v>
      </c>
      <c r="F16" s="5"/>
      <c r="G16" s="5"/>
      <c r="I16" s="6"/>
      <c r="J16" s="6"/>
      <c r="K16" s="6"/>
    </row>
    <row r="17" spans="2:11" ht="13.8" thickBot="1">
      <c r="B17" s="9">
        <v>10</v>
      </c>
      <c r="C17" s="8"/>
      <c r="D17" s="3"/>
      <c r="E17" s="4"/>
      <c r="F17" s="5"/>
      <c r="G17" s="5"/>
      <c r="H17" s="6"/>
      <c r="I17" s="6"/>
      <c r="J17" s="6"/>
      <c r="K17" s="6"/>
    </row>
    <row r="18" spans="2:11" ht="14.4" customHeight="1">
      <c r="B18" s="9">
        <v>11</v>
      </c>
      <c r="D18" s="139" t="s">
        <v>72</v>
      </c>
      <c r="E18" s="140"/>
      <c r="F18" s="140"/>
      <c r="G18" s="140"/>
      <c r="H18" s="141"/>
    </row>
    <row r="19" spans="2:11">
      <c r="B19" s="9">
        <v>12</v>
      </c>
      <c r="C19" s="9"/>
      <c r="D19" s="142" t="s">
        <v>77</v>
      </c>
      <c r="E19" s="143"/>
      <c r="F19" s="143"/>
      <c r="G19" s="143"/>
      <c r="H19" s="144"/>
    </row>
    <row r="20" spans="2:11">
      <c r="B20" s="9">
        <v>13</v>
      </c>
      <c r="C20" s="9"/>
      <c r="D20" s="10"/>
      <c r="E20" s="11"/>
      <c r="F20" s="11"/>
      <c r="G20" s="11"/>
      <c r="H20" s="12"/>
    </row>
    <row r="21" spans="2:11">
      <c r="B21" s="9">
        <v>14</v>
      </c>
      <c r="C21" s="9"/>
      <c r="D21" s="13" t="s">
        <v>20</v>
      </c>
      <c r="E21" s="14" t="s">
        <v>21</v>
      </c>
      <c r="F21" s="14" t="s">
        <v>22</v>
      </c>
      <c r="G21" s="15" t="s">
        <v>23</v>
      </c>
      <c r="H21" s="16"/>
    </row>
    <row r="22" spans="2:11">
      <c r="B22" s="9">
        <v>15</v>
      </c>
      <c r="C22" s="9"/>
      <c r="D22" s="17">
        <v>333</v>
      </c>
      <c r="E22" s="18" t="s">
        <v>24</v>
      </c>
      <c r="F22" s="19">
        <v>2013</v>
      </c>
      <c r="G22" s="19">
        <v>2018</v>
      </c>
      <c r="H22" s="16"/>
    </row>
    <row r="23" spans="2:11">
      <c r="B23" s="9">
        <v>16</v>
      </c>
      <c r="C23" s="9"/>
      <c r="D23" s="17">
        <v>331</v>
      </c>
      <c r="E23" s="18" t="s">
        <v>25</v>
      </c>
      <c r="F23" s="19">
        <v>2013</v>
      </c>
      <c r="G23" s="19">
        <v>2018</v>
      </c>
      <c r="H23" s="16"/>
    </row>
    <row r="24" spans="2:11">
      <c r="B24" s="9">
        <v>17</v>
      </c>
      <c r="C24" s="9"/>
      <c r="D24" s="17">
        <v>330</v>
      </c>
      <c r="E24" s="18" t="s">
        <v>26</v>
      </c>
      <c r="F24" s="19">
        <v>2013</v>
      </c>
      <c r="G24" s="19">
        <v>2018</v>
      </c>
      <c r="H24" s="16"/>
    </row>
    <row r="25" spans="2:11">
      <c r="B25" s="9">
        <v>18</v>
      </c>
      <c r="C25" s="9"/>
      <c r="D25" s="17">
        <v>332</v>
      </c>
      <c r="E25" s="18" t="s">
        <v>27</v>
      </c>
      <c r="F25" s="19">
        <v>2013</v>
      </c>
      <c r="G25" s="19">
        <v>2018</v>
      </c>
      <c r="H25" s="16"/>
    </row>
    <row r="26" spans="2:11">
      <c r="B26" s="9">
        <v>19</v>
      </c>
      <c r="C26" s="9"/>
      <c r="D26" s="17">
        <v>317</v>
      </c>
      <c r="E26" s="18" t="s">
        <v>28</v>
      </c>
      <c r="F26" s="19">
        <v>2012</v>
      </c>
      <c r="G26" s="19">
        <v>2019</v>
      </c>
      <c r="H26" s="16"/>
    </row>
    <row r="27" spans="2:11">
      <c r="B27" s="9">
        <v>20</v>
      </c>
      <c r="C27" s="9"/>
      <c r="D27" s="17">
        <v>318</v>
      </c>
      <c r="E27" s="18" t="s">
        <v>29</v>
      </c>
      <c r="F27" s="19">
        <v>2012</v>
      </c>
      <c r="G27" s="19">
        <v>2019</v>
      </c>
      <c r="H27" s="16"/>
    </row>
    <row r="28" spans="2:11">
      <c r="B28" s="9">
        <v>21</v>
      </c>
      <c r="C28" s="9"/>
      <c r="D28" s="17">
        <v>324</v>
      </c>
      <c r="E28" s="18" t="s">
        <v>30</v>
      </c>
      <c r="F28" s="19">
        <v>2012</v>
      </c>
      <c r="G28" s="19">
        <v>2019</v>
      </c>
      <c r="H28" s="16"/>
    </row>
    <row r="29" spans="2:11">
      <c r="B29" s="9">
        <v>22</v>
      </c>
      <c r="C29" s="9"/>
      <c r="D29" s="17">
        <v>210</v>
      </c>
      <c r="E29" s="18" t="s">
        <v>31</v>
      </c>
      <c r="F29" s="19">
        <v>2004</v>
      </c>
      <c r="G29" s="19">
        <v>2019</v>
      </c>
      <c r="H29" s="16"/>
    </row>
    <row r="30" spans="2:11" ht="13.8" thickBot="1">
      <c r="B30" s="9">
        <v>23</v>
      </c>
      <c r="C30" s="9"/>
      <c r="D30" s="20">
        <v>167</v>
      </c>
      <c r="E30" s="21" t="s">
        <v>32</v>
      </c>
      <c r="F30" s="22">
        <v>1999</v>
      </c>
      <c r="G30" s="22">
        <v>2019</v>
      </c>
      <c r="H30" s="23"/>
    </row>
    <row r="31" spans="2:11" ht="13.8" thickBot="1">
      <c r="B31" s="9">
        <v>24</v>
      </c>
      <c r="C31" s="9"/>
    </row>
    <row r="32" spans="2:11" ht="14.4" customHeight="1">
      <c r="B32" s="9">
        <v>25</v>
      </c>
      <c r="C32" s="9"/>
      <c r="D32" s="139" t="s">
        <v>73</v>
      </c>
      <c r="E32" s="140"/>
      <c r="F32" s="140"/>
      <c r="G32" s="140"/>
      <c r="H32" s="141"/>
    </row>
    <row r="33" spans="2:8" ht="14.4" customHeight="1">
      <c r="B33" s="9">
        <v>26</v>
      </c>
      <c r="C33" s="9"/>
      <c r="D33" s="142" t="s">
        <v>40</v>
      </c>
      <c r="E33" s="143"/>
      <c r="F33" s="143"/>
      <c r="G33" s="143"/>
      <c r="H33" s="144"/>
    </row>
    <row r="34" spans="2:8">
      <c r="B34" s="9">
        <v>27</v>
      </c>
      <c r="C34" s="9"/>
      <c r="D34" s="10"/>
      <c r="E34" s="11"/>
      <c r="F34" s="11"/>
      <c r="G34" s="11"/>
      <c r="H34" s="16"/>
    </row>
    <row r="35" spans="2:8">
      <c r="B35" s="9">
        <v>28</v>
      </c>
      <c r="C35" s="9"/>
      <c r="D35" s="137" t="s">
        <v>109</v>
      </c>
      <c r="E35" s="138"/>
      <c r="F35" s="138"/>
      <c r="G35" s="11"/>
      <c r="H35" s="16"/>
    </row>
    <row r="36" spans="2:8">
      <c r="B36" s="9">
        <v>29</v>
      </c>
      <c r="C36" s="9"/>
      <c r="D36" s="10"/>
      <c r="E36" s="24"/>
      <c r="F36" s="11"/>
      <c r="G36" s="11"/>
      <c r="H36" s="16"/>
    </row>
    <row r="37" spans="2:8">
      <c r="B37" s="9">
        <v>30</v>
      </c>
      <c r="C37" s="9"/>
      <c r="D37" s="25" t="s">
        <v>33</v>
      </c>
      <c r="E37" s="24"/>
      <c r="F37" s="24"/>
      <c r="G37" s="26">
        <v>362265</v>
      </c>
      <c r="H37" s="16"/>
    </row>
    <row r="38" spans="2:8">
      <c r="B38" s="9">
        <v>31</v>
      </c>
      <c r="C38" s="9"/>
      <c r="D38" s="133" t="s">
        <v>34</v>
      </c>
      <c r="E38" s="134"/>
      <c r="F38" s="24"/>
      <c r="G38" s="27">
        <v>4</v>
      </c>
      <c r="H38" s="16"/>
    </row>
    <row r="39" spans="2:8">
      <c r="B39" s="9">
        <v>32</v>
      </c>
      <c r="C39" s="9"/>
      <c r="D39" s="145" t="s">
        <v>96</v>
      </c>
      <c r="E39" s="146"/>
      <c r="F39" s="146"/>
      <c r="G39" s="28">
        <f>G37/G38</f>
        <v>90566.25</v>
      </c>
      <c r="H39" s="29" t="s">
        <v>15</v>
      </c>
    </row>
    <row r="40" spans="2:8">
      <c r="B40" s="9">
        <v>33</v>
      </c>
      <c r="C40" s="9"/>
      <c r="D40" s="133" t="s">
        <v>35</v>
      </c>
      <c r="E40" s="134"/>
      <c r="F40" s="24"/>
      <c r="G40" s="27">
        <v>51752</v>
      </c>
      <c r="H40" s="16"/>
    </row>
    <row r="41" spans="2:8" ht="13.8" thickBot="1">
      <c r="B41" s="9">
        <v>34</v>
      </c>
      <c r="C41" s="9"/>
      <c r="D41" s="133" t="s">
        <v>36</v>
      </c>
      <c r="E41" s="134"/>
      <c r="F41" s="24"/>
      <c r="G41" s="30">
        <f>G39-G40</f>
        <v>38814.25</v>
      </c>
      <c r="H41" s="16"/>
    </row>
    <row r="42" spans="2:8" ht="13.8" thickTop="1">
      <c r="B42" s="9">
        <v>35</v>
      </c>
      <c r="C42" s="9"/>
      <c r="D42" s="10"/>
      <c r="E42" s="24"/>
      <c r="F42" s="11"/>
      <c r="G42" s="11"/>
      <c r="H42" s="16"/>
    </row>
    <row r="43" spans="2:8">
      <c r="B43" s="9">
        <v>36</v>
      </c>
      <c r="C43" s="9"/>
      <c r="D43" s="10"/>
      <c r="E43" s="24"/>
      <c r="F43" s="11"/>
      <c r="G43" s="11"/>
      <c r="H43" s="16"/>
    </row>
    <row r="44" spans="2:8">
      <c r="B44" s="9">
        <v>37</v>
      </c>
      <c r="C44" s="9"/>
      <c r="D44" s="137" t="s">
        <v>39</v>
      </c>
      <c r="E44" s="138"/>
      <c r="F44" s="138"/>
      <c r="G44" s="11"/>
      <c r="H44" s="16"/>
    </row>
    <row r="45" spans="2:8">
      <c r="B45" s="9">
        <v>38</v>
      </c>
      <c r="C45" s="9"/>
      <c r="D45" s="10"/>
      <c r="E45" s="24"/>
      <c r="F45" s="11"/>
      <c r="G45" s="11"/>
      <c r="H45" s="16"/>
    </row>
    <row r="46" spans="2:8">
      <c r="B46" s="9">
        <v>39</v>
      </c>
      <c r="C46" s="9"/>
      <c r="D46" s="25" t="s">
        <v>33</v>
      </c>
      <c r="E46" s="24"/>
      <c r="F46" s="24"/>
      <c r="G46" s="26">
        <v>320193</v>
      </c>
      <c r="H46" s="16"/>
    </row>
    <row r="47" spans="2:8">
      <c r="B47" s="9">
        <v>40</v>
      </c>
      <c r="C47" s="9"/>
      <c r="D47" s="133" t="s">
        <v>34</v>
      </c>
      <c r="E47" s="134"/>
      <c r="F47" s="24"/>
      <c r="G47" s="27">
        <v>4</v>
      </c>
      <c r="H47" s="16"/>
    </row>
    <row r="48" spans="2:8">
      <c r="B48" s="9">
        <v>41</v>
      </c>
      <c r="C48" s="9"/>
      <c r="D48" s="135" t="s">
        <v>96</v>
      </c>
      <c r="E48" s="136"/>
      <c r="F48" s="136"/>
      <c r="G48" s="28">
        <f>G46/G47</f>
        <v>80048.25</v>
      </c>
      <c r="H48" s="29" t="s">
        <v>15</v>
      </c>
    </row>
    <row r="49" spans="2:8">
      <c r="B49" s="9">
        <v>42</v>
      </c>
      <c r="C49" s="9"/>
      <c r="D49" s="133" t="s">
        <v>35</v>
      </c>
      <c r="E49" s="134"/>
      <c r="F49" s="24"/>
      <c r="G49" s="27">
        <v>45742</v>
      </c>
      <c r="H49" s="16"/>
    </row>
    <row r="50" spans="2:8" ht="13.8" thickBot="1">
      <c r="B50" s="9">
        <v>43</v>
      </c>
      <c r="C50" s="9"/>
      <c r="D50" s="133" t="s">
        <v>36</v>
      </c>
      <c r="E50" s="134"/>
      <c r="F50" s="24"/>
      <c r="G50" s="30">
        <f>G48-G49</f>
        <v>34306.25</v>
      </c>
      <c r="H50" s="16"/>
    </row>
    <row r="51" spans="2:8" ht="14.4" thickTop="1" thickBot="1">
      <c r="B51" s="9">
        <v>44</v>
      </c>
      <c r="C51" s="9"/>
      <c r="D51" s="31"/>
      <c r="E51" s="32"/>
      <c r="F51" s="33"/>
      <c r="G51" s="33"/>
      <c r="H51" s="23"/>
    </row>
    <row r="52" spans="2:8">
      <c r="B52" s="9">
        <v>45</v>
      </c>
      <c r="C52" s="9"/>
      <c r="D52" s="40" t="s">
        <v>15</v>
      </c>
      <c r="E52" s="34" t="s">
        <v>117</v>
      </c>
      <c r="G52" s="5"/>
    </row>
    <row r="53" spans="2:8" ht="13.8" thickBot="1">
      <c r="B53" s="9">
        <v>46</v>
      </c>
      <c r="C53" s="9"/>
      <c r="D53" s="5"/>
      <c r="F53" s="5"/>
      <c r="G53" s="5"/>
    </row>
    <row r="54" spans="2:8" ht="14.4" customHeight="1">
      <c r="B54" s="9">
        <v>47</v>
      </c>
      <c r="C54" s="9"/>
      <c r="D54" s="139" t="s">
        <v>74</v>
      </c>
      <c r="E54" s="140"/>
      <c r="F54" s="140"/>
      <c r="G54" s="140"/>
      <c r="H54" s="141"/>
    </row>
    <row r="55" spans="2:8" ht="14.4" customHeight="1">
      <c r="B55" s="9">
        <v>48</v>
      </c>
      <c r="C55" s="9"/>
      <c r="D55" s="142" t="s">
        <v>94</v>
      </c>
      <c r="E55" s="143"/>
      <c r="F55" s="143"/>
      <c r="G55" s="143"/>
      <c r="H55" s="144"/>
    </row>
    <row r="56" spans="2:8">
      <c r="B56" s="9">
        <v>49</v>
      </c>
      <c r="C56" s="9"/>
      <c r="D56" s="10"/>
      <c r="E56" s="24"/>
      <c r="F56" s="11"/>
      <c r="G56" s="11"/>
      <c r="H56" s="16"/>
    </row>
    <row r="57" spans="2:8">
      <c r="B57" s="9">
        <v>50</v>
      </c>
      <c r="C57" s="9"/>
      <c r="D57" s="137" t="s">
        <v>95</v>
      </c>
      <c r="E57" s="138"/>
      <c r="F57" s="24"/>
      <c r="G57" s="11"/>
      <c r="H57" s="16"/>
    </row>
    <row r="58" spans="2:8">
      <c r="B58" s="9">
        <v>51</v>
      </c>
      <c r="C58" s="9"/>
      <c r="D58" s="10"/>
      <c r="E58" s="24"/>
      <c r="F58" s="11"/>
      <c r="G58" s="11"/>
      <c r="H58" s="16"/>
    </row>
    <row r="59" spans="2:8">
      <c r="B59" s="9">
        <v>52</v>
      </c>
      <c r="C59" s="9"/>
      <c r="D59" s="25" t="s">
        <v>33</v>
      </c>
      <c r="E59" s="24"/>
      <c r="F59" s="24"/>
      <c r="G59" s="26">
        <v>3220340</v>
      </c>
      <c r="H59" s="16"/>
    </row>
    <row r="60" spans="2:8">
      <c r="B60" s="9">
        <v>53</v>
      </c>
      <c r="C60" s="9"/>
      <c r="D60" s="133" t="s">
        <v>38</v>
      </c>
      <c r="E60" s="134"/>
      <c r="F60" s="24"/>
      <c r="G60" s="27">
        <v>2898306</v>
      </c>
      <c r="H60" s="16"/>
    </row>
    <row r="61" spans="2:8">
      <c r="B61" s="9">
        <v>54</v>
      </c>
      <c r="C61" s="9"/>
      <c r="D61" s="133" t="s">
        <v>107</v>
      </c>
      <c r="E61" s="134"/>
      <c r="F61" s="24"/>
      <c r="G61" s="38">
        <f>G59-G60</f>
        <v>322034</v>
      </c>
      <c r="H61" s="16"/>
    </row>
    <row r="62" spans="2:8">
      <c r="B62" s="9">
        <v>55</v>
      </c>
      <c r="C62" s="9"/>
      <c r="D62" s="133" t="s">
        <v>37</v>
      </c>
      <c r="E62" s="134"/>
      <c r="F62" s="24"/>
      <c r="G62" s="27">
        <v>4</v>
      </c>
      <c r="H62" s="16"/>
    </row>
    <row r="63" spans="2:8">
      <c r="B63" s="9">
        <v>56</v>
      </c>
      <c r="C63" s="9"/>
      <c r="D63" s="135" t="s">
        <v>98</v>
      </c>
      <c r="E63" s="136"/>
      <c r="F63" s="136"/>
      <c r="G63" s="28">
        <f>G61/G62</f>
        <v>80508.5</v>
      </c>
      <c r="H63" s="29" t="s">
        <v>15</v>
      </c>
    </row>
    <row r="64" spans="2:8">
      <c r="B64" s="9">
        <v>57</v>
      </c>
      <c r="C64" s="9"/>
      <c r="D64" s="133" t="s">
        <v>35</v>
      </c>
      <c r="E64" s="134"/>
      <c r="F64" s="24"/>
      <c r="G64" s="27">
        <v>161017</v>
      </c>
      <c r="H64" s="16"/>
    </row>
    <row r="65" spans="2:10" ht="13.8" thickBot="1">
      <c r="B65" s="9">
        <v>58</v>
      </c>
      <c r="C65" s="9"/>
      <c r="D65" s="133" t="s">
        <v>36</v>
      </c>
      <c r="E65" s="134"/>
      <c r="F65" s="24"/>
      <c r="G65" s="30">
        <f>G63-G64</f>
        <v>-80508.5</v>
      </c>
      <c r="H65" s="16"/>
      <c r="J65" s="39"/>
    </row>
    <row r="66" spans="2:10" ht="14.4" thickTop="1" thickBot="1">
      <c r="B66" s="9">
        <v>59</v>
      </c>
      <c r="C66" s="9"/>
      <c r="D66" s="31"/>
      <c r="E66" s="32"/>
      <c r="F66" s="33"/>
      <c r="G66" s="33"/>
      <c r="H66" s="23"/>
    </row>
    <row r="67" spans="2:10">
      <c r="B67" s="9">
        <v>60</v>
      </c>
      <c r="C67" s="9"/>
      <c r="D67" s="40" t="s">
        <v>15</v>
      </c>
      <c r="E67" s="34" t="s">
        <v>117</v>
      </c>
      <c r="F67" s="5"/>
      <c r="G67" s="5"/>
    </row>
    <row r="68" spans="2:10">
      <c r="B68" s="9">
        <v>61</v>
      </c>
      <c r="C68" s="9"/>
    </row>
    <row r="69" spans="2:10">
      <c r="B69" s="9">
        <v>62</v>
      </c>
      <c r="D69" s="36" t="s">
        <v>46</v>
      </c>
      <c r="E69" s="37" t="s">
        <v>80</v>
      </c>
    </row>
    <row r="70" spans="2:10">
      <c r="B70" s="9">
        <v>63</v>
      </c>
      <c r="D70" s="37"/>
      <c r="E70" s="37" t="s">
        <v>110</v>
      </c>
    </row>
    <row r="71" spans="2:10">
      <c r="B71" s="9">
        <v>64</v>
      </c>
    </row>
  </sheetData>
  <mergeCells count="30">
    <mergeCell ref="B2:E2"/>
    <mergeCell ref="B3:E3"/>
    <mergeCell ref="D8:H8"/>
    <mergeCell ref="D9:H9"/>
    <mergeCell ref="D13:E13"/>
    <mergeCell ref="D14:E14"/>
    <mergeCell ref="D12:E12"/>
    <mergeCell ref="D39:F39"/>
    <mergeCell ref="D18:H18"/>
    <mergeCell ref="D19:H19"/>
    <mergeCell ref="D32:H32"/>
    <mergeCell ref="D33:H33"/>
    <mergeCell ref="D38:E38"/>
    <mergeCell ref="D35:F35"/>
    <mergeCell ref="D40:E40"/>
    <mergeCell ref="D41:E41"/>
    <mergeCell ref="D57:E57"/>
    <mergeCell ref="D44:F44"/>
    <mergeCell ref="D54:H54"/>
    <mergeCell ref="D55:H55"/>
    <mergeCell ref="D65:E65"/>
    <mergeCell ref="D47:E47"/>
    <mergeCell ref="D48:F48"/>
    <mergeCell ref="D49:E49"/>
    <mergeCell ref="D50:E50"/>
    <mergeCell ref="D60:E60"/>
    <mergeCell ref="D61:E61"/>
    <mergeCell ref="D62:E62"/>
    <mergeCell ref="D63:F63"/>
    <mergeCell ref="D64:E64"/>
  </mergeCells>
  <pageMargins left="0.7" right="0.7" top="0.75" bottom="0.75" header="0.3" footer="0.3"/>
  <pageSetup scale="7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82"/>
  <sheetViews>
    <sheetView showGridLines="0" workbookViewId="0">
      <selection activeCell="E40" sqref="E40:I40"/>
    </sheetView>
  </sheetViews>
  <sheetFormatPr defaultColWidth="8.88671875" defaultRowHeight="13.2"/>
  <cols>
    <col min="1" max="1" width="8.88671875" style="44"/>
    <col min="2" max="2" width="15.6640625" style="44" customWidth="1"/>
    <col min="3" max="3" width="3.88671875" style="44" customWidth="1"/>
    <col min="4" max="9" width="12.6640625" style="44" customWidth="1"/>
    <col min="10" max="10" width="18.44140625" style="44" bestFit="1" customWidth="1"/>
    <col min="11" max="11" width="12.33203125" style="44" bestFit="1" customWidth="1"/>
    <col min="12" max="12" width="11.44140625" style="44" bestFit="1" customWidth="1"/>
    <col min="13" max="15" width="8.88671875" style="44"/>
    <col min="16" max="16" width="10.44140625" style="44" bestFit="1" customWidth="1"/>
    <col min="17" max="16384" width="8.88671875" style="44"/>
  </cols>
  <sheetData>
    <row r="2" spans="2:13" s="41" customFormat="1" ht="13.8">
      <c r="B2" s="151" t="s">
        <v>17</v>
      </c>
      <c r="C2" s="151"/>
      <c r="D2" s="151"/>
      <c r="E2" s="2"/>
      <c r="F2" s="1"/>
      <c r="I2" s="151" t="s">
        <v>81</v>
      </c>
      <c r="J2" s="151"/>
      <c r="K2" s="43"/>
      <c r="L2" s="42"/>
      <c r="M2" s="42"/>
    </row>
    <row r="3" spans="2:13" s="41" customFormat="1" ht="13.8">
      <c r="B3" s="152" t="s">
        <v>41</v>
      </c>
      <c r="C3" s="152"/>
      <c r="D3" s="152"/>
      <c r="E3" s="132"/>
      <c r="F3" s="132"/>
      <c r="G3" s="132"/>
      <c r="I3" s="151" t="s">
        <v>18</v>
      </c>
      <c r="J3" s="151"/>
      <c r="K3" s="43"/>
      <c r="L3" s="42"/>
      <c r="M3" s="42"/>
    </row>
    <row r="4" spans="2:13" ht="13.8">
      <c r="C4" s="45"/>
      <c r="D4" s="4"/>
      <c r="F4" s="46"/>
      <c r="G4" s="46"/>
      <c r="H4" s="46"/>
      <c r="I4" s="62" t="s">
        <v>78</v>
      </c>
      <c r="J4" s="46"/>
      <c r="M4" s="45"/>
    </row>
    <row r="5" spans="2:13">
      <c r="C5" s="45"/>
      <c r="D5" s="4"/>
      <c r="F5" s="46"/>
      <c r="G5" s="46"/>
      <c r="H5" s="46"/>
      <c r="I5" s="46"/>
      <c r="J5" s="46"/>
      <c r="M5" s="45"/>
    </row>
    <row r="6" spans="2:13">
      <c r="C6" s="45"/>
      <c r="D6" s="4"/>
      <c r="F6" s="46"/>
      <c r="G6" s="46"/>
      <c r="H6" s="46"/>
      <c r="I6" s="46"/>
      <c r="J6" s="46"/>
      <c r="M6" s="45"/>
    </row>
    <row r="7" spans="2:13">
      <c r="C7" s="45"/>
      <c r="D7" s="4"/>
      <c r="F7" s="46"/>
      <c r="G7" s="46"/>
      <c r="H7" s="46"/>
      <c r="I7" s="46"/>
      <c r="J7" s="46"/>
      <c r="M7" s="45"/>
    </row>
    <row r="8" spans="2:13">
      <c r="B8" s="76" t="s">
        <v>76</v>
      </c>
      <c r="C8" s="8"/>
      <c r="D8" s="4"/>
      <c r="F8" s="46"/>
      <c r="G8" s="46"/>
      <c r="H8" s="46"/>
      <c r="I8" s="46"/>
      <c r="J8" s="46"/>
      <c r="M8" s="45"/>
    </row>
    <row r="9" spans="2:13" ht="13.8" thickBot="1">
      <c r="B9" s="7"/>
      <c r="C9" s="7"/>
      <c r="D9" s="4"/>
      <c r="F9" s="46"/>
      <c r="G9" s="46"/>
      <c r="H9" s="46"/>
      <c r="I9" s="46"/>
      <c r="J9" s="46"/>
      <c r="K9" s="45"/>
      <c r="L9" s="45"/>
      <c r="M9" s="45"/>
    </row>
    <row r="10" spans="2:13">
      <c r="B10" s="9">
        <v>1</v>
      </c>
      <c r="C10" s="9"/>
      <c r="D10" s="139" t="s">
        <v>71</v>
      </c>
      <c r="E10" s="140"/>
      <c r="F10" s="140"/>
      <c r="G10" s="140"/>
      <c r="H10" s="140"/>
      <c r="I10" s="141"/>
    </row>
    <row r="11" spans="2:13">
      <c r="B11" s="9">
        <v>2</v>
      </c>
      <c r="C11" s="9"/>
      <c r="D11" s="142" t="s">
        <v>49</v>
      </c>
      <c r="E11" s="143"/>
      <c r="F11" s="143"/>
      <c r="G11" s="143"/>
      <c r="H11" s="143"/>
      <c r="I11" s="144"/>
    </row>
    <row r="12" spans="2:13">
      <c r="B12" s="9">
        <v>3</v>
      </c>
      <c r="C12" s="9"/>
      <c r="D12" s="47"/>
      <c r="E12" s="48"/>
      <c r="F12" s="48"/>
      <c r="G12" s="48"/>
      <c r="H12" s="48"/>
      <c r="I12" s="49"/>
    </row>
    <row r="13" spans="2:13">
      <c r="B13" s="9">
        <v>4</v>
      </c>
      <c r="C13" s="9"/>
      <c r="D13" s="50" t="s">
        <v>43</v>
      </c>
      <c r="E13" s="11">
        <v>2015</v>
      </c>
      <c r="F13" s="11">
        <v>2016</v>
      </c>
      <c r="G13" s="11">
        <v>2017</v>
      </c>
      <c r="H13" s="11">
        <v>2018</v>
      </c>
      <c r="I13" s="35">
        <v>2019</v>
      </c>
    </row>
    <row r="14" spans="2:13">
      <c r="B14" s="9">
        <v>5</v>
      </c>
      <c r="C14" s="9"/>
      <c r="D14" s="47" t="s">
        <v>11</v>
      </c>
      <c r="E14" s="51">
        <v>19847</v>
      </c>
      <c r="F14" s="51">
        <v>15047</v>
      </c>
      <c r="G14" s="51">
        <v>21765</v>
      </c>
      <c r="H14" s="51">
        <v>20002</v>
      </c>
      <c r="I14" s="52">
        <v>327543</v>
      </c>
    </row>
    <row r="15" spans="2:13">
      <c r="B15" s="9">
        <v>6</v>
      </c>
      <c r="C15" s="9"/>
      <c r="D15" s="47" t="s">
        <v>12</v>
      </c>
      <c r="E15" s="51">
        <v>229830</v>
      </c>
      <c r="F15" s="51">
        <v>220376</v>
      </c>
      <c r="G15" s="51">
        <v>242870</v>
      </c>
      <c r="H15" s="51">
        <v>252161</v>
      </c>
      <c r="I15" s="52">
        <v>182560</v>
      </c>
    </row>
    <row r="16" spans="2:13">
      <c r="B16" s="9">
        <v>7</v>
      </c>
      <c r="C16" s="9"/>
      <c r="D16" s="47" t="s">
        <v>14</v>
      </c>
      <c r="E16" s="53"/>
      <c r="F16" s="53"/>
      <c r="G16" s="53"/>
      <c r="H16" s="53"/>
      <c r="I16" s="54">
        <v>719496</v>
      </c>
    </row>
    <row r="17" spans="2:9">
      <c r="B17" s="9">
        <v>8</v>
      </c>
      <c r="C17" s="9"/>
      <c r="D17" s="47" t="s">
        <v>13</v>
      </c>
      <c r="E17" s="51">
        <f>SUM(E14:E16)</f>
        <v>249677</v>
      </c>
      <c r="F17" s="51">
        <f t="shared" ref="F17:I17" si="0">SUM(F14:F16)</f>
        <v>235423</v>
      </c>
      <c r="G17" s="51">
        <f t="shared" si="0"/>
        <v>264635</v>
      </c>
      <c r="H17" s="51">
        <f t="shared" si="0"/>
        <v>272163</v>
      </c>
      <c r="I17" s="52">
        <f t="shared" si="0"/>
        <v>1229599</v>
      </c>
    </row>
    <row r="18" spans="2:9">
      <c r="B18" s="9">
        <v>9</v>
      </c>
      <c r="C18" s="9"/>
      <c r="D18" s="47"/>
      <c r="E18" s="48"/>
      <c r="F18" s="48"/>
      <c r="G18" s="48"/>
      <c r="H18" s="48"/>
      <c r="I18" s="49"/>
    </row>
    <row r="19" spans="2:9" ht="13.8" thickBot="1">
      <c r="B19" s="9">
        <v>10</v>
      </c>
      <c r="C19" s="9"/>
      <c r="D19" s="55" t="s">
        <v>15</v>
      </c>
      <c r="E19" s="154" t="s">
        <v>16</v>
      </c>
      <c r="F19" s="154"/>
      <c r="G19" s="154"/>
      <c r="H19" s="56"/>
      <c r="I19" s="57"/>
    </row>
    <row r="20" spans="2:9">
      <c r="B20" s="9">
        <v>11</v>
      </c>
      <c r="C20" s="9"/>
      <c r="E20" s="155"/>
      <c r="F20" s="155"/>
      <c r="G20" s="155"/>
    </row>
    <row r="21" spans="2:9">
      <c r="B21" s="9">
        <v>12</v>
      </c>
      <c r="C21" s="9"/>
    </row>
    <row r="22" spans="2:9">
      <c r="B22" s="9">
        <v>13</v>
      </c>
      <c r="C22" s="9"/>
    </row>
    <row r="23" spans="2:9">
      <c r="B23" s="9">
        <v>14</v>
      </c>
      <c r="C23" s="9"/>
    </row>
    <row r="24" spans="2:9">
      <c r="B24" s="9">
        <v>15</v>
      </c>
      <c r="C24" s="9"/>
    </row>
    <row r="25" spans="2:9">
      <c r="B25" s="9">
        <v>16</v>
      </c>
      <c r="C25" s="9"/>
    </row>
    <row r="26" spans="2:9" ht="13.8" thickBot="1">
      <c r="B26" s="9">
        <v>17</v>
      </c>
      <c r="C26" s="9"/>
    </row>
    <row r="27" spans="2:9">
      <c r="B27" s="9">
        <v>18</v>
      </c>
      <c r="C27" s="9"/>
      <c r="D27" s="139" t="s">
        <v>72</v>
      </c>
      <c r="E27" s="140"/>
      <c r="F27" s="140"/>
      <c r="G27" s="140"/>
      <c r="H27" s="140"/>
      <c r="I27" s="141"/>
    </row>
    <row r="28" spans="2:9">
      <c r="B28" s="9">
        <v>19</v>
      </c>
      <c r="C28" s="9"/>
      <c r="D28" s="142" t="s">
        <v>44</v>
      </c>
      <c r="E28" s="143"/>
      <c r="F28" s="143"/>
      <c r="G28" s="143"/>
      <c r="H28" s="143"/>
      <c r="I28" s="144"/>
    </row>
    <row r="29" spans="2:9">
      <c r="B29" s="9">
        <v>20</v>
      </c>
      <c r="C29" s="9"/>
      <c r="D29" s="47"/>
      <c r="E29" s="48"/>
      <c r="F29" s="48"/>
      <c r="G29" s="48"/>
      <c r="H29" s="48"/>
      <c r="I29" s="49"/>
    </row>
    <row r="30" spans="2:9">
      <c r="B30" s="9">
        <v>21</v>
      </c>
      <c r="C30" s="9"/>
      <c r="D30" s="50" t="s">
        <v>43</v>
      </c>
      <c r="E30" s="11"/>
      <c r="F30" s="11">
        <v>2016</v>
      </c>
      <c r="G30" s="11">
        <v>2017</v>
      </c>
      <c r="H30" s="11">
        <v>2018</v>
      </c>
      <c r="I30" s="35">
        <v>2019</v>
      </c>
    </row>
    <row r="31" spans="2:9">
      <c r="B31" s="9">
        <v>22</v>
      </c>
      <c r="C31" s="9"/>
      <c r="D31" s="47" t="s">
        <v>11</v>
      </c>
      <c r="E31" s="51"/>
      <c r="F31" s="117">
        <f>(F14-E14)/E14</f>
        <v>-0.24185015367561849</v>
      </c>
      <c r="G31" s="117">
        <f t="shared" ref="G31:I31" si="1">(G14-F14)/F14</f>
        <v>0.44646773443211274</v>
      </c>
      <c r="H31" s="117">
        <f t="shared" si="1"/>
        <v>-8.1001608086377214E-2</v>
      </c>
      <c r="I31" s="118">
        <f t="shared" si="1"/>
        <v>15.375512448755124</v>
      </c>
    </row>
    <row r="32" spans="2:9">
      <c r="B32" s="9">
        <v>23</v>
      </c>
      <c r="C32" s="9"/>
      <c r="D32" s="47" t="s">
        <v>12</v>
      </c>
      <c r="E32" s="51"/>
      <c r="F32" s="117">
        <f>(F15-E15)/E15</f>
        <v>-4.1134751773049642E-2</v>
      </c>
      <c r="G32" s="117">
        <f>(G15-F15)/F15</f>
        <v>0.10207100591715976</v>
      </c>
      <c r="H32" s="117">
        <f>(H15-G15)/G15</f>
        <v>3.8255033557046979E-2</v>
      </c>
      <c r="I32" s="118">
        <f>(I15-H15)/H15</f>
        <v>-0.27601809954751133</v>
      </c>
    </row>
    <row r="33" spans="2:9">
      <c r="B33" s="9">
        <v>24</v>
      </c>
      <c r="C33" s="9"/>
      <c r="D33" s="47" t="s">
        <v>14</v>
      </c>
      <c r="E33" s="51"/>
      <c r="F33" s="117"/>
      <c r="G33" s="117"/>
      <c r="H33" s="117"/>
      <c r="I33" s="118"/>
    </row>
    <row r="34" spans="2:9" ht="13.8" thickBot="1">
      <c r="B34" s="9">
        <v>25</v>
      </c>
      <c r="C34" s="9"/>
      <c r="D34" s="58" t="s">
        <v>13</v>
      </c>
      <c r="E34" s="59"/>
      <c r="F34" s="119">
        <f>(F17-E17)/E17</f>
        <v>-5.7089759969881089E-2</v>
      </c>
      <c r="G34" s="119">
        <f>(G17-F17)/F17</f>
        <v>0.1240830335183903</v>
      </c>
      <c r="H34" s="119">
        <f>(H17-G17)/G17</f>
        <v>2.8446728512857331E-2</v>
      </c>
      <c r="I34" s="120">
        <f>(I17-H17)/H17</f>
        <v>3.5178771544993257</v>
      </c>
    </row>
    <row r="35" spans="2:9">
      <c r="B35" s="9">
        <v>26</v>
      </c>
      <c r="C35" s="9"/>
      <c r="E35" s="155"/>
      <c r="F35" s="155"/>
      <c r="G35" s="155"/>
    </row>
    <row r="36" spans="2:9">
      <c r="B36" s="9">
        <v>27</v>
      </c>
      <c r="C36" s="9"/>
    </row>
    <row r="37" spans="2:9">
      <c r="B37" s="9">
        <v>28</v>
      </c>
      <c r="C37" s="9"/>
    </row>
    <row r="38" spans="2:9">
      <c r="B38" s="9">
        <v>29</v>
      </c>
      <c r="C38" s="9"/>
    </row>
    <row r="39" spans="2:9">
      <c r="B39" s="9">
        <v>30</v>
      </c>
      <c r="C39" s="9"/>
    </row>
    <row r="40" spans="2:9">
      <c r="B40" s="9">
        <v>31</v>
      </c>
      <c r="C40" s="9"/>
      <c r="D40" s="36" t="s">
        <v>42</v>
      </c>
      <c r="E40" s="153" t="s">
        <v>111</v>
      </c>
      <c r="F40" s="153"/>
      <c r="G40" s="153"/>
      <c r="H40" s="153"/>
      <c r="I40" s="153"/>
    </row>
    <row r="41" spans="2:9">
      <c r="B41" s="9">
        <v>32</v>
      </c>
      <c r="C41" s="9"/>
      <c r="E41" s="153" t="s">
        <v>112</v>
      </c>
      <c r="F41" s="153"/>
      <c r="G41" s="153"/>
      <c r="H41" s="153"/>
      <c r="I41" s="153"/>
    </row>
    <row r="42" spans="2:9">
      <c r="B42" s="9">
        <v>33</v>
      </c>
      <c r="C42" s="9"/>
    </row>
    <row r="43" spans="2:9">
      <c r="B43" s="9"/>
      <c r="C43" s="9"/>
    </row>
    <row r="44" spans="2:9">
      <c r="B44" s="9"/>
      <c r="C44" s="9"/>
    </row>
    <row r="45" spans="2:9">
      <c r="B45" s="9"/>
      <c r="C45" s="9"/>
    </row>
    <row r="46" spans="2:9">
      <c r="B46" s="9"/>
      <c r="C46" s="9"/>
    </row>
    <row r="47" spans="2:9">
      <c r="B47" s="9"/>
      <c r="C47" s="9"/>
    </row>
    <row r="48" spans="2:9">
      <c r="B48" s="9"/>
      <c r="C48" s="9"/>
    </row>
    <row r="49" spans="2:3">
      <c r="B49" s="9"/>
      <c r="C49" s="9"/>
    </row>
    <row r="50" spans="2:3">
      <c r="B50" s="9"/>
      <c r="C50" s="9"/>
    </row>
    <row r="51" spans="2:3">
      <c r="B51" s="9"/>
      <c r="C51" s="9"/>
    </row>
    <row r="52" spans="2:3">
      <c r="B52" s="9"/>
      <c r="C52" s="9"/>
    </row>
    <row r="53" spans="2:3">
      <c r="B53" s="9"/>
      <c r="C53" s="9"/>
    </row>
    <row r="54" spans="2:3">
      <c r="B54" s="9"/>
      <c r="C54" s="9"/>
    </row>
    <row r="55" spans="2:3">
      <c r="B55" s="9"/>
      <c r="C55" s="9"/>
    </row>
    <row r="56" spans="2:3">
      <c r="B56" s="9"/>
      <c r="C56" s="9"/>
    </row>
    <row r="57" spans="2:3">
      <c r="B57" s="9"/>
      <c r="C57" s="9"/>
    </row>
    <row r="58" spans="2:3">
      <c r="B58" s="9"/>
      <c r="C58" s="9"/>
    </row>
    <row r="59" spans="2:3">
      <c r="B59" s="9"/>
      <c r="C59" s="9"/>
    </row>
    <row r="60" spans="2:3">
      <c r="B60" s="9"/>
      <c r="C60" s="9"/>
    </row>
    <row r="61" spans="2:3">
      <c r="B61" s="9"/>
      <c r="C61" s="9"/>
    </row>
    <row r="62" spans="2:3">
      <c r="B62" s="9"/>
      <c r="C62" s="9"/>
    </row>
    <row r="63" spans="2:3">
      <c r="B63" s="9"/>
      <c r="C63" s="9"/>
    </row>
    <row r="64" spans="2:3">
      <c r="B64" s="9"/>
      <c r="C64" s="9"/>
    </row>
    <row r="65" spans="2:3">
      <c r="B65" s="9"/>
      <c r="C65" s="7"/>
    </row>
    <row r="66" spans="2:3">
      <c r="B66" s="9"/>
      <c r="C66" s="7"/>
    </row>
    <row r="67" spans="2:3">
      <c r="B67" s="7"/>
      <c r="C67" s="7"/>
    </row>
    <row r="68" spans="2:3">
      <c r="B68" s="7"/>
      <c r="C68" s="7"/>
    </row>
    <row r="69" spans="2:3">
      <c r="B69" s="7"/>
      <c r="C69" s="7"/>
    </row>
    <row r="70" spans="2:3">
      <c r="B70" s="7"/>
      <c r="C70" s="7"/>
    </row>
    <row r="71" spans="2:3">
      <c r="B71" s="7"/>
      <c r="C71" s="7"/>
    </row>
    <row r="72" spans="2:3">
      <c r="B72" s="7"/>
      <c r="C72" s="7"/>
    </row>
    <row r="73" spans="2:3">
      <c r="B73" s="7"/>
      <c r="C73" s="7"/>
    </row>
    <row r="74" spans="2:3">
      <c r="B74" s="7"/>
      <c r="C74" s="7"/>
    </row>
    <row r="75" spans="2:3">
      <c r="B75" s="7"/>
      <c r="C75" s="7"/>
    </row>
    <row r="76" spans="2:3">
      <c r="B76" s="7"/>
      <c r="C76" s="7"/>
    </row>
    <row r="77" spans="2:3">
      <c r="B77" s="7"/>
      <c r="C77" s="7"/>
    </row>
    <row r="78" spans="2:3">
      <c r="B78" s="7"/>
      <c r="C78" s="7"/>
    </row>
    <row r="79" spans="2:3">
      <c r="B79" s="7"/>
      <c r="C79" s="7"/>
    </row>
    <row r="80" spans="2:3">
      <c r="B80" s="7"/>
      <c r="C80" s="7"/>
    </row>
    <row r="81" spans="2:3">
      <c r="B81" s="7"/>
      <c r="C81" s="7"/>
    </row>
    <row r="82" spans="2:3">
      <c r="B82" s="7"/>
      <c r="C82" s="7"/>
    </row>
  </sheetData>
  <mergeCells count="13">
    <mergeCell ref="E41:I41"/>
    <mergeCell ref="B3:D3"/>
    <mergeCell ref="B2:D2"/>
    <mergeCell ref="E40:I40"/>
    <mergeCell ref="E19:G19"/>
    <mergeCell ref="I2:J2"/>
    <mergeCell ref="D10:I10"/>
    <mergeCell ref="D27:I27"/>
    <mergeCell ref="I3:J3"/>
    <mergeCell ref="D11:I11"/>
    <mergeCell ref="D28:I28"/>
    <mergeCell ref="E20:G20"/>
    <mergeCell ref="E35:G35"/>
  </mergeCells>
  <pageMargins left="0.7" right="0.7" top="0.75" bottom="0.75" header="0.3" footer="0.3"/>
  <pageSetup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88"/>
  <sheetViews>
    <sheetView showGridLines="0" workbookViewId="0">
      <selection activeCell="E38" sqref="E38:I38"/>
    </sheetView>
  </sheetViews>
  <sheetFormatPr defaultColWidth="8.88671875" defaultRowHeight="13.8"/>
  <cols>
    <col min="1" max="1" width="8.88671875" style="41"/>
    <col min="2" max="2" width="15.6640625" style="41" customWidth="1"/>
    <col min="3" max="3" width="2.88671875" style="41" customWidth="1"/>
    <col min="4" max="4" width="15.44140625" style="41" bestFit="1" customWidth="1"/>
    <col min="5" max="5" width="28.5546875" style="41" bestFit="1" customWidth="1"/>
    <col min="6" max="6" width="2.33203125" style="41" customWidth="1"/>
    <col min="7" max="7" width="12.33203125" style="41" bestFit="1" customWidth="1"/>
    <col min="8" max="8" width="2.33203125" style="41" customWidth="1"/>
    <col min="9" max="9" width="11.21875" style="41" bestFit="1" customWidth="1"/>
    <col min="10" max="10" width="9.5546875" style="41" bestFit="1" customWidth="1"/>
    <col min="11" max="11" width="8.88671875" style="41"/>
    <col min="12" max="12" width="18.44140625" style="41" bestFit="1" customWidth="1"/>
    <col min="13" max="13" width="28.5546875" style="41" bestFit="1" customWidth="1"/>
    <col min="14" max="14" width="12.33203125" style="41" bestFit="1" customWidth="1"/>
    <col min="15" max="15" width="8" style="41" bestFit="1" customWidth="1"/>
    <col min="16" max="16384" width="8.88671875" style="41"/>
  </cols>
  <sheetData>
    <row r="2" spans="2:15">
      <c r="B2" s="151" t="s">
        <v>17</v>
      </c>
      <c r="C2" s="151"/>
      <c r="D2" s="151"/>
      <c r="E2" s="151"/>
      <c r="H2" s="151" t="s">
        <v>82</v>
      </c>
      <c r="I2" s="151"/>
      <c r="J2" s="151"/>
      <c r="K2" s="61"/>
      <c r="M2" s="43"/>
      <c r="N2" s="60"/>
      <c r="O2" s="60"/>
    </row>
    <row r="3" spans="2:15">
      <c r="B3" s="151" t="s">
        <v>45</v>
      </c>
      <c r="C3" s="151"/>
      <c r="D3" s="151"/>
      <c r="E3" s="151"/>
      <c r="H3" s="151" t="s">
        <v>18</v>
      </c>
      <c r="I3" s="151"/>
      <c r="J3" s="151"/>
      <c r="K3" s="61"/>
      <c r="M3" s="43"/>
      <c r="N3" s="60"/>
      <c r="O3" s="60"/>
    </row>
    <row r="4" spans="2:15">
      <c r="C4" s="45"/>
      <c r="D4" s="43"/>
      <c r="G4" s="62"/>
      <c r="H4" s="62" t="s">
        <v>78</v>
      </c>
      <c r="I4" s="62"/>
      <c r="J4" s="62"/>
      <c r="K4" s="62"/>
      <c r="L4" s="62"/>
      <c r="O4" s="43"/>
    </row>
    <row r="5" spans="2:15">
      <c r="C5" s="45"/>
      <c r="D5" s="4"/>
      <c r="G5" s="62"/>
      <c r="H5" s="62"/>
      <c r="I5" s="62"/>
      <c r="J5" s="62"/>
      <c r="K5" s="62"/>
      <c r="L5" s="62"/>
      <c r="O5" s="43"/>
    </row>
    <row r="6" spans="2:15">
      <c r="C6" s="45"/>
      <c r="D6" s="4"/>
      <c r="G6" s="62"/>
      <c r="H6" s="62"/>
      <c r="I6" s="62"/>
      <c r="J6" s="62"/>
      <c r="K6" s="62"/>
      <c r="L6" s="62"/>
      <c r="O6" s="43"/>
    </row>
    <row r="7" spans="2:15">
      <c r="C7" s="45"/>
      <c r="D7" s="4"/>
      <c r="G7" s="62"/>
      <c r="H7" s="62"/>
      <c r="I7" s="62"/>
      <c r="J7" s="62"/>
      <c r="K7" s="62"/>
      <c r="L7" s="62"/>
      <c r="O7" s="43"/>
    </row>
    <row r="8" spans="2:15">
      <c r="B8" s="76" t="s">
        <v>76</v>
      </c>
      <c r="C8" s="8"/>
      <c r="D8" s="4"/>
      <c r="G8" s="62"/>
      <c r="H8" s="62"/>
      <c r="I8" s="62"/>
      <c r="J8" s="62"/>
      <c r="K8" s="62"/>
      <c r="L8" s="62"/>
      <c r="O8" s="43"/>
    </row>
    <row r="9" spans="2:15" ht="14.4" thickBot="1">
      <c r="B9" s="7"/>
      <c r="C9" s="7"/>
    </row>
    <row r="10" spans="2:15">
      <c r="B10" s="9">
        <v>1</v>
      </c>
      <c r="C10" s="9"/>
      <c r="D10" s="139" t="s">
        <v>71</v>
      </c>
      <c r="E10" s="140"/>
      <c r="F10" s="140"/>
      <c r="G10" s="140"/>
      <c r="H10" s="140"/>
      <c r="I10" s="141"/>
    </row>
    <row r="11" spans="2:15">
      <c r="B11" s="9">
        <v>2</v>
      </c>
      <c r="C11" s="9"/>
      <c r="D11" s="142" t="s">
        <v>102</v>
      </c>
      <c r="E11" s="143"/>
      <c r="F11" s="143"/>
      <c r="G11" s="143"/>
      <c r="H11" s="143"/>
      <c r="I11" s="144"/>
    </row>
    <row r="12" spans="2:15">
      <c r="B12" s="9">
        <v>3</v>
      </c>
      <c r="C12" s="9"/>
      <c r="D12" s="10"/>
      <c r="E12" s="11"/>
      <c r="F12" s="11"/>
      <c r="G12" s="11"/>
      <c r="H12" s="11"/>
      <c r="I12" s="35"/>
    </row>
    <row r="13" spans="2:15">
      <c r="B13" s="9">
        <v>4</v>
      </c>
      <c r="C13" s="9"/>
      <c r="D13" s="122" t="s">
        <v>103</v>
      </c>
      <c r="E13" s="24"/>
      <c r="F13" s="24"/>
      <c r="G13" s="24"/>
      <c r="H13" s="24"/>
      <c r="I13" s="129">
        <v>31995</v>
      </c>
    </row>
    <row r="14" spans="2:15">
      <c r="B14" s="9">
        <v>5</v>
      </c>
      <c r="C14" s="9"/>
      <c r="D14" s="128" t="s">
        <v>104</v>
      </c>
      <c r="E14" s="125"/>
      <c r="F14" s="125"/>
      <c r="G14" s="125"/>
      <c r="H14" s="125"/>
      <c r="I14" s="130">
        <f>I32</f>
        <v>4323.7299999999996</v>
      </c>
    </row>
    <row r="15" spans="2:15">
      <c r="B15" s="9">
        <v>6</v>
      </c>
      <c r="C15" s="9"/>
      <c r="D15" s="126"/>
      <c r="E15" s="18"/>
      <c r="F15" s="18"/>
      <c r="G15" s="18"/>
      <c r="H15" s="18"/>
      <c r="I15" s="127"/>
    </row>
    <row r="16" spans="2:15" ht="14.4" thickBot="1">
      <c r="B16" s="9">
        <v>7</v>
      </c>
      <c r="C16" s="9"/>
      <c r="D16" s="157" t="s">
        <v>105</v>
      </c>
      <c r="E16" s="158"/>
      <c r="F16" s="15"/>
      <c r="G16" s="15"/>
      <c r="H16" s="14"/>
      <c r="I16" s="70">
        <f>I13+I14</f>
        <v>36318.729999999996</v>
      </c>
    </row>
    <row r="17" spans="2:9" ht="15" thickTop="1" thickBot="1">
      <c r="B17" s="9">
        <v>8</v>
      </c>
      <c r="C17" s="9"/>
      <c r="D17" s="20"/>
      <c r="E17" s="21"/>
      <c r="F17" s="21"/>
      <c r="G17" s="22"/>
      <c r="H17" s="22"/>
      <c r="I17" s="71"/>
    </row>
    <row r="18" spans="2:9">
      <c r="B18" s="9">
        <v>9</v>
      </c>
      <c r="C18" s="9"/>
      <c r="D18" s="72"/>
      <c r="E18" s="78"/>
      <c r="F18" s="73"/>
      <c r="G18" s="72"/>
      <c r="H18" s="72"/>
      <c r="I18" s="74"/>
    </row>
    <row r="19" spans="2:9">
      <c r="B19" s="9">
        <v>10</v>
      </c>
      <c r="C19" s="9"/>
      <c r="D19" s="72"/>
      <c r="E19" s="73"/>
      <c r="F19" s="73"/>
      <c r="G19" s="72"/>
      <c r="H19" s="72"/>
      <c r="I19" s="74"/>
    </row>
    <row r="20" spans="2:9" ht="14.4" thickBot="1">
      <c r="B20" s="9">
        <v>11</v>
      </c>
      <c r="C20" s="9"/>
      <c r="D20" s="72"/>
      <c r="E20" s="73"/>
      <c r="F20" s="73"/>
      <c r="G20" s="72"/>
      <c r="H20" s="72"/>
      <c r="I20" s="74"/>
    </row>
    <row r="21" spans="2:9">
      <c r="B21" s="9">
        <v>12</v>
      </c>
      <c r="C21" s="9"/>
      <c r="D21" s="139" t="s">
        <v>72</v>
      </c>
      <c r="E21" s="140"/>
      <c r="F21" s="140"/>
      <c r="G21" s="140"/>
      <c r="H21" s="140"/>
      <c r="I21" s="141"/>
    </row>
    <row r="22" spans="2:9">
      <c r="B22" s="9">
        <v>13</v>
      </c>
      <c r="C22" s="9"/>
      <c r="D22" s="142" t="s">
        <v>50</v>
      </c>
      <c r="E22" s="143"/>
      <c r="F22" s="143"/>
      <c r="G22" s="143"/>
      <c r="H22" s="143"/>
      <c r="I22" s="144"/>
    </row>
    <row r="23" spans="2:9">
      <c r="B23" s="9">
        <v>14</v>
      </c>
      <c r="C23" s="9"/>
      <c r="D23" s="10"/>
      <c r="E23" s="11"/>
      <c r="F23" s="11"/>
      <c r="G23" s="11"/>
      <c r="H23" s="11"/>
      <c r="I23" s="35"/>
    </row>
    <row r="24" spans="2:9">
      <c r="B24" s="9">
        <v>15</v>
      </c>
      <c r="C24" s="9"/>
      <c r="D24" s="10"/>
      <c r="E24" s="11"/>
      <c r="F24" s="11"/>
      <c r="G24" s="11"/>
      <c r="H24" s="11"/>
      <c r="I24" s="35"/>
    </row>
    <row r="25" spans="2:9">
      <c r="B25" s="9">
        <v>16</v>
      </c>
      <c r="C25" s="9"/>
      <c r="D25" s="13" t="s">
        <v>51</v>
      </c>
      <c r="E25" s="14" t="s">
        <v>52</v>
      </c>
      <c r="F25" s="14"/>
      <c r="G25" s="14" t="s">
        <v>53</v>
      </c>
      <c r="H25" s="14"/>
      <c r="I25" s="63" t="s">
        <v>54</v>
      </c>
    </row>
    <row r="26" spans="2:9">
      <c r="B26" s="9">
        <v>17</v>
      </c>
      <c r="C26" s="9"/>
      <c r="D26" s="64">
        <v>43282</v>
      </c>
      <c r="E26" s="65" t="s">
        <v>47</v>
      </c>
      <c r="F26" s="65"/>
      <c r="G26" s="65" t="s">
        <v>48</v>
      </c>
      <c r="H26" s="65"/>
      <c r="I26" s="66">
        <v>705.25</v>
      </c>
    </row>
    <row r="27" spans="2:9">
      <c r="B27" s="9">
        <v>18</v>
      </c>
      <c r="C27" s="9"/>
      <c r="D27" s="64">
        <v>43435</v>
      </c>
      <c r="E27" s="65" t="s">
        <v>47</v>
      </c>
      <c r="F27" s="65"/>
      <c r="G27" s="65" t="s">
        <v>48</v>
      </c>
      <c r="H27" s="65"/>
      <c r="I27" s="67">
        <v>1296.58</v>
      </c>
    </row>
    <row r="28" spans="2:9">
      <c r="B28" s="9">
        <v>19</v>
      </c>
      <c r="C28" s="9"/>
      <c r="D28" s="64">
        <v>43466</v>
      </c>
      <c r="E28" s="65" t="s">
        <v>47</v>
      </c>
      <c r="F28" s="65"/>
      <c r="G28" s="65" t="s">
        <v>48</v>
      </c>
      <c r="H28" s="65"/>
      <c r="I28" s="67">
        <v>786.08</v>
      </c>
    </row>
    <row r="29" spans="2:9">
      <c r="B29" s="9">
        <v>20</v>
      </c>
      <c r="C29" s="9"/>
      <c r="D29" s="64">
        <v>43466</v>
      </c>
      <c r="E29" s="65" t="s">
        <v>47</v>
      </c>
      <c r="F29" s="65"/>
      <c r="G29" s="65" t="s">
        <v>48</v>
      </c>
      <c r="H29" s="65"/>
      <c r="I29" s="67">
        <v>477.4</v>
      </c>
    </row>
    <row r="30" spans="2:9">
      <c r="B30" s="9">
        <v>21</v>
      </c>
      <c r="C30" s="9"/>
      <c r="D30" s="64">
        <v>43525</v>
      </c>
      <c r="E30" s="65" t="s">
        <v>47</v>
      </c>
      <c r="F30" s="65"/>
      <c r="G30" s="65" t="s">
        <v>48</v>
      </c>
      <c r="H30" s="65"/>
      <c r="I30" s="68">
        <v>1058.42</v>
      </c>
    </row>
    <row r="31" spans="2:9">
      <c r="B31" s="9">
        <v>22</v>
      </c>
      <c r="C31" s="9"/>
      <c r="D31" s="17"/>
      <c r="E31" s="18"/>
      <c r="F31" s="18"/>
      <c r="G31" s="19"/>
      <c r="H31" s="19"/>
      <c r="I31" s="69"/>
    </row>
    <row r="32" spans="2:9" ht="14.4" thickBot="1">
      <c r="B32" s="9">
        <v>23</v>
      </c>
      <c r="C32" s="9"/>
      <c r="D32" s="77"/>
      <c r="E32" s="156" t="s">
        <v>106</v>
      </c>
      <c r="F32" s="156"/>
      <c r="G32" s="156"/>
      <c r="H32" s="14"/>
      <c r="I32" s="70">
        <f>SUM(I26:I31)</f>
        <v>4323.7299999999996</v>
      </c>
    </row>
    <row r="33" spans="2:9" ht="15" thickTop="1" thickBot="1">
      <c r="B33" s="9">
        <v>24</v>
      </c>
      <c r="C33" s="9"/>
      <c r="D33" s="20"/>
      <c r="E33" s="21"/>
      <c r="F33" s="21"/>
      <c r="G33" s="22"/>
      <c r="H33" s="22"/>
      <c r="I33" s="71"/>
    </row>
    <row r="34" spans="2:9">
      <c r="B34" s="9">
        <v>25</v>
      </c>
      <c r="C34" s="9"/>
      <c r="D34" s="72"/>
      <c r="E34" s="78"/>
      <c r="F34" s="73"/>
      <c r="G34" s="72"/>
      <c r="H34" s="72"/>
      <c r="I34" s="74"/>
    </row>
    <row r="35" spans="2:9">
      <c r="B35" s="9">
        <v>26</v>
      </c>
      <c r="C35" s="9"/>
      <c r="D35" s="44"/>
      <c r="E35" s="44"/>
      <c r="F35" s="44"/>
      <c r="G35" s="44"/>
      <c r="H35" s="44"/>
      <c r="I35" s="44"/>
    </row>
    <row r="36" spans="2:9">
      <c r="B36" s="9">
        <v>27</v>
      </c>
      <c r="C36" s="9"/>
      <c r="D36" s="44"/>
      <c r="E36" s="44"/>
      <c r="F36" s="44"/>
      <c r="G36" s="44"/>
      <c r="H36" s="44"/>
      <c r="I36" s="44"/>
    </row>
    <row r="37" spans="2:9">
      <c r="B37" s="9">
        <v>28</v>
      </c>
      <c r="C37" s="9"/>
    </row>
    <row r="38" spans="2:9">
      <c r="B38" s="9">
        <v>29</v>
      </c>
      <c r="C38" s="9"/>
      <c r="D38" s="36" t="s">
        <v>46</v>
      </c>
      <c r="E38" s="153" t="s">
        <v>113</v>
      </c>
      <c r="F38" s="153"/>
      <c r="G38" s="153"/>
      <c r="H38" s="153"/>
      <c r="I38" s="153"/>
    </row>
    <row r="39" spans="2:9">
      <c r="B39" s="9">
        <v>30</v>
      </c>
      <c r="C39" s="9"/>
    </row>
    <row r="40" spans="2:9">
      <c r="B40" s="9"/>
      <c r="C40" s="9"/>
    </row>
    <row r="41" spans="2:9">
      <c r="B41" s="9"/>
      <c r="C41" s="9"/>
    </row>
    <row r="42" spans="2:9">
      <c r="B42" s="9"/>
      <c r="C42" s="9"/>
    </row>
    <row r="43" spans="2:9">
      <c r="B43" s="9"/>
      <c r="C43" s="9"/>
    </row>
    <row r="44" spans="2:9">
      <c r="B44" s="9"/>
      <c r="C44" s="9"/>
    </row>
    <row r="45" spans="2:9">
      <c r="B45" s="9"/>
      <c r="C45" s="9"/>
    </row>
    <row r="46" spans="2:9">
      <c r="B46" s="9"/>
      <c r="C46" s="9"/>
    </row>
    <row r="47" spans="2:9">
      <c r="B47" s="9"/>
      <c r="C47" s="9"/>
    </row>
    <row r="48" spans="2:9">
      <c r="B48" s="9"/>
      <c r="C48" s="9"/>
    </row>
    <row r="49" spans="2:3">
      <c r="B49" s="9"/>
      <c r="C49" s="9"/>
    </row>
    <row r="50" spans="2:3">
      <c r="B50" s="9"/>
      <c r="C50" s="9"/>
    </row>
    <row r="51" spans="2:3">
      <c r="B51" s="9"/>
      <c r="C51" s="9"/>
    </row>
    <row r="52" spans="2:3">
      <c r="B52" s="9"/>
      <c r="C52" s="9"/>
    </row>
    <row r="53" spans="2:3">
      <c r="B53" s="9"/>
      <c r="C53" s="9"/>
    </row>
    <row r="54" spans="2:3">
      <c r="B54" s="9"/>
      <c r="C54" s="9"/>
    </row>
    <row r="55" spans="2:3">
      <c r="B55" s="9"/>
      <c r="C55" s="9"/>
    </row>
    <row r="56" spans="2:3">
      <c r="B56" s="9"/>
      <c r="C56" s="9"/>
    </row>
    <row r="57" spans="2:3">
      <c r="B57" s="9"/>
      <c r="C57" s="9"/>
    </row>
    <row r="58" spans="2:3">
      <c r="B58" s="9"/>
      <c r="C58" s="9"/>
    </row>
    <row r="59" spans="2:3">
      <c r="B59" s="9"/>
      <c r="C59" s="9"/>
    </row>
    <row r="60" spans="2:3">
      <c r="B60" s="9"/>
      <c r="C60" s="9"/>
    </row>
    <row r="61" spans="2:3">
      <c r="B61" s="9"/>
      <c r="C61" s="9"/>
    </row>
    <row r="62" spans="2:3">
      <c r="B62" s="9"/>
      <c r="C62" s="9"/>
    </row>
    <row r="63" spans="2:3">
      <c r="B63" s="9"/>
      <c r="C63" s="9"/>
    </row>
    <row r="64" spans="2:3">
      <c r="B64" s="9"/>
      <c r="C64" s="9"/>
    </row>
    <row r="65" spans="2:3">
      <c r="B65" s="9"/>
      <c r="C65" s="9"/>
    </row>
    <row r="66" spans="2:3">
      <c r="B66" s="9"/>
      <c r="C66" s="9"/>
    </row>
    <row r="67" spans="2:3">
      <c r="B67" s="9"/>
      <c r="C67" s="9"/>
    </row>
    <row r="68" spans="2:3">
      <c r="B68" s="9"/>
      <c r="C68" s="9"/>
    </row>
    <row r="69" spans="2:3">
      <c r="B69" s="9"/>
      <c r="C69" s="9"/>
    </row>
    <row r="70" spans="2:3">
      <c r="B70" s="9"/>
      <c r="C70" s="9"/>
    </row>
    <row r="71" spans="2:3">
      <c r="B71" s="9"/>
      <c r="C71" s="7"/>
    </row>
    <row r="72" spans="2:3">
      <c r="B72" s="9"/>
      <c r="C72" s="7"/>
    </row>
    <row r="73" spans="2:3">
      <c r="B73" s="7"/>
      <c r="C73" s="7"/>
    </row>
    <row r="74" spans="2:3">
      <c r="B74" s="7"/>
      <c r="C74" s="7"/>
    </row>
    <row r="75" spans="2:3">
      <c r="B75" s="7"/>
      <c r="C75" s="7"/>
    </row>
    <row r="76" spans="2:3">
      <c r="B76" s="7"/>
      <c r="C76" s="7"/>
    </row>
    <row r="77" spans="2:3">
      <c r="B77" s="7"/>
      <c r="C77" s="7"/>
    </row>
    <row r="78" spans="2:3">
      <c r="B78" s="7"/>
      <c r="C78" s="7"/>
    </row>
    <row r="79" spans="2:3">
      <c r="B79" s="7"/>
      <c r="C79" s="7"/>
    </row>
    <row r="80" spans="2:3">
      <c r="B80" s="7"/>
      <c r="C80" s="7"/>
    </row>
    <row r="81" spans="2:3">
      <c r="B81" s="7"/>
      <c r="C81" s="7"/>
    </row>
    <row r="82" spans="2:3">
      <c r="B82" s="7"/>
      <c r="C82" s="7"/>
    </row>
    <row r="83" spans="2:3">
      <c r="B83" s="7"/>
      <c r="C83" s="7"/>
    </row>
    <row r="84" spans="2:3">
      <c r="B84" s="7"/>
      <c r="C84" s="7"/>
    </row>
    <row r="85" spans="2:3">
      <c r="B85" s="7"/>
      <c r="C85" s="7"/>
    </row>
    <row r="86" spans="2:3">
      <c r="B86" s="7"/>
      <c r="C86" s="7"/>
    </row>
    <row r="87" spans="2:3">
      <c r="B87" s="7"/>
      <c r="C87" s="7"/>
    </row>
    <row r="88" spans="2:3">
      <c r="B88" s="7"/>
      <c r="C88" s="7"/>
    </row>
  </sheetData>
  <mergeCells count="11">
    <mergeCell ref="E38:I38"/>
    <mergeCell ref="D11:I11"/>
    <mergeCell ref="H2:J2"/>
    <mergeCell ref="H3:J3"/>
    <mergeCell ref="D10:I10"/>
    <mergeCell ref="D21:I21"/>
    <mergeCell ref="D22:I22"/>
    <mergeCell ref="E32:G32"/>
    <mergeCell ref="D16:E16"/>
    <mergeCell ref="B2:E2"/>
    <mergeCell ref="B3:E3"/>
  </mergeCells>
  <pageMargins left="0.7" right="0.7" top="0.75" bottom="0.75" header="0.3" footer="0.3"/>
  <pageSetup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7"/>
  <sheetViews>
    <sheetView showGridLines="0" topLeftCell="A2" workbookViewId="0">
      <selection activeCell="D55" sqref="D55"/>
    </sheetView>
  </sheetViews>
  <sheetFormatPr defaultColWidth="8.88671875" defaultRowHeight="13.2"/>
  <cols>
    <col min="1" max="1" width="8.88671875" style="44"/>
    <col min="2" max="2" width="15.6640625" style="44" customWidth="1"/>
    <col min="3" max="3" width="4.44140625" style="44" customWidth="1"/>
    <col min="4" max="4" width="56.44140625" style="44" bestFit="1" customWidth="1"/>
    <col min="5" max="5" width="10.6640625" style="44" customWidth="1"/>
    <col min="6" max="6" width="12.33203125" style="44" bestFit="1" customWidth="1"/>
    <col min="7" max="16384" width="8.88671875" style="44"/>
  </cols>
  <sheetData>
    <row r="1" spans="2:7" s="41" customFormat="1" ht="13.8"/>
    <row r="2" spans="2:7" s="41" customFormat="1" ht="13.8">
      <c r="B2" s="151" t="s">
        <v>17</v>
      </c>
      <c r="C2" s="151"/>
      <c r="D2" s="151"/>
      <c r="E2" s="151" t="s">
        <v>83</v>
      </c>
      <c r="F2" s="151"/>
      <c r="G2" s="2"/>
    </row>
    <row r="3" spans="2:7" s="41" customFormat="1" ht="13.8">
      <c r="B3" s="151" t="s">
        <v>55</v>
      </c>
      <c r="C3" s="151"/>
      <c r="D3" s="151"/>
      <c r="E3" s="151" t="s">
        <v>18</v>
      </c>
      <c r="F3" s="151"/>
      <c r="G3" s="2"/>
    </row>
    <row r="4" spans="2:7" s="41" customFormat="1" ht="13.8">
      <c r="E4" s="79" t="s">
        <v>78</v>
      </c>
    </row>
    <row r="6" spans="2:7">
      <c r="B6" s="76" t="s">
        <v>76</v>
      </c>
    </row>
    <row r="7" spans="2:7" ht="13.8" thickBot="1">
      <c r="C7" s="8"/>
    </row>
    <row r="8" spans="2:7">
      <c r="B8" s="9">
        <v>1</v>
      </c>
      <c r="C8" s="7"/>
      <c r="D8" s="139" t="s">
        <v>71</v>
      </c>
      <c r="E8" s="140"/>
      <c r="F8" s="141"/>
    </row>
    <row r="9" spans="2:7">
      <c r="B9" s="9">
        <v>2</v>
      </c>
      <c r="C9" s="9"/>
      <c r="D9" s="142" t="s">
        <v>58</v>
      </c>
      <c r="E9" s="143"/>
      <c r="F9" s="144"/>
    </row>
    <row r="10" spans="2:7">
      <c r="B10" s="9">
        <v>3</v>
      </c>
      <c r="C10" s="9"/>
      <c r="D10" s="47"/>
      <c r="E10" s="48"/>
      <c r="F10" s="49"/>
    </row>
    <row r="11" spans="2:7">
      <c r="B11" s="9">
        <v>4</v>
      </c>
      <c r="C11" s="9"/>
      <c r="D11" s="47"/>
      <c r="E11" s="48"/>
      <c r="F11" s="49"/>
    </row>
    <row r="12" spans="2:7">
      <c r="B12" s="9">
        <v>5</v>
      </c>
      <c r="C12" s="9"/>
      <c r="D12" s="47" t="s">
        <v>6</v>
      </c>
      <c r="E12" s="48"/>
      <c r="F12" s="80">
        <v>394744</v>
      </c>
    </row>
    <row r="13" spans="2:7">
      <c r="B13" s="9">
        <v>6</v>
      </c>
      <c r="C13" s="9"/>
      <c r="D13" s="47" t="s">
        <v>7</v>
      </c>
      <c r="E13" s="48"/>
      <c r="F13" s="54">
        <v>283382</v>
      </c>
    </row>
    <row r="14" spans="2:7" ht="13.8" thickBot="1">
      <c r="B14" s="9">
        <v>7</v>
      </c>
      <c r="C14" s="9"/>
      <c r="D14" s="50" t="s">
        <v>118</v>
      </c>
      <c r="E14" s="81"/>
      <c r="F14" s="82">
        <f>F13-F12</f>
        <v>-111362</v>
      </c>
    </row>
    <row r="15" spans="2:7" ht="14.4" thickTop="1" thickBot="1">
      <c r="B15" s="9">
        <v>8</v>
      </c>
      <c r="C15" s="9"/>
      <c r="D15" s="58"/>
      <c r="E15" s="56"/>
      <c r="F15" s="57"/>
    </row>
    <row r="16" spans="2:7">
      <c r="B16" s="9">
        <v>9</v>
      </c>
      <c r="C16" s="9"/>
      <c r="D16" s="93"/>
    </row>
    <row r="17" spans="2:6" ht="13.8" thickBot="1">
      <c r="B17" s="9">
        <v>10</v>
      </c>
      <c r="C17" s="9"/>
      <c r="D17" s="83"/>
      <c r="E17" s="83"/>
    </row>
    <row r="18" spans="2:6">
      <c r="B18" s="9">
        <v>11</v>
      </c>
      <c r="C18" s="9"/>
      <c r="D18" s="162" t="s">
        <v>72</v>
      </c>
      <c r="E18" s="163"/>
      <c r="F18" s="164"/>
    </row>
    <row r="19" spans="2:6">
      <c r="B19" s="9">
        <v>12</v>
      </c>
      <c r="C19" s="9"/>
      <c r="D19" s="159" t="s">
        <v>89</v>
      </c>
      <c r="E19" s="160"/>
      <c r="F19" s="161"/>
    </row>
    <row r="20" spans="2:6">
      <c r="B20" s="9">
        <v>13</v>
      </c>
      <c r="C20" s="9"/>
      <c r="D20" s="84"/>
      <c r="E20" s="51"/>
      <c r="F20" s="49"/>
    </row>
    <row r="21" spans="2:6">
      <c r="B21" s="9">
        <v>14</v>
      </c>
      <c r="C21" s="9"/>
      <c r="D21" s="47" t="s">
        <v>8</v>
      </c>
      <c r="E21" s="48"/>
      <c r="F21" s="80">
        <v>1069027</v>
      </c>
    </row>
    <row r="22" spans="2:6">
      <c r="B22" s="9">
        <v>15</v>
      </c>
      <c r="C22" s="9"/>
      <c r="D22" s="85" t="str">
        <f>D13</f>
        <v>General legal expenses included in test period</v>
      </c>
      <c r="E22" s="86"/>
      <c r="F22" s="54">
        <f>F13</f>
        <v>283382</v>
      </c>
    </row>
    <row r="23" spans="2:6" ht="13.8" thickBot="1">
      <c r="B23" s="9">
        <v>16</v>
      </c>
      <c r="C23" s="9"/>
      <c r="D23" s="47" t="s">
        <v>9</v>
      </c>
      <c r="E23" s="48"/>
      <c r="F23" s="87">
        <f>F21-F22</f>
        <v>785645</v>
      </c>
    </row>
    <row r="24" spans="2:6" ht="14.4" thickTop="1" thickBot="1">
      <c r="B24" s="9">
        <v>17</v>
      </c>
      <c r="C24" s="9"/>
      <c r="D24" s="88"/>
      <c r="E24" s="59"/>
      <c r="F24" s="57"/>
    </row>
    <row r="25" spans="2:6">
      <c r="B25" s="9">
        <v>18</v>
      </c>
      <c r="C25" s="9"/>
      <c r="D25" s="94"/>
      <c r="E25" s="51"/>
    </row>
    <row r="26" spans="2:6" ht="13.8" thickBot="1">
      <c r="B26" s="9">
        <v>19</v>
      </c>
      <c r="C26" s="9"/>
      <c r="D26" s="51"/>
      <c r="E26" s="51"/>
    </row>
    <row r="27" spans="2:6">
      <c r="B27" s="9">
        <v>20</v>
      </c>
      <c r="C27" s="9"/>
      <c r="D27" s="162" t="s">
        <v>73</v>
      </c>
      <c r="E27" s="163"/>
      <c r="F27" s="164"/>
    </row>
    <row r="28" spans="2:6">
      <c r="B28" s="9">
        <v>21</v>
      </c>
      <c r="C28" s="9"/>
      <c r="D28" s="159" t="s">
        <v>59</v>
      </c>
      <c r="E28" s="160"/>
      <c r="F28" s="161"/>
    </row>
    <row r="29" spans="2:6">
      <c r="B29" s="9">
        <v>22</v>
      </c>
      <c r="C29" s="9"/>
      <c r="D29" s="84"/>
      <c r="E29" s="51"/>
      <c r="F29" s="49"/>
    </row>
    <row r="30" spans="2:6">
      <c r="B30" s="9">
        <v>23</v>
      </c>
      <c r="C30" s="9"/>
      <c r="D30" s="85" t="s">
        <v>90</v>
      </c>
      <c r="E30" s="86"/>
      <c r="F30" s="80">
        <f>F23</f>
        <v>785645</v>
      </c>
    </row>
    <row r="31" spans="2:6">
      <c r="B31" s="9">
        <v>24</v>
      </c>
      <c r="C31" s="9"/>
      <c r="D31" s="47" t="s">
        <v>56</v>
      </c>
      <c r="E31" s="48"/>
      <c r="F31" s="89">
        <v>0.5</v>
      </c>
    </row>
    <row r="32" spans="2:6" ht="13.8" thickBot="1">
      <c r="B32" s="9">
        <v>25</v>
      </c>
      <c r="C32" s="9"/>
      <c r="D32" s="47" t="s">
        <v>10</v>
      </c>
      <c r="E32" s="48"/>
      <c r="F32" s="87">
        <f>F30/2</f>
        <v>392822.5</v>
      </c>
    </row>
    <row r="33" spans="2:6" ht="14.4" thickTop="1" thickBot="1">
      <c r="B33" s="9">
        <v>26</v>
      </c>
      <c r="C33" s="9"/>
      <c r="D33" s="88"/>
      <c r="E33" s="59"/>
      <c r="F33" s="57"/>
    </row>
    <row r="34" spans="2:6">
      <c r="B34" s="9">
        <v>27</v>
      </c>
      <c r="C34" s="9"/>
      <c r="D34" s="93"/>
    </row>
    <row r="35" spans="2:6" ht="13.8" thickBot="1">
      <c r="B35" s="9">
        <v>28</v>
      </c>
      <c r="C35" s="9"/>
    </row>
    <row r="36" spans="2:6">
      <c r="B36" s="9">
        <v>29</v>
      </c>
      <c r="C36" s="9"/>
      <c r="D36" s="139" t="s">
        <v>74</v>
      </c>
      <c r="E36" s="140"/>
      <c r="F36" s="141"/>
    </row>
    <row r="37" spans="2:6">
      <c r="B37" s="9">
        <v>30</v>
      </c>
      <c r="C37" s="9"/>
      <c r="D37" s="142" t="s">
        <v>60</v>
      </c>
      <c r="E37" s="143"/>
      <c r="F37" s="144"/>
    </row>
    <row r="38" spans="2:6">
      <c r="B38" s="9">
        <v>31</v>
      </c>
      <c r="C38" s="9"/>
      <c r="D38" s="47"/>
      <c r="E38" s="48"/>
      <c r="F38" s="49"/>
    </row>
    <row r="39" spans="2:6">
      <c r="B39" s="9">
        <v>32</v>
      </c>
      <c r="C39" s="9"/>
      <c r="D39" s="47" t="s">
        <v>91</v>
      </c>
      <c r="E39" s="48"/>
      <c r="F39" s="80">
        <f>F32</f>
        <v>392822.5</v>
      </c>
    </row>
    <row r="40" spans="2:6">
      <c r="B40" s="9">
        <v>33</v>
      </c>
      <c r="C40" s="9"/>
      <c r="D40" s="47" t="s">
        <v>57</v>
      </c>
      <c r="E40" s="48"/>
      <c r="F40" s="54">
        <v>3</v>
      </c>
    </row>
    <row r="41" spans="2:6" ht="13.8" thickBot="1">
      <c r="B41" s="9">
        <v>34</v>
      </c>
      <c r="C41" s="9"/>
      <c r="D41" s="50" t="s">
        <v>84</v>
      </c>
      <c r="E41" s="81"/>
      <c r="F41" s="90">
        <f>F39/F40</f>
        <v>130940.83333333333</v>
      </c>
    </row>
    <row r="42" spans="2:6" ht="14.4" thickTop="1" thickBot="1">
      <c r="B42" s="9">
        <v>35</v>
      </c>
      <c r="C42" s="9"/>
      <c r="D42" s="58"/>
      <c r="E42" s="56"/>
      <c r="F42" s="57"/>
    </row>
    <row r="43" spans="2:6">
      <c r="B43" s="9">
        <v>36</v>
      </c>
      <c r="C43" s="9"/>
      <c r="D43" s="93"/>
    </row>
    <row r="44" spans="2:6" ht="13.8" thickBot="1">
      <c r="B44" s="9">
        <v>37</v>
      </c>
      <c r="C44" s="9"/>
    </row>
    <row r="45" spans="2:6">
      <c r="B45" s="9">
        <v>38</v>
      </c>
      <c r="C45" s="9"/>
      <c r="D45" s="139" t="s">
        <v>75</v>
      </c>
      <c r="E45" s="140"/>
      <c r="F45" s="141"/>
    </row>
    <row r="46" spans="2:6">
      <c r="B46" s="9">
        <v>39</v>
      </c>
      <c r="C46" s="9"/>
      <c r="D46" s="142" t="s">
        <v>61</v>
      </c>
      <c r="E46" s="143"/>
      <c r="F46" s="144"/>
    </row>
    <row r="47" spans="2:6">
      <c r="B47" s="9">
        <v>40</v>
      </c>
      <c r="C47" s="9"/>
      <c r="D47" s="47"/>
      <c r="E47" s="48"/>
      <c r="F47" s="49"/>
    </row>
    <row r="48" spans="2:6">
      <c r="B48" s="9">
        <v>41</v>
      </c>
      <c r="C48" s="9"/>
      <c r="D48" s="47" t="s">
        <v>91</v>
      </c>
      <c r="E48" s="48"/>
      <c r="F48" s="80">
        <f>F39</f>
        <v>392822.5</v>
      </c>
    </row>
    <row r="49" spans="2:6">
      <c r="B49" s="9">
        <v>42</v>
      </c>
      <c r="C49" s="9"/>
      <c r="D49" s="47" t="s">
        <v>108</v>
      </c>
      <c r="E49" s="48"/>
      <c r="F49" s="54">
        <v>7</v>
      </c>
    </row>
    <row r="50" spans="2:6" ht="13.8" thickBot="1">
      <c r="B50" s="9">
        <v>43</v>
      </c>
      <c r="C50" s="9"/>
      <c r="D50" s="50" t="s">
        <v>85</v>
      </c>
      <c r="E50" s="81"/>
      <c r="F50" s="90">
        <f>F48/F49</f>
        <v>56117.5</v>
      </c>
    </row>
    <row r="51" spans="2:6" ht="14.4" thickTop="1" thickBot="1">
      <c r="B51" s="9">
        <v>44</v>
      </c>
      <c r="C51" s="9"/>
      <c r="D51" s="58"/>
      <c r="E51" s="56"/>
      <c r="F51" s="57"/>
    </row>
    <row r="52" spans="2:6">
      <c r="B52" s="9">
        <v>45</v>
      </c>
      <c r="C52" s="9"/>
      <c r="D52" s="95"/>
      <c r="E52" s="91"/>
      <c r="F52" s="48"/>
    </row>
    <row r="53" spans="2:6">
      <c r="B53" s="9">
        <v>46</v>
      </c>
      <c r="C53" s="9"/>
    </row>
    <row r="54" spans="2:6">
      <c r="B54" s="9">
        <v>47</v>
      </c>
      <c r="C54" s="9"/>
    </row>
    <row r="55" spans="2:6">
      <c r="B55" s="9">
        <v>48</v>
      </c>
      <c r="C55" s="9"/>
      <c r="D55" s="75" t="s">
        <v>115</v>
      </c>
    </row>
    <row r="56" spans="2:6">
      <c r="B56" s="9">
        <v>49</v>
      </c>
      <c r="C56" s="9"/>
      <c r="D56" s="96" t="s">
        <v>114</v>
      </c>
    </row>
    <row r="57" spans="2:6">
      <c r="B57" s="9">
        <v>50</v>
      </c>
      <c r="C57" s="9"/>
    </row>
    <row r="58" spans="2:6">
      <c r="B58" s="9"/>
      <c r="C58" s="9"/>
    </row>
    <row r="59" spans="2:6">
      <c r="B59" s="9"/>
      <c r="C59" s="9"/>
    </row>
    <row r="60" spans="2:6">
      <c r="B60" s="9"/>
      <c r="C60" s="7"/>
    </row>
    <row r="61" spans="2:6">
      <c r="B61" s="9"/>
      <c r="C61" s="7"/>
    </row>
    <row r="62" spans="2:6">
      <c r="B62" s="7"/>
      <c r="C62" s="7"/>
    </row>
    <row r="63" spans="2:6">
      <c r="B63" s="7"/>
      <c r="C63" s="7"/>
    </row>
    <row r="64" spans="2:6">
      <c r="B64" s="7"/>
      <c r="C64" s="7"/>
    </row>
    <row r="65" spans="2:3">
      <c r="B65" s="7"/>
      <c r="C65" s="7"/>
    </row>
    <row r="66" spans="2:3">
      <c r="B66" s="7"/>
      <c r="C66" s="7"/>
    </row>
    <row r="67" spans="2:3">
      <c r="B67" s="7"/>
      <c r="C67" s="7"/>
    </row>
    <row r="68" spans="2:3">
      <c r="B68" s="7"/>
      <c r="C68" s="7"/>
    </row>
    <row r="69" spans="2:3">
      <c r="B69" s="7"/>
      <c r="C69" s="7"/>
    </row>
    <row r="70" spans="2:3">
      <c r="B70" s="7"/>
      <c r="C70" s="7"/>
    </row>
    <row r="71" spans="2:3">
      <c r="B71" s="7"/>
      <c r="C71" s="7"/>
    </row>
    <row r="72" spans="2:3">
      <c r="B72" s="7"/>
      <c r="C72" s="7"/>
    </row>
    <row r="73" spans="2:3">
      <c r="B73" s="7"/>
      <c r="C73" s="7"/>
    </row>
    <row r="74" spans="2:3">
      <c r="B74" s="7"/>
      <c r="C74" s="7"/>
    </row>
    <row r="75" spans="2:3">
      <c r="B75" s="7"/>
      <c r="C75" s="7"/>
    </row>
    <row r="76" spans="2:3">
      <c r="B76" s="7"/>
      <c r="C76" s="7"/>
    </row>
    <row r="77" spans="2:3">
      <c r="B77" s="7"/>
      <c r="C77" s="7"/>
    </row>
  </sheetData>
  <mergeCells count="14">
    <mergeCell ref="E2:F2"/>
    <mergeCell ref="E3:F3"/>
    <mergeCell ref="D8:F8"/>
    <mergeCell ref="D18:F18"/>
    <mergeCell ref="D27:F27"/>
    <mergeCell ref="D9:F9"/>
    <mergeCell ref="D19:F19"/>
    <mergeCell ref="B2:D2"/>
    <mergeCell ref="B3:D3"/>
    <mergeCell ref="D28:F28"/>
    <mergeCell ref="D37:F37"/>
    <mergeCell ref="D46:F46"/>
    <mergeCell ref="D36:F36"/>
    <mergeCell ref="D45:F45"/>
  </mergeCells>
  <pageMargins left="0.7" right="0.7" top="0.75" bottom="0.75" header="0.3" footer="0.3"/>
  <pageSetup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25"/>
  <sheetViews>
    <sheetView showGridLines="0" tabSelected="1" topLeftCell="A27" workbookViewId="0">
      <selection activeCell="D65" sqref="D65"/>
    </sheetView>
  </sheetViews>
  <sheetFormatPr defaultColWidth="8.88671875" defaultRowHeight="13.8"/>
  <cols>
    <col min="1" max="1" width="8.88671875" style="41"/>
    <col min="2" max="2" width="15.6640625" style="41" customWidth="1"/>
    <col min="3" max="3" width="3.6640625" style="41" customWidth="1"/>
    <col min="4" max="4" width="49.88671875" style="109" bestFit="1" customWidth="1"/>
    <col min="5" max="5" width="11.33203125" style="109" customWidth="1"/>
    <col min="6" max="6" width="18.44140625" style="41" bestFit="1" customWidth="1"/>
    <col min="7" max="8" width="8.88671875" style="41"/>
    <col min="9" max="9" width="10.109375" style="41" bestFit="1" customWidth="1"/>
    <col min="10" max="16384" width="8.88671875" style="41"/>
  </cols>
  <sheetData>
    <row r="2" spans="2:6">
      <c r="B2" s="151" t="s">
        <v>17</v>
      </c>
      <c r="C2" s="151"/>
      <c r="D2" s="151"/>
      <c r="E2" s="2"/>
      <c r="F2" s="2" t="s">
        <v>86</v>
      </c>
    </row>
    <row r="3" spans="2:6">
      <c r="B3" s="151" t="s">
        <v>62</v>
      </c>
      <c r="C3" s="151"/>
      <c r="D3" s="151"/>
      <c r="E3" s="2"/>
      <c r="F3" s="2" t="s">
        <v>18</v>
      </c>
    </row>
    <row r="4" spans="2:6" s="44" customFormat="1">
      <c r="D4" s="83"/>
      <c r="E4" s="83"/>
      <c r="F4" s="79" t="s">
        <v>78</v>
      </c>
    </row>
    <row r="5" spans="2:6" s="44" customFormat="1" ht="13.2">
      <c r="D5" s="83"/>
      <c r="E5" s="83"/>
    </row>
    <row r="6" spans="2:6" s="44" customFormat="1" ht="13.2">
      <c r="B6" s="76" t="s">
        <v>76</v>
      </c>
      <c r="D6" s="83"/>
      <c r="E6" s="83"/>
    </row>
    <row r="7" spans="2:6" s="44" customFormat="1" thickBot="1">
      <c r="C7" s="8"/>
      <c r="D7" s="83"/>
      <c r="E7" s="83"/>
    </row>
    <row r="8" spans="2:6" s="44" customFormat="1" ht="13.2">
      <c r="B8" s="9">
        <v>1</v>
      </c>
      <c r="C8" s="7"/>
      <c r="D8" s="162" t="s">
        <v>71</v>
      </c>
      <c r="E8" s="163"/>
      <c r="F8" s="164"/>
    </row>
    <row r="9" spans="2:6" s="44" customFormat="1" ht="13.2">
      <c r="B9" s="9">
        <v>2</v>
      </c>
      <c r="C9" s="9"/>
      <c r="D9" s="159" t="s">
        <v>63</v>
      </c>
      <c r="E9" s="160"/>
      <c r="F9" s="161"/>
    </row>
    <row r="10" spans="2:6" s="44" customFormat="1" ht="13.2">
      <c r="B10" s="9">
        <v>3</v>
      </c>
      <c r="C10" s="9"/>
      <c r="D10" s="84"/>
      <c r="E10" s="51"/>
      <c r="F10" s="49"/>
    </row>
    <row r="11" spans="2:6" s="44" customFormat="1" ht="13.2">
      <c r="B11" s="9">
        <v>4</v>
      </c>
      <c r="C11" s="9"/>
      <c r="D11" s="97" t="s">
        <v>0</v>
      </c>
      <c r="E11" s="48"/>
      <c r="F11" s="80">
        <v>142229</v>
      </c>
    </row>
    <row r="12" spans="2:6" s="44" customFormat="1" ht="13.2">
      <c r="B12" s="9">
        <v>5</v>
      </c>
      <c r="C12" s="9"/>
      <c r="D12" s="97" t="s">
        <v>1</v>
      </c>
      <c r="E12" s="48"/>
      <c r="F12" s="52">
        <v>-47748</v>
      </c>
    </row>
    <row r="13" spans="2:6" s="44" customFormat="1" ht="13.2">
      <c r="B13" s="9">
        <v>6</v>
      </c>
      <c r="C13" s="9"/>
      <c r="D13" s="97" t="s">
        <v>2</v>
      </c>
      <c r="E13" s="48"/>
      <c r="F13" s="54">
        <v>-47900</v>
      </c>
    </row>
    <row r="14" spans="2:6" s="44" customFormat="1" thickBot="1">
      <c r="B14" s="9">
        <v>7</v>
      </c>
      <c r="C14" s="9"/>
      <c r="D14" s="98" t="s">
        <v>64</v>
      </c>
      <c r="E14" s="51"/>
      <c r="F14" s="103">
        <f>F11+F12+F13</f>
        <v>46581</v>
      </c>
    </row>
    <row r="15" spans="2:6" s="44" customFormat="1" thickTop="1">
      <c r="B15" s="9">
        <v>8</v>
      </c>
      <c r="C15" s="9"/>
      <c r="D15" s="47"/>
      <c r="E15" s="51"/>
      <c r="F15" s="52"/>
    </row>
    <row r="16" spans="2:6" s="44" customFormat="1" ht="13.2">
      <c r="B16" s="9">
        <v>9</v>
      </c>
      <c r="C16" s="9"/>
      <c r="D16" s="111" t="s">
        <v>64</v>
      </c>
      <c r="F16" s="52">
        <f>+F14</f>
        <v>46581</v>
      </c>
    </row>
    <row r="17" spans="2:8" s="44" customFormat="1" ht="13.2">
      <c r="B17" s="9">
        <v>10</v>
      </c>
      <c r="C17" s="9"/>
      <c r="D17" s="111" t="s">
        <v>92</v>
      </c>
      <c r="F17" s="99">
        <f>-F11</f>
        <v>-142229</v>
      </c>
    </row>
    <row r="18" spans="2:8" s="92" customFormat="1" thickBot="1">
      <c r="B18" s="9">
        <v>11</v>
      </c>
      <c r="C18" s="9"/>
      <c r="D18" s="50" t="s">
        <v>119</v>
      </c>
      <c r="E18" s="100"/>
      <c r="F18" s="90">
        <f>-F12-F13</f>
        <v>95648</v>
      </c>
      <c r="H18" s="101"/>
    </row>
    <row r="19" spans="2:8" s="44" customFormat="1" ht="14.4" thickTop="1" thickBot="1">
      <c r="B19" s="9">
        <v>12</v>
      </c>
      <c r="C19" s="9"/>
      <c r="D19" s="88"/>
      <c r="E19" s="59"/>
      <c r="F19" s="57"/>
    </row>
    <row r="20" spans="2:8" s="44" customFormat="1" ht="13.2">
      <c r="B20" s="9">
        <v>13</v>
      </c>
      <c r="C20" s="9"/>
      <c r="D20" s="112"/>
      <c r="E20" s="83"/>
    </row>
    <row r="21" spans="2:8" s="44" customFormat="1" thickBot="1">
      <c r="B21" s="9">
        <v>14</v>
      </c>
      <c r="C21" s="9"/>
      <c r="D21" s="83"/>
      <c r="E21" s="83"/>
    </row>
    <row r="22" spans="2:8" s="44" customFormat="1" ht="13.2">
      <c r="B22" s="9">
        <v>15</v>
      </c>
      <c r="C22" s="9"/>
      <c r="D22" s="162" t="s">
        <v>72</v>
      </c>
      <c r="E22" s="163"/>
      <c r="F22" s="164"/>
    </row>
    <row r="23" spans="2:8" s="44" customFormat="1" ht="13.2">
      <c r="B23" s="9">
        <v>16</v>
      </c>
      <c r="C23" s="9"/>
      <c r="D23" s="159" t="s">
        <v>67</v>
      </c>
      <c r="E23" s="160"/>
      <c r="F23" s="161"/>
    </row>
    <row r="24" spans="2:8" s="44" customFormat="1" ht="13.2">
      <c r="B24" s="9">
        <v>17</v>
      </c>
      <c r="C24" s="9"/>
      <c r="D24" s="84"/>
      <c r="E24" s="51"/>
      <c r="F24" s="49"/>
    </row>
    <row r="25" spans="2:8" s="44" customFormat="1" ht="13.2">
      <c r="B25" s="9">
        <v>18</v>
      </c>
      <c r="C25" s="9"/>
      <c r="D25" s="47" t="s">
        <v>3</v>
      </c>
      <c r="E25" s="102"/>
      <c r="F25" s="80">
        <v>139926</v>
      </c>
    </row>
    <row r="26" spans="2:8" s="44" customFormat="1" ht="13.2">
      <c r="B26" s="9">
        <v>19</v>
      </c>
      <c r="C26" s="9"/>
      <c r="D26" s="47" t="str">
        <f>D12</f>
        <v>Rate-case-specific consulting fees included in test period</v>
      </c>
      <c r="E26" s="51"/>
      <c r="F26" s="52">
        <f>-F12</f>
        <v>47748</v>
      </c>
    </row>
    <row r="27" spans="2:8" s="44" customFormat="1" ht="13.2">
      <c r="B27" s="9">
        <v>20</v>
      </c>
      <c r="C27" s="9"/>
      <c r="D27" s="47" t="str">
        <f>D13</f>
        <v>Fatigue management consulting fees included in test period</v>
      </c>
      <c r="E27" s="51"/>
      <c r="F27" s="54">
        <f>-F13</f>
        <v>47900</v>
      </c>
    </row>
    <row r="28" spans="2:8" s="44" customFormat="1" thickBot="1">
      <c r="B28" s="9">
        <v>21</v>
      </c>
      <c r="C28" s="9"/>
      <c r="D28" s="47" t="s">
        <v>4</v>
      </c>
      <c r="E28" s="51"/>
      <c r="F28" s="103">
        <f>SUM(F25:F27)</f>
        <v>235574</v>
      </c>
    </row>
    <row r="29" spans="2:8" s="44" customFormat="1" ht="14.4" thickTop="1" thickBot="1">
      <c r="B29" s="9">
        <v>22</v>
      </c>
      <c r="C29" s="9"/>
      <c r="D29" s="58"/>
      <c r="E29" s="59"/>
      <c r="F29" s="57"/>
    </row>
    <row r="30" spans="2:8" s="44" customFormat="1" ht="13.2">
      <c r="B30" s="9">
        <v>23</v>
      </c>
      <c r="C30" s="9"/>
      <c r="D30" s="93"/>
      <c r="E30" s="102"/>
    </row>
    <row r="31" spans="2:8" s="44" customFormat="1" thickBot="1">
      <c r="B31" s="9">
        <v>24</v>
      </c>
      <c r="C31" s="9"/>
      <c r="E31" s="102"/>
    </row>
    <row r="32" spans="2:8" s="44" customFormat="1" ht="13.2">
      <c r="B32" s="9">
        <v>25</v>
      </c>
      <c r="C32" s="9"/>
      <c r="D32" s="139" t="s">
        <v>73</v>
      </c>
      <c r="E32" s="140"/>
      <c r="F32" s="141"/>
    </row>
    <row r="33" spans="2:9" s="44" customFormat="1" ht="13.2">
      <c r="B33" s="9">
        <v>26</v>
      </c>
      <c r="C33" s="9"/>
      <c r="D33" s="142" t="s">
        <v>68</v>
      </c>
      <c r="E33" s="143"/>
      <c r="F33" s="144"/>
    </row>
    <row r="34" spans="2:9" s="44" customFormat="1" ht="13.2">
      <c r="B34" s="9">
        <v>27</v>
      </c>
      <c r="C34" s="9"/>
      <c r="D34" s="47"/>
      <c r="E34" s="102"/>
      <c r="F34" s="49"/>
    </row>
    <row r="35" spans="2:9" s="44" customFormat="1" ht="13.2">
      <c r="B35" s="9">
        <v>28</v>
      </c>
      <c r="C35" s="9"/>
      <c r="D35" s="47" t="str">
        <f>D28</f>
        <v>Total rate-case-specific consulting fees</v>
      </c>
      <c r="E35" s="91"/>
      <c r="F35" s="80">
        <v>235575</v>
      </c>
    </row>
    <row r="36" spans="2:9" s="44" customFormat="1" ht="13.2">
      <c r="B36" s="9">
        <v>29</v>
      </c>
      <c r="C36" s="9"/>
      <c r="D36" s="47" t="s">
        <v>56</v>
      </c>
      <c r="E36" s="51"/>
      <c r="F36" s="89">
        <v>0.5</v>
      </c>
    </row>
    <row r="37" spans="2:9" s="44" customFormat="1" ht="13.2">
      <c r="B37" s="9">
        <v>30</v>
      </c>
      <c r="C37" s="9"/>
      <c r="D37" s="47" t="s">
        <v>5</v>
      </c>
      <c r="E37" s="51"/>
      <c r="F37" s="116">
        <f>F35*F36</f>
        <v>117787.5</v>
      </c>
      <c r="I37" s="83"/>
    </row>
    <row r="38" spans="2:9" s="44" customFormat="1" thickBot="1">
      <c r="B38" s="9">
        <v>31</v>
      </c>
      <c r="C38" s="9"/>
      <c r="D38" s="104"/>
      <c r="E38" s="105"/>
      <c r="F38" s="57"/>
      <c r="I38" s="83"/>
    </row>
    <row r="39" spans="2:9" s="44" customFormat="1" ht="13.2">
      <c r="B39" s="9">
        <v>32</v>
      </c>
      <c r="C39" s="9"/>
      <c r="D39" s="93"/>
      <c r="E39" s="106"/>
      <c r="I39" s="83"/>
    </row>
    <row r="40" spans="2:9" s="44" customFormat="1" thickBot="1">
      <c r="B40" s="9">
        <v>33</v>
      </c>
      <c r="C40" s="9"/>
      <c r="D40" s="106"/>
      <c r="E40" s="106"/>
      <c r="I40" s="83"/>
    </row>
    <row r="41" spans="2:9" s="44" customFormat="1" ht="13.2">
      <c r="B41" s="9">
        <v>34</v>
      </c>
      <c r="C41" s="9"/>
      <c r="D41" s="171" t="s">
        <v>74</v>
      </c>
      <c r="E41" s="172"/>
      <c r="F41" s="173"/>
    </row>
    <row r="42" spans="2:9" s="44" customFormat="1" ht="13.2">
      <c r="B42" s="9">
        <v>35</v>
      </c>
      <c r="C42" s="9"/>
      <c r="D42" s="168" t="s">
        <v>69</v>
      </c>
      <c r="E42" s="169"/>
      <c r="F42" s="170"/>
    </row>
    <row r="43" spans="2:9" s="44" customFormat="1" ht="13.2">
      <c r="B43" s="9">
        <v>36</v>
      </c>
      <c r="C43" s="9"/>
      <c r="D43" s="107"/>
      <c r="E43" s="102"/>
      <c r="F43" s="49"/>
    </row>
    <row r="44" spans="2:9" s="44" customFormat="1" ht="13.2">
      <c r="B44" s="9">
        <v>37</v>
      </c>
      <c r="C44" s="9"/>
      <c r="D44" s="85" t="s">
        <v>93</v>
      </c>
      <c r="E44" s="51"/>
      <c r="F44" s="80">
        <f>F37</f>
        <v>117787.5</v>
      </c>
    </row>
    <row r="45" spans="2:9" s="44" customFormat="1" ht="13.2">
      <c r="B45" s="9">
        <v>38</v>
      </c>
      <c r="C45" s="9"/>
      <c r="D45" s="85" t="s">
        <v>65</v>
      </c>
      <c r="E45" s="51"/>
      <c r="F45" s="54">
        <v>3</v>
      </c>
    </row>
    <row r="46" spans="2:9" s="44" customFormat="1" thickBot="1">
      <c r="B46" s="9">
        <v>39</v>
      </c>
      <c r="C46" s="9"/>
      <c r="D46" s="50" t="s">
        <v>88</v>
      </c>
      <c r="E46" s="100"/>
      <c r="F46" s="90">
        <f>F44/F45</f>
        <v>39262.5</v>
      </c>
    </row>
    <row r="47" spans="2:9" s="44" customFormat="1" ht="14.4" thickTop="1" thickBot="1">
      <c r="B47" s="9">
        <v>40</v>
      </c>
      <c r="C47" s="9"/>
      <c r="D47" s="88"/>
      <c r="E47" s="59"/>
      <c r="F47" s="57"/>
    </row>
    <row r="48" spans="2:9" s="44" customFormat="1" ht="13.2">
      <c r="B48" s="9">
        <v>41</v>
      </c>
      <c r="C48" s="9"/>
      <c r="D48" s="112"/>
      <c r="E48" s="83"/>
    </row>
    <row r="49" spans="2:6" s="44" customFormat="1" thickBot="1">
      <c r="B49" s="9">
        <v>42</v>
      </c>
      <c r="C49" s="9"/>
      <c r="D49" s="83"/>
      <c r="E49" s="83"/>
    </row>
    <row r="50" spans="2:6" s="44" customFormat="1" ht="13.2">
      <c r="B50" s="9">
        <v>43</v>
      </c>
      <c r="C50" s="9"/>
      <c r="D50" s="174" t="s">
        <v>75</v>
      </c>
      <c r="E50" s="175"/>
      <c r="F50" s="176"/>
    </row>
    <row r="51" spans="2:6" s="44" customFormat="1" ht="13.2">
      <c r="B51" s="9">
        <v>44</v>
      </c>
      <c r="C51" s="9"/>
      <c r="D51" s="165" t="s">
        <v>70</v>
      </c>
      <c r="E51" s="166"/>
      <c r="F51" s="167"/>
    </row>
    <row r="52" spans="2:6" s="44" customFormat="1" ht="13.2">
      <c r="B52" s="9">
        <v>45</v>
      </c>
      <c r="C52" s="9"/>
      <c r="D52" s="84"/>
      <c r="E52" s="51"/>
      <c r="F52" s="49"/>
    </row>
    <row r="53" spans="2:6" s="44" customFormat="1" ht="13.2">
      <c r="B53" s="9">
        <v>46</v>
      </c>
      <c r="C53" s="9"/>
      <c r="D53" s="85" t="str">
        <f>D44</f>
        <v>One half of total rate-case-specific consulting fees (line 32)</v>
      </c>
      <c r="E53" s="51"/>
      <c r="F53" s="80">
        <f>F44</f>
        <v>117787.5</v>
      </c>
    </row>
    <row r="54" spans="2:6" s="44" customFormat="1" ht="13.2">
      <c r="B54" s="9">
        <v>47</v>
      </c>
      <c r="C54" s="9"/>
      <c r="D54" s="85" t="s">
        <v>66</v>
      </c>
      <c r="E54" s="51"/>
      <c r="F54" s="54">
        <v>7</v>
      </c>
    </row>
    <row r="55" spans="2:6" s="44" customFormat="1" thickBot="1">
      <c r="B55" s="9">
        <v>48</v>
      </c>
      <c r="C55" s="9"/>
      <c r="D55" s="50" t="s">
        <v>87</v>
      </c>
      <c r="E55" s="100"/>
      <c r="F55" s="110">
        <f>F53/F54</f>
        <v>16826.785714285714</v>
      </c>
    </row>
    <row r="56" spans="2:6" s="44" customFormat="1" ht="14.4" thickTop="1" thickBot="1">
      <c r="B56" s="9">
        <v>49</v>
      </c>
      <c r="C56" s="9"/>
      <c r="D56" s="58"/>
      <c r="E56" s="59"/>
      <c r="F56" s="57"/>
    </row>
    <row r="57" spans="2:6" s="44" customFormat="1" ht="13.2">
      <c r="B57" s="9">
        <v>50</v>
      </c>
      <c r="C57" s="9"/>
      <c r="D57" s="112"/>
      <c r="E57" s="83"/>
    </row>
    <row r="58" spans="2:6" s="44" customFormat="1" ht="13.2">
      <c r="B58" s="9">
        <v>51</v>
      </c>
      <c r="C58" s="9"/>
      <c r="D58" s="83"/>
      <c r="E58" s="83"/>
    </row>
    <row r="59" spans="2:6" s="44" customFormat="1" ht="13.2">
      <c r="B59" s="9">
        <v>52</v>
      </c>
      <c r="C59" s="9"/>
      <c r="D59" s="83"/>
      <c r="E59" s="83"/>
    </row>
    <row r="60" spans="2:6" s="44" customFormat="1" ht="13.2">
      <c r="B60" s="9">
        <v>53</v>
      </c>
      <c r="C60" s="9"/>
      <c r="D60" s="83"/>
      <c r="E60" s="83"/>
    </row>
    <row r="61" spans="2:6" s="44" customFormat="1" ht="13.2">
      <c r="B61" s="9">
        <v>54</v>
      </c>
      <c r="C61" s="9"/>
      <c r="D61" s="108" t="s">
        <v>116</v>
      </c>
      <c r="E61" s="83"/>
    </row>
    <row r="62" spans="2:6" s="44" customFormat="1" ht="13.2">
      <c r="B62" s="9">
        <v>55</v>
      </c>
      <c r="C62" s="7"/>
      <c r="D62" s="83"/>
      <c r="E62" s="83"/>
    </row>
    <row r="63" spans="2:6" s="44" customFormat="1" ht="13.2">
      <c r="B63" s="9"/>
      <c r="C63" s="7"/>
      <c r="D63" s="83"/>
      <c r="E63" s="83"/>
    </row>
    <row r="64" spans="2:6" s="44" customFormat="1" ht="13.2">
      <c r="B64" s="7"/>
      <c r="C64" s="7"/>
      <c r="D64" s="83"/>
      <c r="E64" s="83"/>
    </row>
    <row r="65" spans="2:5" s="44" customFormat="1" ht="13.2">
      <c r="B65" s="7"/>
      <c r="C65" s="7"/>
      <c r="D65" s="83"/>
      <c r="E65" s="83"/>
    </row>
    <row r="66" spans="2:5" s="44" customFormat="1" ht="13.2">
      <c r="B66" s="7"/>
      <c r="C66" s="7"/>
      <c r="D66" s="83"/>
      <c r="E66" s="83"/>
    </row>
    <row r="67" spans="2:5" s="44" customFormat="1" ht="13.2">
      <c r="B67" s="7"/>
      <c r="C67" s="7"/>
      <c r="D67" s="83"/>
      <c r="E67" s="83"/>
    </row>
    <row r="68" spans="2:5" s="44" customFormat="1" ht="13.2">
      <c r="B68" s="7"/>
      <c r="C68" s="7"/>
      <c r="D68" s="83"/>
      <c r="E68" s="83"/>
    </row>
    <row r="69" spans="2:5" s="44" customFormat="1" ht="13.2">
      <c r="B69" s="7"/>
      <c r="C69" s="7"/>
      <c r="D69" s="83"/>
      <c r="E69" s="83"/>
    </row>
    <row r="70" spans="2:5" s="44" customFormat="1" ht="13.2">
      <c r="B70" s="7"/>
      <c r="C70" s="7"/>
      <c r="D70" s="83"/>
      <c r="E70" s="83"/>
    </row>
    <row r="71" spans="2:5" s="44" customFormat="1" ht="13.2">
      <c r="B71" s="7"/>
      <c r="C71" s="7"/>
      <c r="D71" s="83"/>
      <c r="E71" s="83"/>
    </row>
    <row r="72" spans="2:5" s="44" customFormat="1" ht="13.2">
      <c r="B72" s="7"/>
      <c r="C72" s="7"/>
      <c r="D72" s="83"/>
      <c r="E72" s="83"/>
    </row>
    <row r="73" spans="2:5" s="44" customFormat="1" ht="13.2">
      <c r="B73" s="7"/>
      <c r="C73" s="7"/>
      <c r="D73" s="83"/>
      <c r="E73" s="83"/>
    </row>
    <row r="74" spans="2:5" s="44" customFormat="1" ht="13.2">
      <c r="B74" s="7"/>
      <c r="C74" s="7"/>
      <c r="D74" s="83"/>
      <c r="E74" s="83"/>
    </row>
    <row r="75" spans="2:5" s="44" customFormat="1" ht="13.2">
      <c r="B75" s="7"/>
      <c r="C75" s="7"/>
      <c r="D75" s="83"/>
      <c r="E75" s="83"/>
    </row>
    <row r="76" spans="2:5" s="44" customFormat="1" ht="13.2">
      <c r="B76" s="7"/>
      <c r="C76" s="7"/>
      <c r="D76" s="83"/>
      <c r="E76" s="83"/>
    </row>
    <row r="77" spans="2:5" s="44" customFormat="1" ht="13.2">
      <c r="B77" s="7"/>
      <c r="C77" s="7"/>
      <c r="D77" s="83"/>
      <c r="E77" s="83"/>
    </row>
    <row r="78" spans="2:5" s="44" customFormat="1" ht="13.2">
      <c r="B78" s="7"/>
      <c r="C78" s="7"/>
      <c r="D78" s="83"/>
      <c r="E78" s="83"/>
    </row>
    <row r="79" spans="2:5" s="44" customFormat="1" ht="13.2">
      <c r="B79" s="7"/>
      <c r="C79" s="7"/>
      <c r="D79" s="83"/>
      <c r="E79" s="83"/>
    </row>
    <row r="80" spans="2:5" s="44" customFormat="1" ht="13.2">
      <c r="D80" s="83"/>
      <c r="E80" s="83"/>
    </row>
    <row r="81" spans="4:5" s="44" customFormat="1" ht="13.2">
      <c r="D81" s="83"/>
      <c r="E81" s="83"/>
    </row>
    <row r="82" spans="4:5" s="44" customFormat="1" ht="13.2">
      <c r="D82" s="83"/>
      <c r="E82" s="83"/>
    </row>
    <row r="83" spans="4:5" s="44" customFormat="1" ht="13.2">
      <c r="D83" s="83"/>
      <c r="E83" s="83"/>
    </row>
    <row r="84" spans="4:5" s="44" customFormat="1" ht="13.2">
      <c r="D84" s="83"/>
      <c r="E84" s="83"/>
    </row>
    <row r="85" spans="4:5" s="44" customFormat="1" ht="13.2">
      <c r="D85" s="83"/>
      <c r="E85" s="83"/>
    </row>
    <row r="86" spans="4:5" s="44" customFormat="1" ht="13.2">
      <c r="D86" s="83"/>
      <c r="E86" s="83"/>
    </row>
    <row r="87" spans="4:5" s="44" customFormat="1" ht="13.2">
      <c r="D87" s="83"/>
      <c r="E87" s="83"/>
    </row>
    <row r="88" spans="4:5" s="44" customFormat="1" ht="13.2">
      <c r="D88" s="83"/>
      <c r="E88" s="83"/>
    </row>
    <row r="89" spans="4:5" s="44" customFormat="1" ht="13.2">
      <c r="D89" s="83"/>
      <c r="E89" s="83"/>
    </row>
    <row r="90" spans="4:5" s="44" customFormat="1" ht="13.2">
      <c r="D90" s="83"/>
      <c r="E90" s="83"/>
    </row>
    <row r="91" spans="4:5" s="44" customFormat="1" ht="13.2">
      <c r="D91" s="83"/>
      <c r="E91" s="83"/>
    </row>
    <row r="92" spans="4:5" s="44" customFormat="1" ht="13.2">
      <c r="D92" s="83"/>
      <c r="E92" s="83"/>
    </row>
    <row r="93" spans="4:5" s="44" customFormat="1" ht="13.2">
      <c r="D93" s="83"/>
      <c r="E93" s="83"/>
    </row>
    <row r="94" spans="4:5" s="44" customFormat="1" ht="13.2">
      <c r="D94" s="83"/>
      <c r="E94" s="83"/>
    </row>
    <row r="95" spans="4:5" s="44" customFormat="1" ht="13.2">
      <c r="D95" s="83"/>
      <c r="E95" s="83"/>
    </row>
    <row r="96" spans="4:5" s="44" customFormat="1" ht="13.2">
      <c r="D96" s="83"/>
      <c r="E96" s="83"/>
    </row>
    <row r="97" spans="4:5" s="44" customFormat="1" ht="13.2">
      <c r="D97" s="83"/>
      <c r="E97" s="83"/>
    </row>
    <row r="98" spans="4:5" s="44" customFormat="1" ht="13.2">
      <c r="D98" s="83"/>
      <c r="E98" s="83"/>
    </row>
    <row r="99" spans="4:5" s="44" customFormat="1" ht="13.2">
      <c r="D99" s="83"/>
      <c r="E99" s="83"/>
    </row>
    <row r="100" spans="4:5" s="44" customFormat="1" ht="13.2">
      <c r="D100" s="83"/>
      <c r="E100" s="83"/>
    </row>
    <row r="101" spans="4:5" s="44" customFormat="1" ht="13.2">
      <c r="D101" s="83"/>
      <c r="E101" s="83"/>
    </row>
    <row r="102" spans="4:5" s="44" customFormat="1" ht="13.2">
      <c r="D102" s="83"/>
      <c r="E102" s="83"/>
    </row>
    <row r="103" spans="4:5" s="44" customFormat="1" ht="13.2">
      <c r="D103" s="83"/>
      <c r="E103" s="83"/>
    </row>
    <row r="104" spans="4:5" s="44" customFormat="1" ht="13.2">
      <c r="D104" s="83"/>
      <c r="E104" s="83"/>
    </row>
    <row r="105" spans="4:5" s="44" customFormat="1" ht="13.2">
      <c r="D105" s="83"/>
      <c r="E105" s="83"/>
    </row>
    <row r="106" spans="4:5" s="44" customFormat="1" ht="13.2">
      <c r="D106" s="83"/>
      <c r="E106" s="83"/>
    </row>
    <row r="107" spans="4:5" s="44" customFormat="1" ht="13.2">
      <c r="D107" s="83"/>
      <c r="E107" s="83"/>
    </row>
    <row r="108" spans="4:5" s="44" customFormat="1" ht="13.2">
      <c r="D108" s="83"/>
      <c r="E108" s="83"/>
    </row>
    <row r="109" spans="4:5" s="44" customFormat="1" ht="13.2">
      <c r="D109" s="83"/>
      <c r="E109" s="83"/>
    </row>
    <row r="110" spans="4:5" s="44" customFormat="1" ht="13.2">
      <c r="D110" s="83"/>
      <c r="E110" s="83"/>
    </row>
    <row r="111" spans="4:5" s="44" customFormat="1" ht="13.2">
      <c r="D111" s="83"/>
      <c r="E111" s="83"/>
    </row>
    <row r="112" spans="4:5" s="44" customFormat="1" ht="13.2">
      <c r="D112" s="83"/>
      <c r="E112" s="83"/>
    </row>
    <row r="113" spans="4:5" s="44" customFormat="1" ht="13.2">
      <c r="D113" s="83"/>
      <c r="E113" s="83"/>
    </row>
    <row r="114" spans="4:5" s="44" customFormat="1" ht="13.2">
      <c r="D114" s="83"/>
      <c r="E114" s="83"/>
    </row>
    <row r="115" spans="4:5" s="44" customFormat="1" ht="13.2">
      <c r="D115" s="83"/>
      <c r="E115" s="83"/>
    </row>
    <row r="116" spans="4:5" s="44" customFormat="1" ht="13.2">
      <c r="D116" s="83"/>
      <c r="E116" s="83"/>
    </row>
    <row r="117" spans="4:5" s="44" customFormat="1" ht="13.2">
      <c r="D117" s="83"/>
      <c r="E117" s="83"/>
    </row>
    <row r="118" spans="4:5" s="44" customFormat="1" ht="13.2">
      <c r="D118" s="83"/>
      <c r="E118" s="83"/>
    </row>
    <row r="119" spans="4:5" s="44" customFormat="1" ht="13.2">
      <c r="D119" s="83"/>
      <c r="E119" s="83"/>
    </row>
    <row r="120" spans="4:5" s="44" customFormat="1" ht="13.2">
      <c r="D120" s="83"/>
      <c r="E120" s="83"/>
    </row>
    <row r="121" spans="4:5" s="44" customFormat="1" ht="13.2">
      <c r="D121" s="83"/>
      <c r="E121" s="83"/>
    </row>
    <row r="122" spans="4:5" s="44" customFormat="1" ht="13.2">
      <c r="D122" s="83"/>
      <c r="E122" s="83"/>
    </row>
    <row r="123" spans="4:5" s="44" customFormat="1" ht="13.2">
      <c r="D123" s="83"/>
      <c r="E123" s="83"/>
    </row>
    <row r="124" spans="4:5" s="44" customFormat="1" ht="13.2">
      <c r="D124" s="83"/>
      <c r="E124" s="83"/>
    </row>
    <row r="125" spans="4:5" s="44" customFormat="1" ht="13.2">
      <c r="D125" s="83"/>
      <c r="E125" s="83"/>
    </row>
  </sheetData>
  <mergeCells count="12">
    <mergeCell ref="B2:D2"/>
    <mergeCell ref="B3:D3"/>
    <mergeCell ref="D51:F51"/>
    <mergeCell ref="D9:F9"/>
    <mergeCell ref="D23:F23"/>
    <mergeCell ref="D42:F42"/>
    <mergeCell ref="D33:F33"/>
    <mergeCell ref="D8:F8"/>
    <mergeCell ref="D22:F22"/>
    <mergeCell ref="D32:F32"/>
    <mergeCell ref="D41:F41"/>
    <mergeCell ref="D50:F50"/>
  </mergeCells>
  <pageMargins left="0.7" right="0.7" top="0.75" bottom="0.75" header="0.3" footer="0.3"/>
  <pageSetup scale="77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TP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217</IndustryCode>
    <CaseStatus xmlns="dc463f71-b30c-4ab2-9473-d307f9d35888">Formal</CaseStatus>
    <OpenedDate xmlns="dc463f71-b30c-4ab2-9473-d307f9d35888">2019-11-20T08:00:00+00:00</OpenedDate>
    <Date1 xmlns="dc463f71-b30c-4ab2-9473-d307f9d35888">2020-05-27T23:15:54+00:00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Pilots</CaseCompanyNames>
    <Nickname xmlns="http://schemas.microsoft.com/sharepoint/v3" xsi:nil="true"/>
    <DocketNumber xmlns="dc463f71-b30c-4ab2-9473-d307f9d35888">190976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B45DDC509B45C478FAB6DD6BD075772" ma:contentTypeVersion="56" ma:contentTypeDescription="" ma:contentTypeScope="" ma:versionID="de6c6aa20818f4e908147677790feae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A6F6F7-ACD6-48D0-A22D-40F77271A78E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0689114-bdb9-4146-803a-240f5368dce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EE73075-C0A5-41A5-9868-403104876F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365157-B7D5-43AC-8EE2-02BE9B11E9E8}"/>
</file>

<file path=customXml/itemProps4.xml><?xml version="1.0" encoding="utf-8"?>
<ds:datastoreItem xmlns:ds="http://schemas.openxmlformats.org/officeDocument/2006/customXml" ds:itemID="{8002FED2-6324-40F5-94CF-A0A8DE2BB2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AMCL-3 Depreciation</vt:lpstr>
      <vt:lpstr>AMCL-4 Transportation Expense</vt:lpstr>
      <vt:lpstr>AMCL-5 Ent &amp; Travel</vt:lpstr>
      <vt:lpstr>AMCL-6 Legal Expenses </vt:lpstr>
      <vt:lpstr>AMCL-7 Consulting Fees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Ann LaRue</dc:creator>
  <cp:lastModifiedBy>LaRue, Ann (UTC)</cp:lastModifiedBy>
  <cp:lastPrinted>2020-05-26T17:41:11Z</cp:lastPrinted>
  <dcterms:created xsi:type="dcterms:W3CDTF">2020-03-18T21:58:28Z</dcterms:created>
  <dcterms:modified xsi:type="dcterms:W3CDTF">2020-05-26T17:43:12Z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{E5E9BC1D-9557-4F4F-9C88-9AE814CF0845}</vt:lpwstr>
  </property>
  <property fmtid="{D5CDD505-2E9C-101B-9397-08002B2CF9AE}" pid="3" name="ContentTypeId">
    <vt:lpwstr>0x0101006E56B4D1795A2E4DB2F0B01679ED314A000B45DDC509B45C478FAB6DD6BD075772</vt:lpwstr>
  </property>
  <property fmtid="{D5CDD505-2E9C-101B-9397-08002B2CF9AE}" pid="4" name="Document Type">
    <vt:lpwstr>Exhibit</vt:lpwstr>
  </property>
  <property fmtid="{D5CDD505-2E9C-101B-9397-08002B2CF9AE}" pid="6" name="EfsecDocumentType">
    <vt:lpwstr>Documents</vt:lpwstr>
  </property>
  <property fmtid="{D5CDD505-2E9C-101B-9397-08002B2CF9AE}" pid="12" name="IsOfficialRecord">
    <vt:bool>false</vt:bool>
  </property>
  <property fmtid="{D5CDD505-2E9C-101B-9397-08002B2CF9AE}" pid="13" name="IsVisibleToEfsecCouncil">
    <vt:bool>false</vt:bool>
  </property>
  <property fmtid="{D5CDD505-2E9C-101B-9397-08002B2CF9AE}" pid="22" name="_docset_NoMedatataSyncRequired">
    <vt:lpwstr>False</vt:lpwstr>
  </property>
  <property fmtid="{D5CDD505-2E9C-101B-9397-08002B2CF9AE}" pid="23" name="IsEFSEC">
    <vt:bool>false</vt:bool>
  </property>
</Properties>
</file>